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G:\BOLETINE\Aprobados, Aplazados y Reprobados\2016\"/>
    </mc:Choice>
  </mc:AlternateContent>
  <bookViews>
    <workbookView xWindow="0" yWindow="0" windowWidth="24000" windowHeight="8835" tabRatio="901" firstSheet="21" activeTab="37"/>
  </bookViews>
  <sheets>
    <sheet name="INDICE" sheetId="1" r:id="rId1"/>
    <sheet name="PORTADA" sheetId="42" r:id="rId2"/>
    <sheet name="FUNCIONARIOS" sheetId="41" r:id="rId3"/>
    <sheet name="C1" sheetId="2" r:id="rId4"/>
    <sheet name="C2" sheetId="3" r:id="rId5"/>
    <sheet name="C3-C4" sheetId="4" r:id="rId6"/>
    <sheet name="C5-C6" sheetId="5" r:id="rId7"/>
    <sheet name="C7" sheetId="6" r:id="rId8"/>
    <sheet name="C8,C10,C12" sheetId="7" r:id="rId9"/>
    <sheet name="C9,C11,C13" sheetId="8" r:id="rId10"/>
    <sheet name="C14-C17" sheetId="9" r:id="rId11"/>
    <sheet name="C18" sheetId="10" r:id="rId12"/>
    <sheet name="C19-24" sheetId="11" r:id="rId13"/>
    <sheet name="C25" sheetId="12" r:id="rId14"/>
    <sheet name="C26-C28" sheetId="13" r:id="rId15"/>
    <sheet name="C29" sheetId="14" r:id="rId16"/>
    <sheet name="C30-C32" sheetId="15" r:id="rId17"/>
    <sheet name="C33" sheetId="16" r:id="rId18"/>
    <sheet name="C34-C39" sheetId="17" r:id="rId19"/>
    <sheet name="C40" sheetId="18" r:id="rId20"/>
    <sheet name="C41-C43" sheetId="19" r:id="rId21"/>
    <sheet name="C44" sheetId="20" r:id="rId22"/>
    <sheet name="C45-C50" sheetId="21" r:id="rId23"/>
    <sheet name="C51" sheetId="22" r:id="rId24"/>
    <sheet name="C52-C54" sheetId="23" r:id="rId25"/>
    <sheet name="C55" sheetId="24" r:id="rId26"/>
    <sheet name="C56-C61" sheetId="25" r:id="rId27"/>
    <sheet name="C62" sheetId="26" r:id="rId28"/>
    <sheet name="C63-C65" sheetId="27" r:id="rId29"/>
    <sheet name="C66" sheetId="28" r:id="rId30"/>
    <sheet name="C67-C72" sheetId="29" r:id="rId31"/>
    <sheet name="C73" sheetId="30" r:id="rId32"/>
    <sheet name="C74-C75" sheetId="31" r:id="rId33"/>
    <sheet name="C76" sheetId="32" r:id="rId34"/>
    <sheet name="C77-C80" sheetId="33" r:id="rId35"/>
    <sheet name="C81" sheetId="34" r:id="rId36"/>
    <sheet name="C82-C83" sheetId="35" r:id="rId37"/>
    <sheet name="C84" sheetId="36" r:id="rId38"/>
    <sheet name="C85-C88" sheetId="37" r:id="rId39"/>
    <sheet name="C89" sheetId="38" r:id="rId40"/>
    <sheet name="C90" sheetId="39" r:id="rId41"/>
    <sheet name="C91" sheetId="40" r:id="rId42"/>
  </sheets>
  <externalReferences>
    <externalReference r:id="rId43"/>
  </externalReferences>
  <definedNames>
    <definedName name="\c" localSheetId="7">'C7'!$FP$7654</definedName>
    <definedName name="\c">'C2'!$FD$7895</definedName>
    <definedName name="\d" localSheetId="7">'C7'!$FP$7654</definedName>
    <definedName name="\d">'C2'!$FD$7895</definedName>
    <definedName name="\e" localSheetId="7">'C7'!#REF!</definedName>
    <definedName name="\e">'C2'!#REF!</definedName>
    <definedName name="\i" localSheetId="7">'C7'!$FP$7654</definedName>
    <definedName name="\i">'C2'!$FD$7895</definedName>
    <definedName name="\m" localSheetId="7">'C7'!$FP$7654</definedName>
    <definedName name="\m">'C2'!$FD$7895</definedName>
    <definedName name="\n" localSheetId="7">'C7'!$FP$7654</definedName>
    <definedName name="\n">'C2'!$FD$7895</definedName>
    <definedName name="\s" localSheetId="7">'C7'!$FP$7654</definedName>
    <definedName name="\s">'C2'!$FD$7895</definedName>
    <definedName name="\t" localSheetId="7">'C7'!$FP$7654</definedName>
    <definedName name="\t">'C2'!$FD$7895</definedName>
    <definedName name="__123Graph_A" localSheetId="9" hidden="1">[1]ABSOL!#REF!</definedName>
    <definedName name="__123Graph_A" hidden="1">'C8,C10,C12'!#REF!</definedName>
    <definedName name="__123Graph_X" hidden="1">'C8,C10,C12'!#REF!</definedName>
    <definedName name="_Fill" localSheetId="6" hidden="1">'C5-C6'!#REF!</definedName>
    <definedName name="_Fill" localSheetId="8" hidden="1">'C8,C10,C12'!#REF!</definedName>
    <definedName name="_Fill" hidden="1">'C1'!#REF!</definedName>
    <definedName name="_Key1" hidden="1">'C90'!$A$17:$A$72</definedName>
    <definedName name="_Order1" hidden="1">255</definedName>
    <definedName name="_Regression_Int" localSheetId="3" hidden="1">1</definedName>
    <definedName name="_Regression_Int" localSheetId="4" hidden="1">1</definedName>
    <definedName name="_Regression_Int" localSheetId="5" hidden="1">1</definedName>
    <definedName name="_Regression_Int" localSheetId="6" hidden="1">1</definedName>
    <definedName name="_Regression_Int" localSheetId="7" hidden="1">1</definedName>
    <definedName name="_Regression_Int" localSheetId="8" hidden="1">1</definedName>
    <definedName name="_Regression_Int" localSheetId="40" hidden="1">1</definedName>
    <definedName name="_Sort" hidden="1">'C90'!$A$17:$A$72</definedName>
    <definedName name="A_impresión_IM" localSheetId="3">'C1'!$A$1:$A$54</definedName>
    <definedName name="A_impresión_IM" localSheetId="4">'C2'!$A$1:$A$48</definedName>
    <definedName name="A_impresión_IM" localSheetId="5">'C3-C4'!$A$47:$A$88</definedName>
    <definedName name="A_impresión_IM" localSheetId="7">'C7'!$A$1:$A$50</definedName>
    <definedName name="A_impresión_IM" localSheetId="8">[1]RELAT!$A$106:$I$153</definedName>
    <definedName name="_xlnm.Print_Area" localSheetId="3">'C1'!$A$1:$R$54</definedName>
    <definedName name="_xlnm.Print_Area" localSheetId="10">'C14-C17'!$A$1:$AB$178</definedName>
    <definedName name="_xlnm.Print_Area" localSheetId="11">'C18'!$A$1:$AB$41</definedName>
    <definedName name="_xlnm.Print_Area" localSheetId="12">'C19-24'!$A$3:$BE$137</definedName>
    <definedName name="_xlnm.Print_Area" localSheetId="4">'C2'!$A$1:$R$48</definedName>
    <definedName name="_xlnm.Print_Area" localSheetId="13">'C25'!$A$1:$T$17</definedName>
    <definedName name="_xlnm.Print_Area" localSheetId="14">'C26-C28'!$A$1:$T$92</definedName>
    <definedName name="_xlnm.Print_Area" localSheetId="15">'C29'!$A$1:$AB$27</definedName>
    <definedName name="_xlnm.Print_Area" localSheetId="16">'C30-C32'!$A$1:$AB$149</definedName>
    <definedName name="_xlnm.Print_Area" localSheetId="17">'C33'!$A$1:$AB$41</definedName>
    <definedName name="_xlnm.Print_Area" localSheetId="18">'C34-C39'!$A$3:$BE$133</definedName>
    <definedName name="_xlnm.Print_Area" localSheetId="5">'C3-C4'!$A$1:$R$89</definedName>
    <definedName name="_xlnm.Print_Area" localSheetId="19">'C40'!$A$1:$AB$26</definedName>
    <definedName name="_xlnm.Print_Area" localSheetId="20">'C41-C43'!$A$1:$AB$149</definedName>
    <definedName name="_xlnm.Print_Area" localSheetId="21">'C44'!$A$1:$AB$41</definedName>
    <definedName name="_xlnm.Print_Area" localSheetId="22">'C45-C50'!$A$3:$BE$135</definedName>
    <definedName name="_xlnm.Print_Area" localSheetId="23">'C51'!$A$1:$AB$27</definedName>
    <definedName name="_xlnm.Print_Area" localSheetId="24">'C52-C54'!$A$1:$AB$149</definedName>
    <definedName name="_xlnm.Print_Area" localSheetId="25">'C55'!$A$1:$AB$41</definedName>
    <definedName name="_xlnm.Print_Area" localSheetId="26">'C56-C61'!$A$3:$BE$135</definedName>
    <definedName name="_xlnm.Print_Area" localSheetId="6">'C5-C6'!$A$1:$R$57</definedName>
    <definedName name="_xlnm.Print_Area" localSheetId="27">'C62'!$A$1:$AB$27</definedName>
    <definedName name="_xlnm.Print_Area" localSheetId="28">'C63-C65'!$A$1:$AB$149</definedName>
    <definedName name="_xlnm.Print_Area" localSheetId="29">'C66'!$A$1:$AB$41</definedName>
    <definedName name="_xlnm.Print_Area" localSheetId="30">'C67-C72'!$A$3:$BE$136</definedName>
    <definedName name="_xlnm.Print_Area" localSheetId="7">'C7'!$A$1:$R$50</definedName>
    <definedName name="_xlnm.Print_Area" localSheetId="31">'C73'!$A$1:$AB$27</definedName>
    <definedName name="_xlnm.Print_Area" localSheetId="32">'C74-C75'!$A$1:$AB$101</definedName>
    <definedName name="_xlnm.Print_Area" localSheetId="33">'C76'!$A$1:$AB$36</definedName>
    <definedName name="_xlnm.Print_Area" localSheetId="34">'C77-C80'!$A$3:$BE$80</definedName>
    <definedName name="_xlnm.Print_Area" localSheetId="8">'C8,C10,C12'!$A$1:$R$131</definedName>
    <definedName name="_xlnm.Print_Area" localSheetId="35">'C81'!$A$1:$AB$27</definedName>
    <definedName name="_xlnm.Print_Area" localSheetId="36">'C82-C83'!$A$1:$AB$101</definedName>
    <definedName name="_xlnm.Print_Area" localSheetId="37">'C84'!$A$1:$AB$40</definedName>
    <definedName name="_xlnm.Print_Area" localSheetId="38">'C85-C88'!$A$3:$BE$89</definedName>
    <definedName name="_xlnm.Print_Area" localSheetId="39">'C89'!$A$1:$R$23</definedName>
    <definedName name="_xlnm.Print_Area" localSheetId="9">'C9,C11,C13'!$A$1:$R$132</definedName>
    <definedName name="_xlnm.Print_Area" localSheetId="40">'C90'!$A$1:$K$73</definedName>
    <definedName name="_xlnm.Print_Area" localSheetId="41">'C91'!$A$1:$D$66</definedName>
    <definedName name="_xlnm.Print_Area" localSheetId="0">INDICE!$A$1:$B$17</definedName>
    <definedName name="PRIMAOFI" localSheetId="7">'C7'!$FP$7654:$GN$7737</definedName>
    <definedName name="PRIMAOFI">'C2'!$FD$7895:$GB$7978</definedName>
    <definedName name="PRIMAPRI" localSheetId="7">'C7'!$FP$7654:$GN$7737</definedName>
    <definedName name="PRIMAPRI">'C2'!$FD$7895:$GB$7978</definedName>
    <definedName name="PRIMATOT" localSheetId="7">'C7'!$FP$7654:$GN$7737</definedName>
    <definedName name="PRIMATOT">'C2'!$FD$7895:$GB$7978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34" i="40" l="1"/>
  <c r="R56" i="4" l="1"/>
  <c r="R57" i="4"/>
  <c r="R58" i="4"/>
  <c r="R59" i="4"/>
  <c r="R60" i="4"/>
  <c r="R62" i="4"/>
  <c r="R63" i="4"/>
  <c r="R64" i="4"/>
  <c r="R65" i="4"/>
  <c r="R67" i="4"/>
  <c r="R68" i="4"/>
  <c r="R69" i="4"/>
  <c r="R70" i="4"/>
  <c r="R71" i="4"/>
  <c r="R73" i="4"/>
  <c r="R74" i="4"/>
  <c r="R75" i="4"/>
  <c r="R76" i="4"/>
  <c r="R78" i="4"/>
  <c r="R79" i="4"/>
  <c r="R80" i="4"/>
  <c r="R81" i="4"/>
  <c r="R82" i="4"/>
  <c r="R84" i="4"/>
  <c r="R85" i="4"/>
  <c r="R86" i="4"/>
  <c r="R87" i="4"/>
  <c r="R11" i="4"/>
  <c r="R10" i="4" s="1"/>
  <c r="R16" i="4"/>
  <c r="R22" i="4"/>
  <c r="R21" i="4" s="1"/>
  <c r="R27" i="4"/>
  <c r="R33" i="4"/>
  <c r="R32" i="4" s="1"/>
  <c r="R38" i="4"/>
  <c r="R41" i="4"/>
  <c r="R40" i="4"/>
  <c r="R39" i="4"/>
  <c r="R36" i="4"/>
  <c r="R35" i="4"/>
  <c r="R34" i="4"/>
  <c r="R30" i="4"/>
  <c r="R29" i="4"/>
  <c r="R28" i="4"/>
  <c r="R25" i="4"/>
  <c r="R24" i="4"/>
  <c r="R23" i="4"/>
  <c r="R19" i="4"/>
  <c r="R18" i="4"/>
  <c r="R17" i="4"/>
  <c r="R14" i="4"/>
  <c r="R13" i="4"/>
  <c r="R12" i="4"/>
  <c r="R34" i="3"/>
  <c r="R35" i="3"/>
  <c r="R36" i="3"/>
  <c r="R39" i="3"/>
  <c r="R40" i="3"/>
  <c r="R41" i="3"/>
  <c r="R44" i="3"/>
  <c r="R45" i="3"/>
  <c r="R46" i="3"/>
  <c r="R23" i="3"/>
  <c r="R18" i="3"/>
  <c r="R8" i="3" s="1"/>
  <c r="R13" i="3"/>
  <c r="R9" i="3"/>
  <c r="R10" i="3"/>
  <c r="R11" i="3"/>
  <c r="R26" i="3"/>
  <c r="R25" i="3"/>
  <c r="R24" i="3"/>
  <c r="R21" i="3"/>
  <c r="R20" i="3"/>
  <c r="R19" i="3"/>
  <c r="R16" i="3"/>
  <c r="R15" i="3"/>
  <c r="R14" i="3"/>
  <c r="R47" i="2"/>
  <c r="R46" i="2"/>
  <c r="R45" i="2"/>
  <c r="R35" i="2"/>
  <c r="R34" i="2"/>
  <c r="R33" i="2"/>
  <c r="R9" i="2"/>
  <c r="R12" i="2"/>
  <c r="R11" i="2"/>
  <c r="R10" i="2"/>
  <c r="B114" i="15" l="1"/>
  <c r="C114" i="15"/>
  <c r="D114" i="15"/>
  <c r="F114" i="15"/>
  <c r="G114" i="15"/>
  <c r="H114" i="15"/>
  <c r="J114" i="15"/>
  <c r="K114" i="15"/>
  <c r="L114" i="15"/>
  <c r="N114" i="15"/>
  <c r="O114" i="15"/>
  <c r="P114" i="15"/>
  <c r="R114" i="15"/>
  <c r="S114" i="15"/>
  <c r="T114" i="15"/>
  <c r="V114" i="15"/>
  <c r="W114" i="15"/>
  <c r="X114" i="15"/>
  <c r="Z114" i="15"/>
  <c r="AA114" i="15"/>
  <c r="AB114" i="15"/>
  <c r="B115" i="15"/>
  <c r="C115" i="15"/>
  <c r="D115" i="15"/>
  <c r="F115" i="15"/>
  <c r="G115" i="15"/>
  <c r="H115" i="15"/>
  <c r="J115" i="15"/>
  <c r="K115" i="15"/>
  <c r="L115" i="15"/>
  <c r="N115" i="15"/>
  <c r="O115" i="15"/>
  <c r="P115" i="15"/>
  <c r="R115" i="15"/>
  <c r="S115" i="15"/>
  <c r="T115" i="15"/>
  <c r="V115" i="15"/>
  <c r="W115" i="15"/>
  <c r="X115" i="15"/>
  <c r="Z115" i="15"/>
  <c r="AA115" i="15"/>
  <c r="AB115" i="15"/>
  <c r="B116" i="15"/>
  <c r="C116" i="15"/>
  <c r="D116" i="15"/>
  <c r="F116" i="15"/>
  <c r="G116" i="15"/>
  <c r="H116" i="15"/>
  <c r="J116" i="15"/>
  <c r="K116" i="15"/>
  <c r="L116" i="15"/>
  <c r="N116" i="15"/>
  <c r="O116" i="15"/>
  <c r="P116" i="15"/>
  <c r="R116" i="15"/>
  <c r="S116" i="15"/>
  <c r="T116" i="15"/>
  <c r="V116" i="15"/>
  <c r="W116" i="15"/>
  <c r="X116" i="15"/>
  <c r="Z116" i="15"/>
  <c r="AA116" i="15"/>
  <c r="AB116" i="15"/>
  <c r="B41" i="9"/>
  <c r="C41" i="9"/>
  <c r="D41" i="9"/>
  <c r="F41" i="9"/>
  <c r="G41" i="9"/>
  <c r="H41" i="9"/>
  <c r="J41" i="9"/>
  <c r="K41" i="9"/>
  <c r="L41" i="9"/>
  <c r="N41" i="9"/>
  <c r="O41" i="9"/>
  <c r="P41" i="9"/>
  <c r="R41" i="9"/>
  <c r="S41" i="9"/>
  <c r="T41" i="9"/>
  <c r="V41" i="9"/>
  <c r="W41" i="9"/>
  <c r="X41" i="9"/>
  <c r="Z41" i="9"/>
  <c r="AA41" i="9"/>
  <c r="AB41" i="9"/>
  <c r="B42" i="9"/>
  <c r="C42" i="9"/>
  <c r="D42" i="9"/>
  <c r="F42" i="9"/>
  <c r="G42" i="9"/>
  <c r="H42" i="9"/>
  <c r="J42" i="9"/>
  <c r="K42" i="9"/>
  <c r="L42" i="9"/>
  <c r="N42" i="9"/>
  <c r="O42" i="9"/>
  <c r="P42" i="9"/>
  <c r="R42" i="9"/>
  <c r="S42" i="9"/>
  <c r="T42" i="9"/>
  <c r="V42" i="9"/>
  <c r="W42" i="9"/>
  <c r="X42" i="9"/>
  <c r="Z42" i="9"/>
  <c r="AA42" i="9"/>
  <c r="AB42" i="9"/>
  <c r="B43" i="9"/>
  <c r="C43" i="9"/>
  <c r="D43" i="9"/>
  <c r="F43" i="9"/>
  <c r="G43" i="9"/>
  <c r="H43" i="9"/>
  <c r="J43" i="9"/>
  <c r="K43" i="9"/>
  <c r="L43" i="9"/>
  <c r="N43" i="9"/>
  <c r="O43" i="9"/>
  <c r="P43" i="9"/>
  <c r="R43" i="9"/>
  <c r="S43" i="9"/>
  <c r="T43" i="9"/>
  <c r="V43" i="9"/>
  <c r="W43" i="9"/>
  <c r="X43" i="9"/>
  <c r="Z43" i="9"/>
  <c r="AA43" i="9"/>
  <c r="AB43" i="9"/>
  <c r="AB134" i="21"/>
  <c r="AA134" i="21"/>
  <c r="Z134" i="21"/>
  <c r="AB133" i="21"/>
  <c r="AA133" i="21"/>
  <c r="Z133" i="21"/>
  <c r="AB132" i="21"/>
  <c r="AA132" i="21"/>
  <c r="Z132" i="21"/>
  <c r="AB131" i="21"/>
  <c r="AA131" i="21"/>
  <c r="Z131" i="21"/>
  <c r="AB130" i="21"/>
  <c r="AA130" i="21"/>
  <c r="Z130" i="21"/>
  <c r="AB129" i="21"/>
  <c r="AA129" i="21"/>
  <c r="Z129" i="21"/>
  <c r="AB128" i="21"/>
  <c r="AA128" i="21"/>
  <c r="Z128" i="21"/>
  <c r="AB127" i="21"/>
  <c r="AA127" i="21"/>
  <c r="Z127" i="21"/>
  <c r="AB126" i="21"/>
  <c r="AA126" i="21"/>
  <c r="Z126" i="21"/>
  <c r="AB125" i="21"/>
  <c r="AA125" i="21"/>
  <c r="Z125" i="21"/>
  <c r="AB124" i="21"/>
  <c r="AA124" i="21"/>
  <c r="Z124" i="21"/>
  <c r="AB123" i="21"/>
  <c r="AA123" i="21"/>
  <c r="Z123" i="21"/>
  <c r="AB122" i="21"/>
  <c r="AA122" i="21"/>
  <c r="Z122" i="21"/>
  <c r="AB121" i="21"/>
  <c r="AA121" i="21"/>
  <c r="Z121" i="21"/>
  <c r="AB120" i="21"/>
  <c r="AA120" i="21"/>
  <c r="Z120" i="21"/>
  <c r="AB119" i="21"/>
  <c r="AA119" i="21"/>
  <c r="Z119" i="21"/>
  <c r="AB118" i="21"/>
  <c r="AA118" i="21"/>
  <c r="Z118" i="21"/>
  <c r="AB117" i="21"/>
  <c r="AA117" i="21"/>
  <c r="Z117" i="21"/>
  <c r="AB116" i="21"/>
  <c r="AA116" i="21"/>
  <c r="Z116" i="21"/>
  <c r="AB115" i="21"/>
  <c r="AA115" i="21"/>
  <c r="Z115" i="21"/>
  <c r="AB114" i="21"/>
  <c r="AA114" i="21"/>
  <c r="Z114" i="21"/>
  <c r="AB113" i="21"/>
  <c r="AA113" i="21"/>
  <c r="Z113" i="21"/>
  <c r="AB112" i="21"/>
  <c r="AA112" i="21"/>
  <c r="Z112" i="21"/>
  <c r="AB111" i="21"/>
  <c r="AA111" i="21"/>
  <c r="Z111" i="21"/>
  <c r="AB110" i="21"/>
  <c r="AA110" i="21"/>
  <c r="Z110" i="21"/>
  <c r="AB109" i="21"/>
  <c r="AA109" i="21"/>
  <c r="Z109" i="21"/>
  <c r="AB108" i="21"/>
  <c r="AA108" i="21"/>
  <c r="Z108" i="21"/>
  <c r="X134" i="21"/>
  <c r="W134" i="21"/>
  <c r="V134" i="21"/>
  <c r="X133" i="21"/>
  <c r="W133" i="21"/>
  <c r="V133" i="21"/>
  <c r="X132" i="21"/>
  <c r="W132" i="21"/>
  <c r="V132" i="21"/>
  <c r="X131" i="21"/>
  <c r="W131" i="21"/>
  <c r="V131" i="21"/>
  <c r="X130" i="21"/>
  <c r="W130" i="21"/>
  <c r="V130" i="21"/>
  <c r="X129" i="21"/>
  <c r="W129" i="21"/>
  <c r="V129" i="21"/>
  <c r="X128" i="21"/>
  <c r="W128" i="21"/>
  <c r="V128" i="21"/>
  <c r="X127" i="21"/>
  <c r="W127" i="21"/>
  <c r="V127" i="21"/>
  <c r="X126" i="21"/>
  <c r="W126" i="21"/>
  <c r="V126" i="21"/>
  <c r="X125" i="21"/>
  <c r="W125" i="21"/>
  <c r="V125" i="21"/>
  <c r="X124" i="21"/>
  <c r="W124" i="21"/>
  <c r="V124" i="21"/>
  <c r="X123" i="21"/>
  <c r="W123" i="21"/>
  <c r="V123" i="21"/>
  <c r="X122" i="21"/>
  <c r="W122" i="21"/>
  <c r="V122" i="21"/>
  <c r="X121" i="21"/>
  <c r="W121" i="21"/>
  <c r="V121" i="21"/>
  <c r="X120" i="21"/>
  <c r="W120" i="21"/>
  <c r="V120" i="21"/>
  <c r="X119" i="21"/>
  <c r="W119" i="21"/>
  <c r="V119" i="21"/>
  <c r="X118" i="21"/>
  <c r="W118" i="21"/>
  <c r="V118" i="21"/>
  <c r="X117" i="21"/>
  <c r="W117" i="21"/>
  <c r="V117" i="21"/>
  <c r="X116" i="21"/>
  <c r="W116" i="21"/>
  <c r="V116" i="21"/>
  <c r="X115" i="21"/>
  <c r="W115" i="21"/>
  <c r="V115" i="21"/>
  <c r="X114" i="21"/>
  <c r="W114" i="21"/>
  <c r="V114" i="21"/>
  <c r="X113" i="21"/>
  <c r="W113" i="21"/>
  <c r="V113" i="21"/>
  <c r="X112" i="21"/>
  <c r="W112" i="21"/>
  <c r="V112" i="21"/>
  <c r="X111" i="21"/>
  <c r="W111" i="21"/>
  <c r="V111" i="21"/>
  <c r="X110" i="21"/>
  <c r="W110" i="21"/>
  <c r="V110" i="21"/>
  <c r="X109" i="21"/>
  <c r="W109" i="21"/>
  <c r="V109" i="21"/>
  <c r="X108" i="21"/>
  <c r="W108" i="21"/>
  <c r="V108" i="21"/>
  <c r="T134" i="21"/>
  <c r="S134" i="21"/>
  <c r="R134" i="21"/>
  <c r="T133" i="21"/>
  <c r="S133" i="21"/>
  <c r="R133" i="21"/>
  <c r="T132" i="21"/>
  <c r="S132" i="21"/>
  <c r="R132" i="21"/>
  <c r="T131" i="21"/>
  <c r="S131" i="21"/>
  <c r="R131" i="21"/>
  <c r="T130" i="21"/>
  <c r="S130" i="21"/>
  <c r="R130" i="21"/>
  <c r="T129" i="21"/>
  <c r="S129" i="21"/>
  <c r="R129" i="21"/>
  <c r="T128" i="21"/>
  <c r="S128" i="21"/>
  <c r="R128" i="21"/>
  <c r="T127" i="21"/>
  <c r="S127" i="21"/>
  <c r="R127" i="21"/>
  <c r="T126" i="21"/>
  <c r="S126" i="21"/>
  <c r="R126" i="21"/>
  <c r="T125" i="21"/>
  <c r="S125" i="21"/>
  <c r="R125" i="21"/>
  <c r="T124" i="21"/>
  <c r="S124" i="21"/>
  <c r="R124" i="21"/>
  <c r="T123" i="21"/>
  <c r="S123" i="21"/>
  <c r="R123" i="21"/>
  <c r="T122" i="21"/>
  <c r="S122" i="21"/>
  <c r="R122" i="21"/>
  <c r="T121" i="21"/>
  <c r="S121" i="21"/>
  <c r="R121" i="21"/>
  <c r="T120" i="21"/>
  <c r="S120" i="21"/>
  <c r="R120" i="21"/>
  <c r="T119" i="21"/>
  <c r="S119" i="21"/>
  <c r="R119" i="21"/>
  <c r="T118" i="21"/>
  <c r="S118" i="21"/>
  <c r="R118" i="21"/>
  <c r="T117" i="21"/>
  <c r="S117" i="21"/>
  <c r="R117" i="21"/>
  <c r="T116" i="21"/>
  <c r="S116" i="21"/>
  <c r="R116" i="21"/>
  <c r="T115" i="21"/>
  <c r="S115" i="21"/>
  <c r="R115" i="21"/>
  <c r="T114" i="21"/>
  <c r="S114" i="21"/>
  <c r="R114" i="21"/>
  <c r="T113" i="21"/>
  <c r="S113" i="21"/>
  <c r="R113" i="21"/>
  <c r="T112" i="21"/>
  <c r="S112" i="21"/>
  <c r="R112" i="21"/>
  <c r="T111" i="21"/>
  <c r="S111" i="21"/>
  <c r="R111" i="21"/>
  <c r="T110" i="21"/>
  <c r="S110" i="21"/>
  <c r="R110" i="21"/>
  <c r="T109" i="21"/>
  <c r="S109" i="21"/>
  <c r="R109" i="21"/>
  <c r="T108" i="21"/>
  <c r="S108" i="21"/>
  <c r="R108" i="21"/>
  <c r="P134" i="21"/>
  <c r="O134" i="21"/>
  <c r="N134" i="21"/>
  <c r="P133" i="21"/>
  <c r="O133" i="21"/>
  <c r="N133" i="21"/>
  <c r="P132" i="21"/>
  <c r="O132" i="21"/>
  <c r="N132" i="21"/>
  <c r="P131" i="21"/>
  <c r="O131" i="21"/>
  <c r="N131" i="21"/>
  <c r="P130" i="21"/>
  <c r="O130" i="21"/>
  <c r="N130" i="21"/>
  <c r="P129" i="21"/>
  <c r="O129" i="21"/>
  <c r="N129" i="21"/>
  <c r="P128" i="21"/>
  <c r="O128" i="21"/>
  <c r="N128" i="21"/>
  <c r="P127" i="21"/>
  <c r="O127" i="21"/>
  <c r="N127" i="21"/>
  <c r="P126" i="21"/>
  <c r="O126" i="21"/>
  <c r="N126" i="21"/>
  <c r="P125" i="21"/>
  <c r="O125" i="21"/>
  <c r="N125" i="21"/>
  <c r="P124" i="21"/>
  <c r="O124" i="21"/>
  <c r="N124" i="21"/>
  <c r="P123" i="21"/>
  <c r="O123" i="21"/>
  <c r="N123" i="21"/>
  <c r="P122" i="21"/>
  <c r="O122" i="21"/>
  <c r="N122" i="21"/>
  <c r="P121" i="21"/>
  <c r="O121" i="21"/>
  <c r="N121" i="21"/>
  <c r="P120" i="21"/>
  <c r="O120" i="21"/>
  <c r="N120" i="21"/>
  <c r="P119" i="21"/>
  <c r="O119" i="21"/>
  <c r="N119" i="21"/>
  <c r="P118" i="21"/>
  <c r="O118" i="21"/>
  <c r="N118" i="21"/>
  <c r="P117" i="21"/>
  <c r="O117" i="21"/>
  <c r="N117" i="21"/>
  <c r="P116" i="21"/>
  <c r="O116" i="21"/>
  <c r="N116" i="21"/>
  <c r="P115" i="21"/>
  <c r="O115" i="21"/>
  <c r="N115" i="21"/>
  <c r="P114" i="21"/>
  <c r="O114" i="21"/>
  <c r="N114" i="21"/>
  <c r="P113" i="21"/>
  <c r="O113" i="21"/>
  <c r="N113" i="21"/>
  <c r="P112" i="21"/>
  <c r="O112" i="21"/>
  <c r="N112" i="21"/>
  <c r="P111" i="21"/>
  <c r="O111" i="21"/>
  <c r="N111" i="21"/>
  <c r="P110" i="21"/>
  <c r="O110" i="21"/>
  <c r="N110" i="21"/>
  <c r="P109" i="21"/>
  <c r="O109" i="21"/>
  <c r="N109" i="21"/>
  <c r="P108" i="21"/>
  <c r="O108" i="21"/>
  <c r="N108" i="21"/>
  <c r="L134" i="21"/>
  <c r="K134" i="21"/>
  <c r="J134" i="21"/>
  <c r="L133" i="21"/>
  <c r="K133" i="21"/>
  <c r="J133" i="21"/>
  <c r="L132" i="21"/>
  <c r="K132" i="21"/>
  <c r="J132" i="21"/>
  <c r="L131" i="21"/>
  <c r="K131" i="21"/>
  <c r="J131" i="21"/>
  <c r="L130" i="21"/>
  <c r="K130" i="21"/>
  <c r="J130" i="21"/>
  <c r="L129" i="21"/>
  <c r="K129" i="21"/>
  <c r="J129" i="21"/>
  <c r="L128" i="21"/>
  <c r="K128" i="21"/>
  <c r="J128" i="21"/>
  <c r="L127" i="21"/>
  <c r="K127" i="21"/>
  <c r="J127" i="21"/>
  <c r="L126" i="21"/>
  <c r="K126" i="21"/>
  <c r="J126" i="21"/>
  <c r="L125" i="21"/>
  <c r="K125" i="21"/>
  <c r="J125" i="21"/>
  <c r="L124" i="21"/>
  <c r="K124" i="21"/>
  <c r="J124" i="21"/>
  <c r="L123" i="21"/>
  <c r="K123" i="21"/>
  <c r="J123" i="21"/>
  <c r="L122" i="21"/>
  <c r="K122" i="21"/>
  <c r="J122" i="21"/>
  <c r="L121" i="21"/>
  <c r="K121" i="21"/>
  <c r="J121" i="21"/>
  <c r="L120" i="21"/>
  <c r="K120" i="21"/>
  <c r="J120" i="21"/>
  <c r="L119" i="21"/>
  <c r="K119" i="21"/>
  <c r="J119" i="21"/>
  <c r="L118" i="21"/>
  <c r="K118" i="21"/>
  <c r="J118" i="21"/>
  <c r="L117" i="21"/>
  <c r="K117" i="21"/>
  <c r="J117" i="21"/>
  <c r="L116" i="21"/>
  <c r="K116" i="21"/>
  <c r="J116" i="21"/>
  <c r="L115" i="21"/>
  <c r="K115" i="21"/>
  <c r="J115" i="21"/>
  <c r="L114" i="21"/>
  <c r="K114" i="21"/>
  <c r="J114" i="21"/>
  <c r="L113" i="21"/>
  <c r="K113" i="21"/>
  <c r="J113" i="21"/>
  <c r="L112" i="21"/>
  <c r="K112" i="21"/>
  <c r="J112" i="21"/>
  <c r="L111" i="21"/>
  <c r="K111" i="21"/>
  <c r="J111" i="21"/>
  <c r="L110" i="21"/>
  <c r="K110" i="21"/>
  <c r="J110" i="21"/>
  <c r="L109" i="21"/>
  <c r="K109" i="21"/>
  <c r="J109" i="21"/>
  <c r="L108" i="21"/>
  <c r="K108" i="21"/>
  <c r="J108" i="21"/>
  <c r="H134" i="21"/>
  <c r="G134" i="21"/>
  <c r="F134" i="21"/>
  <c r="H133" i="21"/>
  <c r="G133" i="21"/>
  <c r="F133" i="21"/>
  <c r="H132" i="21"/>
  <c r="G132" i="21"/>
  <c r="F132" i="21"/>
  <c r="H131" i="21"/>
  <c r="G131" i="21"/>
  <c r="F131" i="21"/>
  <c r="H130" i="21"/>
  <c r="G130" i="21"/>
  <c r="F130" i="21"/>
  <c r="H129" i="21"/>
  <c r="G129" i="21"/>
  <c r="F129" i="21"/>
  <c r="H128" i="21"/>
  <c r="G128" i="21"/>
  <c r="F128" i="21"/>
  <c r="H127" i="21"/>
  <c r="G127" i="21"/>
  <c r="F127" i="21"/>
  <c r="H126" i="21"/>
  <c r="G126" i="21"/>
  <c r="F126" i="21"/>
  <c r="H125" i="21"/>
  <c r="G125" i="21"/>
  <c r="F125" i="21"/>
  <c r="H124" i="21"/>
  <c r="G124" i="21"/>
  <c r="F124" i="21"/>
  <c r="H123" i="21"/>
  <c r="G123" i="21"/>
  <c r="F123" i="21"/>
  <c r="H122" i="21"/>
  <c r="G122" i="21"/>
  <c r="F122" i="21"/>
  <c r="H121" i="21"/>
  <c r="G121" i="21"/>
  <c r="F121" i="21"/>
  <c r="H120" i="21"/>
  <c r="G120" i="21"/>
  <c r="F120" i="21"/>
  <c r="H119" i="21"/>
  <c r="G119" i="21"/>
  <c r="F119" i="21"/>
  <c r="H118" i="21"/>
  <c r="G118" i="21"/>
  <c r="F118" i="21"/>
  <c r="H117" i="21"/>
  <c r="G117" i="21"/>
  <c r="F117" i="21"/>
  <c r="H116" i="21"/>
  <c r="G116" i="21"/>
  <c r="F116" i="21"/>
  <c r="H115" i="21"/>
  <c r="G115" i="21"/>
  <c r="F115" i="21"/>
  <c r="H114" i="21"/>
  <c r="G114" i="21"/>
  <c r="F114" i="21"/>
  <c r="H113" i="21"/>
  <c r="G113" i="21"/>
  <c r="F113" i="21"/>
  <c r="H112" i="21"/>
  <c r="G112" i="21"/>
  <c r="F112" i="21"/>
  <c r="H111" i="21"/>
  <c r="G111" i="21"/>
  <c r="F111" i="21"/>
  <c r="H110" i="21"/>
  <c r="G110" i="21"/>
  <c r="F110" i="21"/>
  <c r="H109" i="21"/>
  <c r="G109" i="21"/>
  <c r="F109" i="21"/>
  <c r="H108" i="21"/>
  <c r="G108" i="21"/>
  <c r="F108" i="21"/>
  <c r="D134" i="21"/>
  <c r="C134" i="21"/>
  <c r="B134" i="21"/>
  <c r="D133" i="21"/>
  <c r="C133" i="21"/>
  <c r="B133" i="21"/>
  <c r="D132" i="21"/>
  <c r="C132" i="21"/>
  <c r="B132" i="21"/>
  <c r="D131" i="21"/>
  <c r="C131" i="21"/>
  <c r="B131" i="21"/>
  <c r="D130" i="21"/>
  <c r="C130" i="21"/>
  <c r="B130" i="21"/>
  <c r="D129" i="21"/>
  <c r="C129" i="21"/>
  <c r="B129" i="21"/>
  <c r="D128" i="21"/>
  <c r="C128" i="21"/>
  <c r="B128" i="21"/>
  <c r="D127" i="21"/>
  <c r="C127" i="21"/>
  <c r="B127" i="21"/>
  <c r="D126" i="21"/>
  <c r="C126" i="21"/>
  <c r="B126" i="21"/>
  <c r="D125" i="21"/>
  <c r="C125" i="21"/>
  <c r="B125" i="21"/>
  <c r="D124" i="21"/>
  <c r="C124" i="21"/>
  <c r="B124" i="21"/>
  <c r="D123" i="21"/>
  <c r="C123" i="21"/>
  <c r="B123" i="21"/>
  <c r="D122" i="21"/>
  <c r="C122" i="21"/>
  <c r="B122" i="21"/>
  <c r="D121" i="21"/>
  <c r="C121" i="21"/>
  <c r="B121" i="21"/>
  <c r="D120" i="21"/>
  <c r="C120" i="21"/>
  <c r="B120" i="21"/>
  <c r="D119" i="21"/>
  <c r="C119" i="21"/>
  <c r="B119" i="21"/>
  <c r="D118" i="21"/>
  <c r="C118" i="21"/>
  <c r="B118" i="21"/>
  <c r="D117" i="21"/>
  <c r="C117" i="21"/>
  <c r="B117" i="21"/>
  <c r="D116" i="21"/>
  <c r="C116" i="21"/>
  <c r="B116" i="21"/>
  <c r="D115" i="21"/>
  <c r="C115" i="21"/>
  <c r="B115" i="21"/>
  <c r="D114" i="21"/>
  <c r="C114" i="21"/>
  <c r="B114" i="21"/>
  <c r="D113" i="21"/>
  <c r="C113" i="21"/>
  <c r="B113" i="21"/>
  <c r="D112" i="21"/>
  <c r="C112" i="21"/>
  <c r="B112" i="21"/>
  <c r="D111" i="21"/>
  <c r="C111" i="21"/>
  <c r="B111" i="21"/>
  <c r="D110" i="21"/>
  <c r="C110" i="21"/>
  <c r="B110" i="21"/>
  <c r="D109" i="21"/>
  <c r="C109" i="21"/>
  <c r="B109" i="21"/>
  <c r="D108" i="21"/>
  <c r="C108" i="21"/>
  <c r="B108" i="21"/>
  <c r="AB87" i="21"/>
  <c r="AA87" i="21"/>
  <c r="Z87" i="21"/>
  <c r="AB86" i="21"/>
  <c r="AA86" i="21"/>
  <c r="Z86" i="21"/>
  <c r="AB85" i="21"/>
  <c r="AA85" i="21"/>
  <c r="Z85" i="21"/>
  <c r="AB84" i="21"/>
  <c r="AA84" i="21"/>
  <c r="Z84" i="21"/>
  <c r="AB83" i="21"/>
  <c r="AA83" i="21"/>
  <c r="Z83" i="21"/>
  <c r="AB82" i="21"/>
  <c r="AA82" i="21"/>
  <c r="Z82" i="21"/>
  <c r="AB81" i="21"/>
  <c r="AA81" i="21"/>
  <c r="Z81" i="21"/>
  <c r="AB80" i="21"/>
  <c r="AA80" i="21"/>
  <c r="Z80" i="21"/>
  <c r="AB79" i="21"/>
  <c r="AA79" i="21"/>
  <c r="Z79" i="21"/>
  <c r="AB78" i="21"/>
  <c r="AA78" i="21"/>
  <c r="Z78" i="21"/>
  <c r="AB77" i="21"/>
  <c r="AA77" i="21"/>
  <c r="Z77" i="21"/>
  <c r="AB76" i="21"/>
  <c r="AA76" i="21"/>
  <c r="Z76" i="21"/>
  <c r="AB75" i="21"/>
  <c r="AA75" i="21"/>
  <c r="Z75" i="21"/>
  <c r="AB74" i="21"/>
  <c r="AA74" i="21"/>
  <c r="Z74" i="21"/>
  <c r="AB73" i="21"/>
  <c r="AA73" i="21"/>
  <c r="Z73" i="21"/>
  <c r="AB72" i="21"/>
  <c r="AA72" i="21"/>
  <c r="Z72" i="21"/>
  <c r="AB71" i="21"/>
  <c r="AA71" i="21"/>
  <c r="Z71" i="21"/>
  <c r="AB70" i="21"/>
  <c r="AA70" i="21"/>
  <c r="Z70" i="21"/>
  <c r="AB69" i="21"/>
  <c r="AA69" i="21"/>
  <c r="Z69" i="21"/>
  <c r="AB68" i="21"/>
  <c r="AA68" i="21"/>
  <c r="Z68" i="21"/>
  <c r="AB67" i="21"/>
  <c r="AA67" i="21"/>
  <c r="Z67" i="21"/>
  <c r="AB66" i="21"/>
  <c r="AA66" i="21"/>
  <c r="Z66" i="21"/>
  <c r="AB65" i="21"/>
  <c r="AA65" i="21"/>
  <c r="Z65" i="21"/>
  <c r="AB64" i="21"/>
  <c r="AA64" i="21"/>
  <c r="Z64" i="21"/>
  <c r="AB63" i="21"/>
  <c r="AA63" i="21"/>
  <c r="Z63" i="21"/>
  <c r="AB62" i="21"/>
  <c r="AA62" i="21"/>
  <c r="Z62" i="21"/>
  <c r="AB61" i="21"/>
  <c r="AA61" i="21"/>
  <c r="Z61" i="21"/>
  <c r="X87" i="21"/>
  <c r="W87" i="21"/>
  <c r="V87" i="21"/>
  <c r="X86" i="21"/>
  <c r="W86" i="21"/>
  <c r="V86" i="21"/>
  <c r="X85" i="21"/>
  <c r="W85" i="21"/>
  <c r="V85" i="21"/>
  <c r="X84" i="21"/>
  <c r="W84" i="21"/>
  <c r="V84" i="21"/>
  <c r="X83" i="21"/>
  <c r="W83" i="21"/>
  <c r="V83" i="21"/>
  <c r="X82" i="21"/>
  <c r="W82" i="21"/>
  <c r="V82" i="21"/>
  <c r="X81" i="21"/>
  <c r="W81" i="21"/>
  <c r="V81" i="21"/>
  <c r="X80" i="21"/>
  <c r="W80" i="21"/>
  <c r="V80" i="21"/>
  <c r="X79" i="21"/>
  <c r="W79" i="21"/>
  <c r="V79" i="21"/>
  <c r="X78" i="21"/>
  <c r="W78" i="21"/>
  <c r="V78" i="21"/>
  <c r="X77" i="21"/>
  <c r="W77" i="21"/>
  <c r="V77" i="21"/>
  <c r="X76" i="21"/>
  <c r="W76" i="21"/>
  <c r="V76" i="21"/>
  <c r="X75" i="21"/>
  <c r="W75" i="21"/>
  <c r="V75" i="21"/>
  <c r="X74" i="21"/>
  <c r="W74" i="21"/>
  <c r="V74" i="21"/>
  <c r="X73" i="21"/>
  <c r="W73" i="21"/>
  <c r="V73" i="21"/>
  <c r="X72" i="21"/>
  <c r="W72" i="21"/>
  <c r="V72" i="21"/>
  <c r="X71" i="21"/>
  <c r="W71" i="21"/>
  <c r="V71" i="21"/>
  <c r="X70" i="21"/>
  <c r="W70" i="21"/>
  <c r="V70" i="21"/>
  <c r="X69" i="21"/>
  <c r="W69" i="21"/>
  <c r="V69" i="21"/>
  <c r="X68" i="21"/>
  <c r="W68" i="21"/>
  <c r="V68" i="21"/>
  <c r="X67" i="21"/>
  <c r="W67" i="21"/>
  <c r="V67" i="21"/>
  <c r="X66" i="21"/>
  <c r="W66" i="21"/>
  <c r="V66" i="21"/>
  <c r="X65" i="21"/>
  <c r="W65" i="21"/>
  <c r="V65" i="21"/>
  <c r="X64" i="21"/>
  <c r="W64" i="21"/>
  <c r="V64" i="21"/>
  <c r="X63" i="21"/>
  <c r="W63" i="21"/>
  <c r="V63" i="21"/>
  <c r="X62" i="21"/>
  <c r="W62" i="21"/>
  <c r="V62" i="21"/>
  <c r="X61" i="21"/>
  <c r="W61" i="21"/>
  <c r="V61" i="21"/>
  <c r="T87" i="21"/>
  <c r="S87" i="21"/>
  <c r="R87" i="21"/>
  <c r="T86" i="21"/>
  <c r="S86" i="21"/>
  <c r="R86" i="21"/>
  <c r="T85" i="21"/>
  <c r="S85" i="21"/>
  <c r="R85" i="21"/>
  <c r="T84" i="21"/>
  <c r="S84" i="21"/>
  <c r="R84" i="21"/>
  <c r="T83" i="21"/>
  <c r="S83" i="21"/>
  <c r="R83" i="21"/>
  <c r="T82" i="21"/>
  <c r="S82" i="21"/>
  <c r="R82" i="21"/>
  <c r="T81" i="21"/>
  <c r="S81" i="21"/>
  <c r="R81" i="21"/>
  <c r="T80" i="21"/>
  <c r="S80" i="21"/>
  <c r="R80" i="21"/>
  <c r="T79" i="21"/>
  <c r="S79" i="21"/>
  <c r="R79" i="21"/>
  <c r="T78" i="21"/>
  <c r="S78" i="21"/>
  <c r="R78" i="21"/>
  <c r="T77" i="21"/>
  <c r="S77" i="21"/>
  <c r="R77" i="21"/>
  <c r="T76" i="21"/>
  <c r="S76" i="21"/>
  <c r="R76" i="21"/>
  <c r="T75" i="21"/>
  <c r="S75" i="21"/>
  <c r="R75" i="21"/>
  <c r="T74" i="21"/>
  <c r="S74" i="21"/>
  <c r="R74" i="21"/>
  <c r="T73" i="21"/>
  <c r="S73" i="21"/>
  <c r="R73" i="21"/>
  <c r="T72" i="21"/>
  <c r="S72" i="21"/>
  <c r="R72" i="21"/>
  <c r="T71" i="21"/>
  <c r="S71" i="21"/>
  <c r="R71" i="21"/>
  <c r="T70" i="21"/>
  <c r="S70" i="21"/>
  <c r="R70" i="21"/>
  <c r="T69" i="21"/>
  <c r="S69" i="21"/>
  <c r="R69" i="21"/>
  <c r="T68" i="21"/>
  <c r="S68" i="21"/>
  <c r="R68" i="21"/>
  <c r="T67" i="21"/>
  <c r="S67" i="21"/>
  <c r="R67" i="21"/>
  <c r="T66" i="21"/>
  <c r="S66" i="21"/>
  <c r="R66" i="21"/>
  <c r="T65" i="21"/>
  <c r="S65" i="21"/>
  <c r="R65" i="21"/>
  <c r="T64" i="21"/>
  <c r="S64" i="21"/>
  <c r="R64" i="21"/>
  <c r="T63" i="21"/>
  <c r="S63" i="21"/>
  <c r="R63" i="21"/>
  <c r="T62" i="21"/>
  <c r="S62" i="21"/>
  <c r="R62" i="21"/>
  <c r="T61" i="21"/>
  <c r="S61" i="21"/>
  <c r="R61" i="21"/>
  <c r="P87" i="21"/>
  <c r="O87" i="21"/>
  <c r="N87" i="21"/>
  <c r="P86" i="21"/>
  <c r="O86" i="21"/>
  <c r="N86" i="21"/>
  <c r="P85" i="21"/>
  <c r="O85" i="21"/>
  <c r="N85" i="21"/>
  <c r="P84" i="21"/>
  <c r="O84" i="21"/>
  <c r="N84" i="21"/>
  <c r="P83" i="21"/>
  <c r="O83" i="21"/>
  <c r="N83" i="21"/>
  <c r="P82" i="21"/>
  <c r="O82" i="21"/>
  <c r="N82" i="21"/>
  <c r="P81" i="21"/>
  <c r="O81" i="21"/>
  <c r="N81" i="21"/>
  <c r="P80" i="21"/>
  <c r="O80" i="21"/>
  <c r="N80" i="21"/>
  <c r="P79" i="21"/>
  <c r="O79" i="21"/>
  <c r="N79" i="21"/>
  <c r="P78" i="21"/>
  <c r="O78" i="21"/>
  <c r="N78" i="21"/>
  <c r="P77" i="21"/>
  <c r="O77" i="21"/>
  <c r="N77" i="21"/>
  <c r="P76" i="21"/>
  <c r="O76" i="21"/>
  <c r="N76" i="21"/>
  <c r="P75" i="21"/>
  <c r="O75" i="21"/>
  <c r="N75" i="21"/>
  <c r="P74" i="21"/>
  <c r="O74" i="21"/>
  <c r="N74" i="21"/>
  <c r="P73" i="21"/>
  <c r="O73" i="21"/>
  <c r="N73" i="21"/>
  <c r="P72" i="21"/>
  <c r="O72" i="21"/>
  <c r="N72" i="21"/>
  <c r="P71" i="21"/>
  <c r="O71" i="21"/>
  <c r="N71" i="21"/>
  <c r="P70" i="21"/>
  <c r="O70" i="21"/>
  <c r="N70" i="21"/>
  <c r="P69" i="21"/>
  <c r="O69" i="21"/>
  <c r="N69" i="21"/>
  <c r="P68" i="21"/>
  <c r="O68" i="21"/>
  <c r="N68" i="21"/>
  <c r="P67" i="21"/>
  <c r="O67" i="21"/>
  <c r="N67" i="21"/>
  <c r="P66" i="21"/>
  <c r="O66" i="21"/>
  <c r="N66" i="21"/>
  <c r="P65" i="21"/>
  <c r="O65" i="21"/>
  <c r="N65" i="21"/>
  <c r="P64" i="21"/>
  <c r="O64" i="21"/>
  <c r="N64" i="21"/>
  <c r="P63" i="21"/>
  <c r="O63" i="21"/>
  <c r="N63" i="21"/>
  <c r="P62" i="21"/>
  <c r="O62" i="21"/>
  <c r="N62" i="21"/>
  <c r="P61" i="21"/>
  <c r="O61" i="21"/>
  <c r="N61" i="21"/>
  <c r="L87" i="21"/>
  <c r="K87" i="21"/>
  <c r="J87" i="21"/>
  <c r="L86" i="21"/>
  <c r="K86" i="21"/>
  <c r="J86" i="21"/>
  <c r="L85" i="21"/>
  <c r="K85" i="21"/>
  <c r="J85" i="21"/>
  <c r="L84" i="21"/>
  <c r="K84" i="21"/>
  <c r="J84" i="21"/>
  <c r="L83" i="21"/>
  <c r="K83" i="21"/>
  <c r="J83" i="21"/>
  <c r="L82" i="21"/>
  <c r="K82" i="21"/>
  <c r="J82" i="21"/>
  <c r="L81" i="21"/>
  <c r="K81" i="21"/>
  <c r="J81" i="21"/>
  <c r="L80" i="21"/>
  <c r="K80" i="21"/>
  <c r="J80" i="21"/>
  <c r="L79" i="21"/>
  <c r="K79" i="21"/>
  <c r="J79" i="21"/>
  <c r="L78" i="21"/>
  <c r="K78" i="21"/>
  <c r="J78" i="21"/>
  <c r="L77" i="21"/>
  <c r="K77" i="21"/>
  <c r="J77" i="21"/>
  <c r="L76" i="21"/>
  <c r="K76" i="21"/>
  <c r="J76" i="21"/>
  <c r="L75" i="21"/>
  <c r="K75" i="21"/>
  <c r="J75" i="21"/>
  <c r="L74" i="21"/>
  <c r="K74" i="21"/>
  <c r="J74" i="21"/>
  <c r="L73" i="21"/>
  <c r="K73" i="21"/>
  <c r="J73" i="21"/>
  <c r="L72" i="21"/>
  <c r="K72" i="21"/>
  <c r="J72" i="21"/>
  <c r="L71" i="21"/>
  <c r="K71" i="21"/>
  <c r="J71" i="21"/>
  <c r="L70" i="21"/>
  <c r="K70" i="21"/>
  <c r="J70" i="21"/>
  <c r="L69" i="21"/>
  <c r="K69" i="21"/>
  <c r="J69" i="21"/>
  <c r="L68" i="21"/>
  <c r="K68" i="21"/>
  <c r="J68" i="21"/>
  <c r="L67" i="21"/>
  <c r="K67" i="21"/>
  <c r="J67" i="21"/>
  <c r="L66" i="21"/>
  <c r="K66" i="21"/>
  <c r="J66" i="21"/>
  <c r="L65" i="21"/>
  <c r="K65" i="21"/>
  <c r="J65" i="21"/>
  <c r="L64" i="21"/>
  <c r="K64" i="21"/>
  <c r="J64" i="21"/>
  <c r="L63" i="21"/>
  <c r="K63" i="21"/>
  <c r="J63" i="21"/>
  <c r="L62" i="21"/>
  <c r="K62" i="21"/>
  <c r="J62" i="21"/>
  <c r="L61" i="21"/>
  <c r="K61" i="21"/>
  <c r="J61" i="21"/>
  <c r="H87" i="21"/>
  <c r="G87" i="21"/>
  <c r="F87" i="21"/>
  <c r="H86" i="21"/>
  <c r="G86" i="21"/>
  <c r="F86" i="21"/>
  <c r="H85" i="21"/>
  <c r="G85" i="21"/>
  <c r="F85" i="21"/>
  <c r="H84" i="21"/>
  <c r="G84" i="21"/>
  <c r="F84" i="21"/>
  <c r="H83" i="21"/>
  <c r="G83" i="21"/>
  <c r="F83" i="21"/>
  <c r="H82" i="21"/>
  <c r="G82" i="21"/>
  <c r="F82" i="21"/>
  <c r="H81" i="21"/>
  <c r="G81" i="21"/>
  <c r="F81" i="21"/>
  <c r="H80" i="21"/>
  <c r="G80" i="21"/>
  <c r="F80" i="21"/>
  <c r="H79" i="21"/>
  <c r="G79" i="21"/>
  <c r="F79" i="21"/>
  <c r="H78" i="21"/>
  <c r="G78" i="21"/>
  <c r="F78" i="21"/>
  <c r="H77" i="21"/>
  <c r="G77" i="21"/>
  <c r="F77" i="21"/>
  <c r="H76" i="21"/>
  <c r="G76" i="21"/>
  <c r="F76" i="21"/>
  <c r="H75" i="21"/>
  <c r="G75" i="21"/>
  <c r="F75" i="21"/>
  <c r="H74" i="21"/>
  <c r="G74" i="21"/>
  <c r="F74" i="21"/>
  <c r="H73" i="21"/>
  <c r="G73" i="21"/>
  <c r="F73" i="21"/>
  <c r="H72" i="21"/>
  <c r="G72" i="21"/>
  <c r="F72" i="21"/>
  <c r="H71" i="21"/>
  <c r="G71" i="21"/>
  <c r="F71" i="21"/>
  <c r="H70" i="21"/>
  <c r="G70" i="21"/>
  <c r="F70" i="21"/>
  <c r="H69" i="21"/>
  <c r="G69" i="21"/>
  <c r="F69" i="21"/>
  <c r="H68" i="21"/>
  <c r="G68" i="21"/>
  <c r="F68" i="21"/>
  <c r="H67" i="21"/>
  <c r="G67" i="21"/>
  <c r="F67" i="21"/>
  <c r="H66" i="21"/>
  <c r="G66" i="21"/>
  <c r="F66" i="21"/>
  <c r="H65" i="21"/>
  <c r="G65" i="21"/>
  <c r="F65" i="21"/>
  <c r="H64" i="21"/>
  <c r="G64" i="21"/>
  <c r="F64" i="21"/>
  <c r="H63" i="21"/>
  <c r="G63" i="21"/>
  <c r="F63" i="21"/>
  <c r="H62" i="21"/>
  <c r="G62" i="21"/>
  <c r="F62" i="21"/>
  <c r="H61" i="21"/>
  <c r="G61" i="21"/>
  <c r="F61" i="21"/>
  <c r="D87" i="21"/>
  <c r="C87" i="21"/>
  <c r="B87" i="21"/>
  <c r="D86" i="21"/>
  <c r="C86" i="21"/>
  <c r="B86" i="21"/>
  <c r="D85" i="21"/>
  <c r="C85" i="21"/>
  <c r="B85" i="21"/>
  <c r="D84" i="21"/>
  <c r="C84" i="21"/>
  <c r="B84" i="21"/>
  <c r="D83" i="21"/>
  <c r="C83" i="21"/>
  <c r="B83" i="21"/>
  <c r="D82" i="21"/>
  <c r="C82" i="21"/>
  <c r="B82" i="21"/>
  <c r="D81" i="21"/>
  <c r="C81" i="21"/>
  <c r="B81" i="21"/>
  <c r="D80" i="21"/>
  <c r="C80" i="21"/>
  <c r="B80" i="21"/>
  <c r="D79" i="21"/>
  <c r="C79" i="21"/>
  <c r="B79" i="21"/>
  <c r="D78" i="21"/>
  <c r="C78" i="21"/>
  <c r="B78" i="21"/>
  <c r="D77" i="21"/>
  <c r="C77" i="21"/>
  <c r="B77" i="21"/>
  <c r="D76" i="21"/>
  <c r="C76" i="21"/>
  <c r="B76" i="21"/>
  <c r="D75" i="21"/>
  <c r="C75" i="21"/>
  <c r="B75" i="21"/>
  <c r="D74" i="21"/>
  <c r="C74" i="21"/>
  <c r="B74" i="21"/>
  <c r="D73" i="21"/>
  <c r="C73" i="21"/>
  <c r="B73" i="21"/>
  <c r="D72" i="21"/>
  <c r="C72" i="21"/>
  <c r="B72" i="21"/>
  <c r="D71" i="21"/>
  <c r="C71" i="21"/>
  <c r="B71" i="21"/>
  <c r="D70" i="21"/>
  <c r="C70" i="21"/>
  <c r="B70" i="21"/>
  <c r="D69" i="21"/>
  <c r="C69" i="21"/>
  <c r="B69" i="21"/>
  <c r="D68" i="21"/>
  <c r="C68" i="21"/>
  <c r="B68" i="21"/>
  <c r="D67" i="21"/>
  <c r="C67" i="21"/>
  <c r="B67" i="21"/>
  <c r="D66" i="21"/>
  <c r="C66" i="21"/>
  <c r="B66" i="21"/>
  <c r="D65" i="21"/>
  <c r="C65" i="21"/>
  <c r="B65" i="21"/>
  <c r="D64" i="21"/>
  <c r="C64" i="21"/>
  <c r="B64" i="21"/>
  <c r="D63" i="21"/>
  <c r="C63" i="21"/>
  <c r="B63" i="21"/>
  <c r="D62" i="21"/>
  <c r="C62" i="21"/>
  <c r="B62" i="21"/>
  <c r="D61" i="21"/>
  <c r="C61" i="21"/>
  <c r="B61" i="21"/>
  <c r="AB41" i="21"/>
  <c r="AA41" i="21"/>
  <c r="Z41" i="21"/>
  <c r="AB40" i="21"/>
  <c r="AA40" i="21"/>
  <c r="Z40" i="21"/>
  <c r="AB39" i="21"/>
  <c r="AA39" i="21"/>
  <c r="Z39" i="21"/>
  <c r="AB38" i="21"/>
  <c r="AA38" i="21"/>
  <c r="Z38" i="21"/>
  <c r="AB37" i="21"/>
  <c r="AA37" i="21"/>
  <c r="Z37" i="21"/>
  <c r="AB36" i="21"/>
  <c r="AA36" i="21"/>
  <c r="Z36" i="21"/>
  <c r="AB35" i="21"/>
  <c r="AA35" i="21"/>
  <c r="Z35" i="21"/>
  <c r="AB34" i="21"/>
  <c r="AA34" i="21"/>
  <c r="Z34" i="21"/>
  <c r="AB33" i="21"/>
  <c r="AA33" i="21"/>
  <c r="Z33" i="21"/>
  <c r="AB32" i="21"/>
  <c r="AA32" i="21"/>
  <c r="Z32" i="21"/>
  <c r="AB31" i="21"/>
  <c r="AA31" i="21"/>
  <c r="Z31" i="21"/>
  <c r="AB30" i="21"/>
  <c r="AA30" i="21"/>
  <c r="Z30" i="21"/>
  <c r="AB29" i="21"/>
  <c r="AA29" i="21"/>
  <c r="Z29" i="21"/>
  <c r="AB28" i="21"/>
  <c r="AA28" i="21"/>
  <c r="Z28" i="21"/>
  <c r="AB27" i="21"/>
  <c r="AA27" i="21"/>
  <c r="Z27" i="21"/>
  <c r="AB26" i="21"/>
  <c r="AA26" i="21"/>
  <c r="Z26" i="21"/>
  <c r="AB25" i="21"/>
  <c r="AA25" i="21"/>
  <c r="Z25" i="21"/>
  <c r="AB24" i="21"/>
  <c r="AA24" i="21"/>
  <c r="Z24" i="21"/>
  <c r="AB23" i="21"/>
  <c r="AA23" i="21"/>
  <c r="Z23" i="21"/>
  <c r="AB22" i="21"/>
  <c r="AA22" i="21"/>
  <c r="Z22" i="21"/>
  <c r="AB21" i="21"/>
  <c r="AA21" i="21"/>
  <c r="Z21" i="21"/>
  <c r="AB20" i="21"/>
  <c r="AA20" i="21"/>
  <c r="Z20" i="21"/>
  <c r="AB19" i="21"/>
  <c r="AA19" i="21"/>
  <c r="Z19" i="21"/>
  <c r="AB18" i="21"/>
  <c r="AA18" i="21"/>
  <c r="Z18" i="21"/>
  <c r="AB17" i="21"/>
  <c r="AA17" i="21"/>
  <c r="Z17" i="21"/>
  <c r="AB16" i="21"/>
  <c r="AA16" i="21"/>
  <c r="Z16" i="21"/>
  <c r="AB15" i="21"/>
  <c r="AA15" i="21"/>
  <c r="Z15" i="21"/>
  <c r="X41" i="21"/>
  <c r="W41" i="21"/>
  <c r="V41" i="21"/>
  <c r="X40" i="21"/>
  <c r="W40" i="21"/>
  <c r="V40" i="21"/>
  <c r="X39" i="21"/>
  <c r="W39" i="21"/>
  <c r="V39" i="21"/>
  <c r="X38" i="21"/>
  <c r="W38" i="21"/>
  <c r="V38" i="21"/>
  <c r="X37" i="21"/>
  <c r="W37" i="21"/>
  <c r="V37" i="21"/>
  <c r="X36" i="21"/>
  <c r="W36" i="21"/>
  <c r="V36" i="21"/>
  <c r="X35" i="21"/>
  <c r="W35" i="21"/>
  <c r="V35" i="21"/>
  <c r="X34" i="21"/>
  <c r="W34" i="21"/>
  <c r="V34" i="21"/>
  <c r="X33" i="21"/>
  <c r="W33" i="21"/>
  <c r="V33" i="21"/>
  <c r="X32" i="21"/>
  <c r="W32" i="21"/>
  <c r="V32" i="21"/>
  <c r="X31" i="21"/>
  <c r="W31" i="21"/>
  <c r="V31" i="21"/>
  <c r="X30" i="21"/>
  <c r="W30" i="21"/>
  <c r="V30" i="21"/>
  <c r="X29" i="21"/>
  <c r="W29" i="21"/>
  <c r="V29" i="21"/>
  <c r="X28" i="21"/>
  <c r="W28" i="21"/>
  <c r="V28" i="21"/>
  <c r="X27" i="21"/>
  <c r="W27" i="21"/>
  <c r="V27" i="21"/>
  <c r="X26" i="21"/>
  <c r="W26" i="21"/>
  <c r="V26" i="21"/>
  <c r="X25" i="21"/>
  <c r="W25" i="21"/>
  <c r="V25" i="21"/>
  <c r="X24" i="21"/>
  <c r="W24" i="21"/>
  <c r="V24" i="21"/>
  <c r="X23" i="21"/>
  <c r="W23" i="21"/>
  <c r="V23" i="21"/>
  <c r="X22" i="21"/>
  <c r="W22" i="21"/>
  <c r="V22" i="21"/>
  <c r="X21" i="21"/>
  <c r="W21" i="21"/>
  <c r="V21" i="21"/>
  <c r="X20" i="21"/>
  <c r="W20" i="21"/>
  <c r="V20" i="21"/>
  <c r="X19" i="21"/>
  <c r="W19" i="21"/>
  <c r="V19" i="21"/>
  <c r="X18" i="21"/>
  <c r="W18" i="21"/>
  <c r="V18" i="21"/>
  <c r="X17" i="21"/>
  <c r="W17" i="21"/>
  <c r="V17" i="21"/>
  <c r="X16" i="21"/>
  <c r="W16" i="21"/>
  <c r="V16" i="21"/>
  <c r="X15" i="21"/>
  <c r="W15" i="21"/>
  <c r="V15" i="21"/>
  <c r="T41" i="21"/>
  <c r="S41" i="21"/>
  <c r="R41" i="21"/>
  <c r="T40" i="21"/>
  <c r="S40" i="21"/>
  <c r="R40" i="21"/>
  <c r="T39" i="21"/>
  <c r="S39" i="21"/>
  <c r="R39" i="21"/>
  <c r="T38" i="21"/>
  <c r="S38" i="21"/>
  <c r="R38" i="21"/>
  <c r="T37" i="21"/>
  <c r="S37" i="21"/>
  <c r="R37" i="21"/>
  <c r="T36" i="21"/>
  <c r="S36" i="21"/>
  <c r="R36" i="21"/>
  <c r="T35" i="21"/>
  <c r="S35" i="21"/>
  <c r="R35" i="21"/>
  <c r="T34" i="21"/>
  <c r="S34" i="21"/>
  <c r="R34" i="21"/>
  <c r="T33" i="21"/>
  <c r="S33" i="21"/>
  <c r="R33" i="21"/>
  <c r="T32" i="21"/>
  <c r="S32" i="21"/>
  <c r="R32" i="21"/>
  <c r="T31" i="21"/>
  <c r="S31" i="21"/>
  <c r="R31" i="21"/>
  <c r="T30" i="21"/>
  <c r="S30" i="21"/>
  <c r="R30" i="21"/>
  <c r="T29" i="21"/>
  <c r="S29" i="21"/>
  <c r="R29" i="21"/>
  <c r="T28" i="21"/>
  <c r="S28" i="21"/>
  <c r="R28" i="21"/>
  <c r="T27" i="21"/>
  <c r="S27" i="21"/>
  <c r="R27" i="21"/>
  <c r="T26" i="21"/>
  <c r="S26" i="21"/>
  <c r="R26" i="21"/>
  <c r="T25" i="21"/>
  <c r="S25" i="21"/>
  <c r="R25" i="21"/>
  <c r="T24" i="21"/>
  <c r="S24" i="21"/>
  <c r="R24" i="21"/>
  <c r="T23" i="21"/>
  <c r="S23" i="21"/>
  <c r="R23" i="21"/>
  <c r="T22" i="21"/>
  <c r="S22" i="21"/>
  <c r="R22" i="21"/>
  <c r="T21" i="21"/>
  <c r="S21" i="21"/>
  <c r="R21" i="21"/>
  <c r="T20" i="21"/>
  <c r="S20" i="21"/>
  <c r="R20" i="21"/>
  <c r="T19" i="21"/>
  <c r="S19" i="21"/>
  <c r="R19" i="21"/>
  <c r="T18" i="21"/>
  <c r="S18" i="21"/>
  <c r="R18" i="21"/>
  <c r="T17" i="21"/>
  <c r="S17" i="21"/>
  <c r="R17" i="21"/>
  <c r="T16" i="21"/>
  <c r="S16" i="21"/>
  <c r="R16" i="21"/>
  <c r="T15" i="21"/>
  <c r="S15" i="21"/>
  <c r="R15" i="21"/>
  <c r="P41" i="21"/>
  <c r="O41" i="21"/>
  <c r="N41" i="21"/>
  <c r="P40" i="21"/>
  <c r="O40" i="21"/>
  <c r="N40" i="21"/>
  <c r="P39" i="21"/>
  <c r="O39" i="21"/>
  <c r="N39" i="21"/>
  <c r="P38" i="21"/>
  <c r="O38" i="21"/>
  <c r="N38" i="21"/>
  <c r="P37" i="21"/>
  <c r="O37" i="21"/>
  <c r="N37" i="21"/>
  <c r="P36" i="21"/>
  <c r="O36" i="21"/>
  <c r="N36" i="21"/>
  <c r="P35" i="21"/>
  <c r="O35" i="21"/>
  <c r="N35" i="21"/>
  <c r="P34" i="21"/>
  <c r="O34" i="21"/>
  <c r="N34" i="21"/>
  <c r="P33" i="21"/>
  <c r="O33" i="21"/>
  <c r="N33" i="21"/>
  <c r="P32" i="21"/>
  <c r="O32" i="21"/>
  <c r="N32" i="21"/>
  <c r="P31" i="21"/>
  <c r="O31" i="21"/>
  <c r="N31" i="21"/>
  <c r="P30" i="21"/>
  <c r="O30" i="21"/>
  <c r="N30" i="21"/>
  <c r="P29" i="21"/>
  <c r="O29" i="21"/>
  <c r="N29" i="21"/>
  <c r="P28" i="21"/>
  <c r="O28" i="21"/>
  <c r="N28" i="21"/>
  <c r="P27" i="21"/>
  <c r="O27" i="21"/>
  <c r="N27" i="21"/>
  <c r="P26" i="21"/>
  <c r="O26" i="21"/>
  <c r="N26" i="21"/>
  <c r="P25" i="21"/>
  <c r="O25" i="21"/>
  <c r="N25" i="21"/>
  <c r="P24" i="21"/>
  <c r="O24" i="21"/>
  <c r="N24" i="21"/>
  <c r="P23" i="21"/>
  <c r="O23" i="21"/>
  <c r="N23" i="21"/>
  <c r="P22" i="21"/>
  <c r="O22" i="21"/>
  <c r="N22" i="21"/>
  <c r="P21" i="21"/>
  <c r="O21" i="21"/>
  <c r="N21" i="21"/>
  <c r="P20" i="21"/>
  <c r="O20" i="21"/>
  <c r="N20" i="21"/>
  <c r="P19" i="21"/>
  <c r="O19" i="21"/>
  <c r="N19" i="21"/>
  <c r="P18" i="21"/>
  <c r="O18" i="21"/>
  <c r="N18" i="21"/>
  <c r="P17" i="21"/>
  <c r="O17" i="21"/>
  <c r="N17" i="21"/>
  <c r="P16" i="21"/>
  <c r="O16" i="21"/>
  <c r="N16" i="21"/>
  <c r="P15" i="21"/>
  <c r="O15" i="21"/>
  <c r="N15" i="21"/>
  <c r="L41" i="21"/>
  <c r="K41" i="21"/>
  <c r="J41" i="21"/>
  <c r="L40" i="21"/>
  <c r="K40" i="21"/>
  <c r="J40" i="21"/>
  <c r="L39" i="21"/>
  <c r="K39" i="21"/>
  <c r="J39" i="21"/>
  <c r="L38" i="21"/>
  <c r="K38" i="21"/>
  <c r="J38" i="21"/>
  <c r="L37" i="21"/>
  <c r="K37" i="21"/>
  <c r="J37" i="21"/>
  <c r="L36" i="21"/>
  <c r="K36" i="21"/>
  <c r="J36" i="21"/>
  <c r="L35" i="21"/>
  <c r="K35" i="21"/>
  <c r="J35" i="21"/>
  <c r="L34" i="21"/>
  <c r="K34" i="21"/>
  <c r="J34" i="21"/>
  <c r="L33" i="21"/>
  <c r="K33" i="21"/>
  <c r="J33" i="21"/>
  <c r="L32" i="21"/>
  <c r="K32" i="21"/>
  <c r="J32" i="21"/>
  <c r="L31" i="21"/>
  <c r="K31" i="21"/>
  <c r="J31" i="21"/>
  <c r="L30" i="21"/>
  <c r="K30" i="21"/>
  <c r="J30" i="21"/>
  <c r="L29" i="21"/>
  <c r="K29" i="21"/>
  <c r="J29" i="21"/>
  <c r="L28" i="21"/>
  <c r="K28" i="21"/>
  <c r="J28" i="21"/>
  <c r="L27" i="21"/>
  <c r="K27" i="21"/>
  <c r="J27" i="21"/>
  <c r="L26" i="21"/>
  <c r="K26" i="21"/>
  <c r="J26" i="21"/>
  <c r="L25" i="21"/>
  <c r="K25" i="21"/>
  <c r="J25" i="21"/>
  <c r="L24" i="21"/>
  <c r="K24" i="21"/>
  <c r="J24" i="21"/>
  <c r="L23" i="21"/>
  <c r="K23" i="21"/>
  <c r="J23" i="21"/>
  <c r="L22" i="21"/>
  <c r="K22" i="21"/>
  <c r="J22" i="21"/>
  <c r="L21" i="21"/>
  <c r="K21" i="21"/>
  <c r="J21" i="21"/>
  <c r="L20" i="21"/>
  <c r="K20" i="21"/>
  <c r="J20" i="21"/>
  <c r="L19" i="21"/>
  <c r="K19" i="21"/>
  <c r="J19" i="21"/>
  <c r="L18" i="21"/>
  <c r="K18" i="21"/>
  <c r="J18" i="21"/>
  <c r="L17" i="21"/>
  <c r="K17" i="21"/>
  <c r="J17" i="21"/>
  <c r="L16" i="21"/>
  <c r="K16" i="21"/>
  <c r="J16" i="21"/>
  <c r="L15" i="21"/>
  <c r="K15" i="21"/>
  <c r="J15" i="21"/>
  <c r="H41" i="21"/>
  <c r="G41" i="21"/>
  <c r="F41" i="21"/>
  <c r="H40" i="21"/>
  <c r="G40" i="21"/>
  <c r="F40" i="21"/>
  <c r="H39" i="21"/>
  <c r="G39" i="21"/>
  <c r="F39" i="21"/>
  <c r="H38" i="21"/>
  <c r="G38" i="21"/>
  <c r="F38" i="21"/>
  <c r="H37" i="21"/>
  <c r="G37" i="21"/>
  <c r="F37" i="21"/>
  <c r="H36" i="21"/>
  <c r="G36" i="21"/>
  <c r="F36" i="21"/>
  <c r="H35" i="21"/>
  <c r="G35" i="21"/>
  <c r="F35" i="21"/>
  <c r="H34" i="21"/>
  <c r="G34" i="21"/>
  <c r="F34" i="21"/>
  <c r="H33" i="21"/>
  <c r="G33" i="21"/>
  <c r="F33" i="21"/>
  <c r="H32" i="21"/>
  <c r="G32" i="21"/>
  <c r="F32" i="21"/>
  <c r="H31" i="21"/>
  <c r="G31" i="21"/>
  <c r="F31" i="21"/>
  <c r="H30" i="21"/>
  <c r="G30" i="21"/>
  <c r="F30" i="21"/>
  <c r="H29" i="21"/>
  <c r="G29" i="21"/>
  <c r="F29" i="21"/>
  <c r="H28" i="21"/>
  <c r="G28" i="21"/>
  <c r="F28" i="21"/>
  <c r="H27" i="21"/>
  <c r="G27" i="21"/>
  <c r="F27" i="21"/>
  <c r="H26" i="21"/>
  <c r="G26" i="21"/>
  <c r="F26" i="21"/>
  <c r="H25" i="21"/>
  <c r="G25" i="21"/>
  <c r="F25" i="21"/>
  <c r="H24" i="21"/>
  <c r="G24" i="21"/>
  <c r="F24" i="21"/>
  <c r="H23" i="21"/>
  <c r="G23" i="21"/>
  <c r="F23" i="21"/>
  <c r="H22" i="21"/>
  <c r="G22" i="21"/>
  <c r="F22" i="21"/>
  <c r="H21" i="21"/>
  <c r="G21" i="21"/>
  <c r="F21" i="21"/>
  <c r="H20" i="21"/>
  <c r="G20" i="21"/>
  <c r="F20" i="21"/>
  <c r="H19" i="21"/>
  <c r="G19" i="21"/>
  <c r="F19" i="21"/>
  <c r="H18" i="21"/>
  <c r="G18" i="21"/>
  <c r="F18" i="21"/>
  <c r="H17" i="21"/>
  <c r="G17" i="21"/>
  <c r="F17" i="21"/>
  <c r="H16" i="21"/>
  <c r="G16" i="21"/>
  <c r="F16" i="21"/>
  <c r="H15" i="21"/>
  <c r="G15" i="21"/>
  <c r="F15" i="21"/>
  <c r="B16" i="21"/>
  <c r="C16" i="21"/>
  <c r="D16" i="21"/>
  <c r="B17" i="21"/>
  <c r="C17" i="21"/>
  <c r="D17" i="21"/>
  <c r="B18" i="21"/>
  <c r="C18" i="21"/>
  <c r="D18" i="21"/>
  <c r="B19" i="21"/>
  <c r="C19" i="21"/>
  <c r="D19" i="21"/>
  <c r="B20" i="21"/>
  <c r="C20" i="21"/>
  <c r="D20" i="21"/>
  <c r="B21" i="21"/>
  <c r="C21" i="21"/>
  <c r="D21" i="21"/>
  <c r="B22" i="21"/>
  <c r="C22" i="21"/>
  <c r="D22" i="21"/>
  <c r="B23" i="21"/>
  <c r="C23" i="21"/>
  <c r="D23" i="21"/>
  <c r="B24" i="21"/>
  <c r="C24" i="21"/>
  <c r="D24" i="21"/>
  <c r="B25" i="21"/>
  <c r="C25" i="21"/>
  <c r="D25" i="21"/>
  <c r="B26" i="21"/>
  <c r="C26" i="21"/>
  <c r="D26" i="21"/>
  <c r="B27" i="21"/>
  <c r="C27" i="21"/>
  <c r="D27" i="21"/>
  <c r="B28" i="21"/>
  <c r="C28" i="21"/>
  <c r="D28" i="21"/>
  <c r="B29" i="21"/>
  <c r="C29" i="21"/>
  <c r="D29" i="21"/>
  <c r="B30" i="21"/>
  <c r="C30" i="21"/>
  <c r="D30" i="21"/>
  <c r="B31" i="21"/>
  <c r="C31" i="21"/>
  <c r="D31" i="21"/>
  <c r="B32" i="21"/>
  <c r="C32" i="21"/>
  <c r="D32" i="21"/>
  <c r="B33" i="21"/>
  <c r="C33" i="21"/>
  <c r="D33" i="21"/>
  <c r="B34" i="21"/>
  <c r="C34" i="21"/>
  <c r="D34" i="21"/>
  <c r="B35" i="21"/>
  <c r="C35" i="21"/>
  <c r="D35" i="21"/>
  <c r="B36" i="21"/>
  <c r="C36" i="21"/>
  <c r="D36" i="21"/>
  <c r="B37" i="21"/>
  <c r="C37" i="21"/>
  <c r="D37" i="21"/>
  <c r="B38" i="21"/>
  <c r="C38" i="21"/>
  <c r="D38" i="21"/>
  <c r="B39" i="21"/>
  <c r="C39" i="21"/>
  <c r="D39" i="21"/>
  <c r="B40" i="21"/>
  <c r="C40" i="21"/>
  <c r="D40" i="21"/>
  <c r="B41" i="21"/>
  <c r="C41" i="21"/>
  <c r="D41" i="21"/>
  <c r="C15" i="21"/>
  <c r="D15" i="21"/>
  <c r="B15" i="21"/>
  <c r="AB39" i="20"/>
  <c r="AA39" i="20"/>
  <c r="Z39" i="20"/>
  <c r="AB38" i="20"/>
  <c r="AA38" i="20"/>
  <c r="Z38" i="20"/>
  <c r="AB37" i="20"/>
  <c r="AA37" i="20"/>
  <c r="Z37" i="20"/>
  <c r="AB36" i="20"/>
  <c r="AA36" i="20"/>
  <c r="Z36" i="20"/>
  <c r="AB35" i="20"/>
  <c r="AA35" i="20"/>
  <c r="Z35" i="20"/>
  <c r="AB34" i="20"/>
  <c r="AA34" i="20"/>
  <c r="Z34" i="20"/>
  <c r="AB33" i="20"/>
  <c r="AA33" i="20"/>
  <c r="Z33" i="20"/>
  <c r="AB32" i="20"/>
  <c r="AA32" i="20"/>
  <c r="Z32" i="20"/>
  <c r="AB31" i="20"/>
  <c r="AA31" i="20"/>
  <c r="Z31" i="20"/>
  <c r="AB30" i="20"/>
  <c r="AA30" i="20"/>
  <c r="Z30" i="20"/>
  <c r="AB29" i="20"/>
  <c r="AA29" i="20"/>
  <c r="Z29" i="20"/>
  <c r="AB28" i="20"/>
  <c r="AA28" i="20"/>
  <c r="Z28" i="20"/>
  <c r="AB27" i="20"/>
  <c r="AA27" i="20"/>
  <c r="Z27" i="20"/>
  <c r="AB26" i="20"/>
  <c r="AA26" i="20"/>
  <c r="Z26" i="20"/>
  <c r="AB25" i="20"/>
  <c r="AA25" i="20"/>
  <c r="Z25" i="20"/>
  <c r="AB24" i="20"/>
  <c r="AA24" i="20"/>
  <c r="Z24" i="20"/>
  <c r="AB23" i="20"/>
  <c r="AA23" i="20"/>
  <c r="Z23" i="20"/>
  <c r="AB22" i="20"/>
  <c r="AA22" i="20"/>
  <c r="Z22" i="20"/>
  <c r="AB21" i="20"/>
  <c r="AA21" i="20"/>
  <c r="Z21" i="20"/>
  <c r="AB20" i="20"/>
  <c r="AA20" i="20"/>
  <c r="Z20" i="20"/>
  <c r="AB19" i="20"/>
  <c r="AA19" i="20"/>
  <c r="Z19" i="20"/>
  <c r="AB18" i="20"/>
  <c r="AA18" i="20"/>
  <c r="Z18" i="20"/>
  <c r="AB17" i="20"/>
  <c r="AA17" i="20"/>
  <c r="Z17" i="20"/>
  <c r="AB16" i="20"/>
  <c r="AA16" i="20"/>
  <c r="Z16" i="20"/>
  <c r="AB15" i="20"/>
  <c r="AA15" i="20"/>
  <c r="Z15" i="20"/>
  <c r="AB14" i="20"/>
  <c r="AA14" i="20"/>
  <c r="Z14" i="20"/>
  <c r="AB13" i="20"/>
  <c r="AA13" i="20"/>
  <c r="Z13" i="20"/>
  <c r="X39" i="20"/>
  <c r="W39" i="20"/>
  <c r="V39" i="20"/>
  <c r="X38" i="20"/>
  <c r="W38" i="20"/>
  <c r="V38" i="20"/>
  <c r="X37" i="20"/>
  <c r="W37" i="20"/>
  <c r="V37" i="20"/>
  <c r="X36" i="20"/>
  <c r="W36" i="20"/>
  <c r="V36" i="20"/>
  <c r="X35" i="20"/>
  <c r="W35" i="20"/>
  <c r="V35" i="20"/>
  <c r="X34" i="20"/>
  <c r="W34" i="20"/>
  <c r="V34" i="20"/>
  <c r="X33" i="20"/>
  <c r="W33" i="20"/>
  <c r="V33" i="20"/>
  <c r="X32" i="20"/>
  <c r="W32" i="20"/>
  <c r="V32" i="20"/>
  <c r="X31" i="20"/>
  <c r="W31" i="20"/>
  <c r="V31" i="20"/>
  <c r="X30" i="20"/>
  <c r="W30" i="20"/>
  <c r="V30" i="20"/>
  <c r="X29" i="20"/>
  <c r="W29" i="20"/>
  <c r="V29" i="20"/>
  <c r="X28" i="20"/>
  <c r="W28" i="20"/>
  <c r="V28" i="20"/>
  <c r="X27" i="20"/>
  <c r="W27" i="20"/>
  <c r="V27" i="20"/>
  <c r="X26" i="20"/>
  <c r="W26" i="20"/>
  <c r="V26" i="20"/>
  <c r="X25" i="20"/>
  <c r="W25" i="20"/>
  <c r="V25" i="20"/>
  <c r="X24" i="20"/>
  <c r="W24" i="20"/>
  <c r="V24" i="20"/>
  <c r="X23" i="20"/>
  <c r="W23" i="20"/>
  <c r="V23" i="20"/>
  <c r="X22" i="20"/>
  <c r="W22" i="20"/>
  <c r="V22" i="20"/>
  <c r="X21" i="20"/>
  <c r="W21" i="20"/>
  <c r="V21" i="20"/>
  <c r="X20" i="20"/>
  <c r="W20" i="20"/>
  <c r="V20" i="20"/>
  <c r="X19" i="20"/>
  <c r="W19" i="20"/>
  <c r="V19" i="20"/>
  <c r="X18" i="20"/>
  <c r="W18" i="20"/>
  <c r="V18" i="20"/>
  <c r="X17" i="20"/>
  <c r="W17" i="20"/>
  <c r="V17" i="20"/>
  <c r="X16" i="20"/>
  <c r="W16" i="20"/>
  <c r="V16" i="20"/>
  <c r="X15" i="20"/>
  <c r="W15" i="20"/>
  <c r="V15" i="20"/>
  <c r="X14" i="20"/>
  <c r="W14" i="20"/>
  <c r="V14" i="20"/>
  <c r="X13" i="20"/>
  <c r="W13" i="20"/>
  <c r="V13" i="20"/>
  <c r="T39" i="20"/>
  <c r="S39" i="20"/>
  <c r="R39" i="20"/>
  <c r="T38" i="20"/>
  <c r="S38" i="20"/>
  <c r="R38" i="20"/>
  <c r="T37" i="20"/>
  <c r="S37" i="20"/>
  <c r="R37" i="20"/>
  <c r="T36" i="20"/>
  <c r="S36" i="20"/>
  <c r="R36" i="20"/>
  <c r="T35" i="20"/>
  <c r="S35" i="20"/>
  <c r="R35" i="20"/>
  <c r="T34" i="20"/>
  <c r="S34" i="20"/>
  <c r="R34" i="20"/>
  <c r="T33" i="20"/>
  <c r="S33" i="20"/>
  <c r="R33" i="20"/>
  <c r="T32" i="20"/>
  <c r="S32" i="20"/>
  <c r="R32" i="20"/>
  <c r="T31" i="20"/>
  <c r="S31" i="20"/>
  <c r="R31" i="20"/>
  <c r="T30" i="20"/>
  <c r="S30" i="20"/>
  <c r="R30" i="20"/>
  <c r="T29" i="20"/>
  <c r="S29" i="20"/>
  <c r="R29" i="20"/>
  <c r="T28" i="20"/>
  <c r="S28" i="20"/>
  <c r="R28" i="20"/>
  <c r="T27" i="20"/>
  <c r="S27" i="20"/>
  <c r="R27" i="20"/>
  <c r="T26" i="20"/>
  <c r="S26" i="20"/>
  <c r="R26" i="20"/>
  <c r="T25" i="20"/>
  <c r="S25" i="20"/>
  <c r="R25" i="20"/>
  <c r="T24" i="20"/>
  <c r="S24" i="20"/>
  <c r="R24" i="20"/>
  <c r="T23" i="20"/>
  <c r="S23" i="20"/>
  <c r="R23" i="20"/>
  <c r="T22" i="20"/>
  <c r="S22" i="20"/>
  <c r="R22" i="20"/>
  <c r="T21" i="20"/>
  <c r="S21" i="20"/>
  <c r="R21" i="20"/>
  <c r="T20" i="20"/>
  <c r="S20" i="20"/>
  <c r="R20" i="20"/>
  <c r="T19" i="20"/>
  <c r="S19" i="20"/>
  <c r="R19" i="20"/>
  <c r="T18" i="20"/>
  <c r="S18" i="20"/>
  <c r="R18" i="20"/>
  <c r="T17" i="20"/>
  <c r="S17" i="20"/>
  <c r="R17" i="20"/>
  <c r="T16" i="20"/>
  <c r="S16" i="20"/>
  <c r="R16" i="20"/>
  <c r="T15" i="20"/>
  <c r="S15" i="20"/>
  <c r="R15" i="20"/>
  <c r="T14" i="20"/>
  <c r="S14" i="20"/>
  <c r="R14" i="20"/>
  <c r="T13" i="20"/>
  <c r="S13" i="20"/>
  <c r="R13" i="20"/>
  <c r="P39" i="20"/>
  <c r="O39" i="20"/>
  <c r="N39" i="20"/>
  <c r="P38" i="20"/>
  <c r="O38" i="20"/>
  <c r="N38" i="20"/>
  <c r="P37" i="20"/>
  <c r="O37" i="20"/>
  <c r="N37" i="20"/>
  <c r="P36" i="20"/>
  <c r="O36" i="20"/>
  <c r="N36" i="20"/>
  <c r="P35" i="20"/>
  <c r="O35" i="20"/>
  <c r="N35" i="20"/>
  <c r="P34" i="20"/>
  <c r="O34" i="20"/>
  <c r="N34" i="20"/>
  <c r="P33" i="20"/>
  <c r="O33" i="20"/>
  <c r="N33" i="20"/>
  <c r="P32" i="20"/>
  <c r="O32" i="20"/>
  <c r="N32" i="20"/>
  <c r="P31" i="20"/>
  <c r="O31" i="20"/>
  <c r="N31" i="20"/>
  <c r="P30" i="20"/>
  <c r="O30" i="20"/>
  <c r="N30" i="20"/>
  <c r="P29" i="20"/>
  <c r="O29" i="20"/>
  <c r="N29" i="20"/>
  <c r="P28" i="20"/>
  <c r="O28" i="20"/>
  <c r="N28" i="20"/>
  <c r="P27" i="20"/>
  <c r="O27" i="20"/>
  <c r="N27" i="20"/>
  <c r="P26" i="20"/>
  <c r="O26" i="20"/>
  <c r="N26" i="20"/>
  <c r="P25" i="20"/>
  <c r="O25" i="20"/>
  <c r="N25" i="20"/>
  <c r="P24" i="20"/>
  <c r="O24" i="20"/>
  <c r="N24" i="20"/>
  <c r="P23" i="20"/>
  <c r="O23" i="20"/>
  <c r="N23" i="20"/>
  <c r="P22" i="20"/>
  <c r="O22" i="20"/>
  <c r="N22" i="20"/>
  <c r="P21" i="20"/>
  <c r="O21" i="20"/>
  <c r="N21" i="20"/>
  <c r="P20" i="20"/>
  <c r="O20" i="20"/>
  <c r="N20" i="20"/>
  <c r="P19" i="20"/>
  <c r="O19" i="20"/>
  <c r="N19" i="20"/>
  <c r="P18" i="20"/>
  <c r="O18" i="20"/>
  <c r="N18" i="20"/>
  <c r="P17" i="20"/>
  <c r="O17" i="20"/>
  <c r="N17" i="20"/>
  <c r="P16" i="20"/>
  <c r="O16" i="20"/>
  <c r="N16" i="20"/>
  <c r="P15" i="20"/>
  <c r="O15" i="20"/>
  <c r="N15" i="20"/>
  <c r="P14" i="20"/>
  <c r="O14" i="20"/>
  <c r="N14" i="20"/>
  <c r="P13" i="20"/>
  <c r="O13" i="20"/>
  <c r="N13" i="20"/>
  <c r="L39" i="20"/>
  <c r="K39" i="20"/>
  <c r="J39" i="20"/>
  <c r="L38" i="20"/>
  <c r="K38" i="20"/>
  <c r="J38" i="20"/>
  <c r="L37" i="20"/>
  <c r="K37" i="20"/>
  <c r="J37" i="20"/>
  <c r="L36" i="20"/>
  <c r="K36" i="20"/>
  <c r="J36" i="20"/>
  <c r="L35" i="20"/>
  <c r="K35" i="20"/>
  <c r="J35" i="20"/>
  <c r="L34" i="20"/>
  <c r="K34" i="20"/>
  <c r="J34" i="20"/>
  <c r="L33" i="20"/>
  <c r="K33" i="20"/>
  <c r="J33" i="20"/>
  <c r="L32" i="20"/>
  <c r="K32" i="20"/>
  <c r="J32" i="20"/>
  <c r="L31" i="20"/>
  <c r="K31" i="20"/>
  <c r="J31" i="20"/>
  <c r="L30" i="20"/>
  <c r="K30" i="20"/>
  <c r="J30" i="20"/>
  <c r="L29" i="20"/>
  <c r="K29" i="20"/>
  <c r="J29" i="20"/>
  <c r="L28" i="20"/>
  <c r="K28" i="20"/>
  <c r="J28" i="20"/>
  <c r="L27" i="20"/>
  <c r="K27" i="20"/>
  <c r="J27" i="20"/>
  <c r="L26" i="20"/>
  <c r="K26" i="20"/>
  <c r="J26" i="20"/>
  <c r="L25" i="20"/>
  <c r="K25" i="20"/>
  <c r="J25" i="20"/>
  <c r="L24" i="20"/>
  <c r="K24" i="20"/>
  <c r="J24" i="20"/>
  <c r="L23" i="20"/>
  <c r="K23" i="20"/>
  <c r="J23" i="20"/>
  <c r="L22" i="20"/>
  <c r="K22" i="20"/>
  <c r="J22" i="20"/>
  <c r="L21" i="20"/>
  <c r="K21" i="20"/>
  <c r="J21" i="20"/>
  <c r="L20" i="20"/>
  <c r="K20" i="20"/>
  <c r="J20" i="20"/>
  <c r="L19" i="20"/>
  <c r="K19" i="20"/>
  <c r="J19" i="20"/>
  <c r="L18" i="20"/>
  <c r="K18" i="20"/>
  <c r="J18" i="20"/>
  <c r="L17" i="20"/>
  <c r="K17" i="20"/>
  <c r="J17" i="20"/>
  <c r="L16" i="20"/>
  <c r="K16" i="20"/>
  <c r="J16" i="20"/>
  <c r="L15" i="20"/>
  <c r="K15" i="20"/>
  <c r="J15" i="20"/>
  <c r="L14" i="20"/>
  <c r="K14" i="20"/>
  <c r="J14" i="20"/>
  <c r="L13" i="20"/>
  <c r="K13" i="20"/>
  <c r="J13" i="20"/>
  <c r="H39" i="20"/>
  <c r="G39" i="20"/>
  <c r="F39" i="20"/>
  <c r="H38" i="20"/>
  <c r="G38" i="20"/>
  <c r="F38" i="20"/>
  <c r="H37" i="20"/>
  <c r="G37" i="20"/>
  <c r="F37" i="20"/>
  <c r="H36" i="20"/>
  <c r="G36" i="20"/>
  <c r="F36" i="20"/>
  <c r="H35" i="20"/>
  <c r="G35" i="20"/>
  <c r="F35" i="20"/>
  <c r="H34" i="20"/>
  <c r="G34" i="20"/>
  <c r="F34" i="20"/>
  <c r="H33" i="20"/>
  <c r="G33" i="20"/>
  <c r="F33" i="20"/>
  <c r="H32" i="20"/>
  <c r="G32" i="20"/>
  <c r="F32" i="20"/>
  <c r="H31" i="20"/>
  <c r="G31" i="20"/>
  <c r="F31" i="20"/>
  <c r="H30" i="20"/>
  <c r="G30" i="20"/>
  <c r="F30" i="20"/>
  <c r="H29" i="20"/>
  <c r="G29" i="20"/>
  <c r="F29" i="20"/>
  <c r="H28" i="20"/>
  <c r="G28" i="20"/>
  <c r="F28" i="20"/>
  <c r="H27" i="20"/>
  <c r="G27" i="20"/>
  <c r="F27" i="20"/>
  <c r="H26" i="20"/>
  <c r="G26" i="20"/>
  <c r="F26" i="20"/>
  <c r="H25" i="20"/>
  <c r="G25" i="20"/>
  <c r="F25" i="20"/>
  <c r="H24" i="20"/>
  <c r="G24" i="20"/>
  <c r="F24" i="20"/>
  <c r="H23" i="20"/>
  <c r="G23" i="20"/>
  <c r="F23" i="20"/>
  <c r="H22" i="20"/>
  <c r="G22" i="20"/>
  <c r="F22" i="20"/>
  <c r="H21" i="20"/>
  <c r="G21" i="20"/>
  <c r="F21" i="20"/>
  <c r="H20" i="20"/>
  <c r="G20" i="20"/>
  <c r="F20" i="20"/>
  <c r="H19" i="20"/>
  <c r="G19" i="20"/>
  <c r="F19" i="20"/>
  <c r="H18" i="20"/>
  <c r="G18" i="20"/>
  <c r="F18" i="20"/>
  <c r="H17" i="20"/>
  <c r="G17" i="20"/>
  <c r="F17" i="20"/>
  <c r="H16" i="20"/>
  <c r="G16" i="20"/>
  <c r="F16" i="20"/>
  <c r="H15" i="20"/>
  <c r="G15" i="20"/>
  <c r="F15" i="20"/>
  <c r="H14" i="20"/>
  <c r="G14" i="20"/>
  <c r="F14" i="20"/>
  <c r="H13" i="20"/>
  <c r="G13" i="20"/>
  <c r="F13" i="20"/>
  <c r="B14" i="20"/>
  <c r="C14" i="20"/>
  <c r="D14" i="20"/>
  <c r="B15" i="20"/>
  <c r="C15" i="20"/>
  <c r="D15" i="20"/>
  <c r="B16" i="20"/>
  <c r="C16" i="20"/>
  <c r="D16" i="20"/>
  <c r="B17" i="20"/>
  <c r="C17" i="20"/>
  <c r="D17" i="20"/>
  <c r="B18" i="20"/>
  <c r="C18" i="20"/>
  <c r="D18" i="20"/>
  <c r="B19" i="20"/>
  <c r="C19" i="20"/>
  <c r="D19" i="20"/>
  <c r="B20" i="20"/>
  <c r="C20" i="20"/>
  <c r="D20" i="20"/>
  <c r="B21" i="20"/>
  <c r="C21" i="20"/>
  <c r="D21" i="20"/>
  <c r="B22" i="20"/>
  <c r="C22" i="20"/>
  <c r="D22" i="20"/>
  <c r="B23" i="20"/>
  <c r="C23" i="20"/>
  <c r="D23" i="20"/>
  <c r="B24" i="20"/>
  <c r="C24" i="20"/>
  <c r="D24" i="20"/>
  <c r="B25" i="20"/>
  <c r="C25" i="20"/>
  <c r="D25" i="20"/>
  <c r="B26" i="20"/>
  <c r="C26" i="20"/>
  <c r="D26" i="20"/>
  <c r="B27" i="20"/>
  <c r="C27" i="20"/>
  <c r="D27" i="20"/>
  <c r="B28" i="20"/>
  <c r="C28" i="20"/>
  <c r="D28" i="20"/>
  <c r="B29" i="20"/>
  <c r="C29" i="20"/>
  <c r="D29" i="20"/>
  <c r="B30" i="20"/>
  <c r="C30" i="20"/>
  <c r="D30" i="20"/>
  <c r="B31" i="20"/>
  <c r="C31" i="20"/>
  <c r="D31" i="20"/>
  <c r="B32" i="20"/>
  <c r="C32" i="20"/>
  <c r="D32" i="20"/>
  <c r="B33" i="20"/>
  <c r="C33" i="20"/>
  <c r="D33" i="20"/>
  <c r="B34" i="20"/>
  <c r="C34" i="20"/>
  <c r="D34" i="20"/>
  <c r="B35" i="20"/>
  <c r="C35" i="20"/>
  <c r="D35" i="20"/>
  <c r="B36" i="20"/>
  <c r="C36" i="20"/>
  <c r="D36" i="20"/>
  <c r="B37" i="20"/>
  <c r="C37" i="20"/>
  <c r="D37" i="20"/>
  <c r="B38" i="20"/>
  <c r="C38" i="20"/>
  <c r="D38" i="20"/>
  <c r="B39" i="20"/>
  <c r="C39" i="20"/>
  <c r="D39" i="20"/>
  <c r="C13" i="20"/>
  <c r="D13" i="20"/>
  <c r="B13" i="20"/>
  <c r="D128" i="19"/>
  <c r="C128" i="19"/>
  <c r="B128" i="19"/>
  <c r="D127" i="19"/>
  <c r="C127" i="19"/>
  <c r="B127" i="19"/>
  <c r="D126" i="19"/>
  <c r="C126" i="19"/>
  <c r="B126" i="19"/>
  <c r="H128" i="19"/>
  <c r="G128" i="19"/>
  <c r="F128" i="19"/>
  <c r="H127" i="19"/>
  <c r="G127" i="19"/>
  <c r="F127" i="19"/>
  <c r="H126" i="19"/>
  <c r="G126" i="19"/>
  <c r="F126" i="19"/>
  <c r="L128" i="19"/>
  <c r="K128" i="19"/>
  <c r="J128" i="19"/>
  <c r="L127" i="19"/>
  <c r="K127" i="19"/>
  <c r="J127" i="19"/>
  <c r="L126" i="19"/>
  <c r="K126" i="19"/>
  <c r="J126" i="19"/>
  <c r="P128" i="19"/>
  <c r="O128" i="19"/>
  <c r="N128" i="19"/>
  <c r="P127" i="19"/>
  <c r="O127" i="19"/>
  <c r="N127" i="19"/>
  <c r="P126" i="19"/>
  <c r="O126" i="19"/>
  <c r="N126" i="19"/>
  <c r="T128" i="19"/>
  <c r="S128" i="19"/>
  <c r="R128" i="19"/>
  <c r="T127" i="19"/>
  <c r="S127" i="19"/>
  <c r="R127" i="19"/>
  <c r="T126" i="19"/>
  <c r="S126" i="19"/>
  <c r="R126" i="19"/>
  <c r="X128" i="19"/>
  <c r="W128" i="19"/>
  <c r="V128" i="19"/>
  <c r="X127" i="19"/>
  <c r="W127" i="19"/>
  <c r="V127" i="19"/>
  <c r="X126" i="19"/>
  <c r="W126" i="19"/>
  <c r="V126" i="19"/>
  <c r="AB128" i="19"/>
  <c r="AA128" i="19"/>
  <c r="Z128" i="19"/>
  <c r="AB127" i="19"/>
  <c r="AA127" i="19"/>
  <c r="Z127" i="19"/>
  <c r="AB126" i="19"/>
  <c r="AA126" i="19"/>
  <c r="Z126" i="19"/>
  <c r="AB122" i="19"/>
  <c r="AA122" i="19"/>
  <c r="Z122" i="19"/>
  <c r="AB121" i="19"/>
  <c r="AA121" i="19"/>
  <c r="Z121" i="19"/>
  <c r="AB120" i="19"/>
  <c r="AA120" i="19"/>
  <c r="Z120" i="19"/>
  <c r="X122" i="19"/>
  <c r="W122" i="19"/>
  <c r="V122" i="19"/>
  <c r="X121" i="19"/>
  <c r="W121" i="19"/>
  <c r="V121" i="19"/>
  <c r="X120" i="19"/>
  <c r="W120" i="19"/>
  <c r="V120" i="19"/>
  <c r="T122" i="19"/>
  <c r="S122" i="19"/>
  <c r="R122" i="19"/>
  <c r="T121" i="19"/>
  <c r="S121" i="19"/>
  <c r="R121" i="19"/>
  <c r="T120" i="19"/>
  <c r="S120" i="19"/>
  <c r="R120" i="19"/>
  <c r="P122" i="19"/>
  <c r="O122" i="19"/>
  <c r="N122" i="19"/>
  <c r="P121" i="19"/>
  <c r="O121" i="19"/>
  <c r="N121" i="19"/>
  <c r="P120" i="19"/>
  <c r="O120" i="19"/>
  <c r="N120" i="19"/>
  <c r="L122" i="19"/>
  <c r="K122" i="19"/>
  <c r="J122" i="19"/>
  <c r="L121" i="19"/>
  <c r="K121" i="19"/>
  <c r="J121" i="19"/>
  <c r="L120" i="19"/>
  <c r="K120" i="19"/>
  <c r="J120" i="19"/>
  <c r="H122" i="19"/>
  <c r="G122" i="19"/>
  <c r="F122" i="19"/>
  <c r="H121" i="19"/>
  <c r="G121" i="19"/>
  <c r="F121" i="19"/>
  <c r="H120" i="19"/>
  <c r="G120" i="19"/>
  <c r="F120" i="19"/>
  <c r="C120" i="19"/>
  <c r="D120" i="19"/>
  <c r="C121" i="19"/>
  <c r="D121" i="19"/>
  <c r="C122" i="19"/>
  <c r="D122" i="19"/>
  <c r="B121" i="19"/>
  <c r="B122" i="19"/>
  <c r="B120" i="19"/>
  <c r="D77" i="19"/>
  <c r="C77" i="19"/>
  <c r="B77" i="19"/>
  <c r="D76" i="19"/>
  <c r="C76" i="19"/>
  <c r="B76" i="19"/>
  <c r="D75" i="19"/>
  <c r="C75" i="19"/>
  <c r="B75" i="19"/>
  <c r="H77" i="19"/>
  <c r="G77" i="19"/>
  <c r="F77" i="19"/>
  <c r="H76" i="19"/>
  <c r="G76" i="19"/>
  <c r="F76" i="19"/>
  <c r="H75" i="19"/>
  <c r="G75" i="19"/>
  <c r="F75" i="19"/>
  <c r="L77" i="19"/>
  <c r="K77" i="19"/>
  <c r="J77" i="19"/>
  <c r="L76" i="19"/>
  <c r="K76" i="19"/>
  <c r="J76" i="19"/>
  <c r="L75" i="19"/>
  <c r="K75" i="19"/>
  <c r="J75" i="19"/>
  <c r="P77" i="19"/>
  <c r="O77" i="19"/>
  <c r="N77" i="19"/>
  <c r="P76" i="19"/>
  <c r="O76" i="19"/>
  <c r="N76" i="19"/>
  <c r="P75" i="19"/>
  <c r="O75" i="19"/>
  <c r="N75" i="19"/>
  <c r="T77" i="19"/>
  <c r="S77" i="19"/>
  <c r="R77" i="19"/>
  <c r="T76" i="19"/>
  <c r="S76" i="19"/>
  <c r="R76" i="19"/>
  <c r="T75" i="19"/>
  <c r="S75" i="19"/>
  <c r="R75" i="19"/>
  <c r="X77" i="19"/>
  <c r="W77" i="19"/>
  <c r="V77" i="19"/>
  <c r="X76" i="19"/>
  <c r="W76" i="19"/>
  <c r="V76" i="19"/>
  <c r="X75" i="19"/>
  <c r="W75" i="19"/>
  <c r="V75" i="19"/>
  <c r="AB77" i="19"/>
  <c r="AA77" i="19"/>
  <c r="Z77" i="19"/>
  <c r="AB76" i="19"/>
  <c r="AA76" i="19"/>
  <c r="Z76" i="19"/>
  <c r="AB75" i="19"/>
  <c r="AA75" i="19"/>
  <c r="Z75" i="19"/>
  <c r="AB71" i="19"/>
  <c r="AA71" i="19"/>
  <c r="Z71" i="19"/>
  <c r="AB70" i="19"/>
  <c r="AA70" i="19"/>
  <c r="Z70" i="19"/>
  <c r="AB69" i="19"/>
  <c r="AA69" i="19"/>
  <c r="Z69" i="19"/>
  <c r="X71" i="19"/>
  <c r="W71" i="19"/>
  <c r="V71" i="19"/>
  <c r="X70" i="19"/>
  <c r="W70" i="19"/>
  <c r="V70" i="19"/>
  <c r="X69" i="19"/>
  <c r="W69" i="19"/>
  <c r="V69" i="19"/>
  <c r="T71" i="19"/>
  <c r="S71" i="19"/>
  <c r="R71" i="19"/>
  <c r="T70" i="19"/>
  <c r="S70" i="19"/>
  <c r="R70" i="19"/>
  <c r="T69" i="19"/>
  <c r="S69" i="19"/>
  <c r="R69" i="19"/>
  <c r="P71" i="19"/>
  <c r="O71" i="19"/>
  <c r="N71" i="19"/>
  <c r="P70" i="19"/>
  <c r="O70" i="19"/>
  <c r="N70" i="19"/>
  <c r="P69" i="19"/>
  <c r="O69" i="19"/>
  <c r="N69" i="19"/>
  <c r="L71" i="19"/>
  <c r="K71" i="19"/>
  <c r="J71" i="19"/>
  <c r="L70" i="19"/>
  <c r="K70" i="19"/>
  <c r="J70" i="19"/>
  <c r="L69" i="19"/>
  <c r="K69" i="19"/>
  <c r="J69" i="19"/>
  <c r="H71" i="19"/>
  <c r="G71" i="19"/>
  <c r="F71" i="19"/>
  <c r="H70" i="19"/>
  <c r="G70" i="19"/>
  <c r="F70" i="19"/>
  <c r="H69" i="19"/>
  <c r="G69" i="19"/>
  <c r="F69" i="19"/>
  <c r="C69" i="19"/>
  <c r="D69" i="19"/>
  <c r="C70" i="19"/>
  <c r="D70" i="19"/>
  <c r="C71" i="19"/>
  <c r="D71" i="19"/>
  <c r="B70" i="19"/>
  <c r="B71" i="19"/>
  <c r="B69" i="19"/>
  <c r="D27" i="19"/>
  <c r="C27" i="19"/>
  <c r="B27" i="19"/>
  <c r="D26" i="19"/>
  <c r="C26" i="19"/>
  <c r="B26" i="19"/>
  <c r="D25" i="19"/>
  <c r="C25" i="19"/>
  <c r="B25" i="19"/>
  <c r="H27" i="19"/>
  <c r="G27" i="19"/>
  <c r="F27" i="19"/>
  <c r="H26" i="19"/>
  <c r="G26" i="19"/>
  <c r="F26" i="19"/>
  <c r="H25" i="19"/>
  <c r="G25" i="19"/>
  <c r="F25" i="19"/>
  <c r="L27" i="19"/>
  <c r="K27" i="19"/>
  <c r="J27" i="19"/>
  <c r="L26" i="19"/>
  <c r="K26" i="19"/>
  <c r="J26" i="19"/>
  <c r="L25" i="19"/>
  <c r="K25" i="19"/>
  <c r="J25" i="19"/>
  <c r="P27" i="19"/>
  <c r="O27" i="19"/>
  <c r="N27" i="19"/>
  <c r="P26" i="19"/>
  <c r="O26" i="19"/>
  <c r="N26" i="19"/>
  <c r="P25" i="19"/>
  <c r="O25" i="19"/>
  <c r="N25" i="19"/>
  <c r="T27" i="19"/>
  <c r="S27" i="19"/>
  <c r="R27" i="19"/>
  <c r="T26" i="19"/>
  <c r="S26" i="19"/>
  <c r="R26" i="19"/>
  <c r="T25" i="19"/>
  <c r="S25" i="19"/>
  <c r="R25" i="19"/>
  <c r="X27" i="19"/>
  <c r="W27" i="19"/>
  <c r="V27" i="19"/>
  <c r="X26" i="19"/>
  <c r="W26" i="19"/>
  <c r="V26" i="19"/>
  <c r="X25" i="19"/>
  <c r="W25" i="19"/>
  <c r="V25" i="19"/>
  <c r="AB27" i="19"/>
  <c r="AA27" i="19"/>
  <c r="Z27" i="19"/>
  <c r="AB26" i="19"/>
  <c r="AA26" i="19"/>
  <c r="Z26" i="19"/>
  <c r="AB25" i="19"/>
  <c r="AA25" i="19"/>
  <c r="Z25" i="19"/>
  <c r="AB21" i="19"/>
  <c r="AA21" i="19"/>
  <c r="Z21" i="19"/>
  <c r="AB20" i="19"/>
  <c r="AA20" i="19"/>
  <c r="Z20" i="19"/>
  <c r="AB19" i="19"/>
  <c r="AA19" i="19"/>
  <c r="Z19" i="19"/>
  <c r="X21" i="19"/>
  <c r="W21" i="19"/>
  <c r="V21" i="19"/>
  <c r="X20" i="19"/>
  <c r="W20" i="19"/>
  <c r="V20" i="19"/>
  <c r="X19" i="19"/>
  <c r="W19" i="19"/>
  <c r="V19" i="19"/>
  <c r="T21" i="19"/>
  <c r="S21" i="19"/>
  <c r="R21" i="19"/>
  <c r="T20" i="19"/>
  <c r="S20" i="19"/>
  <c r="R20" i="19"/>
  <c r="T19" i="19"/>
  <c r="S19" i="19"/>
  <c r="R19" i="19"/>
  <c r="P21" i="19"/>
  <c r="O21" i="19"/>
  <c r="N21" i="19"/>
  <c r="P20" i="19"/>
  <c r="O20" i="19"/>
  <c r="N20" i="19"/>
  <c r="P19" i="19"/>
  <c r="O19" i="19"/>
  <c r="N19" i="19"/>
  <c r="L21" i="19"/>
  <c r="K21" i="19"/>
  <c r="J21" i="19"/>
  <c r="L20" i="19"/>
  <c r="K20" i="19"/>
  <c r="J20" i="19"/>
  <c r="L19" i="19"/>
  <c r="K19" i="19"/>
  <c r="J19" i="19"/>
  <c r="H21" i="19"/>
  <c r="G21" i="19"/>
  <c r="F21" i="19"/>
  <c r="H20" i="19"/>
  <c r="G20" i="19"/>
  <c r="F20" i="19"/>
  <c r="H19" i="19"/>
  <c r="G19" i="19"/>
  <c r="F19" i="19"/>
  <c r="C19" i="19"/>
  <c r="D19" i="19"/>
  <c r="C20" i="19"/>
  <c r="D20" i="19"/>
  <c r="C21" i="19"/>
  <c r="D21" i="19"/>
  <c r="B20" i="19"/>
  <c r="B21" i="19"/>
  <c r="B19" i="19"/>
  <c r="AB25" i="18"/>
  <c r="AA25" i="18"/>
  <c r="Z25" i="18"/>
  <c r="X25" i="18"/>
  <c r="W25" i="18"/>
  <c r="V25" i="18"/>
  <c r="T25" i="18"/>
  <c r="S25" i="18"/>
  <c r="R25" i="18"/>
  <c r="P25" i="18"/>
  <c r="O25" i="18"/>
  <c r="N25" i="18"/>
  <c r="L25" i="18"/>
  <c r="K25" i="18"/>
  <c r="J25" i="18"/>
  <c r="H25" i="18"/>
  <c r="G25" i="18"/>
  <c r="F25" i="18"/>
  <c r="D25" i="18"/>
  <c r="C25" i="18"/>
  <c r="B25" i="18"/>
  <c r="AB24" i="18"/>
  <c r="AA24" i="18"/>
  <c r="Z24" i="18"/>
  <c r="X24" i="18"/>
  <c r="W24" i="18"/>
  <c r="V24" i="18"/>
  <c r="T24" i="18"/>
  <c r="S24" i="18"/>
  <c r="R24" i="18"/>
  <c r="P24" i="18"/>
  <c r="O24" i="18"/>
  <c r="N24" i="18"/>
  <c r="L24" i="18"/>
  <c r="K24" i="18"/>
  <c r="J24" i="18"/>
  <c r="H24" i="18"/>
  <c r="G24" i="18"/>
  <c r="F24" i="18"/>
  <c r="D24" i="18"/>
  <c r="C24" i="18"/>
  <c r="B24" i="18"/>
  <c r="AB23" i="18"/>
  <c r="AA23" i="18"/>
  <c r="Z23" i="18"/>
  <c r="X23" i="18"/>
  <c r="W23" i="18"/>
  <c r="V23" i="18"/>
  <c r="T23" i="18"/>
  <c r="S23" i="18"/>
  <c r="R23" i="18"/>
  <c r="P23" i="18"/>
  <c r="O23" i="18"/>
  <c r="N23" i="18"/>
  <c r="L23" i="18"/>
  <c r="K23" i="18"/>
  <c r="J23" i="18"/>
  <c r="H23" i="18"/>
  <c r="G23" i="18"/>
  <c r="F23" i="18"/>
  <c r="D23" i="18"/>
  <c r="C23" i="18"/>
  <c r="B23" i="18"/>
  <c r="B18" i="18"/>
  <c r="C18" i="18"/>
  <c r="D18" i="18"/>
  <c r="F18" i="18"/>
  <c r="G18" i="18"/>
  <c r="H18" i="18"/>
  <c r="J18" i="18"/>
  <c r="K18" i="18"/>
  <c r="L18" i="18"/>
  <c r="N18" i="18"/>
  <c r="O18" i="18"/>
  <c r="P18" i="18"/>
  <c r="R18" i="18"/>
  <c r="S18" i="18"/>
  <c r="T18" i="18"/>
  <c r="V18" i="18"/>
  <c r="W18" i="18"/>
  <c r="X18" i="18"/>
  <c r="Z18" i="18"/>
  <c r="AA18" i="18"/>
  <c r="AB18" i="18"/>
  <c r="B19" i="18"/>
  <c r="C19" i="18"/>
  <c r="D19" i="18"/>
  <c r="F19" i="18"/>
  <c r="G19" i="18"/>
  <c r="H19" i="18"/>
  <c r="J19" i="18"/>
  <c r="K19" i="18"/>
  <c r="L19" i="18"/>
  <c r="N19" i="18"/>
  <c r="O19" i="18"/>
  <c r="P19" i="18"/>
  <c r="R19" i="18"/>
  <c r="S19" i="18"/>
  <c r="T19" i="18"/>
  <c r="V19" i="18"/>
  <c r="W19" i="18"/>
  <c r="X19" i="18"/>
  <c r="Z19" i="18"/>
  <c r="AA19" i="18"/>
  <c r="AB19" i="18"/>
  <c r="C17" i="18"/>
  <c r="D17" i="18"/>
  <c r="F17" i="18"/>
  <c r="G17" i="18"/>
  <c r="H17" i="18"/>
  <c r="J17" i="18"/>
  <c r="K17" i="18"/>
  <c r="L17" i="18"/>
  <c r="N17" i="18"/>
  <c r="O17" i="18"/>
  <c r="P17" i="18"/>
  <c r="R17" i="18"/>
  <c r="S17" i="18"/>
  <c r="T17" i="18"/>
  <c r="V17" i="18"/>
  <c r="W17" i="18"/>
  <c r="X17" i="18"/>
  <c r="Z17" i="18"/>
  <c r="AA17" i="18"/>
  <c r="AB17" i="18"/>
  <c r="B17" i="18"/>
  <c r="B11" i="14" l="1"/>
  <c r="C11" i="14"/>
  <c r="D11" i="14"/>
  <c r="B12" i="14"/>
  <c r="C12" i="14"/>
  <c r="D12" i="14"/>
  <c r="B13" i="14"/>
  <c r="C13" i="14"/>
  <c r="D13" i="14"/>
  <c r="B16" i="14"/>
  <c r="C16" i="14"/>
  <c r="D16" i="14"/>
  <c r="B22" i="14"/>
  <c r="C22" i="14"/>
  <c r="D22" i="14"/>
  <c r="D10" i="14" l="1"/>
  <c r="B10" i="14"/>
  <c r="C10" i="14"/>
  <c r="BE83" i="37"/>
  <c r="BD83" i="37"/>
  <c r="BC83" i="37"/>
  <c r="BE82" i="37"/>
  <c r="BD82" i="37"/>
  <c r="BC82" i="37"/>
  <c r="BE81" i="37"/>
  <c r="BD81" i="37"/>
  <c r="BC81" i="37"/>
  <c r="BE80" i="37"/>
  <c r="BD80" i="37"/>
  <c r="BC80" i="37"/>
  <c r="BE79" i="37"/>
  <c r="BD79" i="37"/>
  <c r="BC79" i="37"/>
  <c r="BE78" i="37"/>
  <c r="BD78" i="37"/>
  <c r="BC78" i="37"/>
  <c r="BE77" i="37"/>
  <c r="BD77" i="37"/>
  <c r="BC77" i="37"/>
  <c r="BE76" i="37"/>
  <c r="BD76" i="37"/>
  <c r="BC76" i="37"/>
  <c r="BE75" i="37"/>
  <c r="BD75" i="37"/>
  <c r="BC75" i="37"/>
  <c r="BE74" i="37"/>
  <c r="BD74" i="37"/>
  <c r="BC74" i="37"/>
  <c r="BE73" i="37"/>
  <c r="BD73" i="37"/>
  <c r="BC73" i="37"/>
  <c r="BE72" i="37"/>
  <c r="BD72" i="37"/>
  <c r="BC72" i="37"/>
  <c r="BE71" i="37"/>
  <c r="BD71" i="37"/>
  <c r="BC71" i="37"/>
  <c r="BE70" i="37"/>
  <c r="BD70" i="37"/>
  <c r="BC70" i="37"/>
  <c r="BE69" i="37"/>
  <c r="BD69" i="37"/>
  <c r="BC69" i="37"/>
  <c r="BE68" i="37"/>
  <c r="BD68" i="37"/>
  <c r="BC68" i="37"/>
  <c r="BE67" i="37"/>
  <c r="BD67" i="37"/>
  <c r="BC67" i="37"/>
  <c r="BE66" i="37"/>
  <c r="BD66" i="37"/>
  <c r="BC66" i="37"/>
  <c r="BE65" i="37"/>
  <c r="BD65" i="37"/>
  <c r="BC65" i="37"/>
  <c r="BE64" i="37"/>
  <c r="BD64" i="37"/>
  <c r="BC64" i="37"/>
  <c r="BE63" i="37"/>
  <c r="BD63" i="37"/>
  <c r="BC63" i="37"/>
  <c r="BE62" i="37"/>
  <c r="BD62" i="37"/>
  <c r="BC62" i="37"/>
  <c r="BE61" i="37"/>
  <c r="BD61" i="37"/>
  <c r="BC61" i="37"/>
  <c r="BE60" i="37"/>
  <c r="BD60" i="37"/>
  <c r="BC60" i="37"/>
  <c r="BE59" i="37"/>
  <c r="BD59" i="37"/>
  <c r="BC59" i="37"/>
  <c r="BE58" i="37"/>
  <c r="BD58" i="37"/>
  <c r="BC58" i="37"/>
  <c r="BE56" i="37"/>
  <c r="BD56" i="37"/>
  <c r="BC56" i="37"/>
  <c r="BA83" i="37"/>
  <c r="AZ83" i="37"/>
  <c r="AY83" i="37"/>
  <c r="BA82" i="37"/>
  <c r="AZ82" i="37"/>
  <c r="AY82" i="37"/>
  <c r="BA81" i="37"/>
  <c r="AZ81" i="37"/>
  <c r="AY81" i="37"/>
  <c r="BA80" i="37"/>
  <c r="AZ80" i="37"/>
  <c r="AY80" i="37"/>
  <c r="BA79" i="37"/>
  <c r="AZ79" i="37"/>
  <c r="AY79" i="37"/>
  <c r="BA78" i="37"/>
  <c r="AZ78" i="37"/>
  <c r="AY78" i="37"/>
  <c r="BA77" i="37"/>
  <c r="AZ77" i="37"/>
  <c r="AY77" i="37"/>
  <c r="BA76" i="37"/>
  <c r="AZ76" i="37"/>
  <c r="AY76" i="37"/>
  <c r="BA75" i="37"/>
  <c r="AZ75" i="37"/>
  <c r="AY75" i="37"/>
  <c r="BA74" i="37"/>
  <c r="AZ74" i="37"/>
  <c r="AY74" i="37"/>
  <c r="BA73" i="37"/>
  <c r="AZ73" i="37"/>
  <c r="AY73" i="37"/>
  <c r="BA72" i="37"/>
  <c r="AZ72" i="37"/>
  <c r="AY72" i="37"/>
  <c r="BA71" i="37"/>
  <c r="AZ71" i="37"/>
  <c r="AY71" i="37"/>
  <c r="BA70" i="37"/>
  <c r="AZ70" i="37"/>
  <c r="AY70" i="37"/>
  <c r="BA69" i="37"/>
  <c r="AZ69" i="37"/>
  <c r="AY69" i="37"/>
  <c r="BA68" i="37"/>
  <c r="AZ68" i="37"/>
  <c r="AY68" i="37"/>
  <c r="BA67" i="37"/>
  <c r="AZ67" i="37"/>
  <c r="AY67" i="37"/>
  <c r="BA66" i="37"/>
  <c r="AZ66" i="37"/>
  <c r="AY66" i="37"/>
  <c r="BA65" i="37"/>
  <c r="AZ65" i="37"/>
  <c r="AY65" i="37"/>
  <c r="BA64" i="37"/>
  <c r="AZ64" i="37"/>
  <c r="AY64" i="37"/>
  <c r="BA63" i="37"/>
  <c r="AZ63" i="37"/>
  <c r="AY63" i="37"/>
  <c r="BA62" i="37"/>
  <c r="AZ62" i="37"/>
  <c r="AY62" i="37"/>
  <c r="BA61" i="37"/>
  <c r="AZ61" i="37"/>
  <c r="AY61" i="37"/>
  <c r="BA60" i="37"/>
  <c r="AZ60" i="37"/>
  <c r="AY60" i="37"/>
  <c r="BA59" i="37"/>
  <c r="AZ59" i="37"/>
  <c r="AY59" i="37"/>
  <c r="BA58" i="37"/>
  <c r="AZ58" i="37"/>
  <c r="AY58" i="37"/>
  <c r="BA56" i="37"/>
  <c r="AZ56" i="37"/>
  <c r="AY56" i="37"/>
  <c r="AW83" i="37"/>
  <c r="AV83" i="37"/>
  <c r="AU83" i="37"/>
  <c r="AW82" i="37"/>
  <c r="AV82" i="37"/>
  <c r="AU82" i="37"/>
  <c r="AW81" i="37"/>
  <c r="AV81" i="37"/>
  <c r="AU81" i="37"/>
  <c r="AW80" i="37"/>
  <c r="AV80" i="37"/>
  <c r="AU80" i="37"/>
  <c r="AW79" i="37"/>
  <c r="AV79" i="37"/>
  <c r="AU79" i="37"/>
  <c r="AW78" i="37"/>
  <c r="AV78" i="37"/>
  <c r="AU78" i="37"/>
  <c r="AW77" i="37"/>
  <c r="AV77" i="37"/>
  <c r="AU77" i="37"/>
  <c r="AW76" i="37"/>
  <c r="AV76" i="37"/>
  <c r="AU76" i="37"/>
  <c r="AW75" i="37"/>
  <c r="AV75" i="37"/>
  <c r="AU75" i="37"/>
  <c r="AW74" i="37"/>
  <c r="AV74" i="37"/>
  <c r="AU74" i="37"/>
  <c r="AW73" i="37"/>
  <c r="AV73" i="37"/>
  <c r="AU73" i="37"/>
  <c r="AW72" i="37"/>
  <c r="AV72" i="37"/>
  <c r="AU72" i="37"/>
  <c r="AW71" i="37"/>
  <c r="AV71" i="37"/>
  <c r="AU71" i="37"/>
  <c r="AW70" i="37"/>
  <c r="AV70" i="37"/>
  <c r="AU70" i="37"/>
  <c r="AW69" i="37"/>
  <c r="AV69" i="37"/>
  <c r="AU69" i="37"/>
  <c r="AW68" i="37"/>
  <c r="AV68" i="37"/>
  <c r="AU68" i="37"/>
  <c r="AW67" i="37"/>
  <c r="AV67" i="37"/>
  <c r="AU67" i="37"/>
  <c r="AW66" i="37"/>
  <c r="AV66" i="37"/>
  <c r="AU66" i="37"/>
  <c r="AW65" i="37"/>
  <c r="AV65" i="37"/>
  <c r="AU65" i="37"/>
  <c r="AW64" i="37"/>
  <c r="AV64" i="37"/>
  <c r="AU64" i="37"/>
  <c r="AW63" i="37"/>
  <c r="AV63" i="37"/>
  <c r="AU63" i="37"/>
  <c r="AW62" i="37"/>
  <c r="AV62" i="37"/>
  <c r="AU62" i="37"/>
  <c r="AW61" i="37"/>
  <c r="AV61" i="37"/>
  <c r="AU61" i="37"/>
  <c r="AW60" i="37"/>
  <c r="AV60" i="37"/>
  <c r="AU60" i="37"/>
  <c r="AW59" i="37"/>
  <c r="AV59" i="37"/>
  <c r="AU59" i="37"/>
  <c r="AW58" i="37"/>
  <c r="AV58" i="37"/>
  <c r="AU58" i="37"/>
  <c r="AW56" i="37"/>
  <c r="AV56" i="37"/>
  <c r="AU56" i="37"/>
  <c r="AF56" i="37"/>
  <c r="AG56" i="37"/>
  <c r="AF58" i="37"/>
  <c r="AG58" i="37"/>
  <c r="AF59" i="37"/>
  <c r="AG59" i="37"/>
  <c r="AF60" i="37"/>
  <c r="AG60" i="37"/>
  <c r="AF61" i="37"/>
  <c r="AG61" i="37"/>
  <c r="AF62" i="37"/>
  <c r="AG62" i="37"/>
  <c r="AF63" i="37"/>
  <c r="AG63" i="37"/>
  <c r="AF64" i="37"/>
  <c r="AG64" i="37"/>
  <c r="AF65" i="37"/>
  <c r="AG65" i="37"/>
  <c r="AF66" i="37"/>
  <c r="AG66" i="37"/>
  <c r="AF67" i="37"/>
  <c r="AG67" i="37"/>
  <c r="AF68" i="37"/>
  <c r="AG68" i="37"/>
  <c r="AF69" i="37"/>
  <c r="AG69" i="37"/>
  <c r="AF70" i="37"/>
  <c r="AG70" i="37"/>
  <c r="AF71" i="37"/>
  <c r="AG71" i="37"/>
  <c r="AF72" i="37"/>
  <c r="AG72" i="37"/>
  <c r="AF73" i="37"/>
  <c r="AG73" i="37"/>
  <c r="AF74" i="37"/>
  <c r="AG74" i="37"/>
  <c r="AF75" i="37"/>
  <c r="AG75" i="37"/>
  <c r="AF76" i="37"/>
  <c r="AG76" i="37"/>
  <c r="AF77" i="37"/>
  <c r="AG77" i="37"/>
  <c r="AF78" i="37"/>
  <c r="AG78" i="37"/>
  <c r="AF79" i="37"/>
  <c r="AG79" i="37"/>
  <c r="AF80" i="37"/>
  <c r="AG80" i="37"/>
  <c r="AF81" i="37"/>
  <c r="AG81" i="37"/>
  <c r="AF82" i="37"/>
  <c r="AG82" i="37"/>
  <c r="AF83" i="37"/>
  <c r="AG83" i="37"/>
  <c r="AE58" i="37"/>
  <c r="AE59" i="37"/>
  <c r="AE60" i="37"/>
  <c r="AE61" i="37"/>
  <c r="AE62" i="37"/>
  <c r="AE63" i="37"/>
  <c r="AE64" i="37"/>
  <c r="AE65" i="37"/>
  <c r="AE66" i="37"/>
  <c r="AE67" i="37"/>
  <c r="AE68" i="37"/>
  <c r="AE69" i="37"/>
  <c r="AE70" i="37"/>
  <c r="AE71" i="37"/>
  <c r="AE72" i="37"/>
  <c r="AE73" i="37"/>
  <c r="AE74" i="37"/>
  <c r="AE75" i="37"/>
  <c r="AE76" i="37"/>
  <c r="AE77" i="37"/>
  <c r="AE78" i="37"/>
  <c r="AE79" i="37"/>
  <c r="AE80" i="37"/>
  <c r="AE81" i="37"/>
  <c r="AE82" i="37"/>
  <c r="AE83" i="37"/>
  <c r="AE56" i="37"/>
  <c r="BE40" i="37"/>
  <c r="BD40" i="37"/>
  <c r="BC40" i="37"/>
  <c r="BE39" i="37"/>
  <c r="BD39" i="37"/>
  <c r="BC39" i="37"/>
  <c r="BE38" i="37"/>
  <c r="BD38" i="37"/>
  <c r="BC38" i="37"/>
  <c r="BE37" i="37"/>
  <c r="BD37" i="37"/>
  <c r="BC37" i="37"/>
  <c r="BE36" i="37"/>
  <c r="BD36" i="37"/>
  <c r="BC36" i="37"/>
  <c r="BE35" i="37"/>
  <c r="BD35" i="37"/>
  <c r="BC35" i="37"/>
  <c r="BE34" i="37"/>
  <c r="BD34" i="37"/>
  <c r="BC34" i="37"/>
  <c r="BE33" i="37"/>
  <c r="BD33" i="37"/>
  <c r="BC33" i="37"/>
  <c r="BE32" i="37"/>
  <c r="BD32" i="37"/>
  <c r="BC32" i="37"/>
  <c r="BE31" i="37"/>
  <c r="BD31" i="37"/>
  <c r="BC31" i="37"/>
  <c r="BE30" i="37"/>
  <c r="BD30" i="37"/>
  <c r="BC30" i="37"/>
  <c r="BE29" i="37"/>
  <c r="BD29" i="37"/>
  <c r="BC29" i="37"/>
  <c r="BE28" i="37"/>
  <c r="BD28" i="37"/>
  <c r="BC28" i="37"/>
  <c r="BE27" i="37"/>
  <c r="BD27" i="37"/>
  <c r="BC27" i="37"/>
  <c r="BE26" i="37"/>
  <c r="BD26" i="37"/>
  <c r="BC26" i="37"/>
  <c r="BE25" i="37"/>
  <c r="BD25" i="37"/>
  <c r="BC25" i="37"/>
  <c r="BE24" i="37"/>
  <c r="BD24" i="37"/>
  <c r="BC24" i="37"/>
  <c r="BE23" i="37"/>
  <c r="BD23" i="37"/>
  <c r="BC23" i="37"/>
  <c r="BE22" i="37"/>
  <c r="BD22" i="37"/>
  <c r="BC22" i="37"/>
  <c r="BE21" i="37"/>
  <c r="BD21" i="37"/>
  <c r="BC21" i="37"/>
  <c r="BE20" i="37"/>
  <c r="BD20" i="37"/>
  <c r="BC20" i="37"/>
  <c r="BE19" i="37"/>
  <c r="BD19" i="37"/>
  <c r="BC19" i="37"/>
  <c r="BE18" i="37"/>
  <c r="BD18" i="37"/>
  <c r="BC18" i="37"/>
  <c r="BE17" i="37"/>
  <c r="BD17" i="37"/>
  <c r="BC17" i="37"/>
  <c r="BE16" i="37"/>
  <c r="BD16" i="37"/>
  <c r="BC16" i="37"/>
  <c r="BE15" i="37"/>
  <c r="BD15" i="37"/>
  <c r="BC15" i="37"/>
  <c r="BE13" i="37"/>
  <c r="BD13" i="37"/>
  <c r="BC13" i="37"/>
  <c r="BA40" i="37"/>
  <c r="AZ40" i="37"/>
  <c r="AY40" i="37"/>
  <c r="BA39" i="37"/>
  <c r="AZ39" i="37"/>
  <c r="AY39" i="37"/>
  <c r="BA38" i="37"/>
  <c r="AZ38" i="37"/>
  <c r="AY38" i="37"/>
  <c r="BA37" i="37"/>
  <c r="AZ37" i="37"/>
  <c r="AY37" i="37"/>
  <c r="BA36" i="37"/>
  <c r="AZ36" i="37"/>
  <c r="AY36" i="37"/>
  <c r="BA35" i="37"/>
  <c r="AZ35" i="37"/>
  <c r="AY35" i="37"/>
  <c r="BA34" i="37"/>
  <c r="AZ34" i="37"/>
  <c r="AY34" i="37"/>
  <c r="BA33" i="37"/>
  <c r="AZ33" i="37"/>
  <c r="AY33" i="37"/>
  <c r="BA32" i="37"/>
  <c r="AZ32" i="37"/>
  <c r="AY32" i="37"/>
  <c r="BA31" i="37"/>
  <c r="AZ31" i="37"/>
  <c r="AY31" i="37"/>
  <c r="BA30" i="37"/>
  <c r="AZ30" i="37"/>
  <c r="AY30" i="37"/>
  <c r="BA29" i="37"/>
  <c r="AZ29" i="37"/>
  <c r="AY29" i="37"/>
  <c r="BA28" i="37"/>
  <c r="AZ28" i="37"/>
  <c r="AY28" i="37"/>
  <c r="BA27" i="37"/>
  <c r="AZ27" i="37"/>
  <c r="AY27" i="37"/>
  <c r="BA26" i="37"/>
  <c r="AZ26" i="37"/>
  <c r="AY26" i="37"/>
  <c r="BA25" i="37"/>
  <c r="AZ25" i="37"/>
  <c r="AY25" i="37"/>
  <c r="BA24" i="37"/>
  <c r="AZ24" i="37"/>
  <c r="AY24" i="37"/>
  <c r="BA23" i="37"/>
  <c r="AZ23" i="37"/>
  <c r="AY23" i="37"/>
  <c r="BA22" i="37"/>
  <c r="AZ22" i="37"/>
  <c r="AY22" i="37"/>
  <c r="BA21" i="37"/>
  <c r="AZ21" i="37"/>
  <c r="AY21" i="37"/>
  <c r="BA20" i="37"/>
  <c r="AZ20" i="37"/>
  <c r="AY20" i="37"/>
  <c r="BA19" i="37"/>
  <c r="AZ19" i="37"/>
  <c r="AY19" i="37"/>
  <c r="BA18" i="37"/>
  <c r="AZ18" i="37"/>
  <c r="AY18" i="37"/>
  <c r="BA17" i="37"/>
  <c r="AZ17" i="37"/>
  <c r="AY17" i="37"/>
  <c r="BA16" i="37"/>
  <c r="AZ16" i="37"/>
  <c r="AY16" i="37"/>
  <c r="BA15" i="37"/>
  <c r="AZ15" i="37"/>
  <c r="AY15" i="37"/>
  <c r="BA13" i="37"/>
  <c r="AZ13" i="37"/>
  <c r="AY13" i="37"/>
  <c r="AW40" i="37"/>
  <c r="AV40" i="37"/>
  <c r="AU40" i="37"/>
  <c r="AW39" i="37"/>
  <c r="AV39" i="37"/>
  <c r="AU39" i="37"/>
  <c r="AW38" i="37"/>
  <c r="AV38" i="37"/>
  <c r="AU38" i="37"/>
  <c r="AW37" i="37"/>
  <c r="AV37" i="37"/>
  <c r="AU37" i="37"/>
  <c r="AW36" i="37"/>
  <c r="AV36" i="37"/>
  <c r="AU36" i="37"/>
  <c r="AW35" i="37"/>
  <c r="AV35" i="37"/>
  <c r="AU35" i="37"/>
  <c r="AW34" i="37"/>
  <c r="AV34" i="37"/>
  <c r="AU34" i="37"/>
  <c r="AW33" i="37"/>
  <c r="AV33" i="37"/>
  <c r="AU33" i="37"/>
  <c r="AW32" i="37"/>
  <c r="AV32" i="37"/>
  <c r="AU32" i="37"/>
  <c r="AW31" i="37"/>
  <c r="AV31" i="37"/>
  <c r="AU31" i="37"/>
  <c r="AW30" i="37"/>
  <c r="AV30" i="37"/>
  <c r="AU30" i="37"/>
  <c r="AW29" i="37"/>
  <c r="AV29" i="37"/>
  <c r="AU29" i="37"/>
  <c r="AW28" i="37"/>
  <c r="AV28" i="37"/>
  <c r="AU28" i="37"/>
  <c r="AW27" i="37"/>
  <c r="AV27" i="37"/>
  <c r="AU27" i="37"/>
  <c r="AW26" i="37"/>
  <c r="AV26" i="37"/>
  <c r="AU26" i="37"/>
  <c r="AW25" i="37"/>
  <c r="AV25" i="37"/>
  <c r="AU25" i="37"/>
  <c r="AW24" i="37"/>
  <c r="AV24" i="37"/>
  <c r="AU24" i="37"/>
  <c r="AW23" i="37"/>
  <c r="AV23" i="37"/>
  <c r="AU23" i="37"/>
  <c r="AW22" i="37"/>
  <c r="AV22" i="37"/>
  <c r="AU22" i="37"/>
  <c r="AW21" i="37"/>
  <c r="AV21" i="37"/>
  <c r="AU21" i="37"/>
  <c r="AW20" i="37"/>
  <c r="AV20" i="37"/>
  <c r="AU20" i="37"/>
  <c r="AW19" i="37"/>
  <c r="AV19" i="37"/>
  <c r="AU19" i="37"/>
  <c r="AW18" i="37"/>
  <c r="AV18" i="37"/>
  <c r="AU18" i="37"/>
  <c r="AW17" i="37"/>
  <c r="AV17" i="37"/>
  <c r="AU17" i="37"/>
  <c r="AW16" i="37"/>
  <c r="AV16" i="37"/>
  <c r="AU16" i="37"/>
  <c r="AW15" i="37"/>
  <c r="AV15" i="37"/>
  <c r="AU15" i="37"/>
  <c r="AW13" i="37"/>
  <c r="AV13" i="37"/>
  <c r="AU13" i="37"/>
  <c r="AF13" i="37"/>
  <c r="AG13" i="37"/>
  <c r="AF15" i="37"/>
  <c r="AG15" i="37"/>
  <c r="AF16" i="37"/>
  <c r="AG16" i="37"/>
  <c r="AF17" i="37"/>
  <c r="AG17" i="37"/>
  <c r="AF18" i="37"/>
  <c r="AG18" i="37"/>
  <c r="AF19" i="37"/>
  <c r="AG19" i="37"/>
  <c r="AF20" i="37"/>
  <c r="AG20" i="37"/>
  <c r="AF21" i="37"/>
  <c r="AG21" i="37"/>
  <c r="AF22" i="37"/>
  <c r="AG22" i="37"/>
  <c r="AF23" i="37"/>
  <c r="AG23" i="37"/>
  <c r="AF24" i="37"/>
  <c r="AG24" i="37"/>
  <c r="AF25" i="37"/>
  <c r="AG25" i="37"/>
  <c r="AF26" i="37"/>
  <c r="AG26" i="37"/>
  <c r="AF27" i="37"/>
  <c r="AG27" i="37"/>
  <c r="AF28" i="37"/>
  <c r="AG28" i="37"/>
  <c r="AF29" i="37"/>
  <c r="AG29" i="37"/>
  <c r="AF30" i="37"/>
  <c r="AG30" i="37"/>
  <c r="AF31" i="37"/>
  <c r="AG31" i="37"/>
  <c r="AF32" i="37"/>
  <c r="AG32" i="37"/>
  <c r="AF33" i="37"/>
  <c r="AG33" i="37"/>
  <c r="AF34" i="37"/>
  <c r="AG34" i="37"/>
  <c r="AF35" i="37"/>
  <c r="AG35" i="37"/>
  <c r="AF36" i="37"/>
  <c r="AG36" i="37"/>
  <c r="AF37" i="37"/>
  <c r="AG37" i="37"/>
  <c r="AF38" i="37"/>
  <c r="AG38" i="37"/>
  <c r="AF39" i="37"/>
  <c r="AG39" i="37"/>
  <c r="AF40" i="37"/>
  <c r="AG40" i="37"/>
  <c r="AE15" i="37"/>
  <c r="AE16" i="37"/>
  <c r="AE17" i="37"/>
  <c r="AE18" i="37"/>
  <c r="AE19" i="37"/>
  <c r="AE20" i="37"/>
  <c r="AE21" i="37"/>
  <c r="AE22" i="37"/>
  <c r="AE23" i="37"/>
  <c r="AE24" i="37"/>
  <c r="AE25" i="37"/>
  <c r="AE26" i="37"/>
  <c r="AE27" i="37"/>
  <c r="AE28" i="37"/>
  <c r="AE29" i="37"/>
  <c r="AE30" i="37"/>
  <c r="AE31" i="37"/>
  <c r="AE32" i="37"/>
  <c r="AE33" i="37"/>
  <c r="AE34" i="37"/>
  <c r="AE35" i="37"/>
  <c r="AE36" i="37"/>
  <c r="AE37" i="37"/>
  <c r="AE38" i="37"/>
  <c r="AE39" i="37"/>
  <c r="AE40" i="37"/>
  <c r="AE13" i="37"/>
  <c r="AB44" i="35"/>
  <c r="AA44" i="35"/>
  <c r="Z44" i="35"/>
  <c r="AB43" i="35"/>
  <c r="AA43" i="35"/>
  <c r="Z43" i="35"/>
  <c r="AB40" i="35"/>
  <c r="AA40" i="35"/>
  <c r="Z40" i="35"/>
  <c r="AB38" i="35"/>
  <c r="AA38" i="35"/>
  <c r="Z38" i="35"/>
  <c r="AB37" i="35"/>
  <c r="AA37" i="35"/>
  <c r="Z37" i="35"/>
  <c r="AB34" i="35"/>
  <c r="AA34" i="35"/>
  <c r="Z34" i="35"/>
  <c r="AB32" i="35"/>
  <c r="AA32" i="35"/>
  <c r="Z32" i="35"/>
  <c r="AB31" i="35"/>
  <c r="AA31" i="35"/>
  <c r="Z31" i="35"/>
  <c r="X44" i="35"/>
  <c r="W44" i="35"/>
  <c r="V44" i="35"/>
  <c r="X43" i="35"/>
  <c r="W43" i="35"/>
  <c r="V43" i="35"/>
  <c r="X40" i="35"/>
  <c r="W40" i="35"/>
  <c r="V40" i="35"/>
  <c r="X38" i="35"/>
  <c r="W38" i="35"/>
  <c r="V38" i="35"/>
  <c r="X37" i="35"/>
  <c r="W37" i="35"/>
  <c r="V37" i="35"/>
  <c r="X34" i="35"/>
  <c r="W34" i="35"/>
  <c r="V34" i="35"/>
  <c r="X32" i="35"/>
  <c r="W32" i="35"/>
  <c r="V32" i="35"/>
  <c r="X31" i="35"/>
  <c r="W31" i="35"/>
  <c r="V31" i="35"/>
  <c r="T44" i="35"/>
  <c r="S44" i="35"/>
  <c r="R44" i="35"/>
  <c r="T43" i="35"/>
  <c r="S43" i="35"/>
  <c r="R43" i="35"/>
  <c r="T40" i="35"/>
  <c r="S40" i="35"/>
  <c r="R40" i="35"/>
  <c r="T38" i="35"/>
  <c r="S38" i="35"/>
  <c r="R38" i="35"/>
  <c r="T37" i="35"/>
  <c r="S37" i="35"/>
  <c r="R37" i="35"/>
  <c r="T34" i="35"/>
  <c r="S34" i="35"/>
  <c r="R34" i="35"/>
  <c r="T32" i="35"/>
  <c r="S32" i="35"/>
  <c r="R32" i="35"/>
  <c r="T31" i="35"/>
  <c r="S31" i="35"/>
  <c r="R31" i="35"/>
  <c r="C31" i="35"/>
  <c r="D31" i="35"/>
  <c r="C32" i="35"/>
  <c r="D32" i="35"/>
  <c r="C34" i="35"/>
  <c r="D34" i="35"/>
  <c r="C37" i="35"/>
  <c r="D37" i="35"/>
  <c r="C38" i="35"/>
  <c r="D38" i="35"/>
  <c r="C40" i="35"/>
  <c r="D40" i="35"/>
  <c r="C43" i="35"/>
  <c r="D43" i="35"/>
  <c r="C44" i="35"/>
  <c r="D44" i="35"/>
  <c r="B32" i="35"/>
  <c r="B34" i="35"/>
  <c r="B37" i="35"/>
  <c r="B38" i="35"/>
  <c r="B40" i="35"/>
  <c r="B43" i="35"/>
  <c r="B44" i="35"/>
  <c r="AB94" i="35"/>
  <c r="AA94" i="35"/>
  <c r="Z94" i="35"/>
  <c r="AB90" i="35"/>
  <c r="AA90" i="35"/>
  <c r="Z90" i="35"/>
  <c r="AB88" i="35"/>
  <c r="AA88" i="35"/>
  <c r="Z88" i="35"/>
  <c r="X94" i="35"/>
  <c r="W94" i="35"/>
  <c r="V94" i="35"/>
  <c r="X90" i="35"/>
  <c r="W90" i="35"/>
  <c r="V90" i="35"/>
  <c r="X88" i="35"/>
  <c r="W88" i="35"/>
  <c r="V88" i="35"/>
  <c r="T94" i="35"/>
  <c r="S94" i="35"/>
  <c r="R94" i="35"/>
  <c r="T90" i="35"/>
  <c r="S90" i="35"/>
  <c r="R90" i="35"/>
  <c r="T88" i="35"/>
  <c r="S88" i="35"/>
  <c r="R88" i="35"/>
  <c r="C88" i="35"/>
  <c r="D88" i="35"/>
  <c r="C90" i="35"/>
  <c r="D90" i="35"/>
  <c r="C94" i="35"/>
  <c r="D94" i="35"/>
  <c r="B88" i="35"/>
  <c r="B90" i="35"/>
  <c r="B94" i="35"/>
  <c r="BA77" i="33"/>
  <c r="AZ77" i="33"/>
  <c r="AY77" i="33"/>
  <c r="BA76" i="33"/>
  <c r="AZ76" i="33"/>
  <c r="AY76" i="33"/>
  <c r="BA75" i="33"/>
  <c r="AZ75" i="33"/>
  <c r="AY75" i="33"/>
  <c r="BA74" i="33"/>
  <c r="AZ74" i="33"/>
  <c r="AY74" i="33"/>
  <c r="BA73" i="33"/>
  <c r="AZ73" i="33"/>
  <c r="AY73" i="33"/>
  <c r="BA72" i="33"/>
  <c r="AZ72" i="33"/>
  <c r="AY72" i="33"/>
  <c r="BA71" i="33"/>
  <c r="AZ71" i="33"/>
  <c r="AY71" i="33"/>
  <c r="BA70" i="33"/>
  <c r="AZ70" i="33"/>
  <c r="AY70" i="33"/>
  <c r="BA69" i="33"/>
  <c r="AZ69" i="33"/>
  <c r="AY69" i="33"/>
  <c r="BA68" i="33"/>
  <c r="AZ68" i="33"/>
  <c r="AY68" i="33"/>
  <c r="BA67" i="33"/>
  <c r="AZ67" i="33"/>
  <c r="AY67" i="33"/>
  <c r="BA66" i="33"/>
  <c r="AZ66" i="33"/>
  <c r="AY66" i="33"/>
  <c r="BA65" i="33"/>
  <c r="AZ65" i="33"/>
  <c r="AY65" i="33"/>
  <c r="BA64" i="33"/>
  <c r="AZ64" i="33"/>
  <c r="AY64" i="33"/>
  <c r="BA63" i="33"/>
  <c r="AZ63" i="33"/>
  <c r="AY63" i="33"/>
  <c r="BA62" i="33"/>
  <c r="AZ62" i="33"/>
  <c r="AY62" i="33"/>
  <c r="BA61" i="33"/>
  <c r="AZ61" i="33"/>
  <c r="AY61" i="33"/>
  <c r="BA60" i="33"/>
  <c r="AZ60" i="33"/>
  <c r="AY60" i="33"/>
  <c r="BA59" i="33"/>
  <c r="AZ59" i="33"/>
  <c r="AY59" i="33"/>
  <c r="BA58" i="33"/>
  <c r="AZ58" i="33"/>
  <c r="AY58" i="33"/>
  <c r="BA57" i="33"/>
  <c r="AZ57" i="33"/>
  <c r="AY57" i="33"/>
  <c r="BA56" i="33"/>
  <c r="AZ56" i="33"/>
  <c r="AY56" i="33"/>
  <c r="AW77" i="33"/>
  <c r="AV77" i="33"/>
  <c r="AU77" i="33"/>
  <c r="AW76" i="33"/>
  <c r="AV76" i="33"/>
  <c r="AU76" i="33"/>
  <c r="AW75" i="33"/>
  <c r="AV75" i="33"/>
  <c r="AU75" i="33"/>
  <c r="AW74" i="33"/>
  <c r="AV74" i="33"/>
  <c r="AU74" i="33"/>
  <c r="AW73" i="33"/>
  <c r="AV73" i="33"/>
  <c r="AU73" i="33"/>
  <c r="AW72" i="33"/>
  <c r="AV72" i="33"/>
  <c r="AU72" i="33"/>
  <c r="AW71" i="33"/>
  <c r="AV71" i="33"/>
  <c r="AU71" i="33"/>
  <c r="AW70" i="33"/>
  <c r="AV70" i="33"/>
  <c r="AU70" i="33"/>
  <c r="AW69" i="33"/>
  <c r="AV69" i="33"/>
  <c r="AU69" i="33"/>
  <c r="AW68" i="33"/>
  <c r="AV68" i="33"/>
  <c r="AU68" i="33"/>
  <c r="AW67" i="33"/>
  <c r="AV67" i="33"/>
  <c r="AU67" i="33"/>
  <c r="AW66" i="33"/>
  <c r="AV66" i="33"/>
  <c r="AU66" i="33"/>
  <c r="AW65" i="33"/>
  <c r="AV65" i="33"/>
  <c r="AU65" i="33"/>
  <c r="AW64" i="33"/>
  <c r="AV64" i="33"/>
  <c r="AU64" i="33"/>
  <c r="AW63" i="33"/>
  <c r="AV63" i="33"/>
  <c r="AU63" i="33"/>
  <c r="AW62" i="33"/>
  <c r="AV62" i="33"/>
  <c r="AU62" i="33"/>
  <c r="AW61" i="33"/>
  <c r="AV61" i="33"/>
  <c r="AU61" i="33"/>
  <c r="AW60" i="33"/>
  <c r="AV60" i="33"/>
  <c r="AU60" i="33"/>
  <c r="AW59" i="33"/>
  <c r="AV59" i="33"/>
  <c r="AU59" i="33"/>
  <c r="AW58" i="33"/>
  <c r="AV58" i="33"/>
  <c r="AU58" i="33"/>
  <c r="AW57" i="33"/>
  <c r="AV57" i="33"/>
  <c r="AU57" i="33"/>
  <c r="AW56" i="33"/>
  <c r="AV56" i="33"/>
  <c r="AU56" i="33"/>
  <c r="AS77" i="33"/>
  <c r="AR77" i="33"/>
  <c r="AQ77" i="33"/>
  <c r="AS76" i="33"/>
  <c r="AR76" i="33"/>
  <c r="AQ76" i="33"/>
  <c r="AS75" i="33"/>
  <c r="AR75" i="33"/>
  <c r="AQ75" i="33"/>
  <c r="AS74" i="33"/>
  <c r="AR74" i="33"/>
  <c r="AQ74" i="33"/>
  <c r="AS73" i="33"/>
  <c r="AR73" i="33"/>
  <c r="AQ73" i="33"/>
  <c r="AS72" i="33"/>
  <c r="AR72" i="33"/>
  <c r="AQ72" i="33"/>
  <c r="AS71" i="33"/>
  <c r="AR71" i="33"/>
  <c r="AQ71" i="33"/>
  <c r="AS70" i="33"/>
  <c r="AR70" i="33"/>
  <c r="AQ70" i="33"/>
  <c r="AS69" i="33"/>
  <c r="AR69" i="33"/>
  <c r="AQ69" i="33"/>
  <c r="AS68" i="33"/>
  <c r="AR68" i="33"/>
  <c r="AQ68" i="33"/>
  <c r="AS67" i="33"/>
  <c r="AR67" i="33"/>
  <c r="AQ67" i="33"/>
  <c r="AS66" i="33"/>
  <c r="AR66" i="33"/>
  <c r="AQ66" i="33"/>
  <c r="AS65" i="33"/>
  <c r="AR65" i="33"/>
  <c r="AQ65" i="33"/>
  <c r="AS64" i="33"/>
  <c r="AR64" i="33"/>
  <c r="AQ64" i="33"/>
  <c r="AS63" i="33"/>
  <c r="AR63" i="33"/>
  <c r="AQ63" i="33"/>
  <c r="AS62" i="33"/>
  <c r="AR62" i="33"/>
  <c r="AQ62" i="33"/>
  <c r="AS61" i="33"/>
  <c r="AR61" i="33"/>
  <c r="AQ61" i="33"/>
  <c r="AS60" i="33"/>
  <c r="AR60" i="33"/>
  <c r="AQ60" i="33"/>
  <c r="AS59" i="33"/>
  <c r="AR59" i="33"/>
  <c r="AQ59" i="33"/>
  <c r="AS58" i="33"/>
  <c r="AR58" i="33"/>
  <c r="AQ58" i="33"/>
  <c r="AS57" i="33"/>
  <c r="AR57" i="33"/>
  <c r="AQ57" i="33"/>
  <c r="AS56" i="33"/>
  <c r="AR56" i="33"/>
  <c r="AQ56" i="33"/>
  <c r="AO77" i="33"/>
  <c r="AN77" i="33"/>
  <c r="AM77" i="33"/>
  <c r="AO76" i="33"/>
  <c r="AN76" i="33"/>
  <c r="AM76" i="33"/>
  <c r="AO75" i="33"/>
  <c r="AN75" i="33"/>
  <c r="AM75" i="33"/>
  <c r="AO74" i="33"/>
  <c r="AN74" i="33"/>
  <c r="AM74" i="33"/>
  <c r="AO73" i="33"/>
  <c r="AN73" i="33"/>
  <c r="AM73" i="33"/>
  <c r="AO72" i="33"/>
  <c r="AN72" i="33"/>
  <c r="AM72" i="33"/>
  <c r="AO71" i="33"/>
  <c r="AN71" i="33"/>
  <c r="AM71" i="33"/>
  <c r="AO70" i="33"/>
  <c r="AN70" i="33"/>
  <c r="AM70" i="33"/>
  <c r="AO69" i="33"/>
  <c r="AN69" i="33"/>
  <c r="AM69" i="33"/>
  <c r="AO68" i="33"/>
  <c r="AN68" i="33"/>
  <c r="AM68" i="33"/>
  <c r="AO67" i="33"/>
  <c r="AN67" i="33"/>
  <c r="AM67" i="33"/>
  <c r="AO66" i="33"/>
  <c r="AN66" i="33"/>
  <c r="AM66" i="33"/>
  <c r="AO65" i="33"/>
  <c r="AN65" i="33"/>
  <c r="AM65" i="33"/>
  <c r="AO64" i="33"/>
  <c r="AN64" i="33"/>
  <c r="AM64" i="33"/>
  <c r="AO63" i="33"/>
  <c r="AN63" i="33"/>
  <c r="AM63" i="33"/>
  <c r="AO62" i="33"/>
  <c r="AN62" i="33"/>
  <c r="AM62" i="33"/>
  <c r="AO61" i="33"/>
  <c r="AN61" i="33"/>
  <c r="AM61" i="33"/>
  <c r="AO60" i="33"/>
  <c r="AN60" i="33"/>
  <c r="AM60" i="33"/>
  <c r="AO59" i="33"/>
  <c r="AN59" i="33"/>
  <c r="AM59" i="33"/>
  <c r="AO58" i="33"/>
  <c r="AN58" i="33"/>
  <c r="AM58" i="33"/>
  <c r="AO57" i="33"/>
  <c r="AN57" i="33"/>
  <c r="AM57" i="33"/>
  <c r="AO56" i="33"/>
  <c r="AN56" i="33"/>
  <c r="AM56" i="33"/>
  <c r="AK77" i="33"/>
  <c r="AJ77" i="33"/>
  <c r="AI77" i="33"/>
  <c r="AK76" i="33"/>
  <c r="AJ76" i="33"/>
  <c r="AI76" i="33"/>
  <c r="AK75" i="33"/>
  <c r="AJ75" i="33"/>
  <c r="AI75" i="33"/>
  <c r="AK74" i="33"/>
  <c r="AJ74" i="33"/>
  <c r="AI74" i="33"/>
  <c r="AK73" i="33"/>
  <c r="AJ73" i="33"/>
  <c r="AI73" i="33"/>
  <c r="AK72" i="33"/>
  <c r="AJ72" i="33"/>
  <c r="AI72" i="33"/>
  <c r="AK71" i="33"/>
  <c r="AJ71" i="33"/>
  <c r="AI71" i="33"/>
  <c r="AK70" i="33"/>
  <c r="AJ70" i="33"/>
  <c r="AI70" i="33"/>
  <c r="AK69" i="33"/>
  <c r="AJ69" i="33"/>
  <c r="AI69" i="33"/>
  <c r="AK68" i="33"/>
  <c r="AJ68" i="33"/>
  <c r="AI68" i="33"/>
  <c r="AK67" i="33"/>
  <c r="AJ67" i="33"/>
  <c r="AI67" i="33"/>
  <c r="AK66" i="33"/>
  <c r="AJ66" i="33"/>
  <c r="AI66" i="33"/>
  <c r="AK65" i="33"/>
  <c r="AJ65" i="33"/>
  <c r="AI65" i="33"/>
  <c r="AK64" i="33"/>
  <c r="AJ64" i="33"/>
  <c r="AI64" i="33"/>
  <c r="AK63" i="33"/>
  <c r="AJ63" i="33"/>
  <c r="AI63" i="33"/>
  <c r="AK62" i="33"/>
  <c r="AJ62" i="33"/>
  <c r="AI62" i="33"/>
  <c r="AK61" i="33"/>
  <c r="AJ61" i="33"/>
  <c r="AI61" i="33"/>
  <c r="AK60" i="33"/>
  <c r="AJ60" i="33"/>
  <c r="AI60" i="33"/>
  <c r="AK59" i="33"/>
  <c r="AJ59" i="33"/>
  <c r="AI59" i="33"/>
  <c r="AK58" i="33"/>
  <c r="AJ58" i="33"/>
  <c r="AI58" i="33"/>
  <c r="AK57" i="33"/>
  <c r="AJ57" i="33"/>
  <c r="AI57" i="33"/>
  <c r="AK56" i="33"/>
  <c r="AJ56" i="33"/>
  <c r="AI56" i="33"/>
  <c r="AF56" i="33"/>
  <c r="AG56" i="33"/>
  <c r="AF57" i="33"/>
  <c r="AG57" i="33"/>
  <c r="AF58" i="33"/>
  <c r="AG58" i="33"/>
  <c r="AF59" i="33"/>
  <c r="AG59" i="33"/>
  <c r="AF60" i="33"/>
  <c r="AG60" i="33"/>
  <c r="AF61" i="33"/>
  <c r="AG61" i="33"/>
  <c r="AF62" i="33"/>
  <c r="AG62" i="33"/>
  <c r="AF63" i="33"/>
  <c r="AG63" i="33"/>
  <c r="AF64" i="33"/>
  <c r="AG64" i="33"/>
  <c r="AF65" i="33"/>
  <c r="AG65" i="33"/>
  <c r="AF66" i="33"/>
  <c r="AG66" i="33"/>
  <c r="AF67" i="33"/>
  <c r="AG67" i="33"/>
  <c r="AF68" i="33"/>
  <c r="AG68" i="33"/>
  <c r="AF69" i="33"/>
  <c r="AG69" i="33"/>
  <c r="AF70" i="33"/>
  <c r="AG70" i="33"/>
  <c r="AF71" i="33"/>
  <c r="AG71" i="33"/>
  <c r="AF72" i="33"/>
  <c r="AG72" i="33"/>
  <c r="AF73" i="33"/>
  <c r="AG73" i="33"/>
  <c r="AF74" i="33"/>
  <c r="AG74" i="33"/>
  <c r="AF75" i="33"/>
  <c r="AG75" i="33"/>
  <c r="AF76" i="33"/>
  <c r="AG76" i="33"/>
  <c r="AF77" i="33"/>
  <c r="AG77" i="33"/>
  <c r="AE56" i="33"/>
  <c r="AE57" i="33"/>
  <c r="AE58" i="33"/>
  <c r="AE59" i="33"/>
  <c r="AE60" i="33"/>
  <c r="AE61" i="33"/>
  <c r="AE62" i="33"/>
  <c r="AE63" i="33"/>
  <c r="AE64" i="33"/>
  <c r="AE65" i="33"/>
  <c r="AE66" i="33"/>
  <c r="AE67" i="33"/>
  <c r="AE68" i="33"/>
  <c r="AE69" i="33"/>
  <c r="AE70" i="33"/>
  <c r="AE71" i="33"/>
  <c r="AE72" i="33"/>
  <c r="AE73" i="33"/>
  <c r="AE74" i="33"/>
  <c r="AE75" i="33"/>
  <c r="AE76" i="33"/>
  <c r="AE77" i="33"/>
  <c r="BA36" i="33"/>
  <c r="AZ36" i="33"/>
  <c r="AY36" i="33"/>
  <c r="BA35" i="33"/>
  <c r="AZ35" i="33"/>
  <c r="AY35" i="33"/>
  <c r="BA34" i="33"/>
  <c r="AZ34" i="33"/>
  <c r="AY34" i="33"/>
  <c r="BA33" i="33"/>
  <c r="AZ33" i="33"/>
  <c r="AY33" i="33"/>
  <c r="BA32" i="33"/>
  <c r="AZ32" i="33"/>
  <c r="AY32" i="33"/>
  <c r="BA31" i="33"/>
  <c r="AZ31" i="33"/>
  <c r="AY31" i="33"/>
  <c r="BA30" i="33"/>
  <c r="AZ30" i="33"/>
  <c r="AY30" i="33"/>
  <c r="BA29" i="33"/>
  <c r="AZ29" i="33"/>
  <c r="AY29" i="33"/>
  <c r="BA28" i="33"/>
  <c r="AZ28" i="33"/>
  <c r="AY28" i="33"/>
  <c r="BA27" i="33"/>
  <c r="AZ27" i="33"/>
  <c r="AY27" i="33"/>
  <c r="BA26" i="33"/>
  <c r="AZ26" i="33"/>
  <c r="AY26" i="33"/>
  <c r="BA25" i="33"/>
  <c r="AZ25" i="33"/>
  <c r="AY25" i="33"/>
  <c r="BA24" i="33"/>
  <c r="AZ24" i="33"/>
  <c r="AY24" i="33"/>
  <c r="BA23" i="33"/>
  <c r="AZ23" i="33"/>
  <c r="AY23" i="33"/>
  <c r="BA22" i="33"/>
  <c r="AZ22" i="33"/>
  <c r="AY22" i="33"/>
  <c r="BA21" i="33"/>
  <c r="AZ21" i="33"/>
  <c r="AY21" i="33"/>
  <c r="BA20" i="33"/>
  <c r="AZ20" i="33"/>
  <c r="AY20" i="33"/>
  <c r="BA19" i="33"/>
  <c r="AZ19" i="33"/>
  <c r="AY19" i="33"/>
  <c r="BA18" i="33"/>
  <c r="AZ18" i="33"/>
  <c r="AY18" i="33"/>
  <c r="BA17" i="33"/>
  <c r="AZ17" i="33"/>
  <c r="AY17" i="33"/>
  <c r="BA16" i="33"/>
  <c r="AZ16" i="33"/>
  <c r="AY16" i="33"/>
  <c r="BA15" i="33"/>
  <c r="AZ15" i="33"/>
  <c r="AY15" i="33"/>
  <c r="AW36" i="33"/>
  <c r="AV36" i="33"/>
  <c r="AU36" i="33"/>
  <c r="AW35" i="33"/>
  <c r="AV35" i="33"/>
  <c r="AU35" i="33"/>
  <c r="AW34" i="33"/>
  <c r="AV34" i="33"/>
  <c r="AU34" i="33"/>
  <c r="AW33" i="33"/>
  <c r="AV33" i="33"/>
  <c r="AU33" i="33"/>
  <c r="AW32" i="33"/>
  <c r="AV32" i="33"/>
  <c r="AU32" i="33"/>
  <c r="AW31" i="33"/>
  <c r="AV31" i="33"/>
  <c r="AU31" i="33"/>
  <c r="AW30" i="33"/>
  <c r="AV30" i="33"/>
  <c r="AU30" i="33"/>
  <c r="AW29" i="33"/>
  <c r="AV29" i="33"/>
  <c r="AU29" i="33"/>
  <c r="AW28" i="33"/>
  <c r="AV28" i="33"/>
  <c r="AU28" i="33"/>
  <c r="AW27" i="33"/>
  <c r="AV27" i="33"/>
  <c r="AU27" i="33"/>
  <c r="AW26" i="33"/>
  <c r="AV26" i="33"/>
  <c r="AU26" i="33"/>
  <c r="AW25" i="33"/>
  <c r="AV25" i="33"/>
  <c r="AU25" i="33"/>
  <c r="AW24" i="33"/>
  <c r="AV24" i="33"/>
  <c r="AU24" i="33"/>
  <c r="AW23" i="33"/>
  <c r="AV23" i="33"/>
  <c r="AU23" i="33"/>
  <c r="AW22" i="33"/>
  <c r="AV22" i="33"/>
  <c r="AU22" i="33"/>
  <c r="AW21" i="33"/>
  <c r="AV21" i="33"/>
  <c r="AU21" i="33"/>
  <c r="AW20" i="33"/>
  <c r="AV20" i="33"/>
  <c r="AU20" i="33"/>
  <c r="AW19" i="33"/>
  <c r="AV19" i="33"/>
  <c r="AU19" i="33"/>
  <c r="AW18" i="33"/>
  <c r="AV18" i="33"/>
  <c r="AU18" i="33"/>
  <c r="AW17" i="33"/>
  <c r="AV17" i="33"/>
  <c r="AU17" i="33"/>
  <c r="AW16" i="33"/>
  <c r="AV16" i="33"/>
  <c r="AU16" i="33"/>
  <c r="AW15" i="33"/>
  <c r="AV15" i="33"/>
  <c r="AU15" i="33"/>
  <c r="AS36" i="33"/>
  <c r="AR36" i="33"/>
  <c r="AQ36" i="33"/>
  <c r="AS35" i="33"/>
  <c r="AR35" i="33"/>
  <c r="AQ35" i="33"/>
  <c r="AS34" i="33"/>
  <c r="AR34" i="33"/>
  <c r="AQ34" i="33"/>
  <c r="AS33" i="33"/>
  <c r="AR33" i="33"/>
  <c r="AQ33" i="33"/>
  <c r="AS32" i="33"/>
  <c r="AR32" i="33"/>
  <c r="AQ32" i="33"/>
  <c r="AS31" i="33"/>
  <c r="AR31" i="33"/>
  <c r="AQ31" i="33"/>
  <c r="AS30" i="33"/>
  <c r="AR30" i="33"/>
  <c r="AQ30" i="33"/>
  <c r="AS29" i="33"/>
  <c r="AR29" i="33"/>
  <c r="AQ29" i="33"/>
  <c r="AS28" i="33"/>
  <c r="AR28" i="33"/>
  <c r="AQ28" i="33"/>
  <c r="AS27" i="33"/>
  <c r="AR27" i="33"/>
  <c r="AQ27" i="33"/>
  <c r="AS26" i="33"/>
  <c r="AR26" i="33"/>
  <c r="AQ26" i="33"/>
  <c r="AS25" i="33"/>
  <c r="AR25" i="33"/>
  <c r="AQ25" i="33"/>
  <c r="AS24" i="33"/>
  <c r="AR24" i="33"/>
  <c r="AQ24" i="33"/>
  <c r="AS23" i="33"/>
  <c r="AR23" i="33"/>
  <c r="AQ23" i="33"/>
  <c r="AS22" i="33"/>
  <c r="AR22" i="33"/>
  <c r="AQ22" i="33"/>
  <c r="AS21" i="33"/>
  <c r="AR21" i="33"/>
  <c r="AQ21" i="33"/>
  <c r="AS20" i="33"/>
  <c r="AR20" i="33"/>
  <c r="AQ20" i="33"/>
  <c r="AS19" i="33"/>
  <c r="AR19" i="33"/>
  <c r="AQ19" i="33"/>
  <c r="AS18" i="33"/>
  <c r="AR18" i="33"/>
  <c r="AQ18" i="33"/>
  <c r="AS17" i="33"/>
  <c r="AR17" i="33"/>
  <c r="AQ17" i="33"/>
  <c r="AS16" i="33"/>
  <c r="AR16" i="33"/>
  <c r="AQ16" i="33"/>
  <c r="AS15" i="33"/>
  <c r="AR15" i="33"/>
  <c r="AQ15" i="33"/>
  <c r="AO36" i="33"/>
  <c r="AN36" i="33"/>
  <c r="AM36" i="33"/>
  <c r="AO35" i="33"/>
  <c r="AN35" i="33"/>
  <c r="AM35" i="33"/>
  <c r="AO34" i="33"/>
  <c r="AN34" i="33"/>
  <c r="AM34" i="33"/>
  <c r="AO33" i="33"/>
  <c r="AN33" i="33"/>
  <c r="AM33" i="33"/>
  <c r="AO32" i="33"/>
  <c r="AN32" i="33"/>
  <c r="AM32" i="33"/>
  <c r="AO31" i="33"/>
  <c r="AN31" i="33"/>
  <c r="AM31" i="33"/>
  <c r="AO30" i="33"/>
  <c r="AN30" i="33"/>
  <c r="AM30" i="33"/>
  <c r="AO29" i="33"/>
  <c r="AN29" i="33"/>
  <c r="AM29" i="33"/>
  <c r="AO28" i="33"/>
  <c r="AN28" i="33"/>
  <c r="AM28" i="33"/>
  <c r="AO27" i="33"/>
  <c r="AN27" i="33"/>
  <c r="AM27" i="33"/>
  <c r="AO26" i="33"/>
  <c r="AN26" i="33"/>
  <c r="AM26" i="33"/>
  <c r="AO25" i="33"/>
  <c r="AN25" i="33"/>
  <c r="AM25" i="33"/>
  <c r="AO24" i="33"/>
  <c r="AN24" i="33"/>
  <c r="AM24" i="33"/>
  <c r="AO23" i="33"/>
  <c r="AN23" i="33"/>
  <c r="AM23" i="33"/>
  <c r="AO22" i="33"/>
  <c r="AN22" i="33"/>
  <c r="AM22" i="33"/>
  <c r="AO21" i="33"/>
  <c r="AN21" i="33"/>
  <c r="AM21" i="33"/>
  <c r="AO20" i="33"/>
  <c r="AN20" i="33"/>
  <c r="AM20" i="33"/>
  <c r="AO19" i="33"/>
  <c r="AN19" i="33"/>
  <c r="AM19" i="33"/>
  <c r="AO18" i="33"/>
  <c r="AN18" i="33"/>
  <c r="AM18" i="33"/>
  <c r="AO17" i="33"/>
  <c r="AN17" i="33"/>
  <c r="AM17" i="33"/>
  <c r="AO16" i="33"/>
  <c r="AN16" i="33"/>
  <c r="AM16" i="33"/>
  <c r="AO15" i="33"/>
  <c r="AN15" i="33"/>
  <c r="AM15" i="33"/>
  <c r="AK36" i="33"/>
  <c r="AJ36" i="33"/>
  <c r="AI36" i="33"/>
  <c r="AK35" i="33"/>
  <c r="AJ35" i="33"/>
  <c r="AI35" i="33"/>
  <c r="AK34" i="33"/>
  <c r="AJ34" i="33"/>
  <c r="AI34" i="33"/>
  <c r="AK33" i="33"/>
  <c r="AJ33" i="33"/>
  <c r="AI33" i="33"/>
  <c r="AK32" i="33"/>
  <c r="AJ32" i="33"/>
  <c r="AI32" i="33"/>
  <c r="AK31" i="33"/>
  <c r="AJ31" i="33"/>
  <c r="AI31" i="33"/>
  <c r="AK30" i="33"/>
  <c r="AJ30" i="33"/>
  <c r="AI30" i="33"/>
  <c r="AK29" i="33"/>
  <c r="AJ29" i="33"/>
  <c r="AI29" i="33"/>
  <c r="AK28" i="33"/>
  <c r="AJ28" i="33"/>
  <c r="AI28" i="33"/>
  <c r="AK27" i="33"/>
  <c r="AJ27" i="33"/>
  <c r="AI27" i="33"/>
  <c r="AK26" i="33"/>
  <c r="AJ26" i="33"/>
  <c r="AI26" i="33"/>
  <c r="AK25" i="33"/>
  <c r="AJ25" i="33"/>
  <c r="AI25" i="33"/>
  <c r="AK24" i="33"/>
  <c r="AJ24" i="33"/>
  <c r="AI24" i="33"/>
  <c r="AK23" i="33"/>
  <c r="AJ23" i="33"/>
  <c r="AI23" i="33"/>
  <c r="AK22" i="33"/>
  <c r="AJ22" i="33"/>
  <c r="AI22" i="33"/>
  <c r="AK21" i="33"/>
  <c r="AJ21" i="33"/>
  <c r="AI21" i="33"/>
  <c r="AK20" i="33"/>
  <c r="AJ20" i="33"/>
  <c r="AI20" i="33"/>
  <c r="AK19" i="33"/>
  <c r="AJ19" i="33"/>
  <c r="AI19" i="33"/>
  <c r="AK18" i="33"/>
  <c r="AJ18" i="33"/>
  <c r="AI18" i="33"/>
  <c r="AK17" i="33"/>
  <c r="AJ17" i="33"/>
  <c r="AI17" i="33"/>
  <c r="AK16" i="33"/>
  <c r="AJ16" i="33"/>
  <c r="AI16" i="33"/>
  <c r="AK15" i="33"/>
  <c r="AJ15" i="33"/>
  <c r="AI15" i="33"/>
  <c r="AF15" i="33"/>
  <c r="AG15" i="33"/>
  <c r="AF16" i="33"/>
  <c r="AG16" i="33"/>
  <c r="AF17" i="33"/>
  <c r="AG17" i="33"/>
  <c r="AF18" i="33"/>
  <c r="AG18" i="33"/>
  <c r="AF19" i="33"/>
  <c r="AG19" i="33"/>
  <c r="AF20" i="33"/>
  <c r="AG20" i="33"/>
  <c r="AF21" i="33"/>
  <c r="AG21" i="33"/>
  <c r="AF22" i="33"/>
  <c r="AG22" i="33"/>
  <c r="AF23" i="33"/>
  <c r="AG23" i="33"/>
  <c r="AF24" i="33"/>
  <c r="AG24" i="33"/>
  <c r="AF25" i="33"/>
  <c r="AG25" i="33"/>
  <c r="AF26" i="33"/>
  <c r="AG26" i="33"/>
  <c r="AF27" i="33"/>
  <c r="AG27" i="33"/>
  <c r="AF28" i="33"/>
  <c r="AG28" i="33"/>
  <c r="AF29" i="33"/>
  <c r="AG29" i="33"/>
  <c r="AF30" i="33"/>
  <c r="AG30" i="33"/>
  <c r="AF31" i="33"/>
  <c r="AG31" i="33"/>
  <c r="AF32" i="33"/>
  <c r="AG32" i="33"/>
  <c r="AF33" i="33"/>
  <c r="AG33" i="33"/>
  <c r="AF34" i="33"/>
  <c r="AG34" i="33"/>
  <c r="AF35" i="33"/>
  <c r="AG35" i="33"/>
  <c r="AF36" i="33"/>
  <c r="AG36" i="33"/>
  <c r="AE15" i="33"/>
  <c r="AE16" i="33"/>
  <c r="AE17" i="33"/>
  <c r="AE18" i="33"/>
  <c r="AE19" i="33"/>
  <c r="AE20" i="33"/>
  <c r="AE21" i="33"/>
  <c r="AE22" i="33"/>
  <c r="AE23" i="33"/>
  <c r="AE24" i="33"/>
  <c r="AE25" i="33"/>
  <c r="AE26" i="33"/>
  <c r="AE27" i="33"/>
  <c r="AE28" i="33"/>
  <c r="AE29" i="33"/>
  <c r="AE30" i="33"/>
  <c r="AE31" i="33"/>
  <c r="AE32" i="33"/>
  <c r="AE33" i="33"/>
  <c r="AE34" i="33"/>
  <c r="AE35" i="33"/>
  <c r="AE36" i="33"/>
  <c r="X94" i="31"/>
  <c r="W94" i="31"/>
  <c r="V94" i="31"/>
  <c r="X89" i="31"/>
  <c r="W89" i="31"/>
  <c r="V89" i="31"/>
  <c r="X88" i="31"/>
  <c r="W88" i="31"/>
  <c r="V88" i="31"/>
  <c r="T94" i="31"/>
  <c r="S94" i="31"/>
  <c r="R94" i="31"/>
  <c r="T89" i="31"/>
  <c r="S89" i="31"/>
  <c r="R89" i="31"/>
  <c r="T88" i="31"/>
  <c r="S88" i="31"/>
  <c r="R88" i="31"/>
  <c r="P94" i="31"/>
  <c r="O94" i="31"/>
  <c r="N94" i="31"/>
  <c r="P89" i="31"/>
  <c r="O89" i="31"/>
  <c r="N89" i="31"/>
  <c r="P88" i="31"/>
  <c r="O88" i="31"/>
  <c r="N88" i="31"/>
  <c r="L94" i="31"/>
  <c r="K94" i="31"/>
  <c r="J94" i="31"/>
  <c r="L89" i="31"/>
  <c r="K89" i="31"/>
  <c r="J89" i="31"/>
  <c r="L88" i="31"/>
  <c r="K88" i="31"/>
  <c r="J88" i="31"/>
  <c r="H94" i="31"/>
  <c r="G94" i="31"/>
  <c r="F94" i="31"/>
  <c r="H89" i="31"/>
  <c r="G89" i="31"/>
  <c r="F89" i="31"/>
  <c r="H88" i="31"/>
  <c r="G88" i="31"/>
  <c r="F88" i="31"/>
  <c r="C88" i="31"/>
  <c r="D88" i="31"/>
  <c r="C89" i="31"/>
  <c r="D89" i="31"/>
  <c r="C94" i="31"/>
  <c r="D94" i="31"/>
  <c r="B94" i="31"/>
  <c r="B89" i="31"/>
  <c r="B88" i="31"/>
  <c r="X44" i="31"/>
  <c r="W44" i="31"/>
  <c r="V44" i="31"/>
  <c r="T44" i="31"/>
  <c r="S44" i="31"/>
  <c r="R44" i="31"/>
  <c r="P44" i="31"/>
  <c r="O44" i="31"/>
  <c r="N44" i="31"/>
  <c r="L44" i="31"/>
  <c r="K44" i="31"/>
  <c r="J44" i="31"/>
  <c r="H44" i="31"/>
  <c r="G44" i="31"/>
  <c r="F44" i="31"/>
  <c r="C44" i="31"/>
  <c r="D44" i="31"/>
  <c r="B44" i="31"/>
  <c r="X39" i="31"/>
  <c r="W39" i="31"/>
  <c r="V39" i="31"/>
  <c r="X38" i="31"/>
  <c r="W38" i="31"/>
  <c r="V38" i="31"/>
  <c r="T39" i="31"/>
  <c r="S39" i="31"/>
  <c r="R39" i="31"/>
  <c r="T38" i="31"/>
  <c r="S38" i="31"/>
  <c r="R38" i="31"/>
  <c r="P39" i="31"/>
  <c r="O39" i="31"/>
  <c r="N39" i="31"/>
  <c r="P38" i="31"/>
  <c r="O38" i="31"/>
  <c r="N38" i="31"/>
  <c r="L39" i="31"/>
  <c r="K39" i="31"/>
  <c r="J39" i="31"/>
  <c r="L38" i="31"/>
  <c r="K38" i="31"/>
  <c r="J38" i="31"/>
  <c r="H39" i="31"/>
  <c r="G39" i="31"/>
  <c r="F39" i="31"/>
  <c r="H38" i="31"/>
  <c r="G38" i="31"/>
  <c r="F38" i="31"/>
  <c r="C38" i="31"/>
  <c r="D38" i="31"/>
  <c r="C39" i="31"/>
  <c r="D39" i="31"/>
  <c r="B39" i="31"/>
  <c r="B38" i="31"/>
  <c r="P92" i="9" l="1"/>
  <c r="K7" i="39" l="1"/>
  <c r="R10" i="38"/>
  <c r="R20" i="38" s="1"/>
  <c r="AK110" i="29"/>
  <c r="AJ110" i="29"/>
  <c r="AI110" i="29"/>
  <c r="AS109" i="29"/>
  <c r="AR109" i="29"/>
  <c r="AQ109" i="29"/>
  <c r="AO109" i="29"/>
  <c r="AN109" i="29"/>
  <c r="AM109" i="29"/>
  <c r="AK109" i="29"/>
  <c r="AJ109" i="29"/>
  <c r="AI109" i="29"/>
  <c r="AK63" i="29"/>
  <c r="AJ63" i="29"/>
  <c r="AI63" i="29"/>
  <c r="AS62" i="29"/>
  <c r="AR62" i="29"/>
  <c r="AQ62" i="29"/>
  <c r="AO62" i="29"/>
  <c r="AN62" i="29"/>
  <c r="AM62" i="29"/>
  <c r="AK62" i="29"/>
  <c r="AJ62" i="29"/>
  <c r="AI62" i="29"/>
  <c r="AK17" i="29"/>
  <c r="AJ17" i="29"/>
  <c r="AI17" i="29"/>
  <c r="AS16" i="29"/>
  <c r="AR16" i="29"/>
  <c r="AQ16" i="29"/>
  <c r="AO16" i="29"/>
  <c r="AN16" i="29"/>
  <c r="AM16" i="29"/>
  <c r="AK16" i="29"/>
  <c r="AJ16" i="29"/>
  <c r="AI16" i="29"/>
  <c r="R22" i="38" l="1"/>
  <c r="R21" i="38"/>
  <c r="AB94" i="23"/>
  <c r="AA94" i="23"/>
  <c r="Z94" i="23"/>
  <c r="T24" i="13"/>
  <c r="S24" i="13"/>
  <c r="R24" i="13"/>
  <c r="T23" i="13"/>
  <c r="S23" i="13"/>
  <c r="R23" i="13"/>
  <c r="T22" i="13"/>
  <c r="S22" i="13"/>
  <c r="R22" i="13"/>
  <c r="P24" i="13"/>
  <c r="O24" i="13"/>
  <c r="N24" i="13"/>
  <c r="P23" i="13"/>
  <c r="O23" i="13"/>
  <c r="N23" i="13"/>
  <c r="P22" i="13"/>
  <c r="O22" i="13"/>
  <c r="N22" i="13"/>
  <c r="L24" i="13"/>
  <c r="K24" i="13"/>
  <c r="J24" i="13"/>
  <c r="L23" i="13"/>
  <c r="K23" i="13"/>
  <c r="J23" i="13"/>
  <c r="L22" i="13"/>
  <c r="K22" i="13"/>
  <c r="J22" i="13"/>
  <c r="D24" i="13"/>
  <c r="C24" i="13"/>
  <c r="B24" i="13"/>
  <c r="D23" i="13"/>
  <c r="C23" i="13"/>
  <c r="B23" i="13"/>
  <c r="D22" i="13"/>
  <c r="C22" i="13"/>
  <c r="B22" i="13"/>
  <c r="R18" i="38" l="1"/>
  <c r="R40" i="5"/>
  <c r="R41" i="5"/>
  <c r="R42" i="5"/>
  <c r="R43" i="5"/>
  <c r="R46" i="5"/>
  <c r="R47" i="5"/>
  <c r="R48" i="5"/>
  <c r="R49" i="5"/>
  <c r="R52" i="5"/>
  <c r="R53" i="5"/>
  <c r="R54" i="5"/>
  <c r="R55" i="5"/>
  <c r="R21" i="5"/>
  <c r="R15" i="5"/>
  <c r="R9" i="5"/>
  <c r="R44" i="2"/>
  <c r="R50" i="2" s="1"/>
  <c r="R32" i="2"/>
  <c r="R38" i="2" s="1"/>
  <c r="R20" i="2"/>
  <c r="R26" i="2" s="1"/>
  <c r="R52" i="2" l="1"/>
  <c r="R51" i="2"/>
  <c r="R27" i="2"/>
  <c r="R28" i="2"/>
  <c r="R39" i="5"/>
  <c r="R40" i="2"/>
  <c r="R39" i="2"/>
  <c r="R15" i="2"/>
  <c r="R45" i="5"/>
  <c r="R17" i="2"/>
  <c r="R16" i="2"/>
  <c r="R51" i="5"/>
  <c r="D58" i="40"/>
  <c r="C58" i="40"/>
  <c r="B58" i="40"/>
  <c r="D34" i="40"/>
  <c r="C34" i="40"/>
  <c r="D8" i="40"/>
  <c r="C8" i="40"/>
  <c r="J7" i="39"/>
  <c r="I7" i="39"/>
  <c r="H7" i="39"/>
  <c r="G7" i="39"/>
  <c r="F7" i="39"/>
  <c r="E7" i="39"/>
  <c r="D7" i="39"/>
  <c r="C7" i="39"/>
  <c r="B7" i="39"/>
  <c r="C22" i="38"/>
  <c r="D21" i="38"/>
  <c r="C20" i="38"/>
  <c r="Q10" i="38"/>
  <c r="Q21" i="38" s="1"/>
  <c r="P10" i="38"/>
  <c r="P22" i="38" s="1"/>
  <c r="O10" i="38"/>
  <c r="O22" i="38" s="1"/>
  <c r="N10" i="38"/>
  <c r="N22" i="38" s="1"/>
  <c r="M10" i="38"/>
  <c r="M21" i="38" s="1"/>
  <c r="L10" i="38"/>
  <c r="L20" i="38" s="1"/>
  <c r="K10" i="38"/>
  <c r="K21" i="38" s="1"/>
  <c r="J10" i="38"/>
  <c r="J22" i="38" s="1"/>
  <c r="I10" i="38"/>
  <c r="I21" i="38" s="1"/>
  <c r="H10" i="38"/>
  <c r="H22" i="38" s="1"/>
  <c r="G10" i="38"/>
  <c r="G22" i="38" s="1"/>
  <c r="F10" i="38"/>
  <c r="F22" i="38" s="1"/>
  <c r="E10" i="38"/>
  <c r="E21" i="38" s="1"/>
  <c r="D10" i="38"/>
  <c r="D20" i="38" s="1"/>
  <c r="C10" i="38"/>
  <c r="C21" i="38" s="1"/>
  <c r="B10" i="38"/>
  <c r="B22" i="38" s="1"/>
  <c r="AA56" i="37"/>
  <c r="Z56" i="37"/>
  <c r="W56" i="37"/>
  <c r="V56" i="37"/>
  <c r="S56" i="37"/>
  <c r="R56" i="37"/>
  <c r="D56" i="37"/>
  <c r="C56" i="37"/>
  <c r="B56" i="37"/>
  <c r="AA13" i="37"/>
  <c r="Z13" i="37"/>
  <c r="W13" i="37"/>
  <c r="V13" i="37"/>
  <c r="S13" i="37"/>
  <c r="R13" i="37"/>
  <c r="D13" i="37"/>
  <c r="C13" i="37"/>
  <c r="B13" i="37"/>
  <c r="T11" i="36"/>
  <c r="AA11" i="36"/>
  <c r="Z11" i="36"/>
  <c r="W11" i="36"/>
  <c r="V11" i="36"/>
  <c r="S11" i="36"/>
  <c r="R11" i="36"/>
  <c r="D11" i="36"/>
  <c r="C11" i="36"/>
  <c r="B11" i="36"/>
  <c r="AB74" i="35"/>
  <c r="T74" i="35"/>
  <c r="P74" i="35"/>
  <c r="AA74" i="35"/>
  <c r="Z74" i="35"/>
  <c r="X74" i="35"/>
  <c r="W74" i="35"/>
  <c r="V74" i="35"/>
  <c r="S74" i="35"/>
  <c r="R74" i="35"/>
  <c r="O74" i="35"/>
  <c r="N74" i="35"/>
  <c r="L74" i="35"/>
  <c r="K74" i="35"/>
  <c r="J74" i="35"/>
  <c r="H74" i="35"/>
  <c r="G74" i="35"/>
  <c r="F74" i="35"/>
  <c r="D74" i="35"/>
  <c r="C74" i="35"/>
  <c r="B74" i="35"/>
  <c r="X65" i="35"/>
  <c r="T65" i="35"/>
  <c r="L65" i="35"/>
  <c r="H65" i="35"/>
  <c r="AB68" i="35"/>
  <c r="X63" i="35"/>
  <c r="L63" i="35"/>
  <c r="AA68" i="35"/>
  <c r="Z68" i="35"/>
  <c r="Z87" i="35" s="1"/>
  <c r="W68" i="35"/>
  <c r="V68" i="35"/>
  <c r="T68" i="35"/>
  <c r="S68" i="35"/>
  <c r="R68" i="35"/>
  <c r="O68" i="35"/>
  <c r="N68" i="35"/>
  <c r="K68" i="35"/>
  <c r="K62" i="35" s="1"/>
  <c r="J68" i="35"/>
  <c r="J62" i="35" s="1"/>
  <c r="G68" i="35"/>
  <c r="G62" i="35" s="1"/>
  <c r="F68" i="35"/>
  <c r="D68" i="35"/>
  <c r="C68" i="35"/>
  <c r="B68" i="35"/>
  <c r="AB65" i="35"/>
  <c r="AA65" i="35"/>
  <c r="AA84" i="35" s="1"/>
  <c r="Z65" i="35"/>
  <c r="W65" i="35"/>
  <c r="V65" i="35"/>
  <c r="S65" i="35"/>
  <c r="R65" i="35"/>
  <c r="P65" i="35"/>
  <c r="O65" i="35"/>
  <c r="N65" i="35"/>
  <c r="K65" i="35"/>
  <c r="J65" i="35"/>
  <c r="G65" i="35"/>
  <c r="F65" i="35"/>
  <c r="D65" i="35"/>
  <c r="C65" i="35"/>
  <c r="B65" i="35"/>
  <c r="AB64" i="35"/>
  <c r="AA64" i="35"/>
  <c r="Z64" i="35"/>
  <c r="X64" i="35"/>
  <c r="W64" i="35"/>
  <c r="V64" i="35"/>
  <c r="T64" i="35"/>
  <c r="S64" i="35"/>
  <c r="R64" i="35"/>
  <c r="P64" i="35"/>
  <c r="O64" i="35"/>
  <c r="N64" i="35"/>
  <c r="L64" i="35"/>
  <c r="K64" i="35"/>
  <c r="J64" i="35"/>
  <c r="H64" i="35"/>
  <c r="G64" i="35"/>
  <c r="F64" i="35"/>
  <c r="D64" i="35"/>
  <c r="C64" i="35"/>
  <c r="B64" i="35"/>
  <c r="AA63" i="35"/>
  <c r="Z63" i="35"/>
  <c r="W63" i="35"/>
  <c r="V63" i="35"/>
  <c r="V82" i="35" s="1"/>
  <c r="S63" i="35"/>
  <c r="R63" i="35"/>
  <c r="P63" i="35"/>
  <c r="O63" i="35"/>
  <c r="N63" i="35"/>
  <c r="K63" i="35"/>
  <c r="J63" i="35"/>
  <c r="H63" i="35"/>
  <c r="G63" i="35"/>
  <c r="F63" i="35"/>
  <c r="D63" i="35"/>
  <c r="C63" i="35"/>
  <c r="B63" i="35"/>
  <c r="N62" i="35"/>
  <c r="P24" i="35"/>
  <c r="L24" i="35"/>
  <c r="AA24" i="35"/>
  <c r="Z24" i="35"/>
  <c r="W24" i="35"/>
  <c r="V24" i="35"/>
  <c r="T24" i="35"/>
  <c r="S24" i="35"/>
  <c r="R24" i="35"/>
  <c r="O24" i="35"/>
  <c r="N24" i="35"/>
  <c r="K24" i="35"/>
  <c r="J24" i="35"/>
  <c r="H24" i="35"/>
  <c r="G24" i="35"/>
  <c r="F24" i="35"/>
  <c r="D24" i="35"/>
  <c r="C24" i="35"/>
  <c r="B24" i="35"/>
  <c r="T15" i="35"/>
  <c r="L15" i="35"/>
  <c r="H15" i="35"/>
  <c r="L13" i="35"/>
  <c r="AB18" i="35"/>
  <c r="AA18" i="35"/>
  <c r="Z18" i="35"/>
  <c r="W18" i="35"/>
  <c r="V18" i="35"/>
  <c r="S18" i="35"/>
  <c r="R18" i="35"/>
  <c r="O18" i="35"/>
  <c r="N18" i="35"/>
  <c r="N12" i="35" s="1"/>
  <c r="K18" i="35"/>
  <c r="J18" i="35"/>
  <c r="G18" i="35"/>
  <c r="G12" i="35" s="1"/>
  <c r="F18" i="35"/>
  <c r="D18" i="35"/>
  <c r="C18" i="35"/>
  <c r="B18" i="35"/>
  <c r="AB15" i="35"/>
  <c r="AA15" i="35"/>
  <c r="Z15" i="35"/>
  <c r="W15" i="35"/>
  <c r="V15" i="35"/>
  <c r="S15" i="35"/>
  <c r="R15" i="35"/>
  <c r="P15" i="35"/>
  <c r="O15" i="35"/>
  <c r="N15" i="35"/>
  <c r="K15" i="35"/>
  <c r="J15" i="35"/>
  <c r="G15" i="35"/>
  <c r="F15" i="35"/>
  <c r="D15" i="35"/>
  <c r="C15" i="35"/>
  <c r="B15" i="35"/>
  <c r="AB14" i="35"/>
  <c r="AA14" i="35"/>
  <c r="Z14" i="35"/>
  <c r="X14" i="35"/>
  <c r="W14" i="35"/>
  <c r="V14" i="35"/>
  <c r="T14" i="35"/>
  <c r="S14" i="35"/>
  <c r="R14" i="35"/>
  <c r="P14" i="35"/>
  <c r="O14" i="35"/>
  <c r="N14" i="35"/>
  <c r="L14" i="35"/>
  <c r="K14" i="35"/>
  <c r="J14" i="35"/>
  <c r="H14" i="35"/>
  <c r="G14" i="35"/>
  <c r="F14" i="35"/>
  <c r="D14" i="35"/>
  <c r="C14" i="35"/>
  <c r="B14" i="35"/>
  <c r="AA13" i="35"/>
  <c r="Z13" i="35"/>
  <c r="W13" i="35"/>
  <c r="V13" i="35"/>
  <c r="T13" i="35"/>
  <c r="S13" i="35"/>
  <c r="R13" i="35"/>
  <c r="O13" i="35"/>
  <c r="N13" i="35"/>
  <c r="K13" i="35"/>
  <c r="J13" i="35"/>
  <c r="H13" i="35"/>
  <c r="G13" i="35"/>
  <c r="F13" i="35"/>
  <c r="D13" i="35"/>
  <c r="C13" i="35"/>
  <c r="B13" i="35"/>
  <c r="O12" i="35"/>
  <c r="AB22" i="34"/>
  <c r="T22" i="34"/>
  <c r="AA22" i="34"/>
  <c r="Z22" i="34"/>
  <c r="X22" i="34"/>
  <c r="W22" i="34"/>
  <c r="V22" i="34"/>
  <c r="S22" i="34"/>
  <c r="R22" i="34"/>
  <c r="P22" i="34"/>
  <c r="O22" i="34"/>
  <c r="N22" i="34"/>
  <c r="L22" i="34"/>
  <c r="K22" i="34"/>
  <c r="J22" i="34"/>
  <c r="H22" i="34"/>
  <c r="G22" i="34"/>
  <c r="F22" i="34"/>
  <c r="D22" i="34"/>
  <c r="C22" i="34"/>
  <c r="B22" i="34"/>
  <c r="AB13" i="34"/>
  <c r="L13" i="34"/>
  <c r="H16" i="34"/>
  <c r="X11" i="34"/>
  <c r="T11" i="34"/>
  <c r="P16" i="34"/>
  <c r="P10" i="34" s="1"/>
  <c r="AA16" i="34"/>
  <c r="Z16" i="34"/>
  <c r="Z10" i="34" s="1"/>
  <c r="W16" i="34"/>
  <c r="V16" i="34"/>
  <c r="S16" i="34"/>
  <c r="R16" i="34"/>
  <c r="R10" i="34" s="1"/>
  <c r="O16" i="34"/>
  <c r="N16" i="34"/>
  <c r="N10" i="34" s="1"/>
  <c r="K16" i="34"/>
  <c r="J16" i="34"/>
  <c r="G16" i="34"/>
  <c r="F16" i="34"/>
  <c r="F10" i="34" s="1"/>
  <c r="D16" i="34"/>
  <c r="C16" i="34"/>
  <c r="C10" i="34" s="1"/>
  <c r="B16" i="34"/>
  <c r="AA13" i="34"/>
  <c r="Z13" i="34"/>
  <c r="X13" i="34"/>
  <c r="W13" i="34"/>
  <c r="V13" i="34"/>
  <c r="T13" i="34"/>
  <c r="S13" i="34"/>
  <c r="R13" i="34"/>
  <c r="P13" i="34"/>
  <c r="O13" i="34"/>
  <c r="N13" i="34"/>
  <c r="K13" i="34"/>
  <c r="J13" i="34"/>
  <c r="H13" i="34"/>
  <c r="G13" i="34"/>
  <c r="F13" i="34"/>
  <c r="D13" i="34"/>
  <c r="C13" i="34"/>
  <c r="B13" i="34"/>
  <c r="AB12" i="34"/>
  <c r="AA12" i="34"/>
  <c r="Z12" i="34"/>
  <c r="X12" i="34"/>
  <c r="W12" i="34"/>
  <c r="V12" i="34"/>
  <c r="T12" i="34"/>
  <c r="S12" i="34"/>
  <c r="R12" i="34"/>
  <c r="P12" i="34"/>
  <c r="O12" i="34"/>
  <c r="N12" i="34"/>
  <c r="L12" i="34"/>
  <c r="K12" i="34"/>
  <c r="J12" i="34"/>
  <c r="H12" i="34"/>
  <c r="G12" i="34"/>
  <c r="F12" i="34"/>
  <c r="D12" i="34"/>
  <c r="C12" i="34"/>
  <c r="B12" i="34"/>
  <c r="AA11" i="34"/>
  <c r="Z11" i="34"/>
  <c r="W11" i="34"/>
  <c r="V11" i="34"/>
  <c r="S11" i="34"/>
  <c r="R11" i="34"/>
  <c r="P11" i="34"/>
  <c r="O11" i="34"/>
  <c r="N11" i="34"/>
  <c r="L11" i="34"/>
  <c r="K11" i="34"/>
  <c r="J11" i="34"/>
  <c r="H11" i="34"/>
  <c r="G11" i="34"/>
  <c r="F11" i="34"/>
  <c r="D11" i="34"/>
  <c r="C11" i="34"/>
  <c r="B11" i="34"/>
  <c r="W10" i="34"/>
  <c r="AB54" i="33"/>
  <c r="P54" i="33"/>
  <c r="H54" i="33"/>
  <c r="AA54" i="33"/>
  <c r="Z54" i="33"/>
  <c r="X54" i="33"/>
  <c r="W54" i="33"/>
  <c r="V54" i="33"/>
  <c r="T54" i="33"/>
  <c r="S54" i="33"/>
  <c r="R54" i="33"/>
  <c r="O54" i="33"/>
  <c r="N54" i="33"/>
  <c r="K54" i="33"/>
  <c r="J54" i="33"/>
  <c r="G54" i="33"/>
  <c r="F54" i="33"/>
  <c r="T13" i="33"/>
  <c r="AB13" i="33"/>
  <c r="AA13" i="33"/>
  <c r="Z13" i="33"/>
  <c r="W13" i="33"/>
  <c r="AZ13" i="33" s="1"/>
  <c r="V13" i="33"/>
  <c r="AY13" i="33" s="1"/>
  <c r="S13" i="33"/>
  <c r="AV13" i="33" s="1"/>
  <c r="R13" i="33"/>
  <c r="O13" i="33"/>
  <c r="N13" i="33"/>
  <c r="AQ13" i="33" s="1"/>
  <c r="L13" i="33"/>
  <c r="K13" i="33"/>
  <c r="J13" i="33"/>
  <c r="AM13" i="33" s="1"/>
  <c r="G13" i="33"/>
  <c r="AJ13" i="33" s="1"/>
  <c r="F13" i="33"/>
  <c r="AA11" i="32"/>
  <c r="Z11" i="32"/>
  <c r="W11" i="32"/>
  <c r="V11" i="32"/>
  <c r="S11" i="32"/>
  <c r="R11" i="32"/>
  <c r="O11" i="32"/>
  <c r="N11" i="32"/>
  <c r="K11" i="32"/>
  <c r="J11" i="32"/>
  <c r="G11" i="32"/>
  <c r="F11" i="32"/>
  <c r="D11" i="32"/>
  <c r="C11" i="32"/>
  <c r="B11" i="32"/>
  <c r="AB74" i="31"/>
  <c r="T74" i="31"/>
  <c r="L74" i="31"/>
  <c r="AA74" i="31"/>
  <c r="Z74" i="31"/>
  <c r="X74" i="31"/>
  <c r="W74" i="31"/>
  <c r="V74" i="31"/>
  <c r="S74" i="31"/>
  <c r="R74" i="31"/>
  <c r="P74" i="31"/>
  <c r="O74" i="31"/>
  <c r="N74" i="31"/>
  <c r="K74" i="31"/>
  <c r="J74" i="31"/>
  <c r="H74" i="31"/>
  <c r="G74" i="31"/>
  <c r="F74" i="31"/>
  <c r="D74" i="31"/>
  <c r="D93" i="31" s="1"/>
  <c r="C74" i="31"/>
  <c r="B74" i="31"/>
  <c r="AB64" i="31"/>
  <c r="T64" i="31"/>
  <c r="X63" i="31"/>
  <c r="L63" i="31"/>
  <c r="AA68" i="31"/>
  <c r="Z68" i="31"/>
  <c r="W68" i="31"/>
  <c r="V68" i="31"/>
  <c r="S68" i="31"/>
  <c r="R68" i="31"/>
  <c r="P68" i="31"/>
  <c r="O68" i="31"/>
  <c r="N68" i="31"/>
  <c r="K68" i="31"/>
  <c r="J68" i="31"/>
  <c r="H68" i="31"/>
  <c r="G68" i="31"/>
  <c r="F68" i="31"/>
  <c r="D68" i="31"/>
  <c r="C68" i="31"/>
  <c r="B68" i="31"/>
  <c r="AB65" i="31"/>
  <c r="AA65" i="31"/>
  <c r="Z65" i="31"/>
  <c r="X65" i="31"/>
  <c r="W65" i="31"/>
  <c r="V65" i="31"/>
  <c r="T65" i="31"/>
  <c r="S65" i="31"/>
  <c r="R65" i="31"/>
  <c r="P65" i="31"/>
  <c r="O65" i="31"/>
  <c r="N65" i="31"/>
  <c r="L65" i="31"/>
  <c r="K65" i="31"/>
  <c r="J65" i="31"/>
  <c r="H65" i="31"/>
  <c r="G65" i="31"/>
  <c r="F65" i="31"/>
  <c r="D65" i="31"/>
  <c r="C65" i="31"/>
  <c r="B65" i="31"/>
  <c r="AA64" i="31"/>
  <c r="Z64" i="31"/>
  <c r="X64" i="31"/>
  <c r="W64" i="31"/>
  <c r="V64" i="31"/>
  <c r="S64" i="31"/>
  <c r="R64" i="31"/>
  <c r="P64" i="31"/>
  <c r="O64" i="31"/>
  <c r="N64" i="31"/>
  <c r="K64" i="31"/>
  <c r="J64" i="31"/>
  <c r="H64" i="31"/>
  <c r="G64" i="31"/>
  <c r="F64" i="31"/>
  <c r="D64" i="31"/>
  <c r="C64" i="31"/>
  <c r="B64" i="31"/>
  <c r="AA63" i="31"/>
  <c r="Z63" i="31"/>
  <c r="W63" i="31"/>
  <c r="V63" i="31"/>
  <c r="T63" i="31"/>
  <c r="S63" i="31"/>
  <c r="R63" i="31"/>
  <c r="P63" i="31"/>
  <c r="O63" i="31"/>
  <c r="N63" i="31"/>
  <c r="K63" i="31"/>
  <c r="J63" i="31"/>
  <c r="H63" i="31"/>
  <c r="G63" i="31"/>
  <c r="F63" i="31"/>
  <c r="D63" i="31"/>
  <c r="C63" i="31"/>
  <c r="B63" i="31"/>
  <c r="V62" i="31"/>
  <c r="AB24" i="31"/>
  <c r="T24" i="31"/>
  <c r="T43" i="31" s="1"/>
  <c r="AA24" i="31"/>
  <c r="Z24" i="31"/>
  <c r="X24" i="31"/>
  <c r="X43" i="31" s="1"/>
  <c r="W24" i="31"/>
  <c r="W43" i="31" s="1"/>
  <c r="V24" i="31"/>
  <c r="V43" i="31" s="1"/>
  <c r="S24" i="31"/>
  <c r="S43" i="31" s="1"/>
  <c r="R24" i="31"/>
  <c r="R43" i="31" s="1"/>
  <c r="O24" i="31"/>
  <c r="O43" i="31" s="1"/>
  <c r="N24" i="31"/>
  <c r="N43" i="31" s="1"/>
  <c r="K24" i="31"/>
  <c r="K43" i="31" s="1"/>
  <c r="J24" i="31"/>
  <c r="J43" i="31" s="1"/>
  <c r="G24" i="31"/>
  <c r="G43" i="31" s="1"/>
  <c r="F24" i="31"/>
  <c r="F43" i="31" s="1"/>
  <c r="D24" i="31"/>
  <c r="C24" i="31"/>
  <c r="C43" i="31" s="1"/>
  <c r="B24" i="31"/>
  <c r="B43" i="31" s="1"/>
  <c r="AB14" i="31"/>
  <c r="AA18" i="31"/>
  <c r="Z18" i="31"/>
  <c r="W18" i="31"/>
  <c r="W37" i="31" s="1"/>
  <c r="V18" i="31"/>
  <c r="V37" i="31" s="1"/>
  <c r="S18" i="31"/>
  <c r="R18" i="31"/>
  <c r="R37" i="31" s="1"/>
  <c r="O18" i="31"/>
  <c r="O37" i="31" s="1"/>
  <c r="N18" i="31"/>
  <c r="N37" i="31" s="1"/>
  <c r="K18" i="31"/>
  <c r="J18" i="31"/>
  <c r="J37" i="31" s="1"/>
  <c r="G18" i="31"/>
  <c r="F18" i="31"/>
  <c r="F37" i="31" s="1"/>
  <c r="D18" i="31"/>
  <c r="D37" i="31" s="1"/>
  <c r="C18" i="31"/>
  <c r="C37" i="31" s="1"/>
  <c r="B18" i="31"/>
  <c r="B37" i="31" s="1"/>
  <c r="AB15" i="31"/>
  <c r="AA15" i="31"/>
  <c r="Z15" i="31"/>
  <c r="X15" i="31"/>
  <c r="W15" i="31"/>
  <c r="V15" i="31"/>
  <c r="T15" i="31"/>
  <c r="S15" i="31"/>
  <c r="R15" i="31"/>
  <c r="P15" i="31"/>
  <c r="O15" i="31"/>
  <c r="N15" i="31"/>
  <c r="L15" i="31"/>
  <c r="K15" i="31"/>
  <c r="J15" i="31"/>
  <c r="H15" i="31"/>
  <c r="G15" i="31"/>
  <c r="F15" i="31"/>
  <c r="D15" i="31"/>
  <c r="C15" i="31"/>
  <c r="B15" i="31"/>
  <c r="AA14" i="31"/>
  <c r="Z14" i="31"/>
  <c r="W14" i="31"/>
  <c r="V14" i="31"/>
  <c r="V33" i="31" s="1"/>
  <c r="T14" i="31"/>
  <c r="T33" i="31" s="1"/>
  <c r="S14" i="31"/>
  <c r="S33" i="31" s="1"/>
  <c r="R14" i="31"/>
  <c r="O14" i="31"/>
  <c r="O33" i="31" s="1"/>
  <c r="N14" i="31"/>
  <c r="N33" i="31" s="1"/>
  <c r="K14" i="31"/>
  <c r="K33" i="31" s="1"/>
  <c r="J14" i="31"/>
  <c r="H14" i="31"/>
  <c r="H33" i="31" s="1"/>
  <c r="G14" i="31"/>
  <c r="G33" i="31" s="1"/>
  <c r="F14" i="31"/>
  <c r="D14" i="31"/>
  <c r="D33" i="31" s="1"/>
  <c r="C14" i="31"/>
  <c r="C33" i="31" s="1"/>
  <c r="B14" i="31"/>
  <c r="B33" i="31" s="1"/>
  <c r="AA13" i="31"/>
  <c r="Z13" i="31"/>
  <c r="W13" i="31"/>
  <c r="W32" i="31" s="1"/>
  <c r="V13" i="31"/>
  <c r="V32" i="31" s="1"/>
  <c r="S13" i="31"/>
  <c r="S32" i="31" s="1"/>
  <c r="R13" i="31"/>
  <c r="R32" i="31" s="1"/>
  <c r="O13" i="31"/>
  <c r="O32" i="31" s="1"/>
  <c r="N13" i="31"/>
  <c r="K13" i="31"/>
  <c r="K32" i="31" s="1"/>
  <c r="J13" i="31"/>
  <c r="J32" i="31" s="1"/>
  <c r="G13" i="31"/>
  <c r="G32" i="31" s="1"/>
  <c r="F13" i="31"/>
  <c r="F32" i="31" s="1"/>
  <c r="D13" i="31"/>
  <c r="D32" i="31" s="1"/>
  <c r="C13" i="31"/>
  <c r="C32" i="31" s="1"/>
  <c r="B13" i="31"/>
  <c r="B32" i="31" s="1"/>
  <c r="S12" i="31"/>
  <c r="AB22" i="30"/>
  <c r="AA22" i="30"/>
  <c r="Z22" i="30"/>
  <c r="X22" i="30"/>
  <c r="W22" i="30"/>
  <c r="V22" i="30"/>
  <c r="T22" i="30"/>
  <c r="S22" i="30"/>
  <c r="R22" i="30"/>
  <c r="P22" i="30"/>
  <c r="O22" i="30"/>
  <c r="N22" i="30"/>
  <c r="L22" i="30"/>
  <c r="K22" i="30"/>
  <c r="J22" i="30"/>
  <c r="H22" i="30"/>
  <c r="G22" i="30"/>
  <c r="F22" i="30"/>
  <c r="D22" i="30"/>
  <c r="C22" i="30"/>
  <c r="B22" i="30"/>
  <c r="L16" i="30"/>
  <c r="AB11" i="30"/>
  <c r="T11" i="30"/>
  <c r="AA16" i="30"/>
  <c r="Z16" i="30"/>
  <c r="Z10" i="30" s="1"/>
  <c r="X16" i="30"/>
  <c r="W16" i="30"/>
  <c r="W10" i="30" s="1"/>
  <c r="V16" i="30"/>
  <c r="S16" i="30"/>
  <c r="R16" i="30"/>
  <c r="O16" i="30"/>
  <c r="O10" i="30" s="1"/>
  <c r="N16" i="30"/>
  <c r="K16" i="30"/>
  <c r="J16" i="30"/>
  <c r="J10" i="30" s="1"/>
  <c r="H16" i="30"/>
  <c r="H10" i="30" s="1"/>
  <c r="G16" i="30"/>
  <c r="F16" i="30"/>
  <c r="D16" i="30"/>
  <c r="D10" i="30" s="1"/>
  <c r="C16" i="30"/>
  <c r="B16" i="30"/>
  <c r="AB13" i="30"/>
  <c r="AA13" i="30"/>
  <c r="Z13" i="30"/>
  <c r="X13" i="30"/>
  <c r="W13" i="30"/>
  <c r="V13" i="30"/>
  <c r="T13" i="30"/>
  <c r="S13" i="30"/>
  <c r="R13" i="30"/>
  <c r="P13" i="30"/>
  <c r="O13" i="30"/>
  <c r="N13" i="30"/>
  <c r="L13" i="30"/>
  <c r="K13" i="30"/>
  <c r="J13" i="30"/>
  <c r="H13" i="30"/>
  <c r="G13" i="30"/>
  <c r="F13" i="30"/>
  <c r="D13" i="30"/>
  <c r="C13" i="30"/>
  <c r="B13" i="30"/>
  <c r="AB12" i="30"/>
  <c r="AA12" i="30"/>
  <c r="Z12" i="30"/>
  <c r="X12" i="30"/>
  <c r="W12" i="30"/>
  <c r="V12" i="30"/>
  <c r="T12" i="30"/>
  <c r="S12" i="30"/>
  <c r="R12" i="30"/>
  <c r="P12" i="30"/>
  <c r="O12" i="30"/>
  <c r="N12" i="30"/>
  <c r="K12" i="30"/>
  <c r="J12" i="30"/>
  <c r="H12" i="30"/>
  <c r="G12" i="30"/>
  <c r="F12" i="30"/>
  <c r="D12" i="30"/>
  <c r="C12" i="30"/>
  <c r="B12" i="30"/>
  <c r="AA11" i="30"/>
  <c r="Z11" i="30"/>
  <c r="X11" i="30"/>
  <c r="W11" i="30"/>
  <c r="V11" i="30"/>
  <c r="S11" i="30"/>
  <c r="R11" i="30"/>
  <c r="P11" i="30"/>
  <c r="O11" i="30"/>
  <c r="N11" i="30"/>
  <c r="L11" i="30"/>
  <c r="K11" i="30"/>
  <c r="J11" i="30"/>
  <c r="H11" i="30"/>
  <c r="G11" i="30"/>
  <c r="F11" i="30"/>
  <c r="D11" i="30"/>
  <c r="C11" i="30"/>
  <c r="B11" i="30"/>
  <c r="S10" i="30"/>
  <c r="BD134" i="29"/>
  <c r="BC134" i="29"/>
  <c r="AZ134" i="29"/>
  <c r="AY134" i="29"/>
  <c r="AV134" i="29"/>
  <c r="AU134" i="29"/>
  <c r="AR134" i="29"/>
  <c r="AQ134" i="29"/>
  <c r="AN134" i="29"/>
  <c r="AM134" i="29"/>
  <c r="AJ134" i="29"/>
  <c r="AI134" i="29"/>
  <c r="AG134" i="29"/>
  <c r="AF134" i="29"/>
  <c r="AE134" i="29"/>
  <c r="BD133" i="29"/>
  <c r="BC133" i="29"/>
  <c r="AZ133" i="29"/>
  <c r="AY133" i="29"/>
  <c r="AV133" i="29"/>
  <c r="AU133" i="29"/>
  <c r="AR133" i="29"/>
  <c r="AQ133" i="29"/>
  <c r="AN133" i="29"/>
  <c r="AM133" i="29"/>
  <c r="AJ133" i="29"/>
  <c r="AI133" i="29"/>
  <c r="AG133" i="29"/>
  <c r="AF133" i="29"/>
  <c r="AE133" i="29"/>
  <c r="AW133" i="29"/>
  <c r="BD132" i="29"/>
  <c r="BC132" i="29"/>
  <c r="AZ132" i="29"/>
  <c r="AY132" i="29"/>
  <c r="AV132" i="29"/>
  <c r="AU132" i="29"/>
  <c r="AR132" i="29"/>
  <c r="AQ132" i="29"/>
  <c r="AN132" i="29"/>
  <c r="AM132" i="29"/>
  <c r="AJ132" i="29"/>
  <c r="AI132" i="29"/>
  <c r="AG132" i="29"/>
  <c r="AF132" i="29"/>
  <c r="AE132" i="29"/>
  <c r="BD131" i="29"/>
  <c r="BC131" i="29"/>
  <c r="AZ131" i="29"/>
  <c r="AY131" i="29"/>
  <c r="AV131" i="29"/>
  <c r="AU131" i="29"/>
  <c r="AR131" i="29"/>
  <c r="AQ131" i="29"/>
  <c r="AN131" i="29"/>
  <c r="AM131" i="29"/>
  <c r="AJ131" i="29"/>
  <c r="AI131" i="29"/>
  <c r="AG131" i="29"/>
  <c r="AF131" i="29"/>
  <c r="AE131" i="29"/>
  <c r="BD130" i="29"/>
  <c r="BC130" i="29"/>
  <c r="AZ130" i="29"/>
  <c r="AY130" i="29"/>
  <c r="AV130" i="29"/>
  <c r="AU130" i="29"/>
  <c r="AR130" i="29"/>
  <c r="AQ130" i="29"/>
  <c r="AN130" i="29"/>
  <c r="AM130" i="29"/>
  <c r="AJ130" i="29"/>
  <c r="AI130" i="29"/>
  <c r="AG130" i="29"/>
  <c r="AF130" i="29"/>
  <c r="AE130" i="29"/>
  <c r="BD129" i="29"/>
  <c r="BC129" i="29"/>
  <c r="AZ129" i="29"/>
  <c r="AY129" i="29"/>
  <c r="AV129" i="29"/>
  <c r="AU129" i="29"/>
  <c r="AR129" i="29"/>
  <c r="AQ129" i="29"/>
  <c r="AN129" i="29"/>
  <c r="AM129" i="29"/>
  <c r="AJ129" i="29"/>
  <c r="AI129" i="29"/>
  <c r="AG129" i="29"/>
  <c r="AF129" i="29"/>
  <c r="AE129" i="29"/>
  <c r="AZ128" i="29"/>
  <c r="AY128" i="29"/>
  <c r="AV128" i="29"/>
  <c r="AU128" i="29"/>
  <c r="AR128" i="29"/>
  <c r="AQ128" i="29"/>
  <c r="AN128" i="29"/>
  <c r="AM128" i="29"/>
  <c r="AJ128" i="29"/>
  <c r="AI128" i="29"/>
  <c r="AG128" i="29"/>
  <c r="AF128" i="29"/>
  <c r="AE128" i="29"/>
  <c r="BD127" i="29"/>
  <c r="BC127" i="29"/>
  <c r="AZ127" i="29"/>
  <c r="AY127" i="29"/>
  <c r="AV127" i="29"/>
  <c r="AU127" i="29"/>
  <c r="AR127" i="29"/>
  <c r="AQ127" i="29"/>
  <c r="AN127" i="29"/>
  <c r="AM127" i="29"/>
  <c r="AJ127" i="29"/>
  <c r="AI127" i="29"/>
  <c r="AG127" i="29"/>
  <c r="AF127" i="29"/>
  <c r="AE127" i="29"/>
  <c r="BD126" i="29"/>
  <c r="BC126" i="29"/>
  <c r="AZ126" i="29"/>
  <c r="AY126" i="29"/>
  <c r="AV126" i="29"/>
  <c r="AU126" i="29"/>
  <c r="AR126" i="29"/>
  <c r="AQ126" i="29"/>
  <c r="AN126" i="29"/>
  <c r="AM126" i="29"/>
  <c r="AJ126" i="29"/>
  <c r="AI126" i="29"/>
  <c r="AG126" i="29"/>
  <c r="AF126" i="29"/>
  <c r="AE126" i="29"/>
  <c r="BD125" i="29"/>
  <c r="BC125" i="29"/>
  <c r="AZ125" i="29"/>
  <c r="AY125" i="29"/>
  <c r="AV125" i="29"/>
  <c r="AU125" i="29"/>
  <c r="AR125" i="29"/>
  <c r="AQ125" i="29"/>
  <c r="AN125" i="29"/>
  <c r="AM125" i="29"/>
  <c r="AJ125" i="29"/>
  <c r="AI125" i="29"/>
  <c r="AG125" i="29"/>
  <c r="AF125" i="29"/>
  <c r="AE125" i="29"/>
  <c r="BD124" i="29"/>
  <c r="BC124" i="29"/>
  <c r="AZ124" i="29"/>
  <c r="AY124" i="29"/>
  <c r="AV124" i="29"/>
  <c r="AU124" i="29"/>
  <c r="AR124" i="29"/>
  <c r="AQ124" i="29"/>
  <c r="AN124" i="29"/>
  <c r="AM124" i="29"/>
  <c r="AJ124" i="29"/>
  <c r="AI124" i="29"/>
  <c r="AG124" i="29"/>
  <c r="AF124" i="29"/>
  <c r="AE124" i="29"/>
  <c r="BD123" i="29"/>
  <c r="BC123" i="29"/>
  <c r="AZ123" i="29"/>
  <c r="AY123" i="29"/>
  <c r="AV123" i="29"/>
  <c r="AU123" i="29"/>
  <c r="AR123" i="29"/>
  <c r="AQ123" i="29"/>
  <c r="AN123" i="29"/>
  <c r="AM123" i="29"/>
  <c r="AJ123" i="29"/>
  <c r="AI123" i="29"/>
  <c r="AG123" i="29"/>
  <c r="AF123" i="29"/>
  <c r="AE123" i="29"/>
  <c r="BD122" i="29"/>
  <c r="BC122" i="29"/>
  <c r="AZ122" i="29"/>
  <c r="AY122" i="29"/>
  <c r="AV122" i="29"/>
  <c r="AU122" i="29"/>
  <c r="AR122" i="29"/>
  <c r="AQ122" i="29"/>
  <c r="AN122" i="29"/>
  <c r="AM122" i="29"/>
  <c r="AJ122" i="29"/>
  <c r="AI122" i="29"/>
  <c r="AG122" i="29"/>
  <c r="AF122" i="29"/>
  <c r="AE122" i="29"/>
  <c r="BD121" i="29"/>
  <c r="BC121" i="29"/>
  <c r="AZ121" i="29"/>
  <c r="AY121" i="29"/>
  <c r="AV121" i="29"/>
  <c r="AU121" i="29"/>
  <c r="AR121" i="29"/>
  <c r="AQ121" i="29"/>
  <c r="AN121" i="29"/>
  <c r="AM121" i="29"/>
  <c r="AJ121" i="29"/>
  <c r="AI121" i="29"/>
  <c r="AG121" i="29"/>
  <c r="AF121" i="29"/>
  <c r="AE121" i="29"/>
  <c r="BD120" i="29"/>
  <c r="BC120" i="29"/>
  <c r="AZ120" i="29"/>
  <c r="AY120" i="29"/>
  <c r="AV120" i="29"/>
  <c r="AU120" i="29"/>
  <c r="AR120" i="29"/>
  <c r="AQ120" i="29"/>
  <c r="AN120" i="29"/>
  <c r="AM120" i="29"/>
  <c r="AJ120" i="29"/>
  <c r="AI120" i="29"/>
  <c r="AG120" i="29"/>
  <c r="AF120" i="29"/>
  <c r="AE120" i="29"/>
  <c r="BD119" i="29"/>
  <c r="BC119" i="29"/>
  <c r="AZ119" i="29"/>
  <c r="AY119" i="29"/>
  <c r="AV119" i="29"/>
  <c r="AU119" i="29"/>
  <c r="AR119" i="29"/>
  <c r="AQ119" i="29"/>
  <c r="AN119" i="29"/>
  <c r="AM119" i="29"/>
  <c r="AJ119" i="29"/>
  <c r="AI119" i="29"/>
  <c r="AG119" i="29"/>
  <c r="AF119" i="29"/>
  <c r="AE119" i="29"/>
  <c r="BD118" i="29"/>
  <c r="BC118" i="29"/>
  <c r="AZ118" i="29"/>
  <c r="AY118" i="29"/>
  <c r="AV118" i="29"/>
  <c r="AU118" i="29"/>
  <c r="AR118" i="29"/>
  <c r="AQ118" i="29"/>
  <c r="AN118" i="29"/>
  <c r="AM118" i="29"/>
  <c r="AJ118" i="29"/>
  <c r="AI118" i="29"/>
  <c r="AG118" i="29"/>
  <c r="AF118" i="29"/>
  <c r="AE118" i="29"/>
  <c r="BD117" i="29"/>
  <c r="BC117" i="29"/>
  <c r="AZ117" i="29"/>
  <c r="AY117" i="29"/>
  <c r="AV117" i="29"/>
  <c r="AU117" i="29"/>
  <c r="AR117" i="29"/>
  <c r="AQ117" i="29"/>
  <c r="AN117" i="29"/>
  <c r="AM117" i="29"/>
  <c r="AJ117" i="29"/>
  <c r="AI117" i="29"/>
  <c r="AG117" i="29"/>
  <c r="AF117" i="29"/>
  <c r="AE117" i="29"/>
  <c r="BD116" i="29"/>
  <c r="BC116" i="29"/>
  <c r="AZ116" i="29"/>
  <c r="AY116" i="29"/>
  <c r="AV116" i="29"/>
  <c r="AU116" i="29"/>
  <c r="AR116" i="29"/>
  <c r="AQ116" i="29"/>
  <c r="AN116" i="29"/>
  <c r="AM116" i="29"/>
  <c r="AJ116" i="29"/>
  <c r="AI116" i="29"/>
  <c r="AG116" i="29"/>
  <c r="AF116" i="29"/>
  <c r="AE116" i="29"/>
  <c r="BD115" i="29"/>
  <c r="BC115" i="29"/>
  <c r="AZ115" i="29"/>
  <c r="AY115" i="29"/>
  <c r="AV115" i="29"/>
  <c r="AU115" i="29"/>
  <c r="AR115" i="29"/>
  <c r="AQ115" i="29"/>
  <c r="AN115" i="29"/>
  <c r="AM115" i="29"/>
  <c r="AJ115" i="29"/>
  <c r="AI115" i="29"/>
  <c r="AG115" i="29"/>
  <c r="AF115" i="29"/>
  <c r="AE115" i="29"/>
  <c r="BD114" i="29"/>
  <c r="BC114" i="29"/>
  <c r="AZ114" i="29"/>
  <c r="AY114" i="29"/>
  <c r="AV114" i="29"/>
  <c r="AU114" i="29"/>
  <c r="AR114" i="29"/>
  <c r="AQ114" i="29"/>
  <c r="AN114" i="29"/>
  <c r="AM114" i="29"/>
  <c r="AJ114" i="29"/>
  <c r="AI114" i="29"/>
  <c r="AG114" i="29"/>
  <c r="AF114" i="29"/>
  <c r="AE114" i="29"/>
  <c r="BD113" i="29"/>
  <c r="BC113" i="29"/>
  <c r="AZ113" i="29"/>
  <c r="AY113" i="29"/>
  <c r="AV113" i="29"/>
  <c r="AU113" i="29"/>
  <c r="AR113" i="29"/>
  <c r="AQ113" i="29"/>
  <c r="AN113" i="29"/>
  <c r="AM113" i="29"/>
  <c r="AJ113" i="29"/>
  <c r="AI113" i="29"/>
  <c r="AG113" i="29"/>
  <c r="AF113" i="29"/>
  <c r="AE113" i="29"/>
  <c r="BD112" i="29"/>
  <c r="BC112" i="29"/>
  <c r="AZ112" i="29"/>
  <c r="AY112" i="29"/>
  <c r="AV112" i="29"/>
  <c r="AU112" i="29"/>
  <c r="AR112" i="29"/>
  <c r="AQ112" i="29"/>
  <c r="AN112" i="29"/>
  <c r="AM112" i="29"/>
  <c r="AJ112" i="29"/>
  <c r="AI112" i="29"/>
  <c r="AG112" i="29"/>
  <c r="AF112" i="29"/>
  <c r="AE112" i="29"/>
  <c r="BD111" i="29"/>
  <c r="BC111" i="29"/>
  <c r="AZ111" i="29"/>
  <c r="AY111" i="29"/>
  <c r="AV111" i="29"/>
  <c r="AU111" i="29"/>
  <c r="AR111" i="29"/>
  <c r="AQ111" i="29"/>
  <c r="AN111" i="29"/>
  <c r="AM111" i="29"/>
  <c r="AJ111" i="29"/>
  <c r="AI111" i="29"/>
  <c r="AG111" i="29"/>
  <c r="AF111" i="29"/>
  <c r="AE111" i="29"/>
  <c r="BD110" i="29"/>
  <c r="BC110" i="29"/>
  <c r="AZ110" i="29"/>
  <c r="AY110" i="29"/>
  <c r="AV110" i="29"/>
  <c r="AU110" i="29"/>
  <c r="AG110" i="29"/>
  <c r="AF110" i="29"/>
  <c r="AE110" i="29"/>
  <c r="BD109" i="29"/>
  <c r="BC109" i="29"/>
  <c r="AZ109" i="29"/>
  <c r="AY109" i="29"/>
  <c r="AV109" i="29"/>
  <c r="AU109" i="29"/>
  <c r="AG109" i="29"/>
  <c r="AF109" i="29"/>
  <c r="AE109" i="29"/>
  <c r="BD108" i="29"/>
  <c r="BC108" i="29"/>
  <c r="AZ108" i="29"/>
  <c r="AY108" i="29"/>
  <c r="AV108" i="29"/>
  <c r="AU108" i="29"/>
  <c r="AR108" i="29"/>
  <c r="AQ108" i="29"/>
  <c r="AN108" i="29"/>
  <c r="AM108" i="29"/>
  <c r="AJ108" i="29"/>
  <c r="AI108" i="29"/>
  <c r="AG108" i="29"/>
  <c r="AF108" i="29"/>
  <c r="AE108" i="29"/>
  <c r="AA106" i="29"/>
  <c r="Z106" i="29"/>
  <c r="W106" i="29"/>
  <c r="V106" i="29"/>
  <c r="S106" i="29"/>
  <c r="R106" i="29"/>
  <c r="O106" i="29"/>
  <c r="N106" i="29"/>
  <c r="K106" i="29"/>
  <c r="J106" i="29"/>
  <c r="G106" i="29"/>
  <c r="F106" i="29"/>
  <c r="BD87" i="29"/>
  <c r="BC87" i="29"/>
  <c r="AZ87" i="29"/>
  <c r="AY87" i="29"/>
  <c r="AV87" i="29"/>
  <c r="AU87" i="29"/>
  <c r="AR87" i="29"/>
  <c r="AQ87" i="29"/>
  <c r="AN87" i="29"/>
  <c r="AM87" i="29"/>
  <c r="AJ87" i="29"/>
  <c r="AI87" i="29"/>
  <c r="AG87" i="29"/>
  <c r="AF87" i="29"/>
  <c r="AE87" i="29"/>
  <c r="BD86" i="29"/>
  <c r="BC86" i="29"/>
  <c r="AZ86" i="29"/>
  <c r="AY86" i="29"/>
  <c r="AV86" i="29"/>
  <c r="AU86" i="29"/>
  <c r="AR86" i="29"/>
  <c r="AQ86" i="29"/>
  <c r="AN86" i="29"/>
  <c r="AM86" i="29"/>
  <c r="AJ86" i="29"/>
  <c r="AI86" i="29"/>
  <c r="AG86" i="29"/>
  <c r="AF86" i="29"/>
  <c r="AE86" i="29"/>
  <c r="AK133" i="29"/>
  <c r="BD85" i="29"/>
  <c r="BC85" i="29"/>
  <c r="AZ85" i="29"/>
  <c r="AY85" i="29"/>
  <c r="AV85" i="29"/>
  <c r="AU85" i="29"/>
  <c r="AR85" i="29"/>
  <c r="AQ85" i="29"/>
  <c r="AN85" i="29"/>
  <c r="AM85" i="29"/>
  <c r="AJ85" i="29"/>
  <c r="AI85" i="29"/>
  <c r="AG85" i="29"/>
  <c r="AF85" i="29"/>
  <c r="AE85" i="29"/>
  <c r="BD84" i="29"/>
  <c r="BC84" i="29"/>
  <c r="AZ84" i="29"/>
  <c r="AY84" i="29"/>
  <c r="AV84" i="29"/>
  <c r="AU84" i="29"/>
  <c r="AR84" i="29"/>
  <c r="AQ84" i="29"/>
  <c r="AN84" i="29"/>
  <c r="AM84" i="29"/>
  <c r="AJ84" i="29"/>
  <c r="AI84" i="29"/>
  <c r="AG84" i="29"/>
  <c r="AF84" i="29"/>
  <c r="AE84" i="29"/>
  <c r="BD83" i="29"/>
  <c r="BC83" i="29"/>
  <c r="AZ83" i="29"/>
  <c r="AY83" i="29"/>
  <c r="AV83" i="29"/>
  <c r="AU83" i="29"/>
  <c r="AR83" i="29"/>
  <c r="AQ83" i="29"/>
  <c r="AN83" i="29"/>
  <c r="AM83" i="29"/>
  <c r="AJ83" i="29"/>
  <c r="AI83" i="29"/>
  <c r="AG83" i="29"/>
  <c r="AF83" i="29"/>
  <c r="AE83" i="29"/>
  <c r="BD82" i="29"/>
  <c r="BC82" i="29"/>
  <c r="AZ82" i="29"/>
  <c r="AY82" i="29"/>
  <c r="AV82" i="29"/>
  <c r="AU82" i="29"/>
  <c r="AR82" i="29"/>
  <c r="AQ82" i="29"/>
  <c r="AN82" i="29"/>
  <c r="AM82" i="29"/>
  <c r="AJ82" i="29"/>
  <c r="AI82" i="29"/>
  <c r="AG82" i="29"/>
  <c r="AF82" i="29"/>
  <c r="AE82" i="29"/>
  <c r="AZ81" i="29"/>
  <c r="AY81" i="29"/>
  <c r="AV81" i="29"/>
  <c r="AU81" i="29"/>
  <c r="AR81" i="29"/>
  <c r="AQ81" i="29"/>
  <c r="AN81" i="29"/>
  <c r="AM81" i="29"/>
  <c r="AJ81" i="29"/>
  <c r="AI81" i="29"/>
  <c r="AG81" i="29"/>
  <c r="AF81" i="29"/>
  <c r="AE81" i="29"/>
  <c r="BD80" i="29"/>
  <c r="BC80" i="29"/>
  <c r="AZ80" i="29"/>
  <c r="AY80" i="29"/>
  <c r="AV80" i="29"/>
  <c r="AU80" i="29"/>
  <c r="AR80" i="29"/>
  <c r="AQ80" i="29"/>
  <c r="AN80" i="29"/>
  <c r="AM80" i="29"/>
  <c r="AJ80" i="29"/>
  <c r="AI80" i="29"/>
  <c r="AG80" i="29"/>
  <c r="AF80" i="29"/>
  <c r="AE80" i="29"/>
  <c r="BD79" i="29"/>
  <c r="BC79" i="29"/>
  <c r="AZ79" i="29"/>
  <c r="AY79" i="29"/>
  <c r="AV79" i="29"/>
  <c r="AU79" i="29"/>
  <c r="AR79" i="29"/>
  <c r="AQ79" i="29"/>
  <c r="AN79" i="29"/>
  <c r="AM79" i="29"/>
  <c r="AJ79" i="29"/>
  <c r="AI79" i="29"/>
  <c r="AG79" i="29"/>
  <c r="AF79" i="29"/>
  <c r="AE79" i="29"/>
  <c r="BD78" i="29"/>
  <c r="BC78" i="29"/>
  <c r="AZ78" i="29"/>
  <c r="AY78" i="29"/>
  <c r="AV78" i="29"/>
  <c r="AU78" i="29"/>
  <c r="AR78" i="29"/>
  <c r="AQ78" i="29"/>
  <c r="AN78" i="29"/>
  <c r="AM78" i="29"/>
  <c r="AJ78" i="29"/>
  <c r="AI78" i="29"/>
  <c r="AG78" i="29"/>
  <c r="AF78" i="29"/>
  <c r="AE78" i="29"/>
  <c r="BD77" i="29"/>
  <c r="BC77" i="29"/>
  <c r="AZ77" i="29"/>
  <c r="AY77" i="29"/>
  <c r="AV77" i="29"/>
  <c r="AU77" i="29"/>
  <c r="AR77" i="29"/>
  <c r="AQ77" i="29"/>
  <c r="AN77" i="29"/>
  <c r="AM77" i="29"/>
  <c r="AJ77" i="29"/>
  <c r="AI77" i="29"/>
  <c r="AG77" i="29"/>
  <c r="AF77" i="29"/>
  <c r="AE77" i="29"/>
  <c r="BD76" i="29"/>
  <c r="BC76" i="29"/>
  <c r="AZ76" i="29"/>
  <c r="AY76" i="29"/>
  <c r="AV76" i="29"/>
  <c r="AU76" i="29"/>
  <c r="AR76" i="29"/>
  <c r="AQ76" i="29"/>
  <c r="AN76" i="29"/>
  <c r="AM76" i="29"/>
  <c r="AJ76" i="29"/>
  <c r="AI76" i="29"/>
  <c r="AG76" i="29"/>
  <c r="AF76" i="29"/>
  <c r="AE76" i="29"/>
  <c r="BD75" i="29"/>
  <c r="BC75" i="29"/>
  <c r="AZ75" i="29"/>
  <c r="AY75" i="29"/>
  <c r="AV75" i="29"/>
  <c r="AU75" i="29"/>
  <c r="AR75" i="29"/>
  <c r="AQ75" i="29"/>
  <c r="AN75" i="29"/>
  <c r="AM75" i="29"/>
  <c r="AJ75" i="29"/>
  <c r="AI75" i="29"/>
  <c r="AG75" i="29"/>
  <c r="AF75" i="29"/>
  <c r="AE75" i="29"/>
  <c r="BD74" i="29"/>
  <c r="BC74" i="29"/>
  <c r="AZ74" i="29"/>
  <c r="AY74" i="29"/>
  <c r="AV74" i="29"/>
  <c r="AU74" i="29"/>
  <c r="AR74" i="29"/>
  <c r="AQ74" i="29"/>
  <c r="AN74" i="29"/>
  <c r="AM74" i="29"/>
  <c r="AJ74" i="29"/>
  <c r="AI74" i="29"/>
  <c r="AG74" i="29"/>
  <c r="AF74" i="29"/>
  <c r="AE74" i="29"/>
  <c r="BD73" i="29"/>
  <c r="BC73" i="29"/>
  <c r="AZ73" i="29"/>
  <c r="AY73" i="29"/>
  <c r="AV73" i="29"/>
  <c r="AU73" i="29"/>
  <c r="AR73" i="29"/>
  <c r="AQ73" i="29"/>
  <c r="AN73" i="29"/>
  <c r="AM73" i="29"/>
  <c r="AJ73" i="29"/>
  <c r="AI73" i="29"/>
  <c r="AG73" i="29"/>
  <c r="AF73" i="29"/>
  <c r="AE73" i="29"/>
  <c r="BD72" i="29"/>
  <c r="BC72" i="29"/>
  <c r="AZ72" i="29"/>
  <c r="AY72" i="29"/>
  <c r="AV72" i="29"/>
  <c r="AU72" i="29"/>
  <c r="AR72" i="29"/>
  <c r="AQ72" i="29"/>
  <c r="AN72" i="29"/>
  <c r="AM72" i="29"/>
  <c r="AJ72" i="29"/>
  <c r="AI72" i="29"/>
  <c r="AG72" i="29"/>
  <c r="AF72" i="29"/>
  <c r="AE72" i="29"/>
  <c r="BD71" i="29"/>
  <c r="BC71" i="29"/>
  <c r="AZ71" i="29"/>
  <c r="AY71" i="29"/>
  <c r="AV71" i="29"/>
  <c r="AU71" i="29"/>
  <c r="AR71" i="29"/>
  <c r="AQ71" i="29"/>
  <c r="AN71" i="29"/>
  <c r="AM71" i="29"/>
  <c r="AJ71" i="29"/>
  <c r="AI71" i="29"/>
  <c r="AG71" i="29"/>
  <c r="AF71" i="29"/>
  <c r="AE71" i="29"/>
  <c r="BD70" i="29"/>
  <c r="BC70" i="29"/>
  <c r="AZ70" i="29"/>
  <c r="AY70" i="29"/>
  <c r="AV70" i="29"/>
  <c r="AU70" i="29"/>
  <c r="AR70" i="29"/>
  <c r="AQ70" i="29"/>
  <c r="AN70" i="29"/>
  <c r="AM70" i="29"/>
  <c r="AJ70" i="29"/>
  <c r="AI70" i="29"/>
  <c r="AG70" i="29"/>
  <c r="AF70" i="29"/>
  <c r="AE70" i="29"/>
  <c r="BD69" i="29"/>
  <c r="BC69" i="29"/>
  <c r="AZ69" i="29"/>
  <c r="AY69" i="29"/>
  <c r="AV69" i="29"/>
  <c r="AU69" i="29"/>
  <c r="AR69" i="29"/>
  <c r="AQ69" i="29"/>
  <c r="AN69" i="29"/>
  <c r="AM69" i="29"/>
  <c r="AJ69" i="29"/>
  <c r="AI69" i="29"/>
  <c r="AG69" i="29"/>
  <c r="AF69" i="29"/>
  <c r="AE69" i="29"/>
  <c r="BD68" i="29"/>
  <c r="BC68" i="29"/>
  <c r="AZ68" i="29"/>
  <c r="AY68" i="29"/>
  <c r="AV68" i="29"/>
  <c r="AU68" i="29"/>
  <c r="AR68" i="29"/>
  <c r="AQ68" i="29"/>
  <c r="AN68" i="29"/>
  <c r="AM68" i="29"/>
  <c r="AJ68" i="29"/>
  <c r="AI68" i="29"/>
  <c r="AG68" i="29"/>
  <c r="AF68" i="29"/>
  <c r="AE68" i="29"/>
  <c r="BD67" i="29"/>
  <c r="BC67" i="29"/>
  <c r="AZ67" i="29"/>
  <c r="AY67" i="29"/>
  <c r="AV67" i="29"/>
  <c r="AU67" i="29"/>
  <c r="AR67" i="29"/>
  <c r="AQ67" i="29"/>
  <c r="AN67" i="29"/>
  <c r="AM67" i="29"/>
  <c r="AJ67" i="29"/>
  <c r="AI67" i="29"/>
  <c r="AG67" i="29"/>
  <c r="AF67" i="29"/>
  <c r="AE67" i="29"/>
  <c r="BD66" i="29"/>
  <c r="BC66" i="29"/>
  <c r="AZ66" i="29"/>
  <c r="AY66" i="29"/>
  <c r="AV66" i="29"/>
  <c r="AU66" i="29"/>
  <c r="AR66" i="29"/>
  <c r="AQ66" i="29"/>
  <c r="AN66" i="29"/>
  <c r="AM66" i="29"/>
  <c r="AJ66" i="29"/>
  <c r="AI66" i="29"/>
  <c r="AG66" i="29"/>
  <c r="AF66" i="29"/>
  <c r="AE66" i="29"/>
  <c r="BD65" i="29"/>
  <c r="BC65" i="29"/>
  <c r="AZ65" i="29"/>
  <c r="AY65" i="29"/>
  <c r="AV65" i="29"/>
  <c r="AU65" i="29"/>
  <c r="AR65" i="29"/>
  <c r="AQ65" i="29"/>
  <c r="AN65" i="29"/>
  <c r="AM65" i="29"/>
  <c r="AJ65" i="29"/>
  <c r="AI65" i="29"/>
  <c r="AG65" i="29"/>
  <c r="AF65" i="29"/>
  <c r="AE65" i="29"/>
  <c r="BD64" i="29"/>
  <c r="BC64" i="29"/>
  <c r="AZ64" i="29"/>
  <c r="AY64" i="29"/>
  <c r="AV64" i="29"/>
  <c r="AU64" i="29"/>
  <c r="AR64" i="29"/>
  <c r="AQ64" i="29"/>
  <c r="AN64" i="29"/>
  <c r="AM64" i="29"/>
  <c r="AJ64" i="29"/>
  <c r="AI64" i="29"/>
  <c r="AG64" i="29"/>
  <c r="AF64" i="29"/>
  <c r="AE64" i="29"/>
  <c r="BD63" i="29"/>
  <c r="BC63" i="29"/>
  <c r="AZ63" i="29"/>
  <c r="AY63" i="29"/>
  <c r="AV63" i="29"/>
  <c r="AU63" i="29"/>
  <c r="AG63" i="29"/>
  <c r="AF63" i="29"/>
  <c r="AE63" i="29"/>
  <c r="BD62" i="29"/>
  <c r="BC62" i="29"/>
  <c r="AZ62" i="29"/>
  <c r="AY62" i="29"/>
  <c r="AV62" i="29"/>
  <c r="AU62" i="29"/>
  <c r="AG62" i="29"/>
  <c r="AF62" i="29"/>
  <c r="AE62" i="29"/>
  <c r="BD61" i="29"/>
  <c r="BC61" i="29"/>
  <c r="AZ61" i="29"/>
  <c r="AY61" i="29"/>
  <c r="AV61" i="29"/>
  <c r="AU61" i="29"/>
  <c r="AR61" i="29"/>
  <c r="AQ61" i="29"/>
  <c r="AN61" i="29"/>
  <c r="AM61" i="29"/>
  <c r="AJ61" i="29"/>
  <c r="AI61" i="29"/>
  <c r="AG61" i="29"/>
  <c r="AF61" i="29"/>
  <c r="AE61" i="29"/>
  <c r="AA59" i="29"/>
  <c r="Z59" i="29"/>
  <c r="W59" i="29"/>
  <c r="V59" i="29"/>
  <c r="S59" i="29"/>
  <c r="R59" i="29"/>
  <c r="O59" i="29"/>
  <c r="N59" i="29"/>
  <c r="K59" i="29"/>
  <c r="J59" i="29"/>
  <c r="G59" i="29"/>
  <c r="F59" i="29"/>
  <c r="BD41" i="29"/>
  <c r="BC41" i="29"/>
  <c r="AZ41" i="29"/>
  <c r="AY41" i="29"/>
  <c r="AV41" i="29"/>
  <c r="AU41" i="29"/>
  <c r="AR41" i="29"/>
  <c r="AQ41" i="29"/>
  <c r="AN41" i="29"/>
  <c r="AM41" i="29"/>
  <c r="AJ41" i="29"/>
  <c r="AI41" i="29"/>
  <c r="AG41" i="29"/>
  <c r="AF41" i="29"/>
  <c r="AE41" i="29"/>
  <c r="BA41" i="29"/>
  <c r="AS41" i="29"/>
  <c r="AK41" i="29"/>
  <c r="BD40" i="29"/>
  <c r="BC40" i="29"/>
  <c r="AZ40" i="29"/>
  <c r="AY40" i="29"/>
  <c r="AV40" i="29"/>
  <c r="AU40" i="29"/>
  <c r="AR40" i="29"/>
  <c r="AQ40" i="29"/>
  <c r="AN40" i="29"/>
  <c r="AM40" i="29"/>
  <c r="AJ40" i="29"/>
  <c r="AI40" i="29"/>
  <c r="AG40" i="29"/>
  <c r="AF40" i="29"/>
  <c r="AE40" i="29"/>
  <c r="BE40" i="29"/>
  <c r="BA86" i="29"/>
  <c r="AS40" i="29"/>
  <c r="AO40" i="29"/>
  <c r="BD39" i="29"/>
  <c r="BC39" i="29"/>
  <c r="AZ39" i="29"/>
  <c r="AY39" i="29"/>
  <c r="AV39" i="29"/>
  <c r="AU39" i="29"/>
  <c r="AR39" i="29"/>
  <c r="AQ39" i="29"/>
  <c r="AN39" i="29"/>
  <c r="AM39" i="29"/>
  <c r="AJ39" i="29"/>
  <c r="AI39" i="29"/>
  <c r="AG39" i="29"/>
  <c r="AF39" i="29"/>
  <c r="AE39" i="29"/>
  <c r="AW39" i="29"/>
  <c r="AS39" i="29"/>
  <c r="AO39" i="29"/>
  <c r="BD38" i="29"/>
  <c r="BC38" i="29"/>
  <c r="AZ38" i="29"/>
  <c r="AY38" i="29"/>
  <c r="AV38" i="29"/>
  <c r="AU38" i="29"/>
  <c r="AR38" i="29"/>
  <c r="AQ38" i="29"/>
  <c r="AN38" i="29"/>
  <c r="AM38" i="29"/>
  <c r="AJ38" i="29"/>
  <c r="AI38" i="29"/>
  <c r="AG38" i="29"/>
  <c r="AF38" i="29"/>
  <c r="AE38" i="29"/>
  <c r="BA38" i="29"/>
  <c r="AO38" i="29"/>
  <c r="AK131" i="29"/>
  <c r="BD37" i="29"/>
  <c r="BC37" i="29"/>
  <c r="AZ37" i="29"/>
  <c r="AY37" i="29"/>
  <c r="AV37" i="29"/>
  <c r="AU37" i="29"/>
  <c r="AR37" i="29"/>
  <c r="AQ37" i="29"/>
  <c r="AN37" i="29"/>
  <c r="AM37" i="29"/>
  <c r="AJ37" i="29"/>
  <c r="AI37" i="29"/>
  <c r="AG37" i="29"/>
  <c r="AF37" i="29"/>
  <c r="AE37" i="29"/>
  <c r="BA37" i="29"/>
  <c r="AW37" i="29"/>
  <c r="AK37" i="29"/>
  <c r="BD36" i="29"/>
  <c r="BC36" i="29"/>
  <c r="AZ36" i="29"/>
  <c r="AY36" i="29"/>
  <c r="AV36" i="29"/>
  <c r="AU36" i="29"/>
  <c r="AR36" i="29"/>
  <c r="AQ36" i="29"/>
  <c r="AN36" i="29"/>
  <c r="AM36" i="29"/>
  <c r="AJ36" i="29"/>
  <c r="AI36" i="29"/>
  <c r="AG36" i="29"/>
  <c r="AF36" i="29"/>
  <c r="AE36" i="29"/>
  <c r="BE36" i="29"/>
  <c r="AS36" i="29"/>
  <c r="AO36" i="29"/>
  <c r="AK82" i="29"/>
  <c r="AZ35" i="29"/>
  <c r="AY35" i="29"/>
  <c r="AV35" i="29"/>
  <c r="AU35" i="29"/>
  <c r="AR35" i="29"/>
  <c r="AQ35" i="29"/>
  <c r="AN35" i="29"/>
  <c r="AM35" i="29"/>
  <c r="AJ35" i="29"/>
  <c r="AI35" i="29"/>
  <c r="AG35" i="29"/>
  <c r="AF35" i="29"/>
  <c r="AE35" i="29"/>
  <c r="BA35" i="29"/>
  <c r="AW35" i="29"/>
  <c r="AK81" i="29"/>
  <c r="BD34" i="29"/>
  <c r="BC34" i="29"/>
  <c r="AZ34" i="29"/>
  <c r="AY34" i="29"/>
  <c r="AV34" i="29"/>
  <c r="AU34" i="29"/>
  <c r="AR34" i="29"/>
  <c r="AQ34" i="29"/>
  <c r="AN34" i="29"/>
  <c r="AM34" i="29"/>
  <c r="AJ34" i="29"/>
  <c r="AI34" i="29"/>
  <c r="AG34" i="29"/>
  <c r="AF34" i="29"/>
  <c r="AE34" i="29"/>
  <c r="BE34" i="29"/>
  <c r="AW34" i="29"/>
  <c r="AS34" i="29"/>
  <c r="AO80" i="29"/>
  <c r="BD33" i="29"/>
  <c r="BC33" i="29"/>
  <c r="AZ33" i="29"/>
  <c r="AY33" i="29"/>
  <c r="AV33" i="29"/>
  <c r="AU33" i="29"/>
  <c r="AR33" i="29"/>
  <c r="AQ33" i="29"/>
  <c r="AN33" i="29"/>
  <c r="AM33" i="29"/>
  <c r="AJ33" i="29"/>
  <c r="AI33" i="29"/>
  <c r="AG33" i="29"/>
  <c r="AF33" i="29"/>
  <c r="AE33" i="29"/>
  <c r="BE33" i="29"/>
  <c r="AS33" i="29"/>
  <c r="AK33" i="29"/>
  <c r="BD32" i="29"/>
  <c r="BC32" i="29"/>
  <c r="AZ32" i="29"/>
  <c r="AY32" i="29"/>
  <c r="AV32" i="29"/>
  <c r="AU32" i="29"/>
  <c r="AR32" i="29"/>
  <c r="AQ32" i="29"/>
  <c r="AN32" i="29"/>
  <c r="AM32" i="29"/>
  <c r="AJ32" i="29"/>
  <c r="AI32" i="29"/>
  <c r="AG32" i="29"/>
  <c r="AF32" i="29"/>
  <c r="AE32" i="29"/>
  <c r="BE32" i="29"/>
  <c r="BA32" i="29"/>
  <c r="AW78" i="29"/>
  <c r="AK32" i="29"/>
  <c r="BD31" i="29"/>
  <c r="BC31" i="29"/>
  <c r="AZ31" i="29"/>
  <c r="AY31" i="29"/>
  <c r="AV31" i="29"/>
  <c r="AU31" i="29"/>
  <c r="AR31" i="29"/>
  <c r="AQ31" i="29"/>
  <c r="AN31" i="29"/>
  <c r="AM31" i="29"/>
  <c r="AJ31" i="29"/>
  <c r="AI31" i="29"/>
  <c r="AG31" i="29"/>
  <c r="AF31" i="29"/>
  <c r="AE31" i="29"/>
  <c r="BA77" i="29"/>
  <c r="AS31" i="29"/>
  <c r="AO31" i="29"/>
  <c r="AK31" i="29"/>
  <c r="BD30" i="29"/>
  <c r="BC30" i="29"/>
  <c r="AZ30" i="29"/>
  <c r="AY30" i="29"/>
  <c r="AV30" i="29"/>
  <c r="AU30" i="29"/>
  <c r="AR30" i="29"/>
  <c r="AQ30" i="29"/>
  <c r="AN30" i="29"/>
  <c r="AM30" i="29"/>
  <c r="AJ30" i="29"/>
  <c r="AI30" i="29"/>
  <c r="AG30" i="29"/>
  <c r="AF30" i="29"/>
  <c r="AE30" i="29"/>
  <c r="BE76" i="29"/>
  <c r="AS30" i="29"/>
  <c r="AO30" i="29"/>
  <c r="BD29" i="29"/>
  <c r="BC29" i="29"/>
  <c r="AZ29" i="29"/>
  <c r="AY29" i="29"/>
  <c r="AV29" i="29"/>
  <c r="AU29" i="29"/>
  <c r="AR29" i="29"/>
  <c r="AQ29" i="29"/>
  <c r="AN29" i="29"/>
  <c r="AM29" i="29"/>
  <c r="AJ29" i="29"/>
  <c r="AI29" i="29"/>
  <c r="AG29" i="29"/>
  <c r="AF29" i="29"/>
  <c r="AE29" i="29"/>
  <c r="AW29" i="29"/>
  <c r="AS29" i="29"/>
  <c r="BD28" i="29"/>
  <c r="BC28" i="29"/>
  <c r="AZ28" i="29"/>
  <c r="AY28" i="29"/>
  <c r="AV28" i="29"/>
  <c r="AU28" i="29"/>
  <c r="AR28" i="29"/>
  <c r="AQ28" i="29"/>
  <c r="AN28" i="29"/>
  <c r="AM28" i="29"/>
  <c r="AJ28" i="29"/>
  <c r="AI28" i="29"/>
  <c r="AG28" i="29"/>
  <c r="AF28" i="29"/>
  <c r="AE28" i="29"/>
  <c r="BA28" i="29"/>
  <c r="AW28" i="29"/>
  <c r="AO28" i="29"/>
  <c r="AK28" i="29"/>
  <c r="BD27" i="29"/>
  <c r="BC27" i="29"/>
  <c r="AZ27" i="29"/>
  <c r="AY27" i="29"/>
  <c r="AV27" i="29"/>
  <c r="AU27" i="29"/>
  <c r="AR27" i="29"/>
  <c r="AQ27" i="29"/>
  <c r="AN27" i="29"/>
  <c r="AM27" i="29"/>
  <c r="AJ27" i="29"/>
  <c r="AI27" i="29"/>
  <c r="AG27" i="29"/>
  <c r="AF27" i="29"/>
  <c r="AE27" i="29"/>
  <c r="AW27" i="29"/>
  <c r="AO27" i="29"/>
  <c r="AK73" i="29"/>
  <c r="BD26" i="29"/>
  <c r="BC26" i="29"/>
  <c r="AZ26" i="29"/>
  <c r="AY26" i="29"/>
  <c r="AV26" i="29"/>
  <c r="AU26" i="29"/>
  <c r="AR26" i="29"/>
  <c r="AQ26" i="29"/>
  <c r="AN26" i="29"/>
  <c r="AM26" i="29"/>
  <c r="AJ26" i="29"/>
  <c r="AI26" i="29"/>
  <c r="AG26" i="29"/>
  <c r="AF26" i="29"/>
  <c r="AE26" i="29"/>
  <c r="BE26" i="29"/>
  <c r="AW26" i="29"/>
  <c r="AS26" i="29"/>
  <c r="BD25" i="29"/>
  <c r="BC25" i="29"/>
  <c r="AZ25" i="29"/>
  <c r="AY25" i="29"/>
  <c r="AV25" i="29"/>
  <c r="AU25" i="29"/>
  <c r="AR25" i="29"/>
  <c r="AQ25" i="29"/>
  <c r="AN25" i="29"/>
  <c r="AM25" i="29"/>
  <c r="AJ25" i="29"/>
  <c r="AI25" i="29"/>
  <c r="AG25" i="29"/>
  <c r="AF25" i="29"/>
  <c r="AE25" i="29"/>
  <c r="BE25" i="29"/>
  <c r="AS25" i="29"/>
  <c r="BD24" i="29"/>
  <c r="BC24" i="29"/>
  <c r="AZ24" i="29"/>
  <c r="AY24" i="29"/>
  <c r="AV24" i="29"/>
  <c r="AU24" i="29"/>
  <c r="AR24" i="29"/>
  <c r="AQ24" i="29"/>
  <c r="AN24" i="29"/>
  <c r="AM24" i="29"/>
  <c r="AJ24" i="29"/>
  <c r="AI24" i="29"/>
  <c r="AG24" i="29"/>
  <c r="AF24" i="29"/>
  <c r="AE24" i="29"/>
  <c r="BE24" i="29"/>
  <c r="BA24" i="29"/>
  <c r="AW70" i="29"/>
  <c r="AS24" i="29"/>
  <c r="BD23" i="29"/>
  <c r="BC23" i="29"/>
  <c r="AZ23" i="29"/>
  <c r="AY23" i="29"/>
  <c r="AV23" i="29"/>
  <c r="AU23" i="29"/>
  <c r="AR23" i="29"/>
  <c r="AQ23" i="29"/>
  <c r="AN23" i="29"/>
  <c r="AM23" i="29"/>
  <c r="AJ23" i="29"/>
  <c r="AI23" i="29"/>
  <c r="AG23" i="29"/>
  <c r="AF23" i="29"/>
  <c r="AE23" i="29"/>
  <c r="BE23" i="29"/>
  <c r="BA69" i="29"/>
  <c r="AS23" i="29"/>
  <c r="AO23" i="29"/>
  <c r="AK116" i="29"/>
  <c r="BD22" i="29"/>
  <c r="BC22" i="29"/>
  <c r="AZ22" i="29"/>
  <c r="AY22" i="29"/>
  <c r="AV22" i="29"/>
  <c r="AU22" i="29"/>
  <c r="AR22" i="29"/>
  <c r="AQ22" i="29"/>
  <c r="AN22" i="29"/>
  <c r="AM22" i="29"/>
  <c r="AJ22" i="29"/>
  <c r="AI22" i="29"/>
  <c r="AG22" i="29"/>
  <c r="AF22" i="29"/>
  <c r="AE22" i="29"/>
  <c r="BE68" i="29"/>
  <c r="AS22" i="29"/>
  <c r="AO22" i="29"/>
  <c r="BD21" i="29"/>
  <c r="BC21" i="29"/>
  <c r="AZ21" i="29"/>
  <c r="AY21" i="29"/>
  <c r="AV21" i="29"/>
  <c r="AU21" i="29"/>
  <c r="AR21" i="29"/>
  <c r="AQ21" i="29"/>
  <c r="AN21" i="29"/>
  <c r="AM21" i="29"/>
  <c r="AJ21" i="29"/>
  <c r="AI21" i="29"/>
  <c r="AG21" i="29"/>
  <c r="AF21" i="29"/>
  <c r="AE21" i="29"/>
  <c r="BA21" i="29"/>
  <c r="AW21" i="29"/>
  <c r="AS21" i="29"/>
  <c r="AO21" i="29"/>
  <c r="BD20" i="29"/>
  <c r="BC20" i="29"/>
  <c r="AZ20" i="29"/>
  <c r="AY20" i="29"/>
  <c r="AV20" i="29"/>
  <c r="AU20" i="29"/>
  <c r="AR20" i="29"/>
  <c r="AQ20" i="29"/>
  <c r="AN20" i="29"/>
  <c r="AM20" i="29"/>
  <c r="AJ20" i="29"/>
  <c r="AI20" i="29"/>
  <c r="AG20" i="29"/>
  <c r="AF20" i="29"/>
  <c r="AE20" i="29"/>
  <c r="BA20" i="29"/>
  <c r="AW20" i="29"/>
  <c r="AO20" i="29"/>
  <c r="AK20" i="29"/>
  <c r="BD19" i="29"/>
  <c r="BC19" i="29"/>
  <c r="AZ19" i="29"/>
  <c r="AY19" i="29"/>
  <c r="AV19" i="29"/>
  <c r="AU19" i="29"/>
  <c r="AR19" i="29"/>
  <c r="AQ19" i="29"/>
  <c r="AN19" i="29"/>
  <c r="AM19" i="29"/>
  <c r="AJ19" i="29"/>
  <c r="AI19" i="29"/>
  <c r="AG19" i="29"/>
  <c r="AF19" i="29"/>
  <c r="AE19" i="29"/>
  <c r="BA112" i="29"/>
  <c r="AO19" i="29"/>
  <c r="AK65" i="29"/>
  <c r="BD18" i="29"/>
  <c r="BC18" i="29"/>
  <c r="AZ18" i="29"/>
  <c r="AY18" i="29"/>
  <c r="AV18" i="29"/>
  <c r="AU18" i="29"/>
  <c r="AR18" i="29"/>
  <c r="AQ18" i="29"/>
  <c r="AN18" i="29"/>
  <c r="AM18" i="29"/>
  <c r="AJ18" i="29"/>
  <c r="AI18" i="29"/>
  <c r="AG18" i="29"/>
  <c r="AF18" i="29"/>
  <c r="AE18" i="29"/>
  <c r="BE18" i="29"/>
  <c r="AW18" i="29"/>
  <c r="BD17" i="29"/>
  <c r="BC17" i="29"/>
  <c r="AZ17" i="29"/>
  <c r="AY17" i="29"/>
  <c r="AV17" i="29"/>
  <c r="AU17" i="29"/>
  <c r="AG17" i="29"/>
  <c r="AF17" i="29"/>
  <c r="AE17" i="29"/>
  <c r="BE17" i="29"/>
  <c r="BD16" i="29"/>
  <c r="BC16" i="29"/>
  <c r="AZ16" i="29"/>
  <c r="AY16" i="29"/>
  <c r="AV16" i="29"/>
  <c r="AU16" i="29"/>
  <c r="AG16" i="29"/>
  <c r="AF16" i="29"/>
  <c r="AE16" i="29"/>
  <c r="AW16" i="29"/>
  <c r="BD15" i="29"/>
  <c r="BC15" i="29"/>
  <c r="AZ15" i="29"/>
  <c r="AY15" i="29"/>
  <c r="AV15" i="29"/>
  <c r="AU15" i="29"/>
  <c r="AR15" i="29"/>
  <c r="AQ15" i="29"/>
  <c r="AN15" i="29"/>
  <c r="AM15" i="29"/>
  <c r="AJ15" i="29"/>
  <c r="AI15" i="29"/>
  <c r="AG15" i="29"/>
  <c r="AF15" i="29"/>
  <c r="AE15" i="29"/>
  <c r="BE15" i="29"/>
  <c r="BA15" i="29"/>
  <c r="AW15" i="29"/>
  <c r="AO15" i="29"/>
  <c r="AK61" i="29"/>
  <c r="AA13" i="29"/>
  <c r="BD13" i="29" s="1"/>
  <c r="Z13" i="29"/>
  <c r="W13" i="29"/>
  <c r="V13" i="29"/>
  <c r="AY13" i="29" s="1"/>
  <c r="S13" i="29"/>
  <c r="R13" i="29"/>
  <c r="O13" i="29"/>
  <c r="N13" i="29"/>
  <c r="K13" i="29"/>
  <c r="J13" i="29"/>
  <c r="G13" i="29"/>
  <c r="F13" i="29"/>
  <c r="AI13" i="29" s="1"/>
  <c r="H11" i="28"/>
  <c r="AA11" i="28"/>
  <c r="Z11" i="28"/>
  <c r="W11" i="28"/>
  <c r="V11" i="28"/>
  <c r="S11" i="28"/>
  <c r="R11" i="28"/>
  <c r="O11" i="28"/>
  <c r="N11" i="28"/>
  <c r="K11" i="28"/>
  <c r="J11" i="28"/>
  <c r="G11" i="28"/>
  <c r="F11" i="28"/>
  <c r="D11" i="28"/>
  <c r="C11" i="28"/>
  <c r="B11" i="28"/>
  <c r="AA145" i="27"/>
  <c r="Z145" i="27"/>
  <c r="W145" i="27"/>
  <c r="V145" i="27"/>
  <c r="S145" i="27"/>
  <c r="R145" i="27"/>
  <c r="O145" i="27"/>
  <c r="N145" i="27"/>
  <c r="K145" i="27"/>
  <c r="J145" i="27"/>
  <c r="G145" i="27"/>
  <c r="F145" i="27"/>
  <c r="D145" i="27"/>
  <c r="C145" i="27"/>
  <c r="B145" i="27"/>
  <c r="AA141" i="27"/>
  <c r="Z141" i="27"/>
  <c r="W141" i="27"/>
  <c r="V141" i="27"/>
  <c r="S141" i="27"/>
  <c r="R141" i="27"/>
  <c r="O141" i="27"/>
  <c r="N141" i="27"/>
  <c r="K141" i="27"/>
  <c r="J141" i="27"/>
  <c r="G141" i="27"/>
  <c r="F141" i="27"/>
  <c r="D141" i="27"/>
  <c r="C141" i="27"/>
  <c r="B141" i="27"/>
  <c r="AA140" i="27"/>
  <c r="Z140" i="27"/>
  <c r="W140" i="27"/>
  <c r="V140" i="27"/>
  <c r="S140" i="27"/>
  <c r="R140" i="27"/>
  <c r="O140" i="27"/>
  <c r="N140" i="27"/>
  <c r="K140" i="27"/>
  <c r="J140" i="27"/>
  <c r="G140" i="27"/>
  <c r="F140" i="27"/>
  <c r="D140" i="27"/>
  <c r="C140" i="27"/>
  <c r="B140" i="27"/>
  <c r="AA139" i="27"/>
  <c r="Z139" i="27"/>
  <c r="W139" i="27"/>
  <c r="V139" i="27"/>
  <c r="S139" i="27"/>
  <c r="R139" i="27"/>
  <c r="O139" i="27"/>
  <c r="N139" i="27"/>
  <c r="K139" i="27"/>
  <c r="J139" i="27"/>
  <c r="G139" i="27"/>
  <c r="F139" i="27"/>
  <c r="D139" i="27"/>
  <c r="C139" i="27"/>
  <c r="B139" i="27"/>
  <c r="T125" i="27"/>
  <c r="H125" i="27"/>
  <c r="AB125" i="27"/>
  <c r="AA125" i="27"/>
  <c r="Z125" i="27"/>
  <c r="X125" i="27"/>
  <c r="W125" i="27"/>
  <c r="V125" i="27"/>
  <c r="S125" i="27"/>
  <c r="R125" i="27"/>
  <c r="P125" i="27"/>
  <c r="O125" i="27"/>
  <c r="N125" i="27"/>
  <c r="K125" i="27"/>
  <c r="J125" i="27"/>
  <c r="G125" i="27"/>
  <c r="F125" i="27"/>
  <c r="D125" i="27"/>
  <c r="C125" i="27"/>
  <c r="B125" i="27"/>
  <c r="X119" i="27"/>
  <c r="H115" i="27"/>
  <c r="AB119" i="27"/>
  <c r="AA119" i="27"/>
  <c r="Z119" i="27"/>
  <c r="W119" i="27"/>
  <c r="V119" i="27"/>
  <c r="V113" i="27" s="1"/>
  <c r="R129" i="7" s="1"/>
  <c r="S119" i="27"/>
  <c r="R119" i="27"/>
  <c r="O119" i="27"/>
  <c r="N119" i="27"/>
  <c r="K119" i="27"/>
  <c r="J119" i="27"/>
  <c r="G119" i="27"/>
  <c r="F119" i="27"/>
  <c r="D119" i="27"/>
  <c r="C119" i="27"/>
  <c r="B119" i="27"/>
  <c r="AB116" i="27"/>
  <c r="AA116" i="27"/>
  <c r="Z116" i="27"/>
  <c r="W116" i="27"/>
  <c r="V116" i="27"/>
  <c r="S116" i="27"/>
  <c r="R116" i="27"/>
  <c r="P116" i="27"/>
  <c r="O116" i="27"/>
  <c r="N116" i="27"/>
  <c r="L116" i="27"/>
  <c r="K116" i="27"/>
  <c r="J116" i="27"/>
  <c r="H116" i="27"/>
  <c r="G116" i="27"/>
  <c r="F116" i="27"/>
  <c r="D116" i="27"/>
  <c r="C116" i="27"/>
  <c r="B116" i="27"/>
  <c r="AB115" i="27"/>
  <c r="AA115" i="27"/>
  <c r="Z115" i="27"/>
  <c r="X115" i="27"/>
  <c r="W115" i="27"/>
  <c r="V115" i="27"/>
  <c r="T115" i="27"/>
  <c r="S115" i="27"/>
  <c r="R115" i="27"/>
  <c r="O115" i="27"/>
  <c r="N115" i="27"/>
  <c r="K115" i="27"/>
  <c r="J115" i="27"/>
  <c r="G115" i="27"/>
  <c r="F115" i="27"/>
  <c r="D115" i="27"/>
  <c r="C115" i="27"/>
  <c r="B115" i="27"/>
  <c r="AB114" i="27"/>
  <c r="AA114" i="27"/>
  <c r="Z114" i="27"/>
  <c r="X114" i="27"/>
  <c r="W114" i="27"/>
  <c r="V114" i="27"/>
  <c r="S114" i="27"/>
  <c r="R114" i="27"/>
  <c r="P114" i="27"/>
  <c r="O114" i="27"/>
  <c r="N114" i="27"/>
  <c r="K114" i="27"/>
  <c r="J114" i="27"/>
  <c r="G114" i="27"/>
  <c r="F114" i="27"/>
  <c r="D114" i="27"/>
  <c r="C114" i="27"/>
  <c r="B114" i="27"/>
  <c r="D113" i="27"/>
  <c r="AA94" i="27"/>
  <c r="Z94" i="27"/>
  <c r="W94" i="27"/>
  <c r="V94" i="27"/>
  <c r="S94" i="27"/>
  <c r="R94" i="27"/>
  <c r="O94" i="27"/>
  <c r="N94" i="27"/>
  <c r="K94" i="27"/>
  <c r="J94" i="27"/>
  <c r="G94" i="27"/>
  <c r="F94" i="27"/>
  <c r="D94" i="27"/>
  <c r="C94" i="27"/>
  <c r="B94" i="27"/>
  <c r="AA90" i="27"/>
  <c r="Z90" i="27"/>
  <c r="W90" i="27"/>
  <c r="V90" i="27"/>
  <c r="S90" i="27"/>
  <c r="R90" i="27"/>
  <c r="O90" i="27"/>
  <c r="N90" i="27"/>
  <c r="K90" i="27"/>
  <c r="J90" i="27"/>
  <c r="G90" i="27"/>
  <c r="F90" i="27"/>
  <c r="D90" i="27"/>
  <c r="C90" i="27"/>
  <c r="B90" i="27"/>
  <c r="AA89" i="27"/>
  <c r="Z89" i="27"/>
  <c r="W89" i="27"/>
  <c r="V89" i="27"/>
  <c r="S89" i="27"/>
  <c r="R89" i="27"/>
  <c r="O89" i="27"/>
  <c r="N89" i="27"/>
  <c r="K89" i="27"/>
  <c r="J89" i="27"/>
  <c r="G89" i="27"/>
  <c r="F89" i="27"/>
  <c r="D89" i="27"/>
  <c r="C89" i="27"/>
  <c r="B89" i="27"/>
  <c r="AA88" i="27"/>
  <c r="Z88" i="27"/>
  <c r="W88" i="27"/>
  <c r="V88" i="27"/>
  <c r="S88" i="27"/>
  <c r="R88" i="27"/>
  <c r="O88" i="27"/>
  <c r="N88" i="27"/>
  <c r="K88" i="27"/>
  <c r="J88" i="27"/>
  <c r="G88" i="27"/>
  <c r="F88" i="27"/>
  <c r="D88" i="27"/>
  <c r="C88" i="27"/>
  <c r="B88" i="27"/>
  <c r="P74" i="27"/>
  <c r="H74" i="27"/>
  <c r="AA74" i="27"/>
  <c r="Z74" i="27"/>
  <c r="Z62" i="27" s="1"/>
  <c r="R86" i="7" s="1"/>
  <c r="W74" i="27"/>
  <c r="V74" i="27"/>
  <c r="T74" i="27"/>
  <c r="S74" i="27"/>
  <c r="R74" i="27"/>
  <c r="O74" i="27"/>
  <c r="N74" i="27"/>
  <c r="K74" i="27"/>
  <c r="J74" i="27"/>
  <c r="G74" i="27"/>
  <c r="F74" i="27"/>
  <c r="D74" i="27"/>
  <c r="C74" i="27"/>
  <c r="B74" i="27"/>
  <c r="X65" i="27"/>
  <c r="P65" i="27"/>
  <c r="L65" i="27"/>
  <c r="H65" i="27"/>
  <c r="AB64" i="27"/>
  <c r="T64" i="27"/>
  <c r="H64" i="27"/>
  <c r="H68" i="27"/>
  <c r="AA68" i="27"/>
  <c r="AA62" i="27" s="1"/>
  <c r="Z68" i="27"/>
  <c r="W68" i="27"/>
  <c r="V68" i="27"/>
  <c r="S68" i="27"/>
  <c r="R68" i="27"/>
  <c r="O68" i="27"/>
  <c r="N68" i="27"/>
  <c r="K68" i="27"/>
  <c r="J68" i="27"/>
  <c r="G68" i="27"/>
  <c r="F68" i="27"/>
  <c r="D68" i="27"/>
  <c r="C68" i="27"/>
  <c r="B68" i="27"/>
  <c r="AA65" i="27"/>
  <c r="Z65" i="27"/>
  <c r="W65" i="27"/>
  <c r="V65" i="27"/>
  <c r="S65" i="27"/>
  <c r="R65" i="27"/>
  <c r="O65" i="27"/>
  <c r="N65" i="27"/>
  <c r="K65" i="27"/>
  <c r="J65" i="27"/>
  <c r="G65" i="27"/>
  <c r="F65" i="27"/>
  <c r="D65" i="27"/>
  <c r="C65" i="27"/>
  <c r="B65" i="27"/>
  <c r="AA64" i="27"/>
  <c r="Z64" i="27"/>
  <c r="X64" i="27"/>
  <c r="W64" i="27"/>
  <c r="V64" i="27"/>
  <c r="S64" i="27"/>
  <c r="R64" i="27"/>
  <c r="O64" i="27"/>
  <c r="N64" i="27"/>
  <c r="K64" i="27"/>
  <c r="J64" i="27"/>
  <c r="G64" i="27"/>
  <c r="F64" i="27"/>
  <c r="D64" i="27"/>
  <c r="C64" i="27"/>
  <c r="B64" i="27"/>
  <c r="AA63" i="27"/>
  <c r="Z63" i="27"/>
  <c r="W63" i="27"/>
  <c r="V63" i="27"/>
  <c r="S63" i="27"/>
  <c r="R63" i="27"/>
  <c r="O63" i="27"/>
  <c r="N63" i="27"/>
  <c r="K63" i="27"/>
  <c r="J63" i="27"/>
  <c r="G63" i="27"/>
  <c r="F63" i="27"/>
  <c r="D63" i="27"/>
  <c r="C63" i="27"/>
  <c r="B63" i="27"/>
  <c r="V62" i="27"/>
  <c r="R85" i="7" s="1"/>
  <c r="O62" i="27"/>
  <c r="N62" i="27"/>
  <c r="R81" i="7" s="1"/>
  <c r="C62" i="27"/>
  <c r="B62" i="27"/>
  <c r="AA44" i="27"/>
  <c r="Z44" i="27"/>
  <c r="W44" i="27"/>
  <c r="V44" i="27"/>
  <c r="S44" i="27"/>
  <c r="R44" i="27"/>
  <c r="O44" i="27"/>
  <c r="N44" i="27"/>
  <c r="K44" i="27"/>
  <c r="J44" i="27"/>
  <c r="G44" i="27"/>
  <c r="F44" i="27"/>
  <c r="D44" i="27"/>
  <c r="C44" i="27"/>
  <c r="B44" i="27"/>
  <c r="AA40" i="27"/>
  <c r="Z40" i="27"/>
  <c r="W40" i="27"/>
  <c r="V40" i="27"/>
  <c r="S40" i="27"/>
  <c r="R40" i="27"/>
  <c r="O40" i="27"/>
  <c r="N40" i="27"/>
  <c r="K40" i="27"/>
  <c r="J40" i="27"/>
  <c r="G40" i="27"/>
  <c r="F40" i="27"/>
  <c r="D40" i="27"/>
  <c r="C40" i="27"/>
  <c r="B40" i="27"/>
  <c r="AA39" i="27"/>
  <c r="Z39" i="27"/>
  <c r="W39" i="27"/>
  <c r="V39" i="27"/>
  <c r="S39" i="27"/>
  <c r="R39" i="27"/>
  <c r="O39" i="27"/>
  <c r="N39" i="27"/>
  <c r="K39" i="27"/>
  <c r="J39" i="27"/>
  <c r="G39" i="27"/>
  <c r="F39" i="27"/>
  <c r="D39" i="27"/>
  <c r="C39" i="27"/>
  <c r="B39" i="27"/>
  <c r="AA38" i="27"/>
  <c r="Z38" i="27"/>
  <c r="W38" i="27"/>
  <c r="V38" i="27"/>
  <c r="S38" i="27"/>
  <c r="R38" i="27"/>
  <c r="O38" i="27"/>
  <c r="N38" i="27"/>
  <c r="K38" i="27"/>
  <c r="J38" i="27"/>
  <c r="G38" i="27"/>
  <c r="F38" i="27"/>
  <c r="D38" i="27"/>
  <c r="C38" i="27"/>
  <c r="B38" i="27"/>
  <c r="X24" i="27"/>
  <c r="H44" i="27"/>
  <c r="AA24" i="27"/>
  <c r="Z24" i="27"/>
  <c r="W24" i="27"/>
  <c r="V24" i="27"/>
  <c r="V43" i="27" s="1"/>
  <c r="T24" i="27"/>
  <c r="S24" i="27"/>
  <c r="R24" i="27"/>
  <c r="R43" i="27" s="1"/>
  <c r="O24" i="27"/>
  <c r="N24" i="27"/>
  <c r="K24" i="27"/>
  <c r="J24" i="27"/>
  <c r="G24" i="27"/>
  <c r="F24" i="27"/>
  <c r="D24" i="27"/>
  <c r="C24" i="27"/>
  <c r="B24" i="27"/>
  <c r="X15" i="27"/>
  <c r="T40" i="27"/>
  <c r="P15" i="27"/>
  <c r="L15" i="27"/>
  <c r="H40" i="27"/>
  <c r="AB39" i="27"/>
  <c r="X14" i="27"/>
  <c r="L39" i="27"/>
  <c r="H14" i="27"/>
  <c r="X88" i="27"/>
  <c r="T38" i="27"/>
  <c r="AA18" i="27"/>
  <c r="Z18" i="27"/>
  <c r="Z37" i="27" s="1"/>
  <c r="W18" i="27"/>
  <c r="V18" i="27"/>
  <c r="S18" i="27"/>
  <c r="R18" i="27"/>
  <c r="O18" i="27"/>
  <c r="N18" i="27"/>
  <c r="N12" i="27" s="1"/>
  <c r="R36" i="7" s="1"/>
  <c r="K18" i="27"/>
  <c r="J18" i="27"/>
  <c r="J37" i="27" s="1"/>
  <c r="G18" i="27"/>
  <c r="F18" i="27"/>
  <c r="D18" i="27"/>
  <c r="C18" i="27"/>
  <c r="C37" i="27" s="1"/>
  <c r="B18" i="27"/>
  <c r="AA15" i="27"/>
  <c r="AA34" i="27" s="1"/>
  <c r="Z15" i="27"/>
  <c r="W15" i="27"/>
  <c r="W34" i="27" s="1"/>
  <c r="V15" i="27"/>
  <c r="S15" i="27"/>
  <c r="S34" i="27" s="1"/>
  <c r="R15" i="27"/>
  <c r="O15" i="27"/>
  <c r="O34" i="27" s="1"/>
  <c r="N15" i="27"/>
  <c r="N34" i="27" s="1"/>
  <c r="K15" i="27"/>
  <c r="K34" i="27" s="1"/>
  <c r="J15" i="27"/>
  <c r="H15" i="27"/>
  <c r="G15" i="27"/>
  <c r="F15" i="27"/>
  <c r="D15" i="27"/>
  <c r="D34" i="27" s="1"/>
  <c r="C15" i="27"/>
  <c r="B15" i="27"/>
  <c r="B34" i="27" s="1"/>
  <c r="AA14" i="27"/>
  <c r="Z14" i="27"/>
  <c r="W14" i="27"/>
  <c r="V14" i="27"/>
  <c r="V33" i="27" s="1"/>
  <c r="S14" i="27"/>
  <c r="S33" i="27" s="1"/>
  <c r="R14" i="27"/>
  <c r="O14" i="27"/>
  <c r="N14" i="27"/>
  <c r="K14" i="27"/>
  <c r="J14" i="27"/>
  <c r="G14" i="27"/>
  <c r="F14" i="27"/>
  <c r="F33" i="27" s="1"/>
  <c r="D14" i="27"/>
  <c r="C14" i="27"/>
  <c r="B14" i="27"/>
  <c r="AA13" i="27"/>
  <c r="Z13" i="27"/>
  <c r="W13" i="27"/>
  <c r="V13" i="27"/>
  <c r="S13" i="27"/>
  <c r="R13" i="27"/>
  <c r="O13" i="27"/>
  <c r="N13" i="27"/>
  <c r="K13" i="27"/>
  <c r="K32" i="27" s="1"/>
  <c r="J13" i="27"/>
  <c r="J32" i="27" s="1"/>
  <c r="G13" i="27"/>
  <c r="F13" i="27"/>
  <c r="D13" i="27"/>
  <c r="C13" i="27"/>
  <c r="B13" i="27"/>
  <c r="AA12" i="27"/>
  <c r="D12" i="27"/>
  <c r="AB22" i="26"/>
  <c r="H11" i="26"/>
  <c r="AA22" i="26"/>
  <c r="Z22" i="26"/>
  <c r="X22" i="26"/>
  <c r="W22" i="26"/>
  <c r="V22" i="26"/>
  <c r="T22" i="26"/>
  <c r="S22" i="26"/>
  <c r="R22" i="26"/>
  <c r="P22" i="26"/>
  <c r="O22" i="26"/>
  <c r="N22" i="26"/>
  <c r="L22" i="26"/>
  <c r="K22" i="26"/>
  <c r="J22" i="26"/>
  <c r="G22" i="26"/>
  <c r="F22" i="26"/>
  <c r="D22" i="26"/>
  <c r="C22" i="26"/>
  <c r="B22" i="26"/>
  <c r="T13" i="26"/>
  <c r="P13" i="26"/>
  <c r="H13" i="26"/>
  <c r="L16" i="26"/>
  <c r="H12" i="26"/>
  <c r="AB11" i="26"/>
  <c r="AB16" i="26"/>
  <c r="AA16" i="26"/>
  <c r="Z16" i="26"/>
  <c r="X16" i="26"/>
  <c r="W16" i="26"/>
  <c r="V16" i="26"/>
  <c r="V10" i="26" s="1"/>
  <c r="S16" i="26"/>
  <c r="R16" i="26"/>
  <c r="R10" i="26" s="1"/>
  <c r="P16" i="26"/>
  <c r="O16" i="26"/>
  <c r="N16" i="26"/>
  <c r="N10" i="26" s="1"/>
  <c r="K16" i="26"/>
  <c r="J16" i="26"/>
  <c r="G16" i="26"/>
  <c r="F16" i="26"/>
  <c r="F10" i="26" s="1"/>
  <c r="D16" i="26"/>
  <c r="D10" i="26" s="1"/>
  <c r="C16" i="26"/>
  <c r="B16" i="26"/>
  <c r="AB13" i="26"/>
  <c r="AA13" i="26"/>
  <c r="Z13" i="26"/>
  <c r="X13" i="26"/>
  <c r="W13" i="26"/>
  <c r="V13" i="26"/>
  <c r="S13" i="26"/>
  <c r="R13" i="26"/>
  <c r="O13" i="26"/>
  <c r="N13" i="26"/>
  <c r="L13" i="26"/>
  <c r="K13" i="26"/>
  <c r="J13" i="26"/>
  <c r="G13" i="26"/>
  <c r="F13" i="26"/>
  <c r="D13" i="26"/>
  <c r="C13" i="26"/>
  <c r="B13" i="26"/>
  <c r="AB12" i="26"/>
  <c r="AA12" i="26"/>
  <c r="Z12" i="26"/>
  <c r="X12" i="26"/>
  <c r="W12" i="26"/>
  <c r="V12" i="26"/>
  <c r="T12" i="26"/>
  <c r="S12" i="26"/>
  <c r="R12" i="26"/>
  <c r="P12" i="26"/>
  <c r="O12" i="26"/>
  <c r="N12" i="26"/>
  <c r="K12" i="26"/>
  <c r="J12" i="26"/>
  <c r="G12" i="26"/>
  <c r="F12" i="26"/>
  <c r="D12" i="26"/>
  <c r="C12" i="26"/>
  <c r="B12" i="26"/>
  <c r="AA11" i="26"/>
  <c r="Z11" i="26"/>
  <c r="X11" i="26"/>
  <c r="W11" i="26"/>
  <c r="V11" i="26"/>
  <c r="T11" i="26"/>
  <c r="S11" i="26"/>
  <c r="R11" i="26"/>
  <c r="P11" i="26"/>
  <c r="O11" i="26"/>
  <c r="N11" i="26"/>
  <c r="L11" i="26"/>
  <c r="K11" i="26"/>
  <c r="J11" i="26"/>
  <c r="G11" i="26"/>
  <c r="F11" i="26"/>
  <c r="D11" i="26"/>
  <c r="C11" i="26"/>
  <c r="B11" i="26"/>
  <c r="X10" i="26"/>
  <c r="K10" i="26"/>
  <c r="J10" i="26"/>
  <c r="C10" i="26"/>
  <c r="AZ134" i="25"/>
  <c r="AY134" i="25"/>
  <c r="AV134" i="25"/>
  <c r="AU134" i="25"/>
  <c r="AR134" i="25"/>
  <c r="AQ134" i="25"/>
  <c r="AN134" i="25"/>
  <c r="AM134" i="25"/>
  <c r="AJ134" i="25"/>
  <c r="AI134" i="25"/>
  <c r="AG134" i="25"/>
  <c r="AF134" i="25"/>
  <c r="AE134" i="25"/>
  <c r="BA134" i="25"/>
  <c r="AZ133" i="25"/>
  <c r="AY133" i="25"/>
  <c r="AV133" i="25"/>
  <c r="AU133" i="25"/>
  <c r="AR133" i="25"/>
  <c r="AQ133" i="25"/>
  <c r="AN133" i="25"/>
  <c r="AM133" i="25"/>
  <c r="AJ133" i="25"/>
  <c r="AI133" i="25"/>
  <c r="AG133" i="25"/>
  <c r="AF133" i="25"/>
  <c r="AE133" i="25"/>
  <c r="AZ132" i="25"/>
  <c r="AY132" i="25"/>
  <c r="AV132" i="25"/>
  <c r="AU132" i="25"/>
  <c r="AR132" i="25"/>
  <c r="AQ132" i="25"/>
  <c r="AN132" i="25"/>
  <c r="AM132" i="25"/>
  <c r="AJ132" i="25"/>
  <c r="AI132" i="25"/>
  <c r="AG132" i="25"/>
  <c r="AF132" i="25"/>
  <c r="AE132" i="25"/>
  <c r="AS132" i="25"/>
  <c r="AZ131" i="25"/>
  <c r="AY131" i="25"/>
  <c r="AV131" i="25"/>
  <c r="AU131" i="25"/>
  <c r="AR131" i="25"/>
  <c r="AQ131" i="25"/>
  <c r="AN131" i="25"/>
  <c r="AM131" i="25"/>
  <c r="AJ131" i="25"/>
  <c r="AI131" i="25"/>
  <c r="AG131" i="25"/>
  <c r="AF131" i="25"/>
  <c r="AE131" i="25"/>
  <c r="AZ130" i="25"/>
  <c r="AY130" i="25"/>
  <c r="AV130" i="25"/>
  <c r="AU130" i="25"/>
  <c r="AR130" i="25"/>
  <c r="AQ130" i="25"/>
  <c r="AN130" i="25"/>
  <c r="AM130" i="25"/>
  <c r="AJ130" i="25"/>
  <c r="AI130" i="25"/>
  <c r="AG130" i="25"/>
  <c r="AF130" i="25"/>
  <c r="AE130" i="25"/>
  <c r="AZ129" i="25"/>
  <c r="AY129" i="25"/>
  <c r="AV129" i="25"/>
  <c r="AU129" i="25"/>
  <c r="AR129" i="25"/>
  <c r="AQ129" i="25"/>
  <c r="AN129" i="25"/>
  <c r="AM129" i="25"/>
  <c r="AJ129" i="25"/>
  <c r="AI129" i="25"/>
  <c r="AG129" i="25"/>
  <c r="AF129" i="25"/>
  <c r="AE129" i="25"/>
  <c r="AW129" i="25"/>
  <c r="AZ128" i="25"/>
  <c r="AY128" i="25"/>
  <c r="AV128" i="25"/>
  <c r="AU128" i="25"/>
  <c r="AR128" i="25"/>
  <c r="AQ128" i="25"/>
  <c r="AN128" i="25"/>
  <c r="AM128" i="25"/>
  <c r="AJ128" i="25"/>
  <c r="AI128" i="25"/>
  <c r="AG128" i="25"/>
  <c r="AF128" i="25"/>
  <c r="AE128" i="25"/>
  <c r="AZ127" i="25"/>
  <c r="AY127" i="25"/>
  <c r="AV127" i="25"/>
  <c r="AU127" i="25"/>
  <c r="AR127" i="25"/>
  <c r="AQ127" i="25"/>
  <c r="AN127" i="25"/>
  <c r="AM127" i="25"/>
  <c r="AJ127" i="25"/>
  <c r="AI127" i="25"/>
  <c r="AG127" i="25"/>
  <c r="AF127" i="25"/>
  <c r="AE127" i="25"/>
  <c r="AO127" i="25"/>
  <c r="AZ126" i="25"/>
  <c r="AY126" i="25"/>
  <c r="AV126" i="25"/>
  <c r="AU126" i="25"/>
  <c r="AR126" i="25"/>
  <c r="AQ126" i="25"/>
  <c r="AN126" i="25"/>
  <c r="AM126" i="25"/>
  <c r="AJ126" i="25"/>
  <c r="AI126" i="25"/>
  <c r="AG126" i="25"/>
  <c r="AF126" i="25"/>
  <c r="AE126" i="25"/>
  <c r="BA126" i="25"/>
  <c r="AZ125" i="25"/>
  <c r="AY125" i="25"/>
  <c r="AV125" i="25"/>
  <c r="AU125" i="25"/>
  <c r="AR125" i="25"/>
  <c r="AQ125" i="25"/>
  <c r="AN125" i="25"/>
  <c r="AM125" i="25"/>
  <c r="AJ125" i="25"/>
  <c r="AI125" i="25"/>
  <c r="AG125" i="25"/>
  <c r="AF125" i="25"/>
  <c r="AE125" i="25"/>
  <c r="AZ124" i="25"/>
  <c r="AY124" i="25"/>
  <c r="AV124" i="25"/>
  <c r="AU124" i="25"/>
  <c r="AR124" i="25"/>
  <c r="AQ124" i="25"/>
  <c r="AN124" i="25"/>
  <c r="AM124" i="25"/>
  <c r="AJ124" i="25"/>
  <c r="AI124" i="25"/>
  <c r="AG124" i="25"/>
  <c r="AF124" i="25"/>
  <c r="AE124" i="25"/>
  <c r="AS124" i="25"/>
  <c r="AZ123" i="25"/>
  <c r="AY123" i="25"/>
  <c r="AV123" i="25"/>
  <c r="AU123" i="25"/>
  <c r="AR123" i="25"/>
  <c r="AQ123" i="25"/>
  <c r="AN123" i="25"/>
  <c r="AM123" i="25"/>
  <c r="AJ123" i="25"/>
  <c r="AI123" i="25"/>
  <c r="AG123" i="25"/>
  <c r="AF123" i="25"/>
  <c r="AE123" i="25"/>
  <c r="AZ122" i="25"/>
  <c r="AY122" i="25"/>
  <c r="AV122" i="25"/>
  <c r="AU122" i="25"/>
  <c r="AR122" i="25"/>
  <c r="AQ122" i="25"/>
  <c r="AN122" i="25"/>
  <c r="AM122" i="25"/>
  <c r="AJ122" i="25"/>
  <c r="AI122" i="25"/>
  <c r="AG122" i="25"/>
  <c r="AF122" i="25"/>
  <c r="AE122" i="25"/>
  <c r="AZ121" i="25"/>
  <c r="AY121" i="25"/>
  <c r="AV121" i="25"/>
  <c r="AU121" i="25"/>
  <c r="AR121" i="25"/>
  <c r="AQ121" i="25"/>
  <c r="AN121" i="25"/>
  <c r="AM121" i="25"/>
  <c r="AJ121" i="25"/>
  <c r="AI121" i="25"/>
  <c r="AG121" i="25"/>
  <c r="AF121" i="25"/>
  <c r="AE121" i="25"/>
  <c r="AW121" i="25"/>
  <c r="AZ120" i="25"/>
  <c r="AY120" i="25"/>
  <c r="AV120" i="25"/>
  <c r="AU120" i="25"/>
  <c r="AR120" i="25"/>
  <c r="AQ120" i="25"/>
  <c r="AN120" i="25"/>
  <c r="AM120" i="25"/>
  <c r="AJ120" i="25"/>
  <c r="AI120" i="25"/>
  <c r="AG120" i="25"/>
  <c r="AF120" i="25"/>
  <c r="AE120" i="25"/>
  <c r="AZ119" i="25"/>
  <c r="AY119" i="25"/>
  <c r="AV119" i="25"/>
  <c r="AU119" i="25"/>
  <c r="AR119" i="25"/>
  <c r="AQ119" i="25"/>
  <c r="AN119" i="25"/>
  <c r="AM119" i="25"/>
  <c r="AJ119" i="25"/>
  <c r="AI119" i="25"/>
  <c r="AG119" i="25"/>
  <c r="AF119" i="25"/>
  <c r="AE119" i="25"/>
  <c r="AO119" i="25"/>
  <c r="AZ118" i="25"/>
  <c r="AY118" i="25"/>
  <c r="AV118" i="25"/>
  <c r="AU118" i="25"/>
  <c r="AR118" i="25"/>
  <c r="AQ118" i="25"/>
  <c r="AN118" i="25"/>
  <c r="AM118" i="25"/>
  <c r="AJ118" i="25"/>
  <c r="AI118" i="25"/>
  <c r="AG118" i="25"/>
  <c r="AF118" i="25"/>
  <c r="AE118" i="25"/>
  <c r="BA118" i="25"/>
  <c r="AZ117" i="25"/>
  <c r="AY117" i="25"/>
  <c r="AV117" i="25"/>
  <c r="AU117" i="25"/>
  <c r="AR117" i="25"/>
  <c r="AQ117" i="25"/>
  <c r="AN117" i="25"/>
  <c r="AM117" i="25"/>
  <c r="AJ117" i="25"/>
  <c r="AI117" i="25"/>
  <c r="AG117" i="25"/>
  <c r="AF117" i="25"/>
  <c r="AE117" i="25"/>
  <c r="AZ116" i="25"/>
  <c r="AY116" i="25"/>
  <c r="AV116" i="25"/>
  <c r="AU116" i="25"/>
  <c r="AR116" i="25"/>
  <c r="AQ116" i="25"/>
  <c r="AN116" i="25"/>
  <c r="AM116" i="25"/>
  <c r="AJ116" i="25"/>
  <c r="AI116" i="25"/>
  <c r="AG116" i="25"/>
  <c r="AF116" i="25"/>
  <c r="AE116" i="25"/>
  <c r="P106" i="25"/>
  <c r="AZ115" i="25"/>
  <c r="AY115" i="25"/>
  <c r="AV115" i="25"/>
  <c r="AU115" i="25"/>
  <c r="AR115" i="25"/>
  <c r="AQ115" i="25"/>
  <c r="AN115" i="25"/>
  <c r="AM115" i="25"/>
  <c r="AJ115" i="25"/>
  <c r="AI115" i="25"/>
  <c r="AG115" i="25"/>
  <c r="AF115" i="25"/>
  <c r="AE115" i="25"/>
  <c r="AB106" i="25"/>
  <c r="AZ114" i="25"/>
  <c r="AY114" i="25"/>
  <c r="AV114" i="25"/>
  <c r="AU114" i="25"/>
  <c r="AR114" i="25"/>
  <c r="AQ114" i="25"/>
  <c r="AN114" i="25"/>
  <c r="AM114" i="25"/>
  <c r="AJ114" i="25"/>
  <c r="AI114" i="25"/>
  <c r="AG114" i="25"/>
  <c r="AF114" i="25"/>
  <c r="AE114" i="25"/>
  <c r="AZ113" i="25"/>
  <c r="AY113" i="25"/>
  <c r="AV113" i="25"/>
  <c r="AU113" i="25"/>
  <c r="AR113" i="25"/>
  <c r="AQ113" i="25"/>
  <c r="AN113" i="25"/>
  <c r="AM113" i="25"/>
  <c r="AJ113" i="25"/>
  <c r="AI113" i="25"/>
  <c r="AG113" i="25"/>
  <c r="AF113" i="25"/>
  <c r="AE113" i="25"/>
  <c r="AZ112" i="25"/>
  <c r="AY112" i="25"/>
  <c r="AV112" i="25"/>
  <c r="AU112" i="25"/>
  <c r="AR112" i="25"/>
  <c r="AQ112" i="25"/>
  <c r="AN112" i="25"/>
  <c r="AM112" i="25"/>
  <c r="AJ112" i="25"/>
  <c r="AI112" i="25"/>
  <c r="AG112" i="25"/>
  <c r="AF112" i="25"/>
  <c r="AE112" i="25"/>
  <c r="AZ111" i="25"/>
  <c r="AY111" i="25"/>
  <c r="AV111" i="25"/>
  <c r="AU111" i="25"/>
  <c r="AR111" i="25"/>
  <c r="AQ111" i="25"/>
  <c r="AN111" i="25"/>
  <c r="AM111" i="25"/>
  <c r="AJ111" i="25"/>
  <c r="AI111" i="25"/>
  <c r="AG111" i="25"/>
  <c r="AF111" i="25"/>
  <c r="AE111" i="25"/>
  <c r="L106" i="25"/>
  <c r="BD110" i="25"/>
  <c r="BC110" i="25"/>
  <c r="AZ110" i="25"/>
  <c r="AY110" i="25"/>
  <c r="AV110" i="25"/>
  <c r="AU110" i="25"/>
  <c r="AR110" i="25"/>
  <c r="AQ110" i="25"/>
  <c r="AN110" i="25"/>
  <c r="AM110" i="25"/>
  <c r="AJ110" i="25"/>
  <c r="AI110" i="25"/>
  <c r="AG110" i="25"/>
  <c r="AF110" i="25"/>
  <c r="AE110" i="25"/>
  <c r="BD109" i="25"/>
  <c r="BC109" i="25"/>
  <c r="AZ109" i="25"/>
  <c r="AY109" i="25"/>
  <c r="AV109" i="25"/>
  <c r="AU109" i="25"/>
  <c r="AR109" i="25"/>
  <c r="AQ109" i="25"/>
  <c r="AN109" i="25"/>
  <c r="AM109" i="25"/>
  <c r="AJ109" i="25"/>
  <c r="AI109" i="25"/>
  <c r="AG109" i="25"/>
  <c r="AF109" i="25"/>
  <c r="AE109" i="25"/>
  <c r="AZ108" i="25"/>
  <c r="AY108" i="25"/>
  <c r="AV108" i="25"/>
  <c r="AU108" i="25"/>
  <c r="AR108" i="25"/>
  <c r="AQ108" i="25"/>
  <c r="AN108" i="25"/>
  <c r="AM108" i="25"/>
  <c r="AJ108" i="25"/>
  <c r="AI108" i="25"/>
  <c r="AG108" i="25"/>
  <c r="AF108" i="25"/>
  <c r="AE108" i="25"/>
  <c r="AA106" i="25"/>
  <c r="Z106" i="25"/>
  <c r="W106" i="25"/>
  <c r="V106" i="25"/>
  <c r="S106" i="25"/>
  <c r="R106" i="25"/>
  <c r="O106" i="25"/>
  <c r="N106" i="25"/>
  <c r="K106" i="25"/>
  <c r="J106" i="25"/>
  <c r="G106" i="25"/>
  <c r="F106" i="25"/>
  <c r="AZ87" i="25"/>
  <c r="AY87" i="25"/>
  <c r="AV87" i="25"/>
  <c r="AU87" i="25"/>
  <c r="AR87" i="25"/>
  <c r="AQ87" i="25"/>
  <c r="AN87" i="25"/>
  <c r="AM87" i="25"/>
  <c r="AJ87" i="25"/>
  <c r="AI87" i="25"/>
  <c r="AG87" i="25"/>
  <c r="AF87" i="25"/>
  <c r="AE87" i="25"/>
  <c r="AZ86" i="25"/>
  <c r="AY86" i="25"/>
  <c r="AV86" i="25"/>
  <c r="AU86" i="25"/>
  <c r="AR86" i="25"/>
  <c r="AQ86" i="25"/>
  <c r="AN86" i="25"/>
  <c r="AM86" i="25"/>
  <c r="AJ86" i="25"/>
  <c r="AI86" i="25"/>
  <c r="AG86" i="25"/>
  <c r="AF86" i="25"/>
  <c r="AE86" i="25"/>
  <c r="AZ85" i="25"/>
  <c r="AY85" i="25"/>
  <c r="AV85" i="25"/>
  <c r="AU85" i="25"/>
  <c r="AR85" i="25"/>
  <c r="AQ85" i="25"/>
  <c r="AN85" i="25"/>
  <c r="AM85" i="25"/>
  <c r="AJ85" i="25"/>
  <c r="AI85" i="25"/>
  <c r="AG85" i="25"/>
  <c r="AF85" i="25"/>
  <c r="AE85" i="25"/>
  <c r="AZ84" i="25"/>
  <c r="AY84" i="25"/>
  <c r="AV84" i="25"/>
  <c r="AU84" i="25"/>
  <c r="AR84" i="25"/>
  <c r="AQ84" i="25"/>
  <c r="AN84" i="25"/>
  <c r="AM84" i="25"/>
  <c r="AJ84" i="25"/>
  <c r="AI84" i="25"/>
  <c r="AG84" i="25"/>
  <c r="AF84" i="25"/>
  <c r="AE84" i="25"/>
  <c r="AZ83" i="25"/>
  <c r="AY83" i="25"/>
  <c r="AV83" i="25"/>
  <c r="AU83" i="25"/>
  <c r="AR83" i="25"/>
  <c r="AQ83" i="25"/>
  <c r="AN83" i="25"/>
  <c r="AM83" i="25"/>
  <c r="AJ83" i="25"/>
  <c r="AI83" i="25"/>
  <c r="AG83" i="25"/>
  <c r="AF83" i="25"/>
  <c r="AE83" i="25"/>
  <c r="AZ82" i="25"/>
  <c r="AY82" i="25"/>
  <c r="AV82" i="25"/>
  <c r="AU82" i="25"/>
  <c r="AR82" i="25"/>
  <c r="AQ82" i="25"/>
  <c r="AN82" i="25"/>
  <c r="AM82" i="25"/>
  <c r="AJ82" i="25"/>
  <c r="AI82" i="25"/>
  <c r="AG82" i="25"/>
  <c r="AF82" i="25"/>
  <c r="AE82" i="25"/>
  <c r="AZ81" i="25"/>
  <c r="AY81" i="25"/>
  <c r="AV81" i="25"/>
  <c r="AU81" i="25"/>
  <c r="AR81" i="25"/>
  <c r="AQ81" i="25"/>
  <c r="AN81" i="25"/>
  <c r="AM81" i="25"/>
  <c r="AJ81" i="25"/>
  <c r="AI81" i="25"/>
  <c r="AG81" i="25"/>
  <c r="AF81" i="25"/>
  <c r="AE81" i="25"/>
  <c r="AZ80" i="25"/>
  <c r="AY80" i="25"/>
  <c r="AV80" i="25"/>
  <c r="AU80" i="25"/>
  <c r="AR80" i="25"/>
  <c r="AQ80" i="25"/>
  <c r="AN80" i="25"/>
  <c r="AM80" i="25"/>
  <c r="AJ80" i="25"/>
  <c r="AI80" i="25"/>
  <c r="AG80" i="25"/>
  <c r="AF80" i="25"/>
  <c r="AE80" i="25"/>
  <c r="AZ79" i="25"/>
  <c r="AY79" i="25"/>
  <c r="AV79" i="25"/>
  <c r="AU79" i="25"/>
  <c r="AR79" i="25"/>
  <c r="AQ79" i="25"/>
  <c r="AN79" i="25"/>
  <c r="AM79" i="25"/>
  <c r="AJ79" i="25"/>
  <c r="AI79" i="25"/>
  <c r="AG79" i="25"/>
  <c r="AF79" i="25"/>
  <c r="AE79" i="25"/>
  <c r="AZ78" i="25"/>
  <c r="AY78" i="25"/>
  <c r="AV78" i="25"/>
  <c r="AU78" i="25"/>
  <c r="AR78" i="25"/>
  <c r="AQ78" i="25"/>
  <c r="AN78" i="25"/>
  <c r="AM78" i="25"/>
  <c r="AJ78" i="25"/>
  <c r="AI78" i="25"/>
  <c r="AG78" i="25"/>
  <c r="AF78" i="25"/>
  <c r="AE78" i="25"/>
  <c r="AZ77" i="25"/>
  <c r="AY77" i="25"/>
  <c r="AV77" i="25"/>
  <c r="AU77" i="25"/>
  <c r="AR77" i="25"/>
  <c r="AQ77" i="25"/>
  <c r="AN77" i="25"/>
  <c r="AM77" i="25"/>
  <c r="AJ77" i="25"/>
  <c r="AI77" i="25"/>
  <c r="AG77" i="25"/>
  <c r="AF77" i="25"/>
  <c r="AE77" i="25"/>
  <c r="AZ76" i="25"/>
  <c r="AY76" i="25"/>
  <c r="AV76" i="25"/>
  <c r="AU76" i="25"/>
  <c r="AR76" i="25"/>
  <c r="AQ76" i="25"/>
  <c r="AN76" i="25"/>
  <c r="AM76" i="25"/>
  <c r="AJ76" i="25"/>
  <c r="AI76" i="25"/>
  <c r="AG76" i="25"/>
  <c r="AF76" i="25"/>
  <c r="AE76" i="25"/>
  <c r="AZ75" i="25"/>
  <c r="AY75" i="25"/>
  <c r="AV75" i="25"/>
  <c r="AU75" i="25"/>
  <c r="AR75" i="25"/>
  <c r="AQ75" i="25"/>
  <c r="AN75" i="25"/>
  <c r="AM75" i="25"/>
  <c r="AJ75" i="25"/>
  <c r="AI75" i="25"/>
  <c r="AG75" i="25"/>
  <c r="AF75" i="25"/>
  <c r="AE75" i="25"/>
  <c r="AZ74" i="25"/>
  <c r="AY74" i="25"/>
  <c r="AV74" i="25"/>
  <c r="AU74" i="25"/>
  <c r="AR74" i="25"/>
  <c r="AQ74" i="25"/>
  <c r="AN74" i="25"/>
  <c r="AM74" i="25"/>
  <c r="AJ74" i="25"/>
  <c r="AI74" i="25"/>
  <c r="AG74" i="25"/>
  <c r="AF74" i="25"/>
  <c r="AE74" i="25"/>
  <c r="AZ73" i="25"/>
  <c r="AY73" i="25"/>
  <c r="AV73" i="25"/>
  <c r="AU73" i="25"/>
  <c r="AR73" i="25"/>
  <c r="AQ73" i="25"/>
  <c r="AN73" i="25"/>
  <c r="AM73" i="25"/>
  <c r="AJ73" i="25"/>
  <c r="AI73" i="25"/>
  <c r="AG73" i="25"/>
  <c r="AF73" i="25"/>
  <c r="AE73" i="25"/>
  <c r="AZ72" i="25"/>
  <c r="AY72" i="25"/>
  <c r="AV72" i="25"/>
  <c r="AU72" i="25"/>
  <c r="AR72" i="25"/>
  <c r="AQ72" i="25"/>
  <c r="AN72" i="25"/>
  <c r="AM72" i="25"/>
  <c r="AJ72" i="25"/>
  <c r="AI72" i="25"/>
  <c r="AG72" i="25"/>
  <c r="AF72" i="25"/>
  <c r="AE72" i="25"/>
  <c r="AZ71" i="25"/>
  <c r="AY71" i="25"/>
  <c r="AV71" i="25"/>
  <c r="AU71" i="25"/>
  <c r="AR71" i="25"/>
  <c r="AQ71" i="25"/>
  <c r="AN71" i="25"/>
  <c r="AM71" i="25"/>
  <c r="AJ71" i="25"/>
  <c r="AI71" i="25"/>
  <c r="AG71" i="25"/>
  <c r="AF71" i="25"/>
  <c r="AE71" i="25"/>
  <c r="AZ70" i="25"/>
  <c r="AY70" i="25"/>
  <c r="AV70" i="25"/>
  <c r="AU70" i="25"/>
  <c r="AR70" i="25"/>
  <c r="AQ70" i="25"/>
  <c r="AN70" i="25"/>
  <c r="AM70" i="25"/>
  <c r="AJ70" i="25"/>
  <c r="AI70" i="25"/>
  <c r="AG70" i="25"/>
  <c r="AF70" i="25"/>
  <c r="AE70" i="25"/>
  <c r="AZ69" i="25"/>
  <c r="AY69" i="25"/>
  <c r="AV69" i="25"/>
  <c r="AU69" i="25"/>
  <c r="AR69" i="25"/>
  <c r="AQ69" i="25"/>
  <c r="AN69" i="25"/>
  <c r="AM69" i="25"/>
  <c r="AJ69" i="25"/>
  <c r="AI69" i="25"/>
  <c r="AG69" i="25"/>
  <c r="AF69" i="25"/>
  <c r="AE69" i="25"/>
  <c r="AZ68" i="25"/>
  <c r="AY68" i="25"/>
  <c r="AV68" i="25"/>
  <c r="AU68" i="25"/>
  <c r="AR68" i="25"/>
  <c r="AQ68" i="25"/>
  <c r="AN68" i="25"/>
  <c r="AM68" i="25"/>
  <c r="AJ68" i="25"/>
  <c r="AI68" i="25"/>
  <c r="AG68" i="25"/>
  <c r="AF68" i="25"/>
  <c r="AE68" i="25"/>
  <c r="AZ67" i="25"/>
  <c r="AY67" i="25"/>
  <c r="AV67" i="25"/>
  <c r="AU67" i="25"/>
  <c r="AR67" i="25"/>
  <c r="AQ67" i="25"/>
  <c r="AN67" i="25"/>
  <c r="AM67" i="25"/>
  <c r="AJ67" i="25"/>
  <c r="AI67" i="25"/>
  <c r="AG67" i="25"/>
  <c r="AF67" i="25"/>
  <c r="AE67" i="25"/>
  <c r="AZ66" i="25"/>
  <c r="AY66" i="25"/>
  <c r="AV66" i="25"/>
  <c r="AU66" i="25"/>
  <c r="AR66" i="25"/>
  <c r="AQ66" i="25"/>
  <c r="AN66" i="25"/>
  <c r="AM66" i="25"/>
  <c r="AJ66" i="25"/>
  <c r="AI66" i="25"/>
  <c r="AG66" i="25"/>
  <c r="AF66" i="25"/>
  <c r="AE66" i="25"/>
  <c r="AZ65" i="25"/>
  <c r="AY65" i="25"/>
  <c r="AV65" i="25"/>
  <c r="AU65" i="25"/>
  <c r="AR65" i="25"/>
  <c r="AQ65" i="25"/>
  <c r="AN65" i="25"/>
  <c r="AM65" i="25"/>
  <c r="AJ65" i="25"/>
  <c r="AI65" i="25"/>
  <c r="AG65" i="25"/>
  <c r="AF65" i="25"/>
  <c r="AE65" i="25"/>
  <c r="AZ64" i="25"/>
  <c r="AY64" i="25"/>
  <c r="AV64" i="25"/>
  <c r="AU64" i="25"/>
  <c r="AR64" i="25"/>
  <c r="AQ64" i="25"/>
  <c r="AN64" i="25"/>
  <c r="AM64" i="25"/>
  <c r="AJ64" i="25"/>
  <c r="AI64" i="25"/>
  <c r="AG64" i="25"/>
  <c r="AF64" i="25"/>
  <c r="AE64" i="25"/>
  <c r="BD63" i="25"/>
  <c r="BC63" i="25"/>
  <c r="AZ63" i="25"/>
  <c r="AY63" i="25"/>
  <c r="AV63" i="25"/>
  <c r="AU63" i="25"/>
  <c r="AR63" i="25"/>
  <c r="AQ63" i="25"/>
  <c r="AN63" i="25"/>
  <c r="AM63" i="25"/>
  <c r="AJ63" i="25"/>
  <c r="AI63" i="25"/>
  <c r="AG63" i="25"/>
  <c r="AF63" i="25"/>
  <c r="AE63" i="25"/>
  <c r="BD62" i="25"/>
  <c r="BC62" i="25"/>
  <c r="AZ62" i="25"/>
  <c r="AY62" i="25"/>
  <c r="AV62" i="25"/>
  <c r="AU62" i="25"/>
  <c r="AR62" i="25"/>
  <c r="AQ62" i="25"/>
  <c r="AN62" i="25"/>
  <c r="AM62" i="25"/>
  <c r="AJ62" i="25"/>
  <c r="AI62" i="25"/>
  <c r="AG62" i="25"/>
  <c r="AF62" i="25"/>
  <c r="AE62" i="25"/>
  <c r="AZ61" i="25"/>
  <c r="AY61" i="25"/>
  <c r="AV61" i="25"/>
  <c r="AU61" i="25"/>
  <c r="AR61" i="25"/>
  <c r="AQ61" i="25"/>
  <c r="AN61" i="25"/>
  <c r="AM61" i="25"/>
  <c r="AJ61" i="25"/>
  <c r="AI61" i="25"/>
  <c r="AG61" i="25"/>
  <c r="AF61" i="25"/>
  <c r="AE61" i="25"/>
  <c r="AA59" i="25"/>
  <c r="Z59" i="25"/>
  <c r="W59" i="25"/>
  <c r="V59" i="25"/>
  <c r="S59" i="25"/>
  <c r="R59" i="25"/>
  <c r="O59" i="25"/>
  <c r="N59" i="25"/>
  <c r="K59" i="25"/>
  <c r="J59" i="25"/>
  <c r="G59" i="25"/>
  <c r="F59" i="25"/>
  <c r="AZ41" i="25"/>
  <c r="AY41" i="25"/>
  <c r="AV41" i="25"/>
  <c r="AU41" i="25"/>
  <c r="AR41" i="25"/>
  <c r="AQ41" i="25"/>
  <c r="AN41" i="25"/>
  <c r="AM41" i="25"/>
  <c r="AJ41" i="25"/>
  <c r="AI41" i="25"/>
  <c r="AG41" i="25"/>
  <c r="AF41" i="25"/>
  <c r="AE41" i="25"/>
  <c r="AO41" i="25"/>
  <c r="AK41" i="25"/>
  <c r="AZ40" i="25"/>
  <c r="AY40" i="25"/>
  <c r="AV40" i="25"/>
  <c r="AU40" i="25"/>
  <c r="AR40" i="25"/>
  <c r="AQ40" i="25"/>
  <c r="AN40" i="25"/>
  <c r="AM40" i="25"/>
  <c r="AJ40" i="25"/>
  <c r="AI40" i="25"/>
  <c r="AG40" i="25"/>
  <c r="AF40" i="25"/>
  <c r="AE40" i="25"/>
  <c r="BA40" i="25"/>
  <c r="AW40" i="25"/>
  <c r="AZ39" i="25"/>
  <c r="AY39" i="25"/>
  <c r="AV39" i="25"/>
  <c r="AU39" i="25"/>
  <c r="AR39" i="25"/>
  <c r="AQ39" i="25"/>
  <c r="AN39" i="25"/>
  <c r="AM39" i="25"/>
  <c r="AJ39" i="25"/>
  <c r="AI39" i="25"/>
  <c r="AG39" i="25"/>
  <c r="AF39" i="25"/>
  <c r="AE39" i="25"/>
  <c r="AO39" i="25"/>
  <c r="AK39" i="25"/>
  <c r="AZ38" i="25"/>
  <c r="AY38" i="25"/>
  <c r="AV38" i="25"/>
  <c r="AU38" i="25"/>
  <c r="AR38" i="25"/>
  <c r="AQ38" i="25"/>
  <c r="AN38" i="25"/>
  <c r="AM38" i="25"/>
  <c r="AJ38" i="25"/>
  <c r="AI38" i="25"/>
  <c r="AG38" i="25"/>
  <c r="AF38" i="25"/>
  <c r="AE38" i="25"/>
  <c r="BA38" i="25"/>
  <c r="AO38" i="25"/>
  <c r="AZ37" i="25"/>
  <c r="AY37" i="25"/>
  <c r="AV37" i="25"/>
  <c r="AU37" i="25"/>
  <c r="AR37" i="25"/>
  <c r="AQ37" i="25"/>
  <c r="AN37" i="25"/>
  <c r="AM37" i="25"/>
  <c r="AJ37" i="25"/>
  <c r="AI37" i="25"/>
  <c r="AG37" i="25"/>
  <c r="AF37" i="25"/>
  <c r="AE37" i="25"/>
  <c r="BA37" i="25"/>
  <c r="AZ36" i="25"/>
  <c r="AY36" i="25"/>
  <c r="AV36" i="25"/>
  <c r="AU36" i="25"/>
  <c r="AR36" i="25"/>
  <c r="AQ36" i="25"/>
  <c r="AN36" i="25"/>
  <c r="AM36" i="25"/>
  <c r="AJ36" i="25"/>
  <c r="AI36" i="25"/>
  <c r="AG36" i="25"/>
  <c r="AF36" i="25"/>
  <c r="AE36" i="25"/>
  <c r="AZ35" i="25"/>
  <c r="AY35" i="25"/>
  <c r="AV35" i="25"/>
  <c r="AU35" i="25"/>
  <c r="AR35" i="25"/>
  <c r="AQ35" i="25"/>
  <c r="AN35" i="25"/>
  <c r="AM35" i="25"/>
  <c r="AJ35" i="25"/>
  <c r="AI35" i="25"/>
  <c r="AG35" i="25"/>
  <c r="AF35" i="25"/>
  <c r="AE35" i="25"/>
  <c r="BA35" i="25"/>
  <c r="AS35" i="25"/>
  <c r="AO35" i="25"/>
  <c r="AZ34" i="25"/>
  <c r="AY34" i="25"/>
  <c r="AV34" i="25"/>
  <c r="AU34" i="25"/>
  <c r="AR34" i="25"/>
  <c r="AQ34" i="25"/>
  <c r="AN34" i="25"/>
  <c r="AM34" i="25"/>
  <c r="AJ34" i="25"/>
  <c r="AI34" i="25"/>
  <c r="AG34" i="25"/>
  <c r="AF34" i="25"/>
  <c r="AE34" i="25"/>
  <c r="BA34" i="25"/>
  <c r="AZ33" i="25"/>
  <c r="AY33" i="25"/>
  <c r="AV33" i="25"/>
  <c r="AU33" i="25"/>
  <c r="AR33" i="25"/>
  <c r="AQ33" i="25"/>
  <c r="AN33" i="25"/>
  <c r="AM33" i="25"/>
  <c r="AJ33" i="25"/>
  <c r="AI33" i="25"/>
  <c r="AG33" i="25"/>
  <c r="AF33" i="25"/>
  <c r="AE33" i="25"/>
  <c r="AO126" i="25"/>
  <c r="AK33" i="25"/>
  <c r="AZ32" i="25"/>
  <c r="AY32" i="25"/>
  <c r="AV32" i="25"/>
  <c r="AU32" i="25"/>
  <c r="AR32" i="25"/>
  <c r="AQ32" i="25"/>
  <c r="AN32" i="25"/>
  <c r="AM32" i="25"/>
  <c r="AJ32" i="25"/>
  <c r="AI32" i="25"/>
  <c r="AG32" i="25"/>
  <c r="AF32" i="25"/>
  <c r="AE32" i="25"/>
  <c r="BA32" i="25"/>
  <c r="AW32" i="25"/>
  <c r="AZ31" i="25"/>
  <c r="AY31" i="25"/>
  <c r="AV31" i="25"/>
  <c r="AU31" i="25"/>
  <c r="AR31" i="25"/>
  <c r="AQ31" i="25"/>
  <c r="AN31" i="25"/>
  <c r="AM31" i="25"/>
  <c r="AJ31" i="25"/>
  <c r="AI31" i="25"/>
  <c r="AG31" i="25"/>
  <c r="AF31" i="25"/>
  <c r="AE31" i="25"/>
  <c r="AO31" i="25"/>
  <c r="AK31" i="25"/>
  <c r="AZ30" i="25"/>
  <c r="AY30" i="25"/>
  <c r="AV30" i="25"/>
  <c r="AU30" i="25"/>
  <c r="AR30" i="25"/>
  <c r="AQ30" i="25"/>
  <c r="AN30" i="25"/>
  <c r="AM30" i="25"/>
  <c r="AJ30" i="25"/>
  <c r="AI30" i="25"/>
  <c r="AG30" i="25"/>
  <c r="AF30" i="25"/>
  <c r="AE30" i="25"/>
  <c r="BA30" i="25"/>
  <c r="AO30" i="25"/>
  <c r="AZ29" i="25"/>
  <c r="AY29" i="25"/>
  <c r="AV29" i="25"/>
  <c r="AU29" i="25"/>
  <c r="AR29" i="25"/>
  <c r="AQ29" i="25"/>
  <c r="AN29" i="25"/>
  <c r="AM29" i="25"/>
  <c r="AJ29" i="25"/>
  <c r="AI29" i="25"/>
  <c r="AG29" i="25"/>
  <c r="AF29" i="25"/>
  <c r="AE29" i="25"/>
  <c r="BA29" i="25"/>
  <c r="AZ28" i="25"/>
  <c r="AY28" i="25"/>
  <c r="AV28" i="25"/>
  <c r="AU28" i="25"/>
  <c r="AR28" i="25"/>
  <c r="AQ28" i="25"/>
  <c r="AN28" i="25"/>
  <c r="AM28" i="25"/>
  <c r="AJ28" i="25"/>
  <c r="AI28" i="25"/>
  <c r="AG28" i="25"/>
  <c r="AF28" i="25"/>
  <c r="AE28" i="25"/>
  <c r="AZ27" i="25"/>
  <c r="AY27" i="25"/>
  <c r="AV27" i="25"/>
  <c r="AU27" i="25"/>
  <c r="AR27" i="25"/>
  <c r="AQ27" i="25"/>
  <c r="AN27" i="25"/>
  <c r="AM27" i="25"/>
  <c r="AJ27" i="25"/>
  <c r="AI27" i="25"/>
  <c r="AG27" i="25"/>
  <c r="AF27" i="25"/>
  <c r="AE27" i="25"/>
  <c r="BA27" i="25"/>
  <c r="AS27" i="25"/>
  <c r="AO27" i="25"/>
  <c r="AZ26" i="25"/>
  <c r="AY26" i="25"/>
  <c r="AV26" i="25"/>
  <c r="AU26" i="25"/>
  <c r="AR26" i="25"/>
  <c r="AQ26" i="25"/>
  <c r="AN26" i="25"/>
  <c r="AM26" i="25"/>
  <c r="AJ26" i="25"/>
  <c r="AI26" i="25"/>
  <c r="AG26" i="25"/>
  <c r="AF26" i="25"/>
  <c r="AE26" i="25"/>
  <c r="BA72" i="25"/>
  <c r="AZ25" i="25"/>
  <c r="AY25" i="25"/>
  <c r="AV25" i="25"/>
  <c r="AU25" i="25"/>
  <c r="AR25" i="25"/>
  <c r="AQ25" i="25"/>
  <c r="AN25" i="25"/>
  <c r="AM25" i="25"/>
  <c r="AJ25" i="25"/>
  <c r="AI25" i="25"/>
  <c r="AG25" i="25"/>
  <c r="AF25" i="25"/>
  <c r="AE25" i="25"/>
  <c r="AO25" i="25"/>
  <c r="AK25" i="25"/>
  <c r="AZ24" i="25"/>
  <c r="AY24" i="25"/>
  <c r="AV24" i="25"/>
  <c r="AU24" i="25"/>
  <c r="AR24" i="25"/>
  <c r="AQ24" i="25"/>
  <c r="AN24" i="25"/>
  <c r="AM24" i="25"/>
  <c r="AJ24" i="25"/>
  <c r="AI24" i="25"/>
  <c r="AG24" i="25"/>
  <c r="AF24" i="25"/>
  <c r="AE24" i="25"/>
  <c r="BA70" i="25"/>
  <c r="AW24" i="25"/>
  <c r="P13" i="25"/>
  <c r="AZ23" i="25"/>
  <c r="AY23" i="25"/>
  <c r="AV23" i="25"/>
  <c r="AU23" i="25"/>
  <c r="AR23" i="25"/>
  <c r="AQ23" i="25"/>
  <c r="AN23" i="25"/>
  <c r="AM23" i="25"/>
  <c r="AJ23" i="25"/>
  <c r="AI23" i="25"/>
  <c r="AG23" i="25"/>
  <c r="AF23" i="25"/>
  <c r="AE23" i="25"/>
  <c r="AO23" i="25"/>
  <c r="AK23" i="25"/>
  <c r="AZ22" i="25"/>
  <c r="AY22" i="25"/>
  <c r="AV22" i="25"/>
  <c r="AU22" i="25"/>
  <c r="AR22" i="25"/>
  <c r="AQ22" i="25"/>
  <c r="AN22" i="25"/>
  <c r="AM22" i="25"/>
  <c r="AJ22" i="25"/>
  <c r="AI22" i="25"/>
  <c r="AG22" i="25"/>
  <c r="AF22" i="25"/>
  <c r="AE22" i="25"/>
  <c r="BA68" i="25"/>
  <c r="AO22" i="25"/>
  <c r="AZ21" i="25"/>
  <c r="AY21" i="25"/>
  <c r="AV21" i="25"/>
  <c r="AU21" i="25"/>
  <c r="AR21" i="25"/>
  <c r="AQ21" i="25"/>
  <c r="AN21" i="25"/>
  <c r="AM21" i="25"/>
  <c r="AJ21" i="25"/>
  <c r="AI21" i="25"/>
  <c r="AG21" i="25"/>
  <c r="AF21" i="25"/>
  <c r="AE21" i="25"/>
  <c r="BA67" i="25"/>
  <c r="AZ20" i="25"/>
  <c r="AY20" i="25"/>
  <c r="AV20" i="25"/>
  <c r="AU20" i="25"/>
  <c r="AR20" i="25"/>
  <c r="AQ20" i="25"/>
  <c r="AN20" i="25"/>
  <c r="AM20" i="25"/>
  <c r="AJ20" i="25"/>
  <c r="AI20" i="25"/>
  <c r="AG20" i="25"/>
  <c r="AF20" i="25"/>
  <c r="AE20" i="25"/>
  <c r="AZ19" i="25"/>
  <c r="AY19" i="25"/>
  <c r="AV19" i="25"/>
  <c r="AU19" i="25"/>
  <c r="AR19" i="25"/>
  <c r="AQ19" i="25"/>
  <c r="AN19" i="25"/>
  <c r="AM19" i="25"/>
  <c r="AJ19" i="25"/>
  <c r="AI19" i="25"/>
  <c r="AG19" i="25"/>
  <c r="AF19" i="25"/>
  <c r="AE19" i="25"/>
  <c r="AS19" i="25"/>
  <c r="AZ18" i="25"/>
  <c r="AY18" i="25"/>
  <c r="AV18" i="25"/>
  <c r="AU18" i="25"/>
  <c r="AR18" i="25"/>
  <c r="AQ18" i="25"/>
  <c r="AN18" i="25"/>
  <c r="AM18" i="25"/>
  <c r="AJ18" i="25"/>
  <c r="AI18" i="25"/>
  <c r="AG18" i="25"/>
  <c r="AF18" i="25"/>
  <c r="AE18" i="25"/>
  <c r="BA64" i="25"/>
  <c r="AK18" i="25"/>
  <c r="BD17" i="25"/>
  <c r="BC17" i="25"/>
  <c r="AZ17" i="25"/>
  <c r="AY17" i="25"/>
  <c r="AV17" i="25"/>
  <c r="AU17" i="25"/>
  <c r="AR17" i="25"/>
  <c r="AQ17" i="25"/>
  <c r="AN17" i="25"/>
  <c r="AM17" i="25"/>
  <c r="AJ17" i="25"/>
  <c r="AI17" i="25"/>
  <c r="AG17" i="25"/>
  <c r="AF17" i="25"/>
  <c r="AE17" i="25"/>
  <c r="BE17" i="25"/>
  <c r="AW17" i="25"/>
  <c r="AS17" i="25"/>
  <c r="AO63" i="25"/>
  <c r="BD16" i="25"/>
  <c r="BC16" i="25"/>
  <c r="AZ16" i="25"/>
  <c r="AY16" i="25"/>
  <c r="AV16" i="25"/>
  <c r="AU16" i="25"/>
  <c r="AR16" i="25"/>
  <c r="AQ16" i="25"/>
  <c r="AN16" i="25"/>
  <c r="AM16" i="25"/>
  <c r="AJ16" i="25"/>
  <c r="AI16" i="25"/>
  <c r="AG16" i="25"/>
  <c r="AF16" i="25"/>
  <c r="AE16" i="25"/>
  <c r="AS16" i="25"/>
  <c r="AK16" i="25"/>
  <c r="AZ15" i="25"/>
  <c r="AY15" i="25"/>
  <c r="AV15" i="25"/>
  <c r="AU15" i="25"/>
  <c r="AR15" i="25"/>
  <c r="AQ15" i="25"/>
  <c r="AN15" i="25"/>
  <c r="AM15" i="25"/>
  <c r="AJ15" i="25"/>
  <c r="AI15" i="25"/>
  <c r="AG15" i="25"/>
  <c r="AF15" i="25"/>
  <c r="AE15" i="25"/>
  <c r="BA15" i="25"/>
  <c r="AS61" i="25"/>
  <c r="AO108" i="25"/>
  <c r="AA13" i="25"/>
  <c r="Z13" i="25"/>
  <c r="W13" i="25"/>
  <c r="V13" i="25"/>
  <c r="AY13" i="25" s="1"/>
  <c r="S13" i="25"/>
  <c r="AV13" i="25" s="1"/>
  <c r="R13" i="25"/>
  <c r="O13" i="25"/>
  <c r="N13" i="25"/>
  <c r="K13" i="25"/>
  <c r="J13" i="25"/>
  <c r="G13" i="25"/>
  <c r="F13" i="25"/>
  <c r="AI106" i="25" s="1"/>
  <c r="X11" i="24"/>
  <c r="AA11" i="24"/>
  <c r="Z11" i="24"/>
  <c r="W11" i="24"/>
  <c r="V11" i="24"/>
  <c r="S11" i="24"/>
  <c r="R11" i="24"/>
  <c r="O11" i="24"/>
  <c r="N11" i="24"/>
  <c r="K11" i="24"/>
  <c r="J11" i="24"/>
  <c r="G11" i="24"/>
  <c r="F11" i="24"/>
  <c r="D11" i="24"/>
  <c r="C11" i="24"/>
  <c r="B11" i="24"/>
  <c r="W146" i="23"/>
  <c r="V146" i="23"/>
  <c r="S146" i="23"/>
  <c r="R146" i="23"/>
  <c r="O146" i="23"/>
  <c r="N146" i="23"/>
  <c r="K146" i="23"/>
  <c r="J146" i="23"/>
  <c r="G146" i="23"/>
  <c r="F146" i="23"/>
  <c r="D146" i="23"/>
  <c r="C146" i="23"/>
  <c r="B146" i="23"/>
  <c r="W145" i="23"/>
  <c r="V145" i="23"/>
  <c r="S145" i="23"/>
  <c r="R145" i="23"/>
  <c r="O145" i="23"/>
  <c r="N145" i="23"/>
  <c r="K145" i="23"/>
  <c r="J145" i="23"/>
  <c r="G145" i="23"/>
  <c r="F145" i="23"/>
  <c r="D145" i="23"/>
  <c r="C145" i="23"/>
  <c r="B145" i="23"/>
  <c r="W141" i="23"/>
  <c r="V141" i="23"/>
  <c r="S141" i="23"/>
  <c r="R141" i="23"/>
  <c r="O141" i="23"/>
  <c r="N141" i="23"/>
  <c r="K141" i="23"/>
  <c r="J141" i="23"/>
  <c r="G141" i="23"/>
  <c r="F141" i="23"/>
  <c r="D141" i="23"/>
  <c r="C141" i="23"/>
  <c r="B141" i="23"/>
  <c r="AA140" i="23"/>
  <c r="Z140" i="23"/>
  <c r="W140" i="23"/>
  <c r="V140" i="23"/>
  <c r="S140" i="23"/>
  <c r="R140" i="23"/>
  <c r="O140" i="23"/>
  <c r="N140" i="23"/>
  <c r="K140" i="23"/>
  <c r="J140" i="23"/>
  <c r="G140" i="23"/>
  <c r="F140" i="23"/>
  <c r="D140" i="23"/>
  <c r="C140" i="23"/>
  <c r="B140" i="23"/>
  <c r="AA139" i="23"/>
  <c r="Z139" i="23"/>
  <c r="W139" i="23"/>
  <c r="V139" i="23"/>
  <c r="S139" i="23"/>
  <c r="R139" i="23"/>
  <c r="O139" i="23"/>
  <c r="N139" i="23"/>
  <c r="K139" i="23"/>
  <c r="J139" i="23"/>
  <c r="G139" i="23"/>
  <c r="F139" i="23"/>
  <c r="D139" i="23"/>
  <c r="C139" i="23"/>
  <c r="B139" i="23"/>
  <c r="L125" i="23"/>
  <c r="AA125" i="23"/>
  <c r="Z125" i="23"/>
  <c r="W125" i="23"/>
  <c r="V125" i="23"/>
  <c r="S125" i="23"/>
  <c r="R125" i="23"/>
  <c r="O125" i="23"/>
  <c r="N125" i="23"/>
  <c r="K125" i="23"/>
  <c r="J125" i="23"/>
  <c r="G125" i="23"/>
  <c r="F125" i="23"/>
  <c r="D125" i="23"/>
  <c r="C125" i="23"/>
  <c r="B125" i="23"/>
  <c r="AB116" i="23"/>
  <c r="P116" i="23"/>
  <c r="H116" i="23"/>
  <c r="T115" i="23"/>
  <c r="L115" i="23"/>
  <c r="H115" i="23"/>
  <c r="X119" i="23"/>
  <c r="AA119" i="23"/>
  <c r="AA113" i="23" s="1"/>
  <c r="Z119" i="23"/>
  <c r="W119" i="23"/>
  <c r="V119" i="23"/>
  <c r="V113" i="23" s="1"/>
  <c r="R118" i="7" s="1"/>
  <c r="S119" i="23"/>
  <c r="R119" i="23"/>
  <c r="O119" i="23"/>
  <c r="N119" i="23"/>
  <c r="K119" i="23"/>
  <c r="J119" i="23"/>
  <c r="J113" i="23" s="1"/>
  <c r="R113" i="7" s="1"/>
  <c r="G119" i="23"/>
  <c r="F119" i="23"/>
  <c r="D119" i="23"/>
  <c r="C119" i="23"/>
  <c r="B119" i="23"/>
  <c r="AA116" i="23"/>
  <c r="Z116" i="23"/>
  <c r="X116" i="23"/>
  <c r="W116" i="23"/>
  <c r="V116" i="23"/>
  <c r="T116" i="23"/>
  <c r="S116" i="23"/>
  <c r="R116" i="23"/>
  <c r="O116" i="23"/>
  <c r="N116" i="23"/>
  <c r="L116" i="23"/>
  <c r="K116" i="23"/>
  <c r="J116" i="23"/>
  <c r="G116" i="23"/>
  <c r="F116" i="23"/>
  <c r="D116" i="23"/>
  <c r="C116" i="23"/>
  <c r="B116" i="23"/>
  <c r="AA115" i="23"/>
  <c r="Z115" i="23"/>
  <c r="W115" i="23"/>
  <c r="V115" i="23"/>
  <c r="S115" i="23"/>
  <c r="R115" i="23"/>
  <c r="O115" i="23"/>
  <c r="N115" i="23"/>
  <c r="K115" i="23"/>
  <c r="J115" i="23"/>
  <c r="G115" i="23"/>
  <c r="F115" i="23"/>
  <c r="D115" i="23"/>
  <c r="C115" i="23"/>
  <c r="B115" i="23"/>
  <c r="AA114" i="23"/>
  <c r="Z114" i="23"/>
  <c r="W114" i="23"/>
  <c r="V114" i="23"/>
  <c r="S114" i="23"/>
  <c r="R114" i="23"/>
  <c r="O114" i="23"/>
  <c r="N114" i="23"/>
  <c r="K114" i="23"/>
  <c r="J114" i="23"/>
  <c r="G114" i="23"/>
  <c r="F114" i="23"/>
  <c r="D114" i="23"/>
  <c r="C114" i="23"/>
  <c r="B114" i="23"/>
  <c r="W95" i="23"/>
  <c r="V95" i="23"/>
  <c r="S95" i="23"/>
  <c r="R95" i="23"/>
  <c r="O95" i="23"/>
  <c r="N95" i="23"/>
  <c r="K95" i="23"/>
  <c r="J95" i="23"/>
  <c r="G95" i="23"/>
  <c r="F95" i="23"/>
  <c r="D95" i="23"/>
  <c r="C95" i="23"/>
  <c r="B95" i="23"/>
  <c r="W94" i="23"/>
  <c r="V94" i="23"/>
  <c r="S94" i="23"/>
  <c r="R94" i="23"/>
  <c r="O94" i="23"/>
  <c r="N94" i="23"/>
  <c r="K94" i="23"/>
  <c r="J94" i="23"/>
  <c r="G94" i="23"/>
  <c r="F94" i="23"/>
  <c r="D94" i="23"/>
  <c r="C94" i="23"/>
  <c r="B94" i="23"/>
  <c r="W90" i="23"/>
  <c r="V90" i="23"/>
  <c r="S90" i="23"/>
  <c r="R90" i="23"/>
  <c r="O90" i="23"/>
  <c r="N90" i="23"/>
  <c r="K90" i="23"/>
  <c r="J90" i="23"/>
  <c r="G90" i="23"/>
  <c r="F90" i="23"/>
  <c r="D90" i="23"/>
  <c r="C90" i="23"/>
  <c r="B90" i="23"/>
  <c r="AA89" i="23"/>
  <c r="Z89" i="23"/>
  <c r="W89" i="23"/>
  <c r="V89" i="23"/>
  <c r="S89" i="23"/>
  <c r="R89" i="23"/>
  <c r="O89" i="23"/>
  <c r="N89" i="23"/>
  <c r="K89" i="23"/>
  <c r="J89" i="23"/>
  <c r="G89" i="23"/>
  <c r="F89" i="23"/>
  <c r="D89" i="23"/>
  <c r="C89" i="23"/>
  <c r="B89" i="23"/>
  <c r="AA88" i="23"/>
  <c r="Z88" i="23"/>
  <c r="W88" i="23"/>
  <c r="V88" i="23"/>
  <c r="S88" i="23"/>
  <c r="R88" i="23"/>
  <c r="O88" i="23"/>
  <c r="N88" i="23"/>
  <c r="K88" i="23"/>
  <c r="J88" i="23"/>
  <c r="G88" i="23"/>
  <c r="F88" i="23"/>
  <c r="D88" i="23"/>
  <c r="C88" i="23"/>
  <c r="B88" i="23"/>
  <c r="AA74" i="23"/>
  <c r="Z74" i="23"/>
  <c r="W74" i="23"/>
  <c r="V74" i="23"/>
  <c r="S74" i="23"/>
  <c r="R74" i="23"/>
  <c r="O74" i="23"/>
  <c r="N74" i="23"/>
  <c r="K74" i="23"/>
  <c r="J74" i="23"/>
  <c r="G74" i="23"/>
  <c r="F74" i="23"/>
  <c r="D74" i="23"/>
  <c r="C74" i="23"/>
  <c r="B74" i="23"/>
  <c r="X65" i="23"/>
  <c r="P65" i="23"/>
  <c r="L65" i="23"/>
  <c r="H65" i="23"/>
  <c r="AB64" i="23"/>
  <c r="X64" i="23"/>
  <c r="AA68" i="23"/>
  <c r="AA62" i="23" s="1"/>
  <c r="Z68" i="23"/>
  <c r="Z62" i="23" s="1"/>
  <c r="R75" i="7" s="1"/>
  <c r="W68" i="23"/>
  <c r="V68" i="23"/>
  <c r="S68" i="23"/>
  <c r="R68" i="23"/>
  <c r="O68" i="23"/>
  <c r="O62" i="23" s="1"/>
  <c r="N68" i="23"/>
  <c r="K68" i="23"/>
  <c r="J68" i="23"/>
  <c r="G68" i="23"/>
  <c r="F68" i="23"/>
  <c r="D68" i="23"/>
  <c r="C68" i="23"/>
  <c r="B68" i="23"/>
  <c r="B62" i="23" s="1"/>
  <c r="AA65" i="23"/>
  <c r="Z65" i="23"/>
  <c r="W65" i="23"/>
  <c r="V65" i="23"/>
  <c r="S65" i="23"/>
  <c r="R65" i="23"/>
  <c r="O65" i="23"/>
  <c r="N65" i="23"/>
  <c r="K65" i="23"/>
  <c r="J65" i="23"/>
  <c r="G65" i="23"/>
  <c r="F65" i="23"/>
  <c r="D65" i="23"/>
  <c r="C65" i="23"/>
  <c r="B65" i="23"/>
  <c r="AA64" i="23"/>
  <c r="Z64" i="23"/>
  <c r="W64" i="23"/>
  <c r="V64" i="23"/>
  <c r="S64" i="23"/>
  <c r="R64" i="23"/>
  <c r="O64" i="23"/>
  <c r="N64" i="23"/>
  <c r="K64" i="23"/>
  <c r="J64" i="23"/>
  <c r="G64" i="23"/>
  <c r="F64" i="23"/>
  <c r="D64" i="23"/>
  <c r="C64" i="23"/>
  <c r="B64" i="23"/>
  <c r="AA63" i="23"/>
  <c r="Z63" i="23"/>
  <c r="W63" i="23"/>
  <c r="V63" i="23"/>
  <c r="S63" i="23"/>
  <c r="R63" i="23"/>
  <c r="O63" i="23"/>
  <c r="N63" i="23"/>
  <c r="K63" i="23"/>
  <c r="J63" i="23"/>
  <c r="G63" i="23"/>
  <c r="F63" i="23"/>
  <c r="D63" i="23"/>
  <c r="C63" i="23"/>
  <c r="B63" i="23"/>
  <c r="W45" i="23"/>
  <c r="V45" i="23"/>
  <c r="S45" i="23"/>
  <c r="R45" i="23"/>
  <c r="O45" i="23"/>
  <c r="N45" i="23"/>
  <c r="K45" i="23"/>
  <c r="J45" i="23"/>
  <c r="G45" i="23"/>
  <c r="F45" i="23"/>
  <c r="D45" i="23"/>
  <c r="C45" i="23"/>
  <c r="B45" i="23"/>
  <c r="W44" i="23"/>
  <c r="V44" i="23"/>
  <c r="S44" i="23"/>
  <c r="R44" i="23"/>
  <c r="O44" i="23"/>
  <c r="N44" i="23"/>
  <c r="K44" i="23"/>
  <c r="J44" i="23"/>
  <c r="G44" i="23"/>
  <c r="F44" i="23"/>
  <c r="D44" i="23"/>
  <c r="C44" i="23"/>
  <c r="B44" i="23"/>
  <c r="W40" i="23"/>
  <c r="V40" i="23"/>
  <c r="S40" i="23"/>
  <c r="R40" i="23"/>
  <c r="O40" i="23"/>
  <c r="N40" i="23"/>
  <c r="K40" i="23"/>
  <c r="J40" i="23"/>
  <c r="G40" i="23"/>
  <c r="F40" i="23"/>
  <c r="D40" i="23"/>
  <c r="C40" i="23"/>
  <c r="B40" i="23"/>
  <c r="AA39" i="23"/>
  <c r="Z39" i="23"/>
  <c r="W39" i="23"/>
  <c r="V39" i="23"/>
  <c r="S39" i="23"/>
  <c r="R39" i="23"/>
  <c r="O39" i="23"/>
  <c r="N39" i="23"/>
  <c r="K39" i="23"/>
  <c r="J39" i="23"/>
  <c r="G39" i="23"/>
  <c r="F39" i="23"/>
  <c r="D39" i="23"/>
  <c r="C39" i="23"/>
  <c r="B39" i="23"/>
  <c r="AA38" i="23"/>
  <c r="Z38" i="23"/>
  <c r="W38" i="23"/>
  <c r="V38" i="23"/>
  <c r="S38" i="23"/>
  <c r="R38" i="23"/>
  <c r="O38" i="23"/>
  <c r="N38" i="23"/>
  <c r="K38" i="23"/>
  <c r="J38" i="23"/>
  <c r="G38" i="23"/>
  <c r="F38" i="23"/>
  <c r="D38" i="23"/>
  <c r="C38" i="23"/>
  <c r="B38" i="23"/>
  <c r="AB34" i="23"/>
  <c r="AA34" i="23"/>
  <c r="Z34" i="23"/>
  <c r="P13" i="23"/>
  <c r="AA24" i="23"/>
  <c r="Z24" i="23"/>
  <c r="W24" i="23"/>
  <c r="V24" i="23"/>
  <c r="S24" i="23"/>
  <c r="R24" i="23"/>
  <c r="O24" i="23"/>
  <c r="O12" i="23" s="1"/>
  <c r="N24" i="23"/>
  <c r="K24" i="23"/>
  <c r="J24" i="23"/>
  <c r="J43" i="23" s="1"/>
  <c r="G24" i="23"/>
  <c r="F24" i="23"/>
  <c r="D24" i="23"/>
  <c r="C24" i="23"/>
  <c r="B24" i="23"/>
  <c r="AB15" i="23"/>
  <c r="T14" i="23"/>
  <c r="AB13" i="23"/>
  <c r="H38" i="23"/>
  <c r="AA18" i="23"/>
  <c r="Z18" i="23"/>
  <c r="W18" i="23"/>
  <c r="V18" i="23"/>
  <c r="S18" i="23"/>
  <c r="R18" i="23"/>
  <c r="O18" i="23"/>
  <c r="N18" i="23"/>
  <c r="K18" i="23"/>
  <c r="J18" i="23"/>
  <c r="G18" i="23"/>
  <c r="F18" i="23"/>
  <c r="D18" i="23"/>
  <c r="C18" i="23"/>
  <c r="B18" i="23"/>
  <c r="AA15" i="23"/>
  <c r="Z15" i="23"/>
  <c r="W15" i="23"/>
  <c r="V15" i="23"/>
  <c r="S15" i="23"/>
  <c r="R15" i="23"/>
  <c r="R34" i="23" s="1"/>
  <c r="O15" i="23"/>
  <c r="N15" i="23"/>
  <c r="K15" i="23"/>
  <c r="J15" i="23"/>
  <c r="G15" i="23"/>
  <c r="F15" i="23"/>
  <c r="D15" i="23"/>
  <c r="C15" i="23"/>
  <c r="B15" i="23"/>
  <c r="AA14" i="23"/>
  <c r="Z14" i="23"/>
  <c r="W14" i="23"/>
  <c r="V14" i="23"/>
  <c r="S14" i="23"/>
  <c r="R14" i="23"/>
  <c r="O14" i="23"/>
  <c r="N14" i="23"/>
  <c r="K14" i="23"/>
  <c r="J14" i="23"/>
  <c r="G14" i="23"/>
  <c r="F14" i="23"/>
  <c r="D14" i="23"/>
  <c r="C14" i="23"/>
  <c r="B14" i="23"/>
  <c r="AA13" i="23"/>
  <c r="Z13" i="23"/>
  <c r="W13" i="23"/>
  <c r="V13" i="23"/>
  <c r="S13" i="23"/>
  <c r="R13" i="23"/>
  <c r="O13" i="23"/>
  <c r="N13" i="23"/>
  <c r="L13" i="23"/>
  <c r="K13" i="23"/>
  <c r="J13" i="23"/>
  <c r="G13" i="23"/>
  <c r="F13" i="23"/>
  <c r="D13" i="23"/>
  <c r="C13" i="23"/>
  <c r="B13" i="23"/>
  <c r="H22" i="22"/>
  <c r="AB22" i="22"/>
  <c r="AA22" i="22"/>
  <c r="Z22" i="22"/>
  <c r="W22" i="22"/>
  <c r="V22" i="22"/>
  <c r="S22" i="22"/>
  <c r="R22" i="22"/>
  <c r="P22" i="22"/>
  <c r="O22" i="22"/>
  <c r="N22" i="22"/>
  <c r="L22" i="22"/>
  <c r="K22" i="22"/>
  <c r="J22" i="22"/>
  <c r="G22" i="22"/>
  <c r="F22" i="22"/>
  <c r="D22" i="22"/>
  <c r="C22" i="22"/>
  <c r="B22" i="22"/>
  <c r="P13" i="22"/>
  <c r="AB12" i="22"/>
  <c r="X16" i="22"/>
  <c r="T11" i="22"/>
  <c r="P16" i="22"/>
  <c r="P10" i="22" s="1"/>
  <c r="AA16" i="22"/>
  <c r="Z16" i="22"/>
  <c r="Z10" i="22" s="1"/>
  <c r="W16" i="22"/>
  <c r="W10" i="22" s="1"/>
  <c r="V16" i="22"/>
  <c r="S16" i="22"/>
  <c r="R16" i="22"/>
  <c r="R10" i="22" s="1"/>
  <c r="O16" i="22"/>
  <c r="N16" i="22"/>
  <c r="L16" i="22"/>
  <c r="K16" i="22"/>
  <c r="J16" i="22"/>
  <c r="H16" i="22"/>
  <c r="H10" i="22" s="1"/>
  <c r="G16" i="22"/>
  <c r="F16" i="22"/>
  <c r="D16" i="22"/>
  <c r="C16" i="22"/>
  <c r="B16" i="22"/>
  <c r="AB13" i="22"/>
  <c r="AA13" i="22"/>
  <c r="Z13" i="22"/>
  <c r="X13" i="22"/>
  <c r="W13" i="22"/>
  <c r="V13" i="22"/>
  <c r="T13" i="22"/>
  <c r="S13" i="22"/>
  <c r="R13" i="22"/>
  <c r="O13" i="22"/>
  <c r="N13" i="22"/>
  <c r="L13" i="22"/>
  <c r="K13" i="22"/>
  <c r="J13" i="22"/>
  <c r="H13" i="22"/>
  <c r="G13" i="22"/>
  <c r="F13" i="22"/>
  <c r="D13" i="22"/>
  <c r="C13" i="22"/>
  <c r="B13" i="22"/>
  <c r="AA12" i="22"/>
  <c r="Z12" i="22"/>
  <c r="W12" i="22"/>
  <c r="V12" i="22"/>
  <c r="T12" i="22"/>
  <c r="S12" i="22"/>
  <c r="R12" i="22"/>
  <c r="P12" i="22"/>
  <c r="O12" i="22"/>
  <c r="N12" i="22"/>
  <c r="L12" i="22"/>
  <c r="K12" i="22"/>
  <c r="J12" i="22"/>
  <c r="H12" i="22"/>
  <c r="G12" i="22"/>
  <c r="F12" i="22"/>
  <c r="D12" i="22"/>
  <c r="C12" i="22"/>
  <c r="B12" i="22"/>
  <c r="AA11" i="22"/>
  <c r="Z11" i="22"/>
  <c r="W11" i="22"/>
  <c r="V11" i="22"/>
  <c r="S11" i="22"/>
  <c r="R11" i="22"/>
  <c r="O11" i="22"/>
  <c r="N11" i="22"/>
  <c r="L11" i="22"/>
  <c r="K11" i="22"/>
  <c r="J11" i="22"/>
  <c r="H11" i="22"/>
  <c r="G11" i="22"/>
  <c r="F11" i="22"/>
  <c r="D11" i="22"/>
  <c r="C11" i="22"/>
  <c r="B11" i="22"/>
  <c r="O10" i="22"/>
  <c r="BD134" i="21"/>
  <c r="BC134" i="21"/>
  <c r="AZ134" i="21"/>
  <c r="AY134" i="21"/>
  <c r="AV134" i="21"/>
  <c r="AU134" i="21"/>
  <c r="AR134" i="21"/>
  <c r="AQ134" i="21"/>
  <c r="AN134" i="21"/>
  <c r="AM134" i="21"/>
  <c r="AK134" i="21"/>
  <c r="AJ134" i="21"/>
  <c r="AI134" i="21"/>
  <c r="AG134" i="21"/>
  <c r="AF134" i="21"/>
  <c r="AE134" i="21"/>
  <c r="AW134" i="21"/>
  <c r="BD133" i="21"/>
  <c r="BC133" i="21"/>
  <c r="AZ133" i="21"/>
  <c r="AY133" i="21"/>
  <c r="AV133" i="21"/>
  <c r="AU133" i="21"/>
  <c r="AR133" i="21"/>
  <c r="AQ133" i="21"/>
  <c r="AN133" i="21"/>
  <c r="AM133" i="21"/>
  <c r="AJ133" i="21"/>
  <c r="AI133" i="21"/>
  <c r="AG133" i="21"/>
  <c r="AF133" i="21"/>
  <c r="AE133" i="21"/>
  <c r="BD132" i="21"/>
  <c r="BC132" i="21"/>
  <c r="AZ132" i="21"/>
  <c r="AY132" i="21"/>
  <c r="AV132" i="21"/>
  <c r="AU132" i="21"/>
  <c r="AR132" i="21"/>
  <c r="AQ132" i="21"/>
  <c r="AN132" i="21"/>
  <c r="AM132" i="21"/>
  <c r="AJ132" i="21"/>
  <c r="AI132" i="21"/>
  <c r="AG132" i="21"/>
  <c r="AF132" i="21"/>
  <c r="AE132" i="21"/>
  <c r="BD131" i="21"/>
  <c r="BC131" i="21"/>
  <c r="AZ131" i="21"/>
  <c r="AY131" i="21"/>
  <c r="AV131" i="21"/>
  <c r="AU131" i="21"/>
  <c r="AR131" i="21"/>
  <c r="AQ131" i="21"/>
  <c r="AN131" i="21"/>
  <c r="AM131" i="21"/>
  <c r="AJ131" i="21"/>
  <c r="AI131" i="21"/>
  <c r="AG131" i="21"/>
  <c r="AF131" i="21"/>
  <c r="AE131" i="21"/>
  <c r="BD130" i="21"/>
  <c r="BC130" i="21"/>
  <c r="AZ130" i="21"/>
  <c r="AY130" i="21"/>
  <c r="AV130" i="21"/>
  <c r="AU130" i="21"/>
  <c r="AR130" i="21"/>
  <c r="AQ130" i="21"/>
  <c r="AN130" i="21"/>
  <c r="AM130" i="21"/>
  <c r="AJ130" i="21"/>
  <c r="AI130" i="21"/>
  <c r="AG130" i="21"/>
  <c r="AF130" i="21"/>
  <c r="AE130" i="21"/>
  <c r="BD129" i="21"/>
  <c r="BC129" i="21"/>
  <c r="AZ129" i="21"/>
  <c r="AY129" i="21"/>
  <c r="AV129" i="21"/>
  <c r="AU129" i="21"/>
  <c r="AR129" i="21"/>
  <c r="AQ129" i="21"/>
  <c r="AN129" i="21"/>
  <c r="AM129" i="21"/>
  <c r="AJ129" i="21"/>
  <c r="AI129" i="21"/>
  <c r="AG129" i="21"/>
  <c r="AF129" i="21"/>
  <c r="AE129" i="21"/>
  <c r="AZ128" i="21"/>
  <c r="AY128" i="21"/>
  <c r="AV128" i="21"/>
  <c r="AU128" i="21"/>
  <c r="AR128" i="21"/>
  <c r="AQ128" i="21"/>
  <c r="AN128" i="21"/>
  <c r="AM128" i="21"/>
  <c r="AJ128" i="21"/>
  <c r="AI128" i="21"/>
  <c r="AG128" i="21"/>
  <c r="AF128" i="21"/>
  <c r="AE128" i="21"/>
  <c r="BD127" i="21"/>
  <c r="BC127" i="21"/>
  <c r="AZ127" i="21"/>
  <c r="AY127" i="21"/>
  <c r="AV127" i="21"/>
  <c r="AU127" i="21"/>
  <c r="AR127" i="21"/>
  <c r="AQ127" i="21"/>
  <c r="AN127" i="21"/>
  <c r="AM127" i="21"/>
  <c r="AJ127" i="21"/>
  <c r="AI127" i="21"/>
  <c r="AG127" i="21"/>
  <c r="AF127" i="21"/>
  <c r="AE127" i="21"/>
  <c r="BD126" i="21"/>
  <c r="BC126" i="21"/>
  <c r="AZ126" i="21"/>
  <c r="AY126" i="21"/>
  <c r="AV126" i="21"/>
  <c r="AU126" i="21"/>
  <c r="AR126" i="21"/>
  <c r="AQ126" i="21"/>
  <c r="AN126" i="21"/>
  <c r="AM126" i="21"/>
  <c r="AJ126" i="21"/>
  <c r="AI126" i="21"/>
  <c r="AG126" i="21"/>
  <c r="AF126" i="21"/>
  <c r="AE126" i="21"/>
  <c r="BD125" i="21"/>
  <c r="BC125" i="21"/>
  <c r="AZ125" i="21"/>
  <c r="AY125" i="21"/>
  <c r="AV125" i="21"/>
  <c r="AU125" i="21"/>
  <c r="AR125" i="21"/>
  <c r="AQ125" i="21"/>
  <c r="AN125" i="21"/>
  <c r="AM125" i="21"/>
  <c r="AJ125" i="21"/>
  <c r="AI125" i="21"/>
  <c r="AG125" i="21"/>
  <c r="AF125" i="21"/>
  <c r="AE125" i="21"/>
  <c r="BD124" i="21"/>
  <c r="BC124" i="21"/>
  <c r="AZ124" i="21"/>
  <c r="AY124" i="21"/>
  <c r="AV124" i="21"/>
  <c r="AU124" i="21"/>
  <c r="AR124" i="21"/>
  <c r="AQ124" i="21"/>
  <c r="AN124" i="21"/>
  <c r="AM124" i="21"/>
  <c r="AJ124" i="21"/>
  <c r="AI124" i="21"/>
  <c r="AG124" i="21"/>
  <c r="AF124" i="21"/>
  <c r="AE124" i="21"/>
  <c r="BD123" i="21"/>
  <c r="BC123" i="21"/>
  <c r="AZ123" i="21"/>
  <c r="AY123" i="21"/>
  <c r="AV123" i="21"/>
  <c r="AU123" i="21"/>
  <c r="AR123" i="21"/>
  <c r="AQ123" i="21"/>
  <c r="AN123" i="21"/>
  <c r="AM123" i="21"/>
  <c r="AJ123" i="21"/>
  <c r="AI123" i="21"/>
  <c r="AG123" i="21"/>
  <c r="AF123" i="21"/>
  <c r="AE123" i="21"/>
  <c r="BD122" i="21"/>
  <c r="BC122" i="21"/>
  <c r="AZ122" i="21"/>
  <c r="AY122" i="21"/>
  <c r="AV122" i="21"/>
  <c r="AU122" i="21"/>
  <c r="AR122" i="21"/>
  <c r="AQ122" i="21"/>
  <c r="AN122" i="21"/>
  <c r="AM122" i="21"/>
  <c r="AJ122" i="21"/>
  <c r="AI122" i="21"/>
  <c r="AG122" i="21"/>
  <c r="AF122" i="21"/>
  <c r="AE122" i="21"/>
  <c r="BD121" i="21"/>
  <c r="BC121" i="21"/>
  <c r="AZ121" i="21"/>
  <c r="AY121" i="21"/>
  <c r="AV121" i="21"/>
  <c r="AU121" i="21"/>
  <c r="AR121" i="21"/>
  <c r="AQ121" i="21"/>
  <c r="AN121" i="21"/>
  <c r="AM121" i="21"/>
  <c r="AJ121" i="21"/>
  <c r="AI121" i="21"/>
  <c r="AG121" i="21"/>
  <c r="AF121" i="21"/>
  <c r="AE121" i="21"/>
  <c r="BD120" i="21"/>
  <c r="BC120" i="21"/>
  <c r="AZ120" i="21"/>
  <c r="AY120" i="21"/>
  <c r="AV120" i="21"/>
  <c r="AU120" i="21"/>
  <c r="AR120" i="21"/>
  <c r="AQ120" i="21"/>
  <c r="AN120" i="21"/>
  <c r="AM120" i="21"/>
  <c r="AJ120" i="21"/>
  <c r="AI120" i="21"/>
  <c r="AG120" i="21"/>
  <c r="AF120" i="21"/>
  <c r="AE120" i="21"/>
  <c r="BD119" i="21"/>
  <c r="BC119" i="21"/>
  <c r="AZ119" i="21"/>
  <c r="AY119" i="21"/>
  <c r="AV119" i="21"/>
  <c r="AU119" i="21"/>
  <c r="AR119" i="21"/>
  <c r="AQ119" i="21"/>
  <c r="AN119" i="21"/>
  <c r="AM119" i="21"/>
  <c r="AJ119" i="21"/>
  <c r="AI119" i="21"/>
  <c r="AG119" i="21"/>
  <c r="AF119" i="21"/>
  <c r="AE119" i="21"/>
  <c r="BD118" i="21"/>
  <c r="BC118" i="21"/>
  <c r="AZ118" i="21"/>
  <c r="AY118" i="21"/>
  <c r="AV118" i="21"/>
  <c r="AU118" i="21"/>
  <c r="AR118" i="21"/>
  <c r="AQ118" i="21"/>
  <c r="AN118" i="21"/>
  <c r="AM118" i="21"/>
  <c r="AJ118" i="21"/>
  <c r="AI118" i="21"/>
  <c r="AG118" i="21"/>
  <c r="AF118" i="21"/>
  <c r="AE118" i="21"/>
  <c r="BD117" i="21"/>
  <c r="BC117" i="21"/>
  <c r="AZ117" i="21"/>
  <c r="AY117" i="21"/>
  <c r="AV117" i="21"/>
  <c r="AU117" i="21"/>
  <c r="AR117" i="21"/>
  <c r="AQ117" i="21"/>
  <c r="AN117" i="21"/>
  <c r="AM117" i="21"/>
  <c r="AJ117" i="21"/>
  <c r="AI117" i="21"/>
  <c r="AG117" i="21"/>
  <c r="AF117" i="21"/>
  <c r="AE117" i="21"/>
  <c r="BD116" i="21"/>
  <c r="BC116" i="21"/>
  <c r="AZ116" i="21"/>
  <c r="AY116" i="21"/>
  <c r="AV116" i="21"/>
  <c r="AU116" i="21"/>
  <c r="AR116" i="21"/>
  <c r="AQ116" i="21"/>
  <c r="AN116" i="21"/>
  <c r="AM116" i="21"/>
  <c r="AJ116" i="21"/>
  <c r="AI116" i="21"/>
  <c r="AG116" i="21"/>
  <c r="AF116" i="21"/>
  <c r="AE116" i="21"/>
  <c r="BD115" i="21"/>
  <c r="BC115" i="21"/>
  <c r="AZ115" i="21"/>
  <c r="AY115" i="21"/>
  <c r="AV115" i="21"/>
  <c r="AU115" i="21"/>
  <c r="AR115" i="21"/>
  <c r="AQ115" i="21"/>
  <c r="AN115" i="21"/>
  <c r="AM115" i="21"/>
  <c r="AJ115" i="21"/>
  <c r="AI115" i="21"/>
  <c r="AG115" i="21"/>
  <c r="AF115" i="21"/>
  <c r="AE115" i="21"/>
  <c r="BD114" i="21"/>
  <c r="BC114" i="21"/>
  <c r="AZ114" i="21"/>
  <c r="AY114" i="21"/>
  <c r="AV114" i="21"/>
  <c r="AU114" i="21"/>
  <c r="AR114" i="21"/>
  <c r="AQ114" i="21"/>
  <c r="AN114" i="21"/>
  <c r="AM114" i="21"/>
  <c r="AJ114" i="21"/>
  <c r="AI114" i="21"/>
  <c r="AG114" i="21"/>
  <c r="AF114" i="21"/>
  <c r="AE114" i="21"/>
  <c r="BD113" i="21"/>
  <c r="BC113" i="21"/>
  <c r="AZ113" i="21"/>
  <c r="AY113" i="21"/>
  <c r="AV113" i="21"/>
  <c r="AU113" i="21"/>
  <c r="AR113" i="21"/>
  <c r="AQ113" i="21"/>
  <c r="AN113" i="21"/>
  <c r="AM113" i="21"/>
  <c r="AJ113" i="21"/>
  <c r="AI113" i="21"/>
  <c r="AG113" i="21"/>
  <c r="AF113" i="21"/>
  <c r="AE113" i="21"/>
  <c r="BD112" i="21"/>
  <c r="BC112" i="21"/>
  <c r="AZ112" i="21"/>
  <c r="AY112" i="21"/>
  <c r="AV112" i="21"/>
  <c r="AU112" i="21"/>
  <c r="AR112" i="21"/>
  <c r="AQ112" i="21"/>
  <c r="AN112" i="21"/>
  <c r="AM112" i="21"/>
  <c r="AJ112" i="21"/>
  <c r="AI112" i="21"/>
  <c r="AG112" i="21"/>
  <c r="AF112" i="21"/>
  <c r="AE112" i="21"/>
  <c r="BD111" i="21"/>
  <c r="BC111" i="21"/>
  <c r="AZ111" i="21"/>
  <c r="AY111" i="21"/>
  <c r="AV111" i="21"/>
  <c r="AU111" i="21"/>
  <c r="AR111" i="21"/>
  <c r="AQ111" i="21"/>
  <c r="AN111" i="21"/>
  <c r="AM111" i="21"/>
  <c r="AJ111" i="21"/>
  <c r="AI111" i="21"/>
  <c r="AG111" i="21"/>
  <c r="AF111" i="21"/>
  <c r="AE111" i="21"/>
  <c r="BD110" i="21"/>
  <c r="BC110" i="21"/>
  <c r="AZ110" i="21"/>
  <c r="AY110" i="21"/>
  <c r="AV110" i="21"/>
  <c r="AU110" i="21"/>
  <c r="AR110" i="21"/>
  <c r="AQ110" i="21"/>
  <c r="AN110" i="21"/>
  <c r="AM110" i="21"/>
  <c r="AJ110" i="21"/>
  <c r="AI110" i="21"/>
  <c r="AG110" i="21"/>
  <c r="AF110" i="21"/>
  <c r="AE110" i="21"/>
  <c r="BD109" i="21"/>
  <c r="BC109" i="21"/>
  <c r="AZ109" i="21"/>
  <c r="AY109" i="21"/>
  <c r="AV109" i="21"/>
  <c r="AU109" i="21"/>
  <c r="AR109" i="21"/>
  <c r="AQ109" i="21"/>
  <c r="AN109" i="21"/>
  <c r="AM109" i="21"/>
  <c r="AJ109" i="21"/>
  <c r="AI109" i="21"/>
  <c r="AG109" i="21"/>
  <c r="AF109" i="21"/>
  <c r="AE109" i="21"/>
  <c r="BD108" i="21"/>
  <c r="BC108" i="21"/>
  <c r="AZ108" i="21"/>
  <c r="AY108" i="21"/>
  <c r="AV108" i="21"/>
  <c r="AU108" i="21"/>
  <c r="AR108" i="21"/>
  <c r="AQ108" i="21"/>
  <c r="AN108" i="21"/>
  <c r="AM108" i="21"/>
  <c r="AJ108" i="21"/>
  <c r="AI108" i="21"/>
  <c r="AG108" i="21"/>
  <c r="AF108" i="21"/>
  <c r="AE108" i="21"/>
  <c r="AA106" i="21"/>
  <c r="Z106" i="21"/>
  <c r="W106" i="21"/>
  <c r="V106" i="21"/>
  <c r="S106" i="21"/>
  <c r="R106" i="21"/>
  <c r="O106" i="21"/>
  <c r="N106" i="21"/>
  <c r="K106" i="21"/>
  <c r="J106" i="21"/>
  <c r="G106" i="21"/>
  <c r="F106" i="21"/>
  <c r="BD87" i="21"/>
  <c r="BC87" i="21"/>
  <c r="AZ87" i="21"/>
  <c r="AY87" i="21"/>
  <c r="AV87" i="21"/>
  <c r="AU87" i="21"/>
  <c r="AR87" i="21"/>
  <c r="AQ87" i="21"/>
  <c r="AN87" i="21"/>
  <c r="AM87" i="21"/>
  <c r="AJ87" i="21"/>
  <c r="AI87" i="21"/>
  <c r="AG87" i="21"/>
  <c r="AF87" i="21"/>
  <c r="AE87" i="21"/>
  <c r="BD86" i="21"/>
  <c r="BC86" i="21"/>
  <c r="AZ86" i="21"/>
  <c r="AY86" i="21"/>
  <c r="AV86" i="21"/>
  <c r="AU86" i="21"/>
  <c r="AR86" i="21"/>
  <c r="AQ86" i="21"/>
  <c r="AN86" i="21"/>
  <c r="AM86" i="21"/>
  <c r="AJ86" i="21"/>
  <c r="AI86" i="21"/>
  <c r="AG86" i="21"/>
  <c r="AF86" i="21"/>
  <c r="AE86" i="21"/>
  <c r="BD85" i="21"/>
  <c r="BC85" i="21"/>
  <c r="AZ85" i="21"/>
  <c r="AY85" i="21"/>
  <c r="AV85" i="21"/>
  <c r="AU85" i="21"/>
  <c r="AR85" i="21"/>
  <c r="AQ85" i="21"/>
  <c r="AN85" i="21"/>
  <c r="AM85" i="21"/>
  <c r="AJ85" i="21"/>
  <c r="AI85" i="21"/>
  <c r="AG85" i="21"/>
  <c r="AF85" i="21"/>
  <c r="AE85" i="21"/>
  <c r="BD84" i="21"/>
  <c r="BC84" i="21"/>
  <c r="AZ84" i="21"/>
  <c r="AY84" i="21"/>
  <c r="AV84" i="21"/>
  <c r="AU84" i="21"/>
  <c r="AR84" i="21"/>
  <c r="AQ84" i="21"/>
  <c r="AN84" i="21"/>
  <c r="AM84" i="21"/>
  <c r="AJ84" i="21"/>
  <c r="AI84" i="21"/>
  <c r="AG84" i="21"/>
  <c r="AF84" i="21"/>
  <c r="AE84" i="21"/>
  <c r="BD83" i="21"/>
  <c r="BC83" i="21"/>
  <c r="AZ83" i="21"/>
  <c r="AY83" i="21"/>
  <c r="AV83" i="21"/>
  <c r="AU83" i="21"/>
  <c r="AR83" i="21"/>
  <c r="AQ83" i="21"/>
  <c r="AN83" i="21"/>
  <c r="AM83" i="21"/>
  <c r="AJ83" i="21"/>
  <c r="AI83" i="21"/>
  <c r="AG83" i="21"/>
  <c r="AF83" i="21"/>
  <c r="AE83" i="21"/>
  <c r="BD82" i="21"/>
  <c r="BC82" i="21"/>
  <c r="AZ82" i="21"/>
  <c r="AY82" i="21"/>
  <c r="AV82" i="21"/>
  <c r="AU82" i="21"/>
  <c r="AR82" i="21"/>
  <c r="AQ82" i="21"/>
  <c r="AN82" i="21"/>
  <c r="AM82" i="21"/>
  <c r="AJ82" i="21"/>
  <c r="AI82" i="21"/>
  <c r="AG82" i="21"/>
  <c r="AF82" i="21"/>
  <c r="AE82" i="21"/>
  <c r="AZ81" i="21"/>
  <c r="AY81" i="21"/>
  <c r="AV81" i="21"/>
  <c r="AU81" i="21"/>
  <c r="AR81" i="21"/>
  <c r="AQ81" i="21"/>
  <c r="AN81" i="21"/>
  <c r="AM81" i="21"/>
  <c r="AJ81" i="21"/>
  <c r="AI81" i="21"/>
  <c r="AG81" i="21"/>
  <c r="AF81" i="21"/>
  <c r="AE81" i="21"/>
  <c r="BD80" i="21"/>
  <c r="BC80" i="21"/>
  <c r="AZ80" i="21"/>
  <c r="AY80" i="21"/>
  <c r="AV80" i="21"/>
  <c r="AU80" i="21"/>
  <c r="AR80" i="21"/>
  <c r="AQ80" i="21"/>
  <c r="AN80" i="21"/>
  <c r="AM80" i="21"/>
  <c r="AJ80" i="21"/>
  <c r="AI80" i="21"/>
  <c r="AG80" i="21"/>
  <c r="AF80" i="21"/>
  <c r="AE80" i="21"/>
  <c r="BD79" i="21"/>
  <c r="BC79" i="21"/>
  <c r="AZ79" i="21"/>
  <c r="AY79" i="21"/>
  <c r="AV79" i="21"/>
  <c r="AU79" i="21"/>
  <c r="AR79" i="21"/>
  <c r="AQ79" i="21"/>
  <c r="AN79" i="21"/>
  <c r="AM79" i="21"/>
  <c r="AJ79" i="21"/>
  <c r="AI79" i="21"/>
  <c r="AG79" i="21"/>
  <c r="AF79" i="21"/>
  <c r="AE79" i="21"/>
  <c r="BD78" i="21"/>
  <c r="BC78" i="21"/>
  <c r="AZ78" i="21"/>
  <c r="AY78" i="21"/>
  <c r="AV78" i="21"/>
  <c r="AU78" i="21"/>
  <c r="AR78" i="21"/>
  <c r="AQ78" i="21"/>
  <c r="AN78" i="21"/>
  <c r="AM78" i="21"/>
  <c r="AJ78" i="21"/>
  <c r="AI78" i="21"/>
  <c r="AG78" i="21"/>
  <c r="AF78" i="21"/>
  <c r="AE78" i="21"/>
  <c r="BD77" i="21"/>
  <c r="BC77" i="21"/>
  <c r="AZ77" i="21"/>
  <c r="AY77" i="21"/>
  <c r="AV77" i="21"/>
  <c r="AU77" i="21"/>
  <c r="AR77" i="21"/>
  <c r="AQ77" i="21"/>
  <c r="AN77" i="21"/>
  <c r="AM77" i="21"/>
  <c r="AJ77" i="21"/>
  <c r="AI77" i="21"/>
  <c r="AG77" i="21"/>
  <c r="AF77" i="21"/>
  <c r="AE77" i="21"/>
  <c r="BD76" i="21"/>
  <c r="BC76" i="21"/>
  <c r="AZ76" i="21"/>
  <c r="AY76" i="21"/>
  <c r="AV76" i="21"/>
  <c r="AU76" i="21"/>
  <c r="AR76" i="21"/>
  <c r="AQ76" i="21"/>
  <c r="AN76" i="21"/>
  <c r="AM76" i="21"/>
  <c r="AJ76" i="21"/>
  <c r="AI76" i="21"/>
  <c r="AG76" i="21"/>
  <c r="AF76" i="21"/>
  <c r="AE76" i="21"/>
  <c r="BD75" i="21"/>
  <c r="BC75" i="21"/>
  <c r="AZ75" i="21"/>
  <c r="AY75" i="21"/>
  <c r="AV75" i="21"/>
  <c r="AU75" i="21"/>
  <c r="AR75" i="21"/>
  <c r="AQ75" i="21"/>
  <c r="AN75" i="21"/>
  <c r="AM75" i="21"/>
  <c r="AJ75" i="21"/>
  <c r="AI75" i="21"/>
  <c r="AG75" i="21"/>
  <c r="AF75" i="21"/>
  <c r="AE75" i="21"/>
  <c r="BD74" i="21"/>
  <c r="BC74" i="21"/>
  <c r="AZ74" i="21"/>
  <c r="AY74" i="21"/>
  <c r="AV74" i="21"/>
  <c r="AU74" i="21"/>
  <c r="AR74" i="21"/>
  <c r="AQ74" i="21"/>
  <c r="AN74" i="21"/>
  <c r="AM74" i="21"/>
  <c r="AJ74" i="21"/>
  <c r="AI74" i="21"/>
  <c r="AG74" i="21"/>
  <c r="AF74" i="21"/>
  <c r="AE74" i="21"/>
  <c r="BD73" i="21"/>
  <c r="BC73" i="21"/>
  <c r="AZ73" i="21"/>
  <c r="AY73" i="21"/>
  <c r="AV73" i="21"/>
  <c r="AU73" i="21"/>
  <c r="AR73" i="21"/>
  <c r="AQ73" i="21"/>
  <c r="AN73" i="21"/>
  <c r="AM73" i="21"/>
  <c r="AJ73" i="21"/>
  <c r="AI73" i="21"/>
  <c r="AG73" i="21"/>
  <c r="AF73" i="21"/>
  <c r="AE73" i="21"/>
  <c r="BD72" i="21"/>
  <c r="BC72" i="21"/>
  <c r="AZ72" i="21"/>
  <c r="AY72" i="21"/>
  <c r="AV72" i="21"/>
  <c r="AU72" i="21"/>
  <c r="AR72" i="21"/>
  <c r="AQ72" i="21"/>
  <c r="AN72" i="21"/>
  <c r="AM72" i="21"/>
  <c r="AJ72" i="21"/>
  <c r="AI72" i="21"/>
  <c r="AG72" i="21"/>
  <c r="AF72" i="21"/>
  <c r="AE72" i="21"/>
  <c r="BD71" i="21"/>
  <c r="BC71" i="21"/>
  <c r="AZ71" i="21"/>
  <c r="AY71" i="21"/>
  <c r="AV71" i="21"/>
  <c r="AU71" i="21"/>
  <c r="AR71" i="21"/>
  <c r="AQ71" i="21"/>
  <c r="AN71" i="21"/>
  <c r="AM71" i="21"/>
  <c r="AJ71" i="21"/>
  <c r="AI71" i="21"/>
  <c r="AG71" i="21"/>
  <c r="AF71" i="21"/>
  <c r="AE71" i="21"/>
  <c r="BD70" i="21"/>
  <c r="BC70" i="21"/>
  <c r="AZ70" i="21"/>
  <c r="AY70" i="21"/>
  <c r="AV70" i="21"/>
  <c r="AU70" i="21"/>
  <c r="AR70" i="21"/>
  <c r="AQ70" i="21"/>
  <c r="AN70" i="21"/>
  <c r="AM70" i="21"/>
  <c r="AJ70" i="21"/>
  <c r="AI70" i="21"/>
  <c r="AG70" i="21"/>
  <c r="AF70" i="21"/>
  <c r="AE70" i="21"/>
  <c r="BD69" i="21"/>
  <c r="BC69" i="21"/>
  <c r="AZ69" i="21"/>
  <c r="AY69" i="21"/>
  <c r="AV69" i="21"/>
  <c r="AU69" i="21"/>
  <c r="AR69" i="21"/>
  <c r="AQ69" i="21"/>
  <c r="AN69" i="21"/>
  <c r="AM69" i="21"/>
  <c r="AJ69" i="21"/>
  <c r="AI69" i="21"/>
  <c r="AG69" i="21"/>
  <c r="AF69" i="21"/>
  <c r="AE69" i="21"/>
  <c r="BD68" i="21"/>
  <c r="BC68" i="21"/>
  <c r="AZ68" i="21"/>
  <c r="AY68" i="21"/>
  <c r="AV68" i="21"/>
  <c r="AU68" i="21"/>
  <c r="AR68" i="21"/>
  <c r="AQ68" i="21"/>
  <c r="AN68" i="21"/>
  <c r="AM68" i="21"/>
  <c r="AJ68" i="21"/>
  <c r="AI68" i="21"/>
  <c r="AG68" i="21"/>
  <c r="AF68" i="21"/>
  <c r="AE68" i="21"/>
  <c r="BD67" i="21"/>
  <c r="BC67" i="21"/>
  <c r="AZ67" i="21"/>
  <c r="AY67" i="21"/>
  <c r="AV67" i="21"/>
  <c r="AU67" i="21"/>
  <c r="AR67" i="21"/>
  <c r="AQ67" i="21"/>
  <c r="AN67" i="21"/>
  <c r="AM67" i="21"/>
  <c r="AJ67" i="21"/>
  <c r="AI67" i="21"/>
  <c r="AG67" i="21"/>
  <c r="AF67" i="21"/>
  <c r="AE67" i="21"/>
  <c r="BD66" i="21"/>
  <c r="BC66" i="21"/>
  <c r="AZ66" i="21"/>
  <c r="AY66" i="21"/>
  <c r="AV66" i="21"/>
  <c r="AU66" i="21"/>
  <c r="AR66" i="21"/>
  <c r="AQ66" i="21"/>
  <c r="AN66" i="21"/>
  <c r="AM66" i="21"/>
  <c r="AJ66" i="21"/>
  <c r="AI66" i="21"/>
  <c r="AG66" i="21"/>
  <c r="AF66" i="21"/>
  <c r="AE66" i="21"/>
  <c r="BD65" i="21"/>
  <c r="BC65" i="21"/>
  <c r="AZ65" i="21"/>
  <c r="AY65" i="21"/>
  <c r="AV65" i="21"/>
  <c r="AU65" i="21"/>
  <c r="AR65" i="21"/>
  <c r="AQ65" i="21"/>
  <c r="AN65" i="21"/>
  <c r="AM65" i="21"/>
  <c r="AJ65" i="21"/>
  <c r="AI65" i="21"/>
  <c r="AG65" i="21"/>
  <c r="AF65" i="21"/>
  <c r="AE65" i="21"/>
  <c r="BD64" i="21"/>
  <c r="BC64" i="21"/>
  <c r="AZ64" i="21"/>
  <c r="AY64" i="21"/>
  <c r="AV64" i="21"/>
  <c r="AU64" i="21"/>
  <c r="AR64" i="21"/>
  <c r="AQ64" i="21"/>
  <c r="AN64" i="21"/>
  <c r="AM64" i="21"/>
  <c r="AJ64" i="21"/>
  <c r="AI64" i="21"/>
  <c r="AG64" i="21"/>
  <c r="AF64" i="21"/>
  <c r="AE64" i="21"/>
  <c r="BD63" i="21"/>
  <c r="BC63" i="21"/>
  <c r="AZ63" i="21"/>
  <c r="AY63" i="21"/>
  <c r="AV63" i="21"/>
  <c r="AU63" i="21"/>
  <c r="AR63" i="21"/>
  <c r="AQ63" i="21"/>
  <c r="AN63" i="21"/>
  <c r="AM63" i="21"/>
  <c r="AJ63" i="21"/>
  <c r="AI63" i="21"/>
  <c r="AG63" i="21"/>
  <c r="AF63" i="21"/>
  <c r="AE63" i="21"/>
  <c r="BD62" i="21"/>
  <c r="BC62" i="21"/>
  <c r="AZ62" i="21"/>
  <c r="AY62" i="21"/>
  <c r="AV62" i="21"/>
  <c r="AU62" i="21"/>
  <c r="AR62" i="21"/>
  <c r="AQ62" i="21"/>
  <c r="AN62" i="21"/>
  <c r="AM62" i="21"/>
  <c r="AJ62" i="21"/>
  <c r="AI62" i="21"/>
  <c r="AG62" i="21"/>
  <c r="AF62" i="21"/>
  <c r="AE62" i="21"/>
  <c r="BD61" i="21"/>
  <c r="BC61" i="21"/>
  <c r="AZ61" i="21"/>
  <c r="AY61" i="21"/>
  <c r="AV61" i="21"/>
  <c r="AU61" i="21"/>
  <c r="AR61" i="21"/>
  <c r="AQ61" i="21"/>
  <c r="AN61" i="21"/>
  <c r="AM61" i="21"/>
  <c r="AJ61" i="21"/>
  <c r="AI61" i="21"/>
  <c r="AG61" i="21"/>
  <c r="AF61" i="21"/>
  <c r="AE61" i="21"/>
  <c r="AA59" i="21"/>
  <c r="Z59" i="21"/>
  <c r="W59" i="21"/>
  <c r="V59" i="21"/>
  <c r="S59" i="21"/>
  <c r="R59" i="21"/>
  <c r="O59" i="21"/>
  <c r="N59" i="21"/>
  <c r="K59" i="21"/>
  <c r="J59" i="21"/>
  <c r="G59" i="21"/>
  <c r="F59" i="21"/>
  <c r="BD41" i="21"/>
  <c r="BC41" i="21"/>
  <c r="AZ41" i="21"/>
  <c r="AY41" i="21"/>
  <c r="AV41" i="21"/>
  <c r="AU41" i="21"/>
  <c r="AR41" i="21"/>
  <c r="AQ41" i="21"/>
  <c r="AN41" i="21"/>
  <c r="AM41" i="21"/>
  <c r="AJ41" i="21"/>
  <c r="AI41" i="21"/>
  <c r="AG41" i="21"/>
  <c r="AF41" i="21"/>
  <c r="AE41" i="21"/>
  <c r="BE41" i="21"/>
  <c r="AS41" i="21"/>
  <c r="AK41" i="21"/>
  <c r="BD40" i="21"/>
  <c r="BC40" i="21"/>
  <c r="AZ40" i="21"/>
  <c r="AY40" i="21"/>
  <c r="AV40" i="21"/>
  <c r="AU40" i="21"/>
  <c r="AR40" i="21"/>
  <c r="AQ40" i="21"/>
  <c r="AN40" i="21"/>
  <c r="AM40" i="21"/>
  <c r="AJ40" i="21"/>
  <c r="AI40" i="21"/>
  <c r="AG40" i="21"/>
  <c r="AF40" i="21"/>
  <c r="AE40" i="21"/>
  <c r="BE40" i="21"/>
  <c r="BA133" i="21"/>
  <c r="AW40" i="21"/>
  <c r="AS40" i="21"/>
  <c r="BD39" i="21"/>
  <c r="BC39" i="21"/>
  <c r="AZ39" i="21"/>
  <c r="AY39" i="21"/>
  <c r="AV39" i="21"/>
  <c r="AU39" i="21"/>
  <c r="AR39" i="21"/>
  <c r="AQ39" i="21"/>
  <c r="AN39" i="21"/>
  <c r="AM39" i="21"/>
  <c r="AJ39" i="21"/>
  <c r="AI39" i="21"/>
  <c r="AG39" i="21"/>
  <c r="AF39" i="21"/>
  <c r="AE39" i="21"/>
  <c r="BA39" i="21"/>
  <c r="AS39" i="21"/>
  <c r="AO39" i="21"/>
  <c r="BD38" i="21"/>
  <c r="BC38" i="21"/>
  <c r="AZ38" i="21"/>
  <c r="AY38" i="21"/>
  <c r="AV38" i="21"/>
  <c r="AU38" i="21"/>
  <c r="AR38" i="21"/>
  <c r="AQ38" i="21"/>
  <c r="AN38" i="21"/>
  <c r="AM38" i="21"/>
  <c r="AJ38" i="21"/>
  <c r="AI38" i="21"/>
  <c r="AG38" i="21"/>
  <c r="AF38" i="21"/>
  <c r="AE38" i="21"/>
  <c r="BA38" i="21"/>
  <c r="AO131" i="21"/>
  <c r="BD37" i="21"/>
  <c r="BC37" i="21"/>
  <c r="AZ37" i="21"/>
  <c r="AY37" i="21"/>
  <c r="AV37" i="21"/>
  <c r="AU37" i="21"/>
  <c r="AR37" i="21"/>
  <c r="AQ37" i="21"/>
  <c r="AN37" i="21"/>
  <c r="AM37" i="21"/>
  <c r="AJ37" i="21"/>
  <c r="AI37" i="21"/>
  <c r="AG37" i="21"/>
  <c r="AF37" i="21"/>
  <c r="AE37" i="21"/>
  <c r="BE37" i="21"/>
  <c r="BA37" i="21"/>
  <c r="AW37" i="21"/>
  <c r="AS130" i="21"/>
  <c r="AO37" i="21"/>
  <c r="BD36" i="21"/>
  <c r="BC36" i="21"/>
  <c r="AZ36" i="21"/>
  <c r="AY36" i="21"/>
  <c r="AV36" i="21"/>
  <c r="AU36" i="21"/>
  <c r="AR36" i="21"/>
  <c r="AQ36" i="21"/>
  <c r="AN36" i="21"/>
  <c r="AM36" i="21"/>
  <c r="AJ36" i="21"/>
  <c r="AI36" i="21"/>
  <c r="AG36" i="21"/>
  <c r="AF36" i="21"/>
  <c r="AE36" i="21"/>
  <c r="AW36" i="21"/>
  <c r="AK129" i="21"/>
  <c r="AZ35" i="21"/>
  <c r="AY35" i="21"/>
  <c r="AV35" i="21"/>
  <c r="AU35" i="21"/>
  <c r="AR35" i="21"/>
  <c r="AQ35" i="21"/>
  <c r="AN35" i="21"/>
  <c r="AM35" i="21"/>
  <c r="AJ35" i="21"/>
  <c r="AI35" i="21"/>
  <c r="AG35" i="21"/>
  <c r="AF35" i="21"/>
  <c r="AE35" i="21"/>
  <c r="AW35" i="21"/>
  <c r="AO81" i="21"/>
  <c r="BD34" i="21"/>
  <c r="BC34" i="21"/>
  <c r="AZ34" i="21"/>
  <c r="AY34" i="21"/>
  <c r="AV34" i="21"/>
  <c r="AU34" i="21"/>
  <c r="AR34" i="21"/>
  <c r="AQ34" i="21"/>
  <c r="AN34" i="21"/>
  <c r="AM34" i="21"/>
  <c r="AJ34" i="21"/>
  <c r="AI34" i="21"/>
  <c r="AG34" i="21"/>
  <c r="AF34" i="21"/>
  <c r="AE34" i="21"/>
  <c r="AW34" i="21"/>
  <c r="AK34" i="21"/>
  <c r="BD33" i="21"/>
  <c r="BC33" i="21"/>
  <c r="AZ33" i="21"/>
  <c r="AY33" i="21"/>
  <c r="AV33" i="21"/>
  <c r="AU33" i="21"/>
  <c r="AR33" i="21"/>
  <c r="AQ33" i="21"/>
  <c r="AN33" i="21"/>
  <c r="AM33" i="21"/>
  <c r="AJ33" i="21"/>
  <c r="AI33" i="21"/>
  <c r="AG33" i="21"/>
  <c r="AF33" i="21"/>
  <c r="AE33" i="21"/>
  <c r="BE79" i="21"/>
  <c r="AW33" i="21"/>
  <c r="AK33" i="21"/>
  <c r="BD32" i="21"/>
  <c r="BC32" i="21"/>
  <c r="AZ32" i="21"/>
  <c r="AY32" i="21"/>
  <c r="AV32" i="21"/>
  <c r="AU32" i="21"/>
  <c r="AR32" i="21"/>
  <c r="AQ32" i="21"/>
  <c r="AN32" i="21"/>
  <c r="AM32" i="21"/>
  <c r="AJ32" i="21"/>
  <c r="AI32" i="21"/>
  <c r="AG32" i="21"/>
  <c r="AF32" i="21"/>
  <c r="AE32" i="21"/>
  <c r="BA32" i="21"/>
  <c r="AW32" i="21"/>
  <c r="AS32" i="21"/>
  <c r="AK32" i="21"/>
  <c r="BD31" i="21"/>
  <c r="BC31" i="21"/>
  <c r="AZ31" i="21"/>
  <c r="AY31" i="21"/>
  <c r="AV31" i="21"/>
  <c r="AU31" i="21"/>
  <c r="AR31" i="21"/>
  <c r="AQ31" i="21"/>
  <c r="AN31" i="21"/>
  <c r="AM31" i="21"/>
  <c r="AJ31" i="21"/>
  <c r="AI31" i="21"/>
  <c r="AG31" i="21"/>
  <c r="AF31" i="21"/>
  <c r="AE31" i="21"/>
  <c r="AS31" i="21"/>
  <c r="AO31" i="21"/>
  <c r="AK31" i="21"/>
  <c r="BD30" i="21"/>
  <c r="BC30" i="21"/>
  <c r="AZ30" i="21"/>
  <c r="AY30" i="21"/>
  <c r="AV30" i="21"/>
  <c r="AU30" i="21"/>
  <c r="AR30" i="21"/>
  <c r="AQ30" i="21"/>
  <c r="AN30" i="21"/>
  <c r="AM30" i="21"/>
  <c r="AJ30" i="21"/>
  <c r="AI30" i="21"/>
  <c r="AG30" i="21"/>
  <c r="AF30" i="21"/>
  <c r="AE30" i="21"/>
  <c r="BE30" i="21"/>
  <c r="BA30" i="21"/>
  <c r="BD29" i="21"/>
  <c r="BC29" i="21"/>
  <c r="AZ29" i="21"/>
  <c r="AY29" i="21"/>
  <c r="AV29" i="21"/>
  <c r="AU29" i="21"/>
  <c r="AR29" i="21"/>
  <c r="AQ29" i="21"/>
  <c r="AN29" i="21"/>
  <c r="AM29" i="21"/>
  <c r="AJ29" i="21"/>
  <c r="AI29" i="21"/>
  <c r="AG29" i="21"/>
  <c r="AF29" i="21"/>
  <c r="AE29" i="21"/>
  <c r="BA29" i="21"/>
  <c r="AW29" i="21"/>
  <c r="AS29" i="21"/>
  <c r="AO75" i="21"/>
  <c r="BD28" i="21"/>
  <c r="BC28" i="21"/>
  <c r="AZ28" i="21"/>
  <c r="AY28" i="21"/>
  <c r="AV28" i="21"/>
  <c r="AU28" i="21"/>
  <c r="AR28" i="21"/>
  <c r="AQ28" i="21"/>
  <c r="AN28" i="21"/>
  <c r="AM28" i="21"/>
  <c r="AJ28" i="21"/>
  <c r="AI28" i="21"/>
  <c r="AG28" i="21"/>
  <c r="AF28" i="21"/>
  <c r="AE28" i="21"/>
  <c r="AO28" i="21"/>
  <c r="AK28" i="21"/>
  <c r="BD27" i="21"/>
  <c r="BC27" i="21"/>
  <c r="AZ27" i="21"/>
  <c r="AY27" i="21"/>
  <c r="AV27" i="21"/>
  <c r="AU27" i="21"/>
  <c r="AR27" i="21"/>
  <c r="AQ27" i="21"/>
  <c r="AN27" i="21"/>
  <c r="AM27" i="21"/>
  <c r="AJ27" i="21"/>
  <c r="AI27" i="21"/>
  <c r="AG27" i="21"/>
  <c r="AF27" i="21"/>
  <c r="AE27" i="21"/>
  <c r="BE27" i="21"/>
  <c r="BA27" i="21"/>
  <c r="AW27" i="21"/>
  <c r="BD26" i="21"/>
  <c r="BC26" i="21"/>
  <c r="AZ26" i="21"/>
  <c r="AY26" i="21"/>
  <c r="AV26" i="21"/>
  <c r="AU26" i="21"/>
  <c r="AR26" i="21"/>
  <c r="AQ26" i="21"/>
  <c r="AN26" i="21"/>
  <c r="AM26" i="21"/>
  <c r="AJ26" i="21"/>
  <c r="AI26" i="21"/>
  <c r="AG26" i="21"/>
  <c r="AF26" i="21"/>
  <c r="AE26" i="21"/>
  <c r="AW26" i="21"/>
  <c r="AS72" i="21"/>
  <c r="AO26" i="21"/>
  <c r="BD25" i="21"/>
  <c r="BC25" i="21"/>
  <c r="AZ25" i="21"/>
  <c r="AY25" i="21"/>
  <c r="AV25" i="21"/>
  <c r="AU25" i="21"/>
  <c r="AR25" i="21"/>
  <c r="AQ25" i="21"/>
  <c r="AN25" i="21"/>
  <c r="AM25" i="21"/>
  <c r="AJ25" i="21"/>
  <c r="AI25" i="21"/>
  <c r="AG25" i="21"/>
  <c r="AF25" i="21"/>
  <c r="AE25" i="21"/>
  <c r="AK25" i="21"/>
  <c r="BD24" i="21"/>
  <c r="BC24" i="21"/>
  <c r="AZ24" i="21"/>
  <c r="AY24" i="21"/>
  <c r="AV24" i="21"/>
  <c r="AU24" i="21"/>
  <c r="AR24" i="21"/>
  <c r="AQ24" i="21"/>
  <c r="AN24" i="21"/>
  <c r="AM24" i="21"/>
  <c r="AJ24" i="21"/>
  <c r="AI24" i="21"/>
  <c r="AG24" i="21"/>
  <c r="AF24" i="21"/>
  <c r="AE24" i="21"/>
  <c r="BE24" i="21"/>
  <c r="BA24" i="21"/>
  <c r="AO70" i="21"/>
  <c r="BD23" i="21"/>
  <c r="BC23" i="21"/>
  <c r="AZ23" i="21"/>
  <c r="AY23" i="21"/>
  <c r="AV23" i="21"/>
  <c r="AU23" i="21"/>
  <c r="AR23" i="21"/>
  <c r="AQ23" i="21"/>
  <c r="AN23" i="21"/>
  <c r="AM23" i="21"/>
  <c r="AJ23" i="21"/>
  <c r="AI23" i="21"/>
  <c r="AG23" i="21"/>
  <c r="AF23" i="21"/>
  <c r="AE23" i="21"/>
  <c r="AS69" i="21"/>
  <c r="BD22" i="21"/>
  <c r="BC22" i="21"/>
  <c r="AZ22" i="21"/>
  <c r="AY22" i="21"/>
  <c r="AV22" i="21"/>
  <c r="AU22" i="21"/>
  <c r="AR22" i="21"/>
  <c r="AQ22" i="21"/>
  <c r="AN22" i="21"/>
  <c r="AM22" i="21"/>
  <c r="AJ22" i="21"/>
  <c r="AI22" i="21"/>
  <c r="AG22" i="21"/>
  <c r="AF22" i="21"/>
  <c r="AE22" i="21"/>
  <c r="BE22" i="21"/>
  <c r="BA22" i="21"/>
  <c r="AW22" i="21"/>
  <c r="BD21" i="21"/>
  <c r="BC21" i="21"/>
  <c r="AZ21" i="21"/>
  <c r="AY21" i="21"/>
  <c r="AV21" i="21"/>
  <c r="AU21" i="21"/>
  <c r="AR21" i="21"/>
  <c r="AQ21" i="21"/>
  <c r="AN21" i="21"/>
  <c r="AM21" i="21"/>
  <c r="AJ21" i="21"/>
  <c r="AI21" i="21"/>
  <c r="AG21" i="21"/>
  <c r="AF21" i="21"/>
  <c r="AE21" i="21"/>
  <c r="AW21" i="21"/>
  <c r="AO67" i="21"/>
  <c r="AK21" i="21"/>
  <c r="BD20" i="21"/>
  <c r="BC20" i="21"/>
  <c r="AZ20" i="21"/>
  <c r="AY20" i="21"/>
  <c r="AV20" i="21"/>
  <c r="AU20" i="21"/>
  <c r="AR20" i="21"/>
  <c r="AQ20" i="21"/>
  <c r="AN20" i="21"/>
  <c r="AM20" i="21"/>
  <c r="AJ20" i="21"/>
  <c r="AI20" i="21"/>
  <c r="AG20" i="21"/>
  <c r="AF20" i="21"/>
  <c r="AE20" i="21"/>
  <c r="BE66" i="21"/>
  <c r="AO20" i="21"/>
  <c r="BD19" i="21"/>
  <c r="BC19" i="21"/>
  <c r="AZ19" i="21"/>
  <c r="AY19" i="21"/>
  <c r="AV19" i="21"/>
  <c r="AU19" i="21"/>
  <c r="AR19" i="21"/>
  <c r="AQ19" i="21"/>
  <c r="AN19" i="21"/>
  <c r="AM19" i="21"/>
  <c r="AJ19" i="21"/>
  <c r="AI19" i="21"/>
  <c r="AG19" i="21"/>
  <c r="AF19" i="21"/>
  <c r="AE19" i="21"/>
  <c r="BA19" i="21"/>
  <c r="AW65" i="21"/>
  <c r="AS19" i="21"/>
  <c r="BD18" i="21"/>
  <c r="BC18" i="21"/>
  <c r="AZ18" i="21"/>
  <c r="AY18" i="21"/>
  <c r="AV18" i="21"/>
  <c r="AU18" i="21"/>
  <c r="AR18" i="21"/>
  <c r="AQ18" i="21"/>
  <c r="AN18" i="21"/>
  <c r="AM18" i="21"/>
  <c r="AJ18" i="21"/>
  <c r="AI18" i="21"/>
  <c r="AG18" i="21"/>
  <c r="AF18" i="21"/>
  <c r="AE18" i="21"/>
  <c r="AW18" i="21"/>
  <c r="AO18" i="21"/>
  <c r="AK18" i="21"/>
  <c r="BD17" i="21"/>
  <c r="BC17" i="21"/>
  <c r="AZ17" i="21"/>
  <c r="AY17" i="21"/>
  <c r="AV17" i="21"/>
  <c r="AU17" i="21"/>
  <c r="AR17" i="21"/>
  <c r="AQ17" i="21"/>
  <c r="AN17" i="21"/>
  <c r="AM17" i="21"/>
  <c r="AJ17" i="21"/>
  <c r="AI17" i="21"/>
  <c r="AG17" i="21"/>
  <c r="AF17" i="21"/>
  <c r="AE17" i="21"/>
  <c r="BE63" i="21"/>
  <c r="BA17" i="21"/>
  <c r="AK17" i="21"/>
  <c r="BD16" i="21"/>
  <c r="BC16" i="21"/>
  <c r="AZ16" i="21"/>
  <c r="AY16" i="21"/>
  <c r="AV16" i="21"/>
  <c r="AU16" i="21"/>
  <c r="AR16" i="21"/>
  <c r="AQ16" i="21"/>
  <c r="AN16" i="21"/>
  <c r="AM16" i="21"/>
  <c r="AJ16" i="21"/>
  <c r="AI16" i="21"/>
  <c r="AG16" i="21"/>
  <c r="AF16" i="21"/>
  <c r="AE16" i="21"/>
  <c r="BE16" i="21"/>
  <c r="AS16" i="21"/>
  <c r="AO16" i="21"/>
  <c r="BD15" i="21"/>
  <c r="BC15" i="21"/>
  <c r="AZ15" i="21"/>
  <c r="AY15" i="21"/>
  <c r="AV15" i="21"/>
  <c r="AU15" i="21"/>
  <c r="AR15" i="21"/>
  <c r="AQ15" i="21"/>
  <c r="AN15" i="21"/>
  <c r="AM15" i="21"/>
  <c r="AJ15" i="21"/>
  <c r="AI15" i="21"/>
  <c r="AG15" i="21"/>
  <c r="AF15" i="21"/>
  <c r="AE15" i="21"/>
  <c r="AS61" i="21"/>
  <c r="AK15" i="21"/>
  <c r="AA13" i="21"/>
  <c r="Z13" i="21"/>
  <c r="W13" i="21"/>
  <c r="V13" i="21"/>
  <c r="S13" i="21"/>
  <c r="R13" i="21"/>
  <c r="O13" i="21"/>
  <c r="N13" i="21"/>
  <c r="K13" i="21"/>
  <c r="J13" i="21"/>
  <c r="G13" i="21"/>
  <c r="F13" i="21"/>
  <c r="AA11" i="20"/>
  <c r="Z11" i="20"/>
  <c r="W11" i="20"/>
  <c r="V11" i="20"/>
  <c r="S11" i="20"/>
  <c r="R11" i="20"/>
  <c r="O11" i="20"/>
  <c r="N11" i="20"/>
  <c r="K11" i="20"/>
  <c r="J11" i="20"/>
  <c r="G11" i="20"/>
  <c r="F11" i="20"/>
  <c r="D11" i="20"/>
  <c r="C11" i="20"/>
  <c r="B11" i="20"/>
  <c r="W146" i="19"/>
  <c r="V146" i="19"/>
  <c r="S146" i="19"/>
  <c r="R146" i="19"/>
  <c r="O146" i="19"/>
  <c r="N146" i="19"/>
  <c r="K146" i="19"/>
  <c r="J146" i="19"/>
  <c r="G146" i="19"/>
  <c r="F146" i="19"/>
  <c r="D146" i="19"/>
  <c r="C146" i="19"/>
  <c r="B146" i="19"/>
  <c r="AA145" i="19"/>
  <c r="Z145" i="19"/>
  <c r="W145" i="19"/>
  <c r="V145" i="19"/>
  <c r="S145" i="19"/>
  <c r="R145" i="19"/>
  <c r="O145" i="19"/>
  <c r="N145" i="19"/>
  <c r="K145" i="19"/>
  <c r="J145" i="19"/>
  <c r="G145" i="19"/>
  <c r="F145" i="19"/>
  <c r="D145" i="19"/>
  <c r="C145" i="19"/>
  <c r="B145" i="19"/>
  <c r="AA141" i="19"/>
  <c r="Z141" i="19"/>
  <c r="W141" i="19"/>
  <c r="V141" i="19"/>
  <c r="S141" i="19"/>
  <c r="R141" i="19"/>
  <c r="O141" i="19"/>
  <c r="N141" i="19"/>
  <c r="K141" i="19"/>
  <c r="J141" i="19"/>
  <c r="G141" i="19"/>
  <c r="F141" i="19"/>
  <c r="D141" i="19"/>
  <c r="C141" i="19"/>
  <c r="B141" i="19"/>
  <c r="AA140" i="19"/>
  <c r="Z140" i="19"/>
  <c r="W140" i="19"/>
  <c r="V140" i="19"/>
  <c r="S140" i="19"/>
  <c r="R140" i="19"/>
  <c r="O140" i="19"/>
  <c r="N140" i="19"/>
  <c r="K140" i="19"/>
  <c r="J140" i="19"/>
  <c r="G140" i="19"/>
  <c r="F140" i="19"/>
  <c r="D140" i="19"/>
  <c r="C140" i="19"/>
  <c r="B140" i="19"/>
  <c r="AA139" i="19"/>
  <c r="Z139" i="19"/>
  <c r="W139" i="19"/>
  <c r="V139" i="19"/>
  <c r="S139" i="19"/>
  <c r="R139" i="19"/>
  <c r="O139" i="19"/>
  <c r="N139" i="19"/>
  <c r="K139" i="19"/>
  <c r="J139" i="19"/>
  <c r="G139" i="19"/>
  <c r="F139" i="19"/>
  <c r="D139" i="19"/>
  <c r="C139" i="19"/>
  <c r="B139" i="19"/>
  <c r="T125" i="19"/>
  <c r="AA125" i="19"/>
  <c r="Z125" i="19"/>
  <c r="W125" i="19"/>
  <c r="V125" i="19"/>
  <c r="S125" i="19"/>
  <c r="R125" i="19"/>
  <c r="O125" i="19"/>
  <c r="N125" i="19"/>
  <c r="L125" i="19"/>
  <c r="K125" i="19"/>
  <c r="J125" i="19"/>
  <c r="G125" i="19"/>
  <c r="F125" i="19"/>
  <c r="D125" i="19"/>
  <c r="C125" i="19"/>
  <c r="B125" i="19"/>
  <c r="AB116" i="19"/>
  <c r="T115" i="19"/>
  <c r="P119" i="19"/>
  <c r="L114" i="19"/>
  <c r="H119" i="19"/>
  <c r="AA119" i="19"/>
  <c r="Z119" i="19"/>
  <c r="W119" i="19"/>
  <c r="V119" i="19"/>
  <c r="S119" i="19"/>
  <c r="R119" i="19"/>
  <c r="O119" i="19"/>
  <c r="N119" i="19"/>
  <c r="K119" i="19"/>
  <c r="J119" i="19"/>
  <c r="G119" i="19"/>
  <c r="F119" i="19"/>
  <c r="D119" i="19"/>
  <c r="C119" i="19"/>
  <c r="B119" i="19"/>
  <c r="AA116" i="19"/>
  <c r="Z116" i="19"/>
  <c r="W116" i="19"/>
  <c r="V116" i="19"/>
  <c r="S116" i="19"/>
  <c r="R116" i="19"/>
  <c r="P116" i="19"/>
  <c r="O116" i="19"/>
  <c r="N116" i="19"/>
  <c r="L116" i="19"/>
  <c r="K116" i="19"/>
  <c r="J116" i="19"/>
  <c r="H116" i="19"/>
  <c r="G116" i="19"/>
  <c r="F116" i="19"/>
  <c r="D116" i="19"/>
  <c r="C116" i="19"/>
  <c r="B116" i="19"/>
  <c r="R27" i="6" s="1"/>
  <c r="AA115" i="19"/>
  <c r="Z115" i="19"/>
  <c r="W115" i="19"/>
  <c r="V115" i="19"/>
  <c r="S115" i="19"/>
  <c r="R115" i="19"/>
  <c r="O115" i="19"/>
  <c r="N115" i="19"/>
  <c r="K115" i="19"/>
  <c r="J115" i="19"/>
  <c r="G115" i="19"/>
  <c r="F115" i="19"/>
  <c r="D115" i="19"/>
  <c r="C115" i="19"/>
  <c r="B115" i="19"/>
  <c r="R22" i="6" s="1"/>
  <c r="AA114" i="19"/>
  <c r="Z114" i="19"/>
  <c r="W114" i="19"/>
  <c r="V114" i="19"/>
  <c r="S114" i="19"/>
  <c r="R114" i="19"/>
  <c r="O114" i="19"/>
  <c r="N114" i="19"/>
  <c r="K114" i="19"/>
  <c r="J114" i="19"/>
  <c r="G114" i="19"/>
  <c r="F114" i="19"/>
  <c r="D114" i="19"/>
  <c r="C114" i="19"/>
  <c r="B114" i="19"/>
  <c r="R17" i="6" s="1"/>
  <c r="W95" i="19"/>
  <c r="V95" i="19"/>
  <c r="S95" i="19"/>
  <c r="R95" i="19"/>
  <c r="O95" i="19"/>
  <c r="N95" i="19"/>
  <c r="K95" i="19"/>
  <c r="J95" i="19"/>
  <c r="G95" i="19"/>
  <c r="F95" i="19"/>
  <c r="D95" i="19"/>
  <c r="C95" i="19"/>
  <c r="B95" i="19"/>
  <c r="AA94" i="19"/>
  <c r="Z94" i="19"/>
  <c r="W94" i="19"/>
  <c r="V94" i="19"/>
  <c r="S94" i="19"/>
  <c r="R94" i="19"/>
  <c r="O94" i="19"/>
  <c r="N94" i="19"/>
  <c r="K94" i="19"/>
  <c r="J94" i="19"/>
  <c r="G94" i="19"/>
  <c r="F94" i="19"/>
  <c r="D94" i="19"/>
  <c r="C94" i="19"/>
  <c r="B94" i="19"/>
  <c r="AA90" i="19"/>
  <c r="Z90" i="19"/>
  <c r="W90" i="19"/>
  <c r="V90" i="19"/>
  <c r="S90" i="19"/>
  <c r="R90" i="19"/>
  <c r="O90" i="19"/>
  <c r="N90" i="19"/>
  <c r="K90" i="19"/>
  <c r="J90" i="19"/>
  <c r="G90" i="19"/>
  <c r="F90" i="19"/>
  <c r="D90" i="19"/>
  <c r="C90" i="19"/>
  <c r="B90" i="19"/>
  <c r="AA89" i="19"/>
  <c r="Z89" i="19"/>
  <c r="W89" i="19"/>
  <c r="V89" i="19"/>
  <c r="S89" i="19"/>
  <c r="R89" i="19"/>
  <c r="O89" i="19"/>
  <c r="N89" i="19"/>
  <c r="K89" i="19"/>
  <c r="J89" i="19"/>
  <c r="G89" i="19"/>
  <c r="F89" i="19"/>
  <c r="D89" i="19"/>
  <c r="C89" i="19"/>
  <c r="B89" i="19"/>
  <c r="AA88" i="19"/>
  <c r="Z88" i="19"/>
  <c r="W88" i="19"/>
  <c r="V88" i="19"/>
  <c r="S88" i="19"/>
  <c r="R88" i="19"/>
  <c r="O88" i="19"/>
  <c r="N88" i="19"/>
  <c r="K88" i="19"/>
  <c r="J88" i="19"/>
  <c r="G88" i="19"/>
  <c r="F88" i="19"/>
  <c r="D88" i="19"/>
  <c r="C88" i="19"/>
  <c r="B88" i="19"/>
  <c r="AA74" i="19"/>
  <c r="Z74" i="19"/>
  <c r="W74" i="19"/>
  <c r="V74" i="19"/>
  <c r="S74" i="19"/>
  <c r="R74" i="19"/>
  <c r="O74" i="19"/>
  <c r="N74" i="19"/>
  <c r="K74" i="19"/>
  <c r="J74" i="19"/>
  <c r="G74" i="19"/>
  <c r="F74" i="19"/>
  <c r="D74" i="19"/>
  <c r="C74" i="19"/>
  <c r="B74" i="19"/>
  <c r="AB65" i="19"/>
  <c r="X65" i="19"/>
  <c r="P65" i="19"/>
  <c r="L65" i="19"/>
  <c r="H65" i="19"/>
  <c r="AA68" i="19"/>
  <c r="Z68" i="19"/>
  <c r="W68" i="19"/>
  <c r="V68" i="19"/>
  <c r="S68" i="19"/>
  <c r="R68" i="19"/>
  <c r="O68" i="19"/>
  <c r="N68" i="19"/>
  <c r="K68" i="19"/>
  <c r="J68" i="19"/>
  <c r="G68" i="19"/>
  <c r="F68" i="19"/>
  <c r="D68" i="19"/>
  <c r="C68" i="19"/>
  <c r="B68" i="19"/>
  <c r="AA65" i="19"/>
  <c r="Z65" i="19"/>
  <c r="W65" i="19"/>
  <c r="V65" i="19"/>
  <c r="S65" i="19"/>
  <c r="R65" i="19"/>
  <c r="O65" i="19"/>
  <c r="N65" i="19"/>
  <c r="K65" i="19"/>
  <c r="J65" i="19"/>
  <c r="G65" i="19"/>
  <c r="F65" i="19"/>
  <c r="D65" i="19"/>
  <c r="C65" i="19"/>
  <c r="B65" i="19"/>
  <c r="R26" i="6" s="1"/>
  <c r="AA64" i="19"/>
  <c r="Z64" i="19"/>
  <c r="W64" i="19"/>
  <c r="V64" i="19"/>
  <c r="S64" i="19"/>
  <c r="R64" i="19"/>
  <c r="O64" i="19"/>
  <c r="N64" i="19"/>
  <c r="K64" i="19"/>
  <c r="J64" i="19"/>
  <c r="G64" i="19"/>
  <c r="F64" i="19"/>
  <c r="D64" i="19"/>
  <c r="C64" i="19"/>
  <c r="B64" i="19"/>
  <c r="R21" i="6" s="1"/>
  <c r="AA63" i="19"/>
  <c r="Z63" i="19"/>
  <c r="W63" i="19"/>
  <c r="V63" i="19"/>
  <c r="S63" i="19"/>
  <c r="R63" i="19"/>
  <c r="O63" i="19"/>
  <c r="N63" i="19"/>
  <c r="K63" i="19"/>
  <c r="J63" i="19"/>
  <c r="G63" i="19"/>
  <c r="F63" i="19"/>
  <c r="D63" i="19"/>
  <c r="C63" i="19"/>
  <c r="B63" i="19"/>
  <c r="R16" i="6" s="1"/>
  <c r="W45" i="19"/>
  <c r="V45" i="19"/>
  <c r="S45" i="19"/>
  <c r="R45" i="19"/>
  <c r="O45" i="19"/>
  <c r="N45" i="19"/>
  <c r="K45" i="19"/>
  <c r="J45" i="19"/>
  <c r="G45" i="19"/>
  <c r="F45" i="19"/>
  <c r="D45" i="19"/>
  <c r="C45" i="19"/>
  <c r="B45" i="19"/>
  <c r="AA44" i="19"/>
  <c r="Z44" i="19"/>
  <c r="W44" i="19"/>
  <c r="V44" i="19"/>
  <c r="S44" i="19"/>
  <c r="R44" i="19"/>
  <c r="O44" i="19"/>
  <c r="N44" i="19"/>
  <c r="K44" i="19"/>
  <c r="J44" i="19"/>
  <c r="G44" i="19"/>
  <c r="F44" i="19"/>
  <c r="D44" i="19"/>
  <c r="C44" i="19"/>
  <c r="B44" i="19"/>
  <c r="AA40" i="19"/>
  <c r="Z40" i="19"/>
  <c r="W40" i="19"/>
  <c r="V40" i="19"/>
  <c r="S40" i="19"/>
  <c r="R40" i="19"/>
  <c r="O40" i="19"/>
  <c r="N40" i="19"/>
  <c r="K40" i="19"/>
  <c r="J40" i="19"/>
  <c r="G40" i="19"/>
  <c r="F40" i="19"/>
  <c r="D40" i="19"/>
  <c r="C40" i="19"/>
  <c r="B40" i="19"/>
  <c r="AA39" i="19"/>
  <c r="Z39" i="19"/>
  <c r="W39" i="19"/>
  <c r="V39" i="19"/>
  <c r="S39" i="19"/>
  <c r="R39" i="19"/>
  <c r="O39" i="19"/>
  <c r="N39" i="19"/>
  <c r="K39" i="19"/>
  <c r="J39" i="19"/>
  <c r="G39" i="19"/>
  <c r="F39" i="19"/>
  <c r="D39" i="19"/>
  <c r="C39" i="19"/>
  <c r="B39" i="19"/>
  <c r="AA38" i="19"/>
  <c r="Z38" i="19"/>
  <c r="W38" i="19"/>
  <c r="V38" i="19"/>
  <c r="S38" i="19"/>
  <c r="R38" i="19"/>
  <c r="O38" i="19"/>
  <c r="N38" i="19"/>
  <c r="K38" i="19"/>
  <c r="J38" i="19"/>
  <c r="G38" i="19"/>
  <c r="F38" i="19"/>
  <c r="D38" i="19"/>
  <c r="C38" i="19"/>
  <c r="B38" i="19"/>
  <c r="AA24" i="19"/>
  <c r="Z24" i="19"/>
  <c r="W24" i="19"/>
  <c r="V24" i="19"/>
  <c r="S24" i="19"/>
  <c r="R24" i="19"/>
  <c r="O24" i="19"/>
  <c r="N24" i="19"/>
  <c r="K24" i="19"/>
  <c r="J24" i="19"/>
  <c r="G24" i="19"/>
  <c r="F24" i="19"/>
  <c r="D24" i="19"/>
  <c r="C24" i="19"/>
  <c r="B24" i="19"/>
  <c r="X15" i="19"/>
  <c r="AA18" i="19"/>
  <c r="Z18" i="19"/>
  <c r="W18" i="19"/>
  <c r="W12" i="19" s="1"/>
  <c r="V18" i="19"/>
  <c r="S18" i="19"/>
  <c r="R18" i="19"/>
  <c r="O18" i="19"/>
  <c r="N18" i="19"/>
  <c r="K18" i="19"/>
  <c r="J18" i="19"/>
  <c r="G18" i="19"/>
  <c r="F18" i="19"/>
  <c r="D18" i="19"/>
  <c r="C18" i="19"/>
  <c r="B18" i="19"/>
  <c r="AA15" i="19"/>
  <c r="Z15" i="19"/>
  <c r="W15" i="19"/>
  <c r="V15" i="19"/>
  <c r="S15" i="19"/>
  <c r="R15" i="19"/>
  <c r="O15" i="19"/>
  <c r="N15" i="19"/>
  <c r="K15" i="19"/>
  <c r="J15" i="19"/>
  <c r="G15" i="19"/>
  <c r="F15" i="19"/>
  <c r="D15" i="19"/>
  <c r="C15" i="19"/>
  <c r="B15" i="19"/>
  <c r="R25" i="6" s="1"/>
  <c r="AA14" i="19"/>
  <c r="Z14" i="19"/>
  <c r="W14" i="19"/>
  <c r="V14" i="19"/>
  <c r="S14" i="19"/>
  <c r="R14" i="19"/>
  <c r="O14" i="19"/>
  <c r="N14" i="19"/>
  <c r="K14" i="19"/>
  <c r="J14" i="19"/>
  <c r="G14" i="19"/>
  <c r="F14" i="19"/>
  <c r="D14" i="19"/>
  <c r="C14" i="19"/>
  <c r="B14" i="19"/>
  <c r="R20" i="6" s="1"/>
  <c r="AA13" i="19"/>
  <c r="Z13" i="19"/>
  <c r="W13" i="19"/>
  <c r="V13" i="19"/>
  <c r="S13" i="19"/>
  <c r="R13" i="19"/>
  <c r="O13" i="19"/>
  <c r="N13" i="19"/>
  <c r="K13" i="19"/>
  <c r="J13" i="19"/>
  <c r="G13" i="19"/>
  <c r="F13" i="19"/>
  <c r="D13" i="19"/>
  <c r="C13" i="19"/>
  <c r="B13" i="19"/>
  <c r="R15" i="6" s="1"/>
  <c r="AB22" i="18"/>
  <c r="X11" i="18"/>
  <c r="T22" i="18"/>
  <c r="P22" i="18"/>
  <c r="AA22" i="18"/>
  <c r="Z22" i="18"/>
  <c r="W22" i="18"/>
  <c r="V22" i="18"/>
  <c r="S22" i="18"/>
  <c r="R22" i="18"/>
  <c r="O22" i="18"/>
  <c r="N22" i="18"/>
  <c r="L22" i="18"/>
  <c r="K22" i="18"/>
  <c r="J22" i="18"/>
  <c r="H22" i="18"/>
  <c r="G22" i="18"/>
  <c r="F22" i="18"/>
  <c r="D22" i="18"/>
  <c r="C22" i="18"/>
  <c r="B22" i="18"/>
  <c r="AB13" i="18"/>
  <c r="X13" i="18"/>
  <c r="T13" i="18"/>
  <c r="T12" i="18"/>
  <c r="P12" i="18"/>
  <c r="L11" i="18"/>
  <c r="H11" i="18"/>
  <c r="AA16" i="18"/>
  <c r="Z16" i="18"/>
  <c r="W16" i="18"/>
  <c r="V16" i="18"/>
  <c r="S16" i="18"/>
  <c r="R16" i="18"/>
  <c r="O16" i="18"/>
  <c r="O10" i="18" s="1"/>
  <c r="N16" i="18"/>
  <c r="K16" i="18"/>
  <c r="J16" i="18"/>
  <c r="G16" i="18"/>
  <c r="F16" i="18"/>
  <c r="D16" i="18"/>
  <c r="C16" i="18"/>
  <c r="B16" i="18"/>
  <c r="AA13" i="18"/>
  <c r="Z13" i="18"/>
  <c r="W13" i="18"/>
  <c r="V13" i="18"/>
  <c r="S13" i="18"/>
  <c r="R13" i="18"/>
  <c r="P13" i="18"/>
  <c r="O13" i="18"/>
  <c r="N13" i="18"/>
  <c r="L13" i="18"/>
  <c r="K13" i="18"/>
  <c r="J13" i="18"/>
  <c r="H13" i="18"/>
  <c r="G13" i="18"/>
  <c r="F13" i="18"/>
  <c r="D13" i="18"/>
  <c r="C13" i="18"/>
  <c r="B13" i="18"/>
  <c r="AA12" i="18"/>
  <c r="Z12" i="18"/>
  <c r="W12" i="18"/>
  <c r="V12" i="18"/>
  <c r="S12" i="18"/>
  <c r="R12" i="18"/>
  <c r="O12" i="18"/>
  <c r="N12" i="18"/>
  <c r="L12" i="18"/>
  <c r="K12" i="18"/>
  <c r="J12" i="18"/>
  <c r="H12" i="18"/>
  <c r="G12" i="18"/>
  <c r="F12" i="18"/>
  <c r="D12" i="18"/>
  <c r="C12" i="18"/>
  <c r="B12" i="18"/>
  <c r="AB11" i="18"/>
  <c r="AA11" i="18"/>
  <c r="Z11" i="18"/>
  <c r="W11" i="18"/>
  <c r="V11" i="18"/>
  <c r="S11" i="18"/>
  <c r="R11" i="18"/>
  <c r="P11" i="18"/>
  <c r="O11" i="18"/>
  <c r="N11" i="18"/>
  <c r="K11" i="18"/>
  <c r="J11" i="18"/>
  <c r="G11" i="18"/>
  <c r="F11" i="18"/>
  <c r="D11" i="18"/>
  <c r="C11" i="18"/>
  <c r="B11" i="18"/>
  <c r="BD132" i="17"/>
  <c r="BC132" i="17"/>
  <c r="AZ132" i="17"/>
  <c r="AY132" i="17"/>
  <c r="AV132" i="17"/>
  <c r="AU132" i="17"/>
  <c r="AR132" i="17"/>
  <c r="AQ132" i="17"/>
  <c r="AN132" i="17"/>
  <c r="AM132" i="17"/>
  <c r="AJ132" i="17"/>
  <c r="AI132" i="17"/>
  <c r="AG132" i="17"/>
  <c r="AF132" i="17"/>
  <c r="AE132" i="17"/>
  <c r="BD131" i="17"/>
  <c r="BC131" i="17"/>
  <c r="AZ131" i="17"/>
  <c r="AY131" i="17"/>
  <c r="AV131" i="17"/>
  <c r="AU131" i="17"/>
  <c r="AR131" i="17"/>
  <c r="AQ131" i="17"/>
  <c r="AN131" i="17"/>
  <c r="AM131" i="17"/>
  <c r="AJ131" i="17"/>
  <c r="AI131" i="17"/>
  <c r="AG131" i="17"/>
  <c r="AF131" i="17"/>
  <c r="AE131" i="17"/>
  <c r="BD130" i="17"/>
  <c r="BC130" i="17"/>
  <c r="AZ130" i="17"/>
  <c r="AY130" i="17"/>
  <c r="AV130" i="17"/>
  <c r="AU130" i="17"/>
  <c r="AR130" i="17"/>
  <c r="AQ130" i="17"/>
  <c r="AN130" i="17"/>
  <c r="AM130" i="17"/>
  <c r="AJ130" i="17"/>
  <c r="AI130" i="17"/>
  <c r="AG130" i="17"/>
  <c r="AF130" i="17"/>
  <c r="AE130" i="17"/>
  <c r="BD129" i="17"/>
  <c r="BC129" i="17"/>
  <c r="AZ129" i="17"/>
  <c r="AY129" i="17"/>
  <c r="AV129" i="17"/>
  <c r="AU129" i="17"/>
  <c r="AR129" i="17"/>
  <c r="AQ129" i="17"/>
  <c r="AN129" i="17"/>
  <c r="AM129" i="17"/>
  <c r="AJ129" i="17"/>
  <c r="AI129" i="17"/>
  <c r="AG129" i="17"/>
  <c r="AF129" i="17"/>
  <c r="AE129" i="17"/>
  <c r="BD128" i="17"/>
  <c r="BC128" i="17"/>
  <c r="AZ128" i="17"/>
  <c r="AY128" i="17"/>
  <c r="AV128" i="17"/>
  <c r="AU128" i="17"/>
  <c r="AR128" i="17"/>
  <c r="AQ128" i="17"/>
  <c r="AN128" i="17"/>
  <c r="AM128" i="17"/>
  <c r="AJ128" i="17"/>
  <c r="AI128" i="17"/>
  <c r="AG128" i="17"/>
  <c r="AF128" i="17"/>
  <c r="AE128" i="17"/>
  <c r="BD127" i="17"/>
  <c r="BC127" i="17"/>
  <c r="AZ127" i="17"/>
  <c r="AY127" i="17"/>
  <c r="AV127" i="17"/>
  <c r="AU127" i="17"/>
  <c r="AR127" i="17"/>
  <c r="AQ127" i="17"/>
  <c r="AN127" i="17"/>
  <c r="AM127" i="17"/>
  <c r="AJ127" i="17"/>
  <c r="AI127" i="17"/>
  <c r="AG127" i="17"/>
  <c r="AF127" i="17"/>
  <c r="AE127" i="17"/>
  <c r="AZ126" i="17"/>
  <c r="AY126" i="17"/>
  <c r="AV126" i="17"/>
  <c r="AU126" i="17"/>
  <c r="AR126" i="17"/>
  <c r="AQ126" i="17"/>
  <c r="AN126" i="17"/>
  <c r="AM126" i="17"/>
  <c r="AJ126" i="17"/>
  <c r="AI126" i="17"/>
  <c r="AG126" i="17"/>
  <c r="AF126" i="17"/>
  <c r="AE126" i="17"/>
  <c r="BD125" i="17"/>
  <c r="BC125" i="17"/>
  <c r="AZ125" i="17"/>
  <c r="AY125" i="17"/>
  <c r="AV125" i="17"/>
  <c r="AU125" i="17"/>
  <c r="AR125" i="17"/>
  <c r="AQ125" i="17"/>
  <c r="AN125" i="17"/>
  <c r="AM125" i="17"/>
  <c r="AJ125" i="17"/>
  <c r="AI125" i="17"/>
  <c r="AG125" i="17"/>
  <c r="AF125" i="17"/>
  <c r="AE125" i="17"/>
  <c r="BD124" i="17"/>
  <c r="BC124" i="17"/>
  <c r="AZ124" i="17"/>
  <c r="AY124" i="17"/>
  <c r="AV124" i="17"/>
  <c r="AU124" i="17"/>
  <c r="AR124" i="17"/>
  <c r="AQ124" i="17"/>
  <c r="AN124" i="17"/>
  <c r="AM124" i="17"/>
  <c r="AJ124" i="17"/>
  <c r="AI124" i="17"/>
  <c r="AG124" i="17"/>
  <c r="AF124" i="17"/>
  <c r="AE124" i="17"/>
  <c r="BD123" i="17"/>
  <c r="BC123" i="17"/>
  <c r="AZ123" i="17"/>
  <c r="AY123" i="17"/>
  <c r="AV123" i="17"/>
  <c r="AU123" i="17"/>
  <c r="AR123" i="17"/>
  <c r="AQ123" i="17"/>
  <c r="AN123" i="17"/>
  <c r="AM123" i="17"/>
  <c r="AJ123" i="17"/>
  <c r="AI123" i="17"/>
  <c r="AG123" i="17"/>
  <c r="AF123" i="17"/>
  <c r="AE123" i="17"/>
  <c r="BD122" i="17"/>
  <c r="BC122" i="17"/>
  <c r="AZ122" i="17"/>
  <c r="AY122" i="17"/>
  <c r="AV122" i="17"/>
  <c r="AU122" i="17"/>
  <c r="AR122" i="17"/>
  <c r="AQ122" i="17"/>
  <c r="AN122" i="17"/>
  <c r="AM122" i="17"/>
  <c r="AJ122" i="17"/>
  <c r="AI122" i="17"/>
  <c r="AG122" i="17"/>
  <c r="AF122" i="17"/>
  <c r="AE122" i="17"/>
  <c r="BD121" i="17"/>
  <c r="BC121" i="17"/>
  <c r="AZ121" i="17"/>
  <c r="AY121" i="17"/>
  <c r="AV121" i="17"/>
  <c r="AU121" i="17"/>
  <c r="AR121" i="17"/>
  <c r="AQ121" i="17"/>
  <c r="AN121" i="17"/>
  <c r="AM121" i="17"/>
  <c r="AJ121" i="17"/>
  <c r="AI121" i="17"/>
  <c r="AG121" i="17"/>
  <c r="AF121" i="17"/>
  <c r="AE121" i="17"/>
  <c r="BD120" i="17"/>
  <c r="BC120" i="17"/>
  <c r="AZ120" i="17"/>
  <c r="AY120" i="17"/>
  <c r="AV120" i="17"/>
  <c r="AU120" i="17"/>
  <c r="AR120" i="17"/>
  <c r="AQ120" i="17"/>
  <c r="AN120" i="17"/>
  <c r="AM120" i="17"/>
  <c r="AJ120" i="17"/>
  <c r="AI120" i="17"/>
  <c r="AG120" i="17"/>
  <c r="AF120" i="17"/>
  <c r="AE120" i="17"/>
  <c r="BD119" i="17"/>
  <c r="BC119" i="17"/>
  <c r="AZ119" i="17"/>
  <c r="AY119" i="17"/>
  <c r="AV119" i="17"/>
  <c r="AU119" i="17"/>
  <c r="AR119" i="17"/>
  <c r="AQ119" i="17"/>
  <c r="AN119" i="17"/>
  <c r="AM119" i="17"/>
  <c r="AJ119" i="17"/>
  <c r="AI119" i="17"/>
  <c r="AG119" i="17"/>
  <c r="AF119" i="17"/>
  <c r="AE119" i="17"/>
  <c r="BD118" i="17"/>
  <c r="BC118" i="17"/>
  <c r="AZ118" i="17"/>
  <c r="AY118" i="17"/>
  <c r="AV118" i="17"/>
  <c r="AU118" i="17"/>
  <c r="AR118" i="17"/>
  <c r="AQ118" i="17"/>
  <c r="AN118" i="17"/>
  <c r="AM118" i="17"/>
  <c r="AJ118" i="17"/>
  <c r="AI118" i="17"/>
  <c r="AG118" i="17"/>
  <c r="AF118" i="17"/>
  <c r="AE118" i="17"/>
  <c r="BD117" i="17"/>
  <c r="BC117" i="17"/>
  <c r="AZ117" i="17"/>
  <c r="AY117" i="17"/>
  <c r="AV117" i="17"/>
  <c r="AU117" i="17"/>
  <c r="AR117" i="17"/>
  <c r="AQ117" i="17"/>
  <c r="AN117" i="17"/>
  <c r="AM117" i="17"/>
  <c r="AJ117" i="17"/>
  <c r="AI117" i="17"/>
  <c r="AG117" i="17"/>
  <c r="AF117" i="17"/>
  <c r="AE117" i="17"/>
  <c r="BD116" i="17"/>
  <c r="BC116" i="17"/>
  <c r="AZ116" i="17"/>
  <c r="AY116" i="17"/>
  <c r="AV116" i="17"/>
  <c r="AU116" i="17"/>
  <c r="AR116" i="17"/>
  <c r="AQ116" i="17"/>
  <c r="AN116" i="17"/>
  <c r="AM116" i="17"/>
  <c r="AJ116" i="17"/>
  <c r="AI116" i="17"/>
  <c r="AG116" i="17"/>
  <c r="AF116" i="17"/>
  <c r="AE116" i="17"/>
  <c r="BD115" i="17"/>
  <c r="BC115" i="17"/>
  <c r="AZ115" i="17"/>
  <c r="AY115" i="17"/>
  <c r="AV115" i="17"/>
  <c r="AU115" i="17"/>
  <c r="AR115" i="17"/>
  <c r="AQ115" i="17"/>
  <c r="AN115" i="17"/>
  <c r="AM115" i="17"/>
  <c r="AJ115" i="17"/>
  <c r="AI115" i="17"/>
  <c r="AG115" i="17"/>
  <c r="AF115" i="17"/>
  <c r="AE115" i="17"/>
  <c r="BD114" i="17"/>
  <c r="BC114" i="17"/>
  <c r="AZ114" i="17"/>
  <c r="AY114" i="17"/>
  <c r="AV114" i="17"/>
  <c r="AU114" i="17"/>
  <c r="AR114" i="17"/>
  <c r="AQ114" i="17"/>
  <c r="AN114" i="17"/>
  <c r="AM114" i="17"/>
  <c r="AJ114" i="17"/>
  <c r="AI114" i="17"/>
  <c r="AG114" i="17"/>
  <c r="AF114" i="17"/>
  <c r="AE114" i="17"/>
  <c r="BD113" i="17"/>
  <c r="BC113" i="17"/>
  <c r="AZ113" i="17"/>
  <c r="AY113" i="17"/>
  <c r="AV113" i="17"/>
  <c r="AU113" i="17"/>
  <c r="AR113" i="17"/>
  <c r="AQ113" i="17"/>
  <c r="AN113" i="17"/>
  <c r="AM113" i="17"/>
  <c r="AJ113" i="17"/>
  <c r="AI113" i="17"/>
  <c r="AG113" i="17"/>
  <c r="AF113" i="17"/>
  <c r="AE113" i="17"/>
  <c r="BD112" i="17"/>
  <c r="BC112" i="17"/>
  <c r="AZ112" i="17"/>
  <c r="AY112" i="17"/>
  <c r="AV112" i="17"/>
  <c r="AU112" i="17"/>
  <c r="AR112" i="17"/>
  <c r="AQ112" i="17"/>
  <c r="AN112" i="17"/>
  <c r="AM112" i="17"/>
  <c r="AJ112" i="17"/>
  <c r="AI112" i="17"/>
  <c r="AG112" i="17"/>
  <c r="AF112" i="17"/>
  <c r="AE112" i="17"/>
  <c r="BD111" i="17"/>
  <c r="BC111" i="17"/>
  <c r="AZ111" i="17"/>
  <c r="AY111" i="17"/>
  <c r="AV111" i="17"/>
  <c r="AU111" i="17"/>
  <c r="AR111" i="17"/>
  <c r="AQ111" i="17"/>
  <c r="AN111" i="17"/>
  <c r="AM111" i="17"/>
  <c r="AJ111" i="17"/>
  <c r="AI111" i="17"/>
  <c r="AG111" i="17"/>
  <c r="AF111" i="17"/>
  <c r="AE111" i="17"/>
  <c r="BD110" i="17"/>
  <c r="BC110" i="17"/>
  <c r="AZ110" i="17"/>
  <c r="AY110" i="17"/>
  <c r="AV110" i="17"/>
  <c r="AU110" i="17"/>
  <c r="AR110" i="17"/>
  <c r="AQ110" i="17"/>
  <c r="AN110" i="17"/>
  <c r="AM110" i="17"/>
  <c r="AJ110" i="17"/>
  <c r="AI110" i="17"/>
  <c r="AG110" i="17"/>
  <c r="AF110" i="17"/>
  <c r="AE110" i="17"/>
  <c r="BD109" i="17"/>
  <c r="BC109" i="17"/>
  <c r="AZ109" i="17"/>
  <c r="AY109" i="17"/>
  <c r="AV109" i="17"/>
  <c r="AU109" i="17"/>
  <c r="AR109" i="17"/>
  <c r="AQ109" i="17"/>
  <c r="AN109" i="17"/>
  <c r="AM109" i="17"/>
  <c r="AJ109" i="17"/>
  <c r="AI109" i="17"/>
  <c r="AG109" i="17"/>
  <c r="AF109" i="17"/>
  <c r="AE109" i="17"/>
  <c r="BD108" i="17"/>
  <c r="BC108" i="17"/>
  <c r="AZ108" i="17"/>
  <c r="AY108" i="17"/>
  <c r="AV108" i="17"/>
  <c r="AU108" i="17"/>
  <c r="AR108" i="17"/>
  <c r="AQ108" i="17"/>
  <c r="AN108" i="17"/>
  <c r="AM108" i="17"/>
  <c r="AJ108" i="17"/>
  <c r="AI108" i="17"/>
  <c r="AG108" i="17"/>
  <c r="AF108" i="17"/>
  <c r="AE108" i="17"/>
  <c r="BD107" i="17"/>
  <c r="BC107" i="17"/>
  <c r="AZ107" i="17"/>
  <c r="AY107" i="17"/>
  <c r="AV107" i="17"/>
  <c r="AU107" i="17"/>
  <c r="AR107" i="17"/>
  <c r="AQ107" i="17"/>
  <c r="AN107" i="17"/>
  <c r="AM107" i="17"/>
  <c r="AJ107" i="17"/>
  <c r="AI107" i="17"/>
  <c r="AG107" i="17"/>
  <c r="AF107" i="17"/>
  <c r="AE107" i="17"/>
  <c r="BD106" i="17"/>
  <c r="BC106" i="17"/>
  <c r="AZ106" i="17"/>
  <c r="AY106" i="17"/>
  <c r="AV106" i="17"/>
  <c r="AU106" i="17"/>
  <c r="AR106" i="17"/>
  <c r="AQ106" i="17"/>
  <c r="AN106" i="17"/>
  <c r="AM106" i="17"/>
  <c r="AJ106" i="17"/>
  <c r="AI106" i="17"/>
  <c r="AG106" i="17"/>
  <c r="AF106" i="17"/>
  <c r="AE106" i="17"/>
  <c r="AA104" i="17"/>
  <c r="Z104" i="17"/>
  <c r="W104" i="17"/>
  <c r="V104" i="17"/>
  <c r="S104" i="17"/>
  <c r="R104" i="17"/>
  <c r="O104" i="17"/>
  <c r="N104" i="17"/>
  <c r="K104" i="17"/>
  <c r="J104" i="17"/>
  <c r="G104" i="17"/>
  <c r="F104" i="17"/>
  <c r="BD85" i="17"/>
  <c r="BC85" i="17"/>
  <c r="AZ85" i="17"/>
  <c r="AY85" i="17"/>
  <c r="AV85" i="17"/>
  <c r="AU85" i="17"/>
  <c r="AR85" i="17"/>
  <c r="AQ85" i="17"/>
  <c r="AN85" i="17"/>
  <c r="AM85" i="17"/>
  <c r="AJ85" i="17"/>
  <c r="AI85" i="17"/>
  <c r="AG85" i="17"/>
  <c r="AF85" i="17"/>
  <c r="AE85" i="17"/>
  <c r="BD84" i="17"/>
  <c r="BC84" i="17"/>
  <c r="AZ84" i="17"/>
  <c r="AY84" i="17"/>
  <c r="AV84" i="17"/>
  <c r="AU84" i="17"/>
  <c r="AR84" i="17"/>
  <c r="AQ84" i="17"/>
  <c r="AN84" i="17"/>
  <c r="AM84" i="17"/>
  <c r="AJ84" i="17"/>
  <c r="AI84" i="17"/>
  <c r="AG84" i="17"/>
  <c r="AF84" i="17"/>
  <c r="AE84" i="17"/>
  <c r="BD83" i="17"/>
  <c r="BC83" i="17"/>
  <c r="AZ83" i="17"/>
  <c r="AY83" i="17"/>
  <c r="AV83" i="17"/>
  <c r="AU83" i="17"/>
  <c r="AR83" i="17"/>
  <c r="AQ83" i="17"/>
  <c r="AN83" i="17"/>
  <c r="AM83" i="17"/>
  <c r="AJ83" i="17"/>
  <c r="AI83" i="17"/>
  <c r="AG83" i="17"/>
  <c r="AF83" i="17"/>
  <c r="AE83" i="17"/>
  <c r="BD82" i="17"/>
  <c r="BC82" i="17"/>
  <c r="AZ82" i="17"/>
  <c r="AY82" i="17"/>
  <c r="AV82" i="17"/>
  <c r="AU82" i="17"/>
  <c r="AR82" i="17"/>
  <c r="AQ82" i="17"/>
  <c r="AN82" i="17"/>
  <c r="AM82" i="17"/>
  <c r="AJ82" i="17"/>
  <c r="AI82" i="17"/>
  <c r="AG82" i="17"/>
  <c r="AF82" i="17"/>
  <c r="AE82" i="17"/>
  <c r="BD81" i="17"/>
  <c r="BC81" i="17"/>
  <c r="AZ81" i="17"/>
  <c r="AY81" i="17"/>
  <c r="AV81" i="17"/>
  <c r="AU81" i="17"/>
  <c r="AR81" i="17"/>
  <c r="AQ81" i="17"/>
  <c r="AN81" i="17"/>
  <c r="AM81" i="17"/>
  <c r="AJ81" i="17"/>
  <c r="AI81" i="17"/>
  <c r="AG81" i="17"/>
  <c r="AF81" i="17"/>
  <c r="AE81" i="17"/>
  <c r="BD80" i="17"/>
  <c r="BC80" i="17"/>
  <c r="AZ80" i="17"/>
  <c r="AY80" i="17"/>
  <c r="AV80" i="17"/>
  <c r="AU80" i="17"/>
  <c r="AR80" i="17"/>
  <c r="AQ80" i="17"/>
  <c r="AN80" i="17"/>
  <c r="AM80" i="17"/>
  <c r="AJ80" i="17"/>
  <c r="AI80" i="17"/>
  <c r="AG80" i="17"/>
  <c r="AF80" i="17"/>
  <c r="AE80" i="17"/>
  <c r="AZ79" i="17"/>
  <c r="AY79" i="17"/>
  <c r="AV79" i="17"/>
  <c r="AU79" i="17"/>
  <c r="AR79" i="17"/>
  <c r="AQ79" i="17"/>
  <c r="AN79" i="17"/>
  <c r="AM79" i="17"/>
  <c r="AJ79" i="17"/>
  <c r="AI79" i="17"/>
  <c r="AG79" i="17"/>
  <c r="AF79" i="17"/>
  <c r="AE79" i="17"/>
  <c r="BD78" i="17"/>
  <c r="BC78" i="17"/>
  <c r="AZ78" i="17"/>
  <c r="AY78" i="17"/>
  <c r="AV78" i="17"/>
  <c r="AU78" i="17"/>
  <c r="AR78" i="17"/>
  <c r="AQ78" i="17"/>
  <c r="AN78" i="17"/>
  <c r="AM78" i="17"/>
  <c r="AJ78" i="17"/>
  <c r="AI78" i="17"/>
  <c r="AG78" i="17"/>
  <c r="AF78" i="17"/>
  <c r="AE78" i="17"/>
  <c r="BD77" i="17"/>
  <c r="BC77" i="17"/>
  <c r="AZ77" i="17"/>
  <c r="AY77" i="17"/>
  <c r="AV77" i="17"/>
  <c r="AU77" i="17"/>
  <c r="AR77" i="17"/>
  <c r="AQ77" i="17"/>
  <c r="AN77" i="17"/>
  <c r="AM77" i="17"/>
  <c r="AJ77" i="17"/>
  <c r="AI77" i="17"/>
  <c r="AG77" i="17"/>
  <c r="AF77" i="17"/>
  <c r="AE77" i="17"/>
  <c r="BD76" i="17"/>
  <c r="BC76" i="17"/>
  <c r="AZ76" i="17"/>
  <c r="AY76" i="17"/>
  <c r="AV76" i="17"/>
  <c r="AU76" i="17"/>
  <c r="AR76" i="17"/>
  <c r="AQ76" i="17"/>
  <c r="AN76" i="17"/>
  <c r="AM76" i="17"/>
  <c r="AJ76" i="17"/>
  <c r="AI76" i="17"/>
  <c r="AG76" i="17"/>
  <c r="AF76" i="17"/>
  <c r="AE76" i="17"/>
  <c r="BD75" i="17"/>
  <c r="BC75" i="17"/>
  <c r="AZ75" i="17"/>
  <c r="AY75" i="17"/>
  <c r="AV75" i="17"/>
  <c r="AU75" i="17"/>
  <c r="AR75" i="17"/>
  <c r="AQ75" i="17"/>
  <c r="AN75" i="17"/>
  <c r="AM75" i="17"/>
  <c r="AJ75" i="17"/>
  <c r="AI75" i="17"/>
  <c r="AG75" i="17"/>
  <c r="AF75" i="17"/>
  <c r="AE75" i="17"/>
  <c r="BD74" i="17"/>
  <c r="BC74" i="17"/>
  <c r="AZ74" i="17"/>
  <c r="AY74" i="17"/>
  <c r="AV74" i="17"/>
  <c r="AU74" i="17"/>
  <c r="AR74" i="17"/>
  <c r="AQ74" i="17"/>
  <c r="AN74" i="17"/>
  <c r="AM74" i="17"/>
  <c r="AJ74" i="17"/>
  <c r="AI74" i="17"/>
  <c r="AG74" i="17"/>
  <c r="AF74" i="17"/>
  <c r="AE74" i="17"/>
  <c r="BD73" i="17"/>
  <c r="BC73" i="17"/>
  <c r="AZ73" i="17"/>
  <c r="AY73" i="17"/>
  <c r="AV73" i="17"/>
  <c r="AU73" i="17"/>
  <c r="AR73" i="17"/>
  <c r="AQ73" i="17"/>
  <c r="AN73" i="17"/>
  <c r="AM73" i="17"/>
  <c r="AJ73" i="17"/>
  <c r="AI73" i="17"/>
  <c r="AG73" i="17"/>
  <c r="AF73" i="17"/>
  <c r="AE73" i="17"/>
  <c r="BD72" i="17"/>
  <c r="BC72" i="17"/>
  <c r="AZ72" i="17"/>
  <c r="AY72" i="17"/>
  <c r="AV72" i="17"/>
  <c r="AU72" i="17"/>
  <c r="AR72" i="17"/>
  <c r="AQ72" i="17"/>
  <c r="AN72" i="17"/>
  <c r="AM72" i="17"/>
  <c r="AJ72" i="17"/>
  <c r="AI72" i="17"/>
  <c r="AG72" i="17"/>
  <c r="AF72" i="17"/>
  <c r="AE72" i="17"/>
  <c r="BD71" i="17"/>
  <c r="BC71" i="17"/>
  <c r="AZ71" i="17"/>
  <c r="AY71" i="17"/>
  <c r="AV71" i="17"/>
  <c r="AU71" i="17"/>
  <c r="AR71" i="17"/>
  <c r="AQ71" i="17"/>
  <c r="AN71" i="17"/>
  <c r="AM71" i="17"/>
  <c r="AJ71" i="17"/>
  <c r="AI71" i="17"/>
  <c r="AG71" i="17"/>
  <c r="AF71" i="17"/>
  <c r="AE71" i="17"/>
  <c r="BD70" i="17"/>
  <c r="BC70" i="17"/>
  <c r="AZ70" i="17"/>
  <c r="AY70" i="17"/>
  <c r="AV70" i="17"/>
  <c r="AU70" i="17"/>
  <c r="AR70" i="17"/>
  <c r="AQ70" i="17"/>
  <c r="AN70" i="17"/>
  <c r="AM70" i="17"/>
  <c r="AJ70" i="17"/>
  <c r="AI70" i="17"/>
  <c r="AG70" i="17"/>
  <c r="AF70" i="17"/>
  <c r="AE70" i="17"/>
  <c r="BD69" i="17"/>
  <c r="BC69" i="17"/>
  <c r="AZ69" i="17"/>
  <c r="AY69" i="17"/>
  <c r="AV69" i="17"/>
  <c r="AU69" i="17"/>
  <c r="AR69" i="17"/>
  <c r="AQ69" i="17"/>
  <c r="AN69" i="17"/>
  <c r="AM69" i="17"/>
  <c r="AJ69" i="17"/>
  <c r="AI69" i="17"/>
  <c r="AG69" i="17"/>
  <c r="AF69" i="17"/>
  <c r="AE69" i="17"/>
  <c r="BD68" i="17"/>
  <c r="BC68" i="17"/>
  <c r="AZ68" i="17"/>
  <c r="AY68" i="17"/>
  <c r="AV68" i="17"/>
  <c r="AU68" i="17"/>
  <c r="AR68" i="17"/>
  <c r="AQ68" i="17"/>
  <c r="AN68" i="17"/>
  <c r="AM68" i="17"/>
  <c r="AJ68" i="17"/>
  <c r="AI68" i="17"/>
  <c r="AG68" i="17"/>
  <c r="AF68" i="17"/>
  <c r="AE68" i="17"/>
  <c r="BD67" i="17"/>
  <c r="BC67" i="17"/>
  <c r="AZ67" i="17"/>
  <c r="AY67" i="17"/>
  <c r="AV67" i="17"/>
  <c r="AU67" i="17"/>
  <c r="AR67" i="17"/>
  <c r="AQ67" i="17"/>
  <c r="AN67" i="17"/>
  <c r="AM67" i="17"/>
  <c r="AJ67" i="17"/>
  <c r="AI67" i="17"/>
  <c r="AG67" i="17"/>
  <c r="AF67" i="17"/>
  <c r="AE67" i="17"/>
  <c r="BD66" i="17"/>
  <c r="BC66" i="17"/>
  <c r="AZ66" i="17"/>
  <c r="AY66" i="17"/>
  <c r="AV66" i="17"/>
  <c r="AU66" i="17"/>
  <c r="AR66" i="17"/>
  <c r="AQ66" i="17"/>
  <c r="AN66" i="17"/>
  <c r="AM66" i="17"/>
  <c r="AJ66" i="17"/>
  <c r="AI66" i="17"/>
  <c r="AG66" i="17"/>
  <c r="AF66" i="17"/>
  <c r="AE66" i="17"/>
  <c r="BD65" i="17"/>
  <c r="BC65" i="17"/>
  <c r="AZ65" i="17"/>
  <c r="AY65" i="17"/>
  <c r="AV65" i="17"/>
  <c r="AU65" i="17"/>
  <c r="AR65" i="17"/>
  <c r="AQ65" i="17"/>
  <c r="AN65" i="17"/>
  <c r="AM65" i="17"/>
  <c r="AJ65" i="17"/>
  <c r="AI65" i="17"/>
  <c r="AG65" i="17"/>
  <c r="AF65" i="17"/>
  <c r="AE65" i="17"/>
  <c r="BD64" i="17"/>
  <c r="BC64" i="17"/>
  <c r="AZ64" i="17"/>
  <c r="AY64" i="17"/>
  <c r="AV64" i="17"/>
  <c r="AU64" i="17"/>
  <c r="AR64" i="17"/>
  <c r="AQ64" i="17"/>
  <c r="AN64" i="17"/>
  <c r="AM64" i="17"/>
  <c r="AJ64" i="17"/>
  <c r="AI64" i="17"/>
  <c r="AG64" i="17"/>
  <c r="AF64" i="17"/>
  <c r="AE64" i="17"/>
  <c r="BD63" i="17"/>
  <c r="BC63" i="17"/>
  <c r="AZ63" i="17"/>
  <c r="AY63" i="17"/>
  <c r="AV63" i="17"/>
  <c r="AU63" i="17"/>
  <c r="AR63" i="17"/>
  <c r="AQ63" i="17"/>
  <c r="AN63" i="17"/>
  <c r="AM63" i="17"/>
  <c r="AJ63" i="17"/>
  <c r="AI63" i="17"/>
  <c r="AG63" i="17"/>
  <c r="AF63" i="17"/>
  <c r="AE63" i="17"/>
  <c r="BD62" i="17"/>
  <c r="BC62" i="17"/>
  <c r="AZ62" i="17"/>
  <c r="AY62" i="17"/>
  <c r="AV62" i="17"/>
  <c r="AU62" i="17"/>
  <c r="AR62" i="17"/>
  <c r="AQ62" i="17"/>
  <c r="AN62" i="17"/>
  <c r="AM62" i="17"/>
  <c r="AJ62" i="17"/>
  <c r="AI62" i="17"/>
  <c r="AG62" i="17"/>
  <c r="AF62" i="17"/>
  <c r="AE62" i="17"/>
  <c r="BD61" i="17"/>
  <c r="BC61" i="17"/>
  <c r="AZ61" i="17"/>
  <c r="AY61" i="17"/>
  <c r="AV61" i="17"/>
  <c r="AU61" i="17"/>
  <c r="AR61" i="17"/>
  <c r="AQ61" i="17"/>
  <c r="AN61" i="17"/>
  <c r="AM61" i="17"/>
  <c r="AJ61" i="17"/>
  <c r="AI61" i="17"/>
  <c r="AG61" i="17"/>
  <c r="AF61" i="17"/>
  <c r="AE61" i="17"/>
  <c r="BD60" i="17"/>
  <c r="BC60" i="17"/>
  <c r="AZ60" i="17"/>
  <c r="AY60" i="17"/>
  <c r="AV60" i="17"/>
  <c r="AU60" i="17"/>
  <c r="AR60" i="17"/>
  <c r="AQ60" i="17"/>
  <c r="AN60" i="17"/>
  <c r="AM60" i="17"/>
  <c r="AJ60" i="17"/>
  <c r="AI60" i="17"/>
  <c r="AG60" i="17"/>
  <c r="AF60" i="17"/>
  <c r="AE60" i="17"/>
  <c r="BD59" i="17"/>
  <c r="BC59" i="17"/>
  <c r="AZ59" i="17"/>
  <c r="AY59" i="17"/>
  <c r="AV59" i="17"/>
  <c r="AU59" i="17"/>
  <c r="AR59" i="17"/>
  <c r="AQ59" i="17"/>
  <c r="AN59" i="17"/>
  <c r="AM59" i="17"/>
  <c r="AJ59" i="17"/>
  <c r="AI59" i="17"/>
  <c r="AG59" i="17"/>
  <c r="AF59" i="17"/>
  <c r="AE59" i="17"/>
  <c r="AA57" i="17"/>
  <c r="Z57" i="17"/>
  <c r="W57" i="17"/>
  <c r="V57" i="17"/>
  <c r="S57" i="17"/>
  <c r="R57" i="17"/>
  <c r="O57" i="17"/>
  <c r="N57" i="17"/>
  <c r="K57" i="17"/>
  <c r="J57" i="17"/>
  <c r="G57" i="17"/>
  <c r="F57" i="17"/>
  <c r="BD41" i="17"/>
  <c r="BC41" i="17"/>
  <c r="AZ41" i="17"/>
  <c r="AY41" i="17"/>
  <c r="AV41" i="17"/>
  <c r="AU41" i="17"/>
  <c r="AR41" i="17"/>
  <c r="AQ41" i="17"/>
  <c r="AN41" i="17"/>
  <c r="AM41" i="17"/>
  <c r="AJ41" i="17"/>
  <c r="AI41" i="17"/>
  <c r="AG41" i="17"/>
  <c r="AF41" i="17"/>
  <c r="AE41" i="17"/>
  <c r="AW41" i="17"/>
  <c r="AS132" i="17"/>
  <c r="AO41" i="17"/>
  <c r="AK41" i="17"/>
  <c r="BD40" i="17"/>
  <c r="BC40" i="17"/>
  <c r="AZ40" i="17"/>
  <c r="AY40" i="17"/>
  <c r="AV40" i="17"/>
  <c r="AU40" i="17"/>
  <c r="AR40" i="17"/>
  <c r="AQ40" i="17"/>
  <c r="AN40" i="17"/>
  <c r="AM40" i="17"/>
  <c r="AJ40" i="17"/>
  <c r="AI40" i="17"/>
  <c r="AG40" i="17"/>
  <c r="AF40" i="17"/>
  <c r="AE40" i="17"/>
  <c r="AK40" i="17"/>
  <c r="BD39" i="17"/>
  <c r="BC39" i="17"/>
  <c r="AZ39" i="17"/>
  <c r="AY39" i="17"/>
  <c r="AV39" i="17"/>
  <c r="AU39" i="17"/>
  <c r="AR39" i="17"/>
  <c r="AQ39" i="17"/>
  <c r="AN39" i="17"/>
  <c r="AM39" i="17"/>
  <c r="AJ39" i="17"/>
  <c r="AI39" i="17"/>
  <c r="AG39" i="17"/>
  <c r="AF39" i="17"/>
  <c r="AE39" i="17"/>
  <c r="BE39" i="17"/>
  <c r="BA130" i="17"/>
  <c r="AK39" i="17"/>
  <c r="BD38" i="17"/>
  <c r="BC38" i="17"/>
  <c r="AZ38" i="17"/>
  <c r="AY38" i="17"/>
  <c r="AV38" i="17"/>
  <c r="AU38" i="17"/>
  <c r="AR38" i="17"/>
  <c r="AQ38" i="17"/>
  <c r="AN38" i="17"/>
  <c r="AM38" i="17"/>
  <c r="AJ38" i="17"/>
  <c r="AI38" i="17"/>
  <c r="AG38" i="17"/>
  <c r="AF38" i="17"/>
  <c r="AE38" i="17"/>
  <c r="BE129" i="17"/>
  <c r="AS38" i="17"/>
  <c r="AO38" i="17"/>
  <c r="BD37" i="17"/>
  <c r="BC37" i="17"/>
  <c r="AZ37" i="17"/>
  <c r="AY37" i="17"/>
  <c r="AV37" i="17"/>
  <c r="AU37" i="17"/>
  <c r="AR37" i="17"/>
  <c r="AQ37" i="17"/>
  <c r="AN37" i="17"/>
  <c r="AM37" i="17"/>
  <c r="AJ37" i="17"/>
  <c r="AI37" i="17"/>
  <c r="AG37" i="17"/>
  <c r="AF37" i="17"/>
  <c r="AE37" i="17"/>
  <c r="BA37" i="17"/>
  <c r="AS37" i="17"/>
  <c r="BD36" i="17"/>
  <c r="BC36" i="17"/>
  <c r="AZ36" i="17"/>
  <c r="AY36" i="17"/>
  <c r="AV36" i="17"/>
  <c r="AU36" i="17"/>
  <c r="AR36" i="17"/>
  <c r="AQ36" i="17"/>
  <c r="AN36" i="17"/>
  <c r="AM36" i="17"/>
  <c r="AJ36" i="17"/>
  <c r="AI36" i="17"/>
  <c r="AG36" i="17"/>
  <c r="AF36" i="17"/>
  <c r="AE36" i="17"/>
  <c r="BA36" i="17"/>
  <c r="AW36" i="17"/>
  <c r="AO127" i="17"/>
  <c r="AZ35" i="17"/>
  <c r="AY35" i="17"/>
  <c r="AV35" i="17"/>
  <c r="AU35" i="17"/>
  <c r="AR35" i="17"/>
  <c r="AQ35" i="17"/>
  <c r="AN35" i="17"/>
  <c r="AM35" i="17"/>
  <c r="AJ35" i="17"/>
  <c r="AI35" i="17"/>
  <c r="AG35" i="17"/>
  <c r="AF35" i="17"/>
  <c r="AE35" i="17"/>
  <c r="BA35" i="17"/>
  <c r="AS35" i="17"/>
  <c r="BD34" i="17"/>
  <c r="BC34" i="17"/>
  <c r="AZ34" i="17"/>
  <c r="AY34" i="17"/>
  <c r="AV34" i="17"/>
  <c r="AU34" i="17"/>
  <c r="AR34" i="17"/>
  <c r="AQ34" i="17"/>
  <c r="AN34" i="17"/>
  <c r="AM34" i="17"/>
  <c r="AJ34" i="17"/>
  <c r="AI34" i="17"/>
  <c r="AG34" i="17"/>
  <c r="AF34" i="17"/>
  <c r="AE34" i="17"/>
  <c r="AS125" i="17"/>
  <c r="AO34" i="17"/>
  <c r="BD33" i="17"/>
  <c r="BC33" i="17"/>
  <c r="AZ33" i="17"/>
  <c r="AY33" i="17"/>
  <c r="AV33" i="17"/>
  <c r="AU33" i="17"/>
  <c r="AR33" i="17"/>
  <c r="AQ33" i="17"/>
  <c r="AN33" i="17"/>
  <c r="AM33" i="17"/>
  <c r="AJ33" i="17"/>
  <c r="AI33" i="17"/>
  <c r="AG33" i="17"/>
  <c r="AF33" i="17"/>
  <c r="AE33" i="17"/>
  <c r="BA33" i="17"/>
  <c r="BD32" i="17"/>
  <c r="BC32" i="17"/>
  <c r="AZ32" i="17"/>
  <c r="AY32" i="17"/>
  <c r="AV32" i="17"/>
  <c r="AU32" i="17"/>
  <c r="AR32" i="17"/>
  <c r="AQ32" i="17"/>
  <c r="AN32" i="17"/>
  <c r="AM32" i="17"/>
  <c r="AJ32" i="17"/>
  <c r="AI32" i="17"/>
  <c r="AG32" i="17"/>
  <c r="AF32" i="17"/>
  <c r="AE32" i="17"/>
  <c r="BE32" i="17"/>
  <c r="AW32" i="17"/>
  <c r="AO32" i="17"/>
  <c r="BD31" i="17"/>
  <c r="BC31" i="17"/>
  <c r="AZ31" i="17"/>
  <c r="AY31" i="17"/>
  <c r="AV31" i="17"/>
  <c r="AU31" i="17"/>
  <c r="AR31" i="17"/>
  <c r="AQ31" i="17"/>
  <c r="AN31" i="17"/>
  <c r="AM31" i="17"/>
  <c r="AJ31" i="17"/>
  <c r="AI31" i="17"/>
  <c r="AG31" i="17"/>
  <c r="AF31" i="17"/>
  <c r="AE31" i="17"/>
  <c r="AW122" i="17"/>
  <c r="AO31" i="17"/>
  <c r="AK31" i="17"/>
  <c r="BD30" i="17"/>
  <c r="BC30" i="17"/>
  <c r="AZ30" i="17"/>
  <c r="AY30" i="17"/>
  <c r="AV30" i="17"/>
  <c r="AU30" i="17"/>
  <c r="AR30" i="17"/>
  <c r="AQ30" i="17"/>
  <c r="AN30" i="17"/>
  <c r="AM30" i="17"/>
  <c r="AJ30" i="17"/>
  <c r="AI30" i="17"/>
  <c r="AG30" i="17"/>
  <c r="AF30" i="17"/>
  <c r="AE30" i="17"/>
  <c r="BE30" i="17"/>
  <c r="AK74" i="17"/>
  <c r="BD29" i="17"/>
  <c r="BC29" i="17"/>
  <c r="AZ29" i="17"/>
  <c r="AY29" i="17"/>
  <c r="AV29" i="17"/>
  <c r="AU29" i="17"/>
  <c r="AR29" i="17"/>
  <c r="AQ29" i="17"/>
  <c r="AN29" i="17"/>
  <c r="AM29" i="17"/>
  <c r="AJ29" i="17"/>
  <c r="AI29" i="17"/>
  <c r="AG29" i="17"/>
  <c r="AF29" i="17"/>
  <c r="AE29" i="17"/>
  <c r="BE120" i="17"/>
  <c r="AW29" i="17"/>
  <c r="BD28" i="17"/>
  <c r="BC28" i="17"/>
  <c r="AZ28" i="17"/>
  <c r="AY28" i="17"/>
  <c r="AV28" i="17"/>
  <c r="AU28" i="17"/>
  <c r="AR28" i="17"/>
  <c r="AQ28" i="17"/>
  <c r="AN28" i="17"/>
  <c r="AM28" i="17"/>
  <c r="AJ28" i="17"/>
  <c r="AI28" i="17"/>
  <c r="AG28" i="17"/>
  <c r="AF28" i="17"/>
  <c r="AE28" i="17"/>
  <c r="BE28" i="17"/>
  <c r="AS72" i="17"/>
  <c r="BD27" i="17"/>
  <c r="BC27" i="17"/>
  <c r="AZ27" i="17"/>
  <c r="AY27" i="17"/>
  <c r="AV27" i="17"/>
  <c r="AU27" i="17"/>
  <c r="AR27" i="17"/>
  <c r="AQ27" i="17"/>
  <c r="AN27" i="17"/>
  <c r="AM27" i="17"/>
  <c r="AJ27" i="17"/>
  <c r="AI27" i="17"/>
  <c r="AG27" i="17"/>
  <c r="AF27" i="17"/>
  <c r="AE27" i="17"/>
  <c r="AS27" i="17"/>
  <c r="BD26" i="17"/>
  <c r="BC26" i="17"/>
  <c r="AZ26" i="17"/>
  <c r="AY26" i="17"/>
  <c r="AV26" i="17"/>
  <c r="AU26" i="17"/>
  <c r="AR26" i="17"/>
  <c r="AQ26" i="17"/>
  <c r="AN26" i="17"/>
  <c r="AM26" i="17"/>
  <c r="AJ26" i="17"/>
  <c r="AI26" i="17"/>
  <c r="AG26" i="17"/>
  <c r="AF26" i="17"/>
  <c r="AE26" i="17"/>
  <c r="AS117" i="17"/>
  <c r="BD25" i="17"/>
  <c r="BC25" i="17"/>
  <c r="AZ25" i="17"/>
  <c r="AY25" i="17"/>
  <c r="AV25" i="17"/>
  <c r="AU25" i="17"/>
  <c r="AR25" i="17"/>
  <c r="AQ25" i="17"/>
  <c r="AN25" i="17"/>
  <c r="AM25" i="17"/>
  <c r="AJ25" i="17"/>
  <c r="AI25" i="17"/>
  <c r="AG25" i="17"/>
  <c r="AF25" i="17"/>
  <c r="AE25" i="17"/>
  <c r="BA25" i="17"/>
  <c r="BD24" i="17"/>
  <c r="BC24" i="17"/>
  <c r="AZ24" i="17"/>
  <c r="AY24" i="17"/>
  <c r="AV24" i="17"/>
  <c r="AU24" i="17"/>
  <c r="AR24" i="17"/>
  <c r="AQ24" i="17"/>
  <c r="AN24" i="17"/>
  <c r="AM24" i="17"/>
  <c r="AJ24" i="17"/>
  <c r="AI24" i="17"/>
  <c r="AG24" i="17"/>
  <c r="AF24" i="17"/>
  <c r="AE24" i="17"/>
  <c r="AW24" i="17"/>
  <c r="AO68" i="17"/>
  <c r="BD23" i="17"/>
  <c r="BC23" i="17"/>
  <c r="AZ23" i="17"/>
  <c r="AY23" i="17"/>
  <c r="AV23" i="17"/>
  <c r="AU23" i="17"/>
  <c r="AR23" i="17"/>
  <c r="AQ23" i="17"/>
  <c r="AN23" i="17"/>
  <c r="AM23" i="17"/>
  <c r="AJ23" i="17"/>
  <c r="AI23" i="17"/>
  <c r="AG23" i="17"/>
  <c r="AF23" i="17"/>
  <c r="AE23" i="17"/>
  <c r="AK23" i="17"/>
  <c r="BD22" i="17"/>
  <c r="BC22" i="17"/>
  <c r="AZ22" i="17"/>
  <c r="AY22" i="17"/>
  <c r="AV22" i="17"/>
  <c r="AU22" i="17"/>
  <c r="AR22" i="17"/>
  <c r="AQ22" i="17"/>
  <c r="AN22" i="17"/>
  <c r="AM22" i="17"/>
  <c r="AJ22" i="17"/>
  <c r="AI22" i="17"/>
  <c r="AG22" i="17"/>
  <c r="AF22" i="17"/>
  <c r="AE22" i="17"/>
  <c r="BE22" i="17"/>
  <c r="AW22" i="17"/>
  <c r="AK22" i="17"/>
  <c r="BD21" i="17"/>
  <c r="BC21" i="17"/>
  <c r="AZ21" i="17"/>
  <c r="AY21" i="17"/>
  <c r="AV21" i="17"/>
  <c r="AU21" i="17"/>
  <c r="AR21" i="17"/>
  <c r="AQ21" i="17"/>
  <c r="AN21" i="17"/>
  <c r="AM21" i="17"/>
  <c r="AJ21" i="17"/>
  <c r="AI21" i="17"/>
  <c r="AG21" i="17"/>
  <c r="AF21" i="17"/>
  <c r="AE21" i="17"/>
  <c r="AW21" i="17"/>
  <c r="AS21" i="17"/>
  <c r="BD20" i="17"/>
  <c r="BC20" i="17"/>
  <c r="AZ20" i="17"/>
  <c r="AY20" i="17"/>
  <c r="AV20" i="17"/>
  <c r="AU20" i="17"/>
  <c r="AR20" i="17"/>
  <c r="AQ20" i="17"/>
  <c r="AN20" i="17"/>
  <c r="AM20" i="17"/>
  <c r="AJ20" i="17"/>
  <c r="AI20" i="17"/>
  <c r="AG20" i="17"/>
  <c r="AF20" i="17"/>
  <c r="AE20" i="17"/>
  <c r="BE20" i="17"/>
  <c r="AK20" i="17"/>
  <c r="BD19" i="17"/>
  <c r="BC19" i="17"/>
  <c r="AZ19" i="17"/>
  <c r="AY19" i="17"/>
  <c r="AV19" i="17"/>
  <c r="AU19" i="17"/>
  <c r="AR19" i="17"/>
  <c r="AQ19" i="17"/>
  <c r="AN19" i="17"/>
  <c r="AM19" i="17"/>
  <c r="AJ19" i="17"/>
  <c r="AI19" i="17"/>
  <c r="AG19" i="17"/>
  <c r="AF19" i="17"/>
  <c r="AE19" i="17"/>
  <c r="BE19" i="17"/>
  <c r="BD18" i="17"/>
  <c r="BC18" i="17"/>
  <c r="AZ18" i="17"/>
  <c r="AY18" i="17"/>
  <c r="AV18" i="17"/>
  <c r="AU18" i="17"/>
  <c r="AR18" i="17"/>
  <c r="AQ18" i="17"/>
  <c r="AN18" i="17"/>
  <c r="AM18" i="17"/>
  <c r="AJ18" i="17"/>
  <c r="AI18" i="17"/>
  <c r="AG18" i="17"/>
  <c r="AF18" i="17"/>
  <c r="AE18" i="17"/>
  <c r="AS18" i="17"/>
  <c r="BD17" i="17"/>
  <c r="BC17" i="17"/>
  <c r="AZ17" i="17"/>
  <c r="AY17" i="17"/>
  <c r="AV17" i="17"/>
  <c r="AU17" i="17"/>
  <c r="AR17" i="17"/>
  <c r="AQ17" i="17"/>
  <c r="AN17" i="17"/>
  <c r="AM17" i="17"/>
  <c r="AJ17" i="17"/>
  <c r="AI17" i="17"/>
  <c r="AG17" i="17"/>
  <c r="AF17" i="17"/>
  <c r="AE17" i="17"/>
  <c r="BD16" i="17"/>
  <c r="BC16" i="17"/>
  <c r="AZ16" i="17"/>
  <c r="AY16" i="17"/>
  <c r="AV16" i="17"/>
  <c r="AU16" i="17"/>
  <c r="AR16" i="17"/>
  <c r="AQ16" i="17"/>
  <c r="AN16" i="17"/>
  <c r="AM16" i="17"/>
  <c r="AJ16" i="17"/>
  <c r="AI16" i="17"/>
  <c r="AG16" i="17"/>
  <c r="AF16" i="17"/>
  <c r="AE16" i="17"/>
  <c r="AO60" i="17"/>
  <c r="BD15" i="17"/>
  <c r="BC15" i="17"/>
  <c r="AZ15" i="17"/>
  <c r="AY15" i="17"/>
  <c r="AV15" i="17"/>
  <c r="AU15" i="17"/>
  <c r="AR15" i="17"/>
  <c r="AQ15" i="17"/>
  <c r="AN15" i="17"/>
  <c r="AM15" i="17"/>
  <c r="AJ15" i="17"/>
  <c r="AI15" i="17"/>
  <c r="AG15" i="17"/>
  <c r="AF15" i="17"/>
  <c r="AE15" i="17"/>
  <c r="AW15" i="17"/>
  <c r="AO15" i="17"/>
  <c r="AA13" i="17"/>
  <c r="Z13" i="17"/>
  <c r="W13" i="17"/>
  <c r="V13" i="17"/>
  <c r="S13" i="17"/>
  <c r="R13" i="17"/>
  <c r="O13" i="17"/>
  <c r="N13" i="17"/>
  <c r="AQ13" i="17" s="1"/>
  <c r="K13" i="17"/>
  <c r="J13" i="17"/>
  <c r="G13" i="17"/>
  <c r="F13" i="17"/>
  <c r="AB11" i="16"/>
  <c r="X11" i="16"/>
  <c r="T11" i="16"/>
  <c r="P11" i="16"/>
  <c r="L11" i="16"/>
  <c r="AA11" i="16"/>
  <c r="Z11" i="16"/>
  <c r="W11" i="16"/>
  <c r="V11" i="16"/>
  <c r="S11" i="16"/>
  <c r="R11" i="16"/>
  <c r="O11" i="16"/>
  <c r="N11" i="16"/>
  <c r="K11" i="16"/>
  <c r="J11" i="16"/>
  <c r="G11" i="16"/>
  <c r="F11" i="16"/>
  <c r="D11" i="16"/>
  <c r="C11" i="16"/>
  <c r="B11" i="16"/>
  <c r="W146" i="15"/>
  <c r="V146" i="15"/>
  <c r="S146" i="15"/>
  <c r="R146" i="15"/>
  <c r="O146" i="15"/>
  <c r="N146" i="15"/>
  <c r="K146" i="15"/>
  <c r="J146" i="15"/>
  <c r="G146" i="15"/>
  <c r="F146" i="15"/>
  <c r="D146" i="15"/>
  <c r="C146" i="15"/>
  <c r="B146" i="15"/>
  <c r="AA145" i="15"/>
  <c r="Z145" i="15"/>
  <c r="W145" i="15"/>
  <c r="V145" i="15"/>
  <c r="S145" i="15"/>
  <c r="R145" i="15"/>
  <c r="O145" i="15"/>
  <c r="N145" i="15"/>
  <c r="K145" i="15"/>
  <c r="J145" i="15"/>
  <c r="G145" i="15"/>
  <c r="F145" i="15"/>
  <c r="D145" i="15"/>
  <c r="C145" i="15"/>
  <c r="B145" i="15"/>
  <c r="AA141" i="15"/>
  <c r="Z141" i="15"/>
  <c r="W141" i="15"/>
  <c r="V141" i="15"/>
  <c r="S141" i="15"/>
  <c r="R141" i="15"/>
  <c r="O141" i="15"/>
  <c r="N141" i="15"/>
  <c r="K141" i="15"/>
  <c r="J141" i="15"/>
  <c r="G141" i="15"/>
  <c r="F141" i="15"/>
  <c r="D141" i="15"/>
  <c r="C141" i="15"/>
  <c r="B141" i="15"/>
  <c r="AA140" i="15"/>
  <c r="Z140" i="15"/>
  <c r="W140" i="15"/>
  <c r="V140" i="15"/>
  <c r="S140" i="15"/>
  <c r="R140" i="15"/>
  <c r="O140" i="15"/>
  <c r="N140" i="15"/>
  <c r="K140" i="15"/>
  <c r="J140" i="15"/>
  <c r="G140" i="15"/>
  <c r="F140" i="15"/>
  <c r="D140" i="15"/>
  <c r="C140" i="15"/>
  <c r="B140" i="15"/>
  <c r="AA139" i="15"/>
  <c r="Z139" i="15"/>
  <c r="W139" i="15"/>
  <c r="V139" i="15"/>
  <c r="S139" i="15"/>
  <c r="R139" i="15"/>
  <c r="O139" i="15"/>
  <c r="N139" i="15"/>
  <c r="K139" i="15"/>
  <c r="J139" i="15"/>
  <c r="G139" i="15"/>
  <c r="F139" i="15"/>
  <c r="D139" i="15"/>
  <c r="C139" i="15"/>
  <c r="B139" i="15"/>
  <c r="P125" i="15"/>
  <c r="H125" i="15"/>
  <c r="T125" i="15"/>
  <c r="AB125" i="15"/>
  <c r="AA125" i="15"/>
  <c r="Z125" i="15"/>
  <c r="X125" i="15"/>
  <c r="W125" i="15"/>
  <c r="V125" i="15"/>
  <c r="S125" i="15"/>
  <c r="R125" i="15"/>
  <c r="O125" i="15"/>
  <c r="N125" i="15"/>
  <c r="K125" i="15"/>
  <c r="J125" i="15"/>
  <c r="G125" i="15"/>
  <c r="F125" i="15"/>
  <c r="D125" i="15"/>
  <c r="C125" i="15"/>
  <c r="B125" i="15"/>
  <c r="AA119" i="15"/>
  <c r="Z119" i="15"/>
  <c r="W119" i="15"/>
  <c r="V119" i="15"/>
  <c r="S119" i="15"/>
  <c r="R119" i="15"/>
  <c r="P119" i="15"/>
  <c r="O119" i="15"/>
  <c r="N119" i="15"/>
  <c r="K119" i="15"/>
  <c r="J119" i="15"/>
  <c r="J113" i="15" s="1"/>
  <c r="G119" i="15"/>
  <c r="F119" i="15"/>
  <c r="D119" i="15"/>
  <c r="C119" i="15"/>
  <c r="C113" i="15" s="1"/>
  <c r="B119" i="15"/>
  <c r="W95" i="15"/>
  <c r="V95" i="15"/>
  <c r="S95" i="15"/>
  <c r="R95" i="15"/>
  <c r="O95" i="15"/>
  <c r="N95" i="15"/>
  <c r="K95" i="15"/>
  <c r="J95" i="15"/>
  <c r="G95" i="15"/>
  <c r="F95" i="15"/>
  <c r="D95" i="15"/>
  <c r="C95" i="15"/>
  <c r="B95" i="15"/>
  <c r="AA94" i="15"/>
  <c r="Z94" i="15"/>
  <c r="W94" i="15"/>
  <c r="V94" i="15"/>
  <c r="S94" i="15"/>
  <c r="R94" i="15"/>
  <c r="O94" i="15"/>
  <c r="N94" i="15"/>
  <c r="K94" i="15"/>
  <c r="J94" i="15"/>
  <c r="G94" i="15"/>
  <c r="F94" i="15"/>
  <c r="D94" i="15"/>
  <c r="C94" i="15"/>
  <c r="B94" i="15"/>
  <c r="AA90" i="15"/>
  <c r="Z90" i="15"/>
  <c r="W90" i="15"/>
  <c r="V90" i="15"/>
  <c r="S90" i="15"/>
  <c r="R90" i="15"/>
  <c r="O90" i="15"/>
  <c r="N90" i="15"/>
  <c r="K90" i="15"/>
  <c r="J90" i="15"/>
  <c r="G90" i="15"/>
  <c r="F90" i="15"/>
  <c r="D90" i="15"/>
  <c r="C90" i="15"/>
  <c r="B90" i="15"/>
  <c r="AA89" i="15"/>
  <c r="Z89" i="15"/>
  <c r="W89" i="15"/>
  <c r="V89" i="15"/>
  <c r="S89" i="15"/>
  <c r="R89" i="15"/>
  <c r="O89" i="15"/>
  <c r="N89" i="15"/>
  <c r="K89" i="15"/>
  <c r="J89" i="15"/>
  <c r="G89" i="15"/>
  <c r="F89" i="15"/>
  <c r="D89" i="15"/>
  <c r="C89" i="15"/>
  <c r="B89" i="15"/>
  <c r="AA88" i="15"/>
  <c r="Z88" i="15"/>
  <c r="W88" i="15"/>
  <c r="V88" i="15"/>
  <c r="S88" i="15"/>
  <c r="R88" i="15"/>
  <c r="O88" i="15"/>
  <c r="N88" i="15"/>
  <c r="K88" i="15"/>
  <c r="J88" i="15"/>
  <c r="G88" i="15"/>
  <c r="F88" i="15"/>
  <c r="D88" i="15"/>
  <c r="C88" i="15"/>
  <c r="B88" i="15"/>
  <c r="AB74" i="15"/>
  <c r="AA74" i="15"/>
  <c r="Z74" i="15"/>
  <c r="W74" i="15"/>
  <c r="V74" i="15"/>
  <c r="S74" i="15"/>
  <c r="R74" i="15"/>
  <c r="O74" i="15"/>
  <c r="N74" i="15"/>
  <c r="K74" i="15"/>
  <c r="J74" i="15"/>
  <c r="G74" i="15"/>
  <c r="F74" i="15"/>
  <c r="D74" i="15"/>
  <c r="C74" i="15"/>
  <c r="B74" i="15"/>
  <c r="AB65" i="15"/>
  <c r="X65" i="15"/>
  <c r="P65" i="15"/>
  <c r="H65" i="15"/>
  <c r="H64" i="15"/>
  <c r="AB63" i="15"/>
  <c r="AA68" i="15"/>
  <c r="Z68" i="15"/>
  <c r="W68" i="15"/>
  <c r="V68" i="15"/>
  <c r="V62" i="15" s="1"/>
  <c r="S68" i="15"/>
  <c r="R68" i="15"/>
  <c r="O68" i="15"/>
  <c r="N68" i="15"/>
  <c r="K68" i="15"/>
  <c r="J68" i="15"/>
  <c r="G68" i="15"/>
  <c r="F68" i="15"/>
  <c r="D68" i="15"/>
  <c r="C68" i="15"/>
  <c r="B68" i="15"/>
  <c r="AA65" i="15"/>
  <c r="Z65" i="15"/>
  <c r="W65" i="15"/>
  <c r="V65" i="15"/>
  <c r="S65" i="15"/>
  <c r="R65" i="15"/>
  <c r="O65" i="15"/>
  <c r="N65" i="15"/>
  <c r="K65" i="15"/>
  <c r="J65" i="15"/>
  <c r="G65" i="15"/>
  <c r="F65" i="15"/>
  <c r="D65" i="15"/>
  <c r="C65" i="15"/>
  <c r="B65" i="15"/>
  <c r="AA64" i="15"/>
  <c r="Z64" i="15"/>
  <c r="W64" i="15"/>
  <c r="V64" i="15"/>
  <c r="S64" i="15"/>
  <c r="R64" i="15"/>
  <c r="O64" i="15"/>
  <c r="N64" i="15"/>
  <c r="K64" i="15"/>
  <c r="J64" i="15"/>
  <c r="G64" i="15"/>
  <c r="F64" i="15"/>
  <c r="D64" i="15"/>
  <c r="C64" i="15"/>
  <c r="B64" i="15"/>
  <c r="AA63" i="15"/>
  <c r="Z63" i="15"/>
  <c r="W63" i="15"/>
  <c r="V63" i="15"/>
  <c r="S63" i="15"/>
  <c r="R63" i="15"/>
  <c r="O63" i="15"/>
  <c r="N63" i="15"/>
  <c r="K63" i="15"/>
  <c r="J63" i="15"/>
  <c r="G63" i="15"/>
  <c r="F63" i="15"/>
  <c r="D63" i="15"/>
  <c r="C63" i="15"/>
  <c r="B63" i="15"/>
  <c r="W45" i="15"/>
  <c r="V45" i="15"/>
  <c r="S45" i="15"/>
  <c r="R45" i="15"/>
  <c r="O45" i="15"/>
  <c r="N45" i="15"/>
  <c r="K45" i="15"/>
  <c r="J45" i="15"/>
  <c r="G45" i="15"/>
  <c r="F45" i="15"/>
  <c r="D45" i="15"/>
  <c r="C45" i="15"/>
  <c r="B45" i="15"/>
  <c r="AA44" i="15"/>
  <c r="Z44" i="15"/>
  <c r="W44" i="15"/>
  <c r="V44" i="15"/>
  <c r="S44" i="15"/>
  <c r="R44" i="15"/>
  <c r="O44" i="15"/>
  <c r="N44" i="15"/>
  <c r="K44" i="15"/>
  <c r="J44" i="15"/>
  <c r="G44" i="15"/>
  <c r="F44" i="15"/>
  <c r="D44" i="15"/>
  <c r="C44" i="15"/>
  <c r="B44" i="15"/>
  <c r="AA40" i="15"/>
  <c r="Z40" i="15"/>
  <c r="W40" i="15"/>
  <c r="V40" i="15"/>
  <c r="S40" i="15"/>
  <c r="R40" i="15"/>
  <c r="O40" i="15"/>
  <c r="N40" i="15"/>
  <c r="K40" i="15"/>
  <c r="J40" i="15"/>
  <c r="G40" i="15"/>
  <c r="F40" i="15"/>
  <c r="D40" i="15"/>
  <c r="C40" i="15"/>
  <c r="B40" i="15"/>
  <c r="AA39" i="15"/>
  <c r="Z39" i="15"/>
  <c r="W39" i="15"/>
  <c r="V39" i="15"/>
  <c r="S39" i="15"/>
  <c r="R39" i="15"/>
  <c r="O39" i="15"/>
  <c r="N39" i="15"/>
  <c r="K39" i="15"/>
  <c r="J39" i="15"/>
  <c r="G39" i="15"/>
  <c r="F39" i="15"/>
  <c r="D39" i="15"/>
  <c r="C39" i="15"/>
  <c r="B39" i="15"/>
  <c r="AA38" i="15"/>
  <c r="Z38" i="15"/>
  <c r="W38" i="15"/>
  <c r="V38" i="15"/>
  <c r="S38" i="15"/>
  <c r="R38" i="15"/>
  <c r="O38" i="15"/>
  <c r="N38" i="15"/>
  <c r="K38" i="15"/>
  <c r="J38" i="15"/>
  <c r="G38" i="15"/>
  <c r="F38" i="15"/>
  <c r="D38" i="15"/>
  <c r="C38" i="15"/>
  <c r="B38" i="15"/>
  <c r="AB44" i="15"/>
  <c r="AA24" i="15"/>
  <c r="Z24" i="15"/>
  <c r="W24" i="15"/>
  <c r="V24" i="15"/>
  <c r="S24" i="15"/>
  <c r="R24" i="15"/>
  <c r="O24" i="15"/>
  <c r="N24" i="15"/>
  <c r="K24" i="15"/>
  <c r="J24" i="15"/>
  <c r="G24" i="15"/>
  <c r="F24" i="15"/>
  <c r="D24" i="15"/>
  <c r="C24" i="15"/>
  <c r="B24" i="15"/>
  <c r="T40" i="15"/>
  <c r="L15" i="15"/>
  <c r="H15" i="15"/>
  <c r="AA18" i="15"/>
  <c r="Z18" i="15"/>
  <c r="Z12" i="15" s="1"/>
  <c r="W18" i="15"/>
  <c r="V18" i="15"/>
  <c r="S18" i="15"/>
  <c r="R18" i="15"/>
  <c r="O18" i="15"/>
  <c r="O12" i="15" s="1"/>
  <c r="N18" i="15"/>
  <c r="K18" i="15"/>
  <c r="J18" i="15"/>
  <c r="G18" i="15"/>
  <c r="F18" i="15"/>
  <c r="D18" i="15"/>
  <c r="C18" i="15"/>
  <c r="B18" i="15"/>
  <c r="AA15" i="15"/>
  <c r="Z15" i="15"/>
  <c r="W15" i="15"/>
  <c r="V15" i="15"/>
  <c r="S15" i="15"/>
  <c r="R15" i="15"/>
  <c r="O15" i="15"/>
  <c r="N15" i="15"/>
  <c r="K15" i="15"/>
  <c r="J15" i="15"/>
  <c r="G15" i="15"/>
  <c r="G34" i="15" s="1"/>
  <c r="F15" i="15"/>
  <c r="D15" i="15"/>
  <c r="C15" i="15"/>
  <c r="B15" i="15"/>
  <c r="AA14" i="15"/>
  <c r="Z14" i="15"/>
  <c r="W14" i="15"/>
  <c r="V14" i="15"/>
  <c r="S14" i="15"/>
  <c r="R14" i="15"/>
  <c r="O14" i="15"/>
  <c r="N14" i="15"/>
  <c r="K14" i="15"/>
  <c r="J14" i="15"/>
  <c r="G14" i="15"/>
  <c r="F14" i="15"/>
  <c r="D14" i="15"/>
  <c r="C14" i="15"/>
  <c r="B14" i="15"/>
  <c r="AA13" i="15"/>
  <c r="Z13" i="15"/>
  <c r="W13" i="15"/>
  <c r="V13" i="15"/>
  <c r="S13" i="15"/>
  <c r="R13" i="15"/>
  <c r="O13" i="15"/>
  <c r="N13" i="15"/>
  <c r="K13" i="15"/>
  <c r="J13" i="15"/>
  <c r="G13" i="15"/>
  <c r="F13" i="15"/>
  <c r="D13" i="15"/>
  <c r="C13" i="15"/>
  <c r="B13" i="15"/>
  <c r="H22" i="14"/>
  <c r="X11" i="14"/>
  <c r="T22" i="14"/>
  <c r="AA22" i="14"/>
  <c r="Z22" i="14"/>
  <c r="W22" i="14"/>
  <c r="V22" i="14"/>
  <c r="S22" i="14"/>
  <c r="R22" i="14"/>
  <c r="P22" i="14"/>
  <c r="O22" i="14"/>
  <c r="N22" i="14"/>
  <c r="L22" i="14"/>
  <c r="K22" i="14"/>
  <c r="J22" i="14"/>
  <c r="G22" i="14"/>
  <c r="F22" i="14"/>
  <c r="X13" i="14"/>
  <c r="T13" i="14"/>
  <c r="P12" i="14"/>
  <c r="L12" i="14"/>
  <c r="P11" i="14"/>
  <c r="H16" i="14"/>
  <c r="AA16" i="14"/>
  <c r="AA10" i="14" s="1"/>
  <c r="Z16" i="14"/>
  <c r="W16" i="14"/>
  <c r="V16" i="14"/>
  <c r="S16" i="14"/>
  <c r="R16" i="14"/>
  <c r="O16" i="14"/>
  <c r="O10" i="14" s="1"/>
  <c r="N16" i="14"/>
  <c r="L16" i="14"/>
  <c r="L10" i="14" s="1"/>
  <c r="K16" i="14"/>
  <c r="J16" i="14"/>
  <c r="G16" i="14"/>
  <c r="F16" i="14"/>
  <c r="AB13" i="14"/>
  <c r="AA13" i="14"/>
  <c r="Z13" i="14"/>
  <c r="W13" i="14"/>
  <c r="V13" i="14"/>
  <c r="S13" i="14"/>
  <c r="R13" i="14"/>
  <c r="P13" i="14"/>
  <c r="O13" i="14"/>
  <c r="N13" i="14"/>
  <c r="L13" i="14"/>
  <c r="K13" i="14"/>
  <c r="J13" i="14"/>
  <c r="H13" i="14"/>
  <c r="G13" i="14"/>
  <c r="F13" i="14"/>
  <c r="AA12" i="14"/>
  <c r="Z12" i="14"/>
  <c r="X12" i="14"/>
  <c r="W12" i="14"/>
  <c r="V12" i="14"/>
  <c r="T12" i="14"/>
  <c r="S12" i="14"/>
  <c r="R12" i="14"/>
  <c r="O12" i="14"/>
  <c r="N12" i="14"/>
  <c r="K12" i="14"/>
  <c r="J12" i="14"/>
  <c r="H12" i="14"/>
  <c r="G12" i="14"/>
  <c r="F12" i="14"/>
  <c r="AB11" i="14"/>
  <c r="AA11" i="14"/>
  <c r="Z11" i="14"/>
  <c r="W11" i="14"/>
  <c r="V11" i="14"/>
  <c r="S11" i="14"/>
  <c r="R11" i="14"/>
  <c r="O11" i="14"/>
  <c r="N11" i="14"/>
  <c r="L11" i="14"/>
  <c r="K11" i="14"/>
  <c r="J11" i="14"/>
  <c r="G11" i="14"/>
  <c r="F11" i="14"/>
  <c r="Z10" i="14"/>
  <c r="S90" i="13"/>
  <c r="R90" i="13"/>
  <c r="O90" i="13"/>
  <c r="N90" i="13"/>
  <c r="K90" i="13"/>
  <c r="J90" i="13"/>
  <c r="G90" i="13"/>
  <c r="F90" i="13"/>
  <c r="D90" i="13"/>
  <c r="C90" i="13"/>
  <c r="B90" i="13"/>
  <c r="S89" i="13"/>
  <c r="R89" i="13"/>
  <c r="O89" i="13"/>
  <c r="N89" i="13"/>
  <c r="K89" i="13"/>
  <c r="J89" i="13"/>
  <c r="G89" i="13"/>
  <c r="F89" i="13"/>
  <c r="D89" i="13"/>
  <c r="C89" i="13"/>
  <c r="B89" i="13"/>
  <c r="S88" i="13"/>
  <c r="R88" i="13"/>
  <c r="O88" i="13"/>
  <c r="N88" i="13"/>
  <c r="K88" i="13"/>
  <c r="J88" i="13"/>
  <c r="G88" i="13"/>
  <c r="F88" i="13"/>
  <c r="D88" i="13"/>
  <c r="C88" i="13"/>
  <c r="B88" i="13"/>
  <c r="T90" i="13"/>
  <c r="P90" i="13"/>
  <c r="L90" i="13"/>
  <c r="H90" i="13"/>
  <c r="P89" i="13"/>
  <c r="L89" i="13"/>
  <c r="H89" i="13"/>
  <c r="T88" i="13"/>
  <c r="P88" i="13"/>
  <c r="L88" i="13"/>
  <c r="H78" i="13"/>
  <c r="T78" i="13"/>
  <c r="S78" i="13"/>
  <c r="R78" i="13"/>
  <c r="P78" i="13"/>
  <c r="O78" i="13"/>
  <c r="N78" i="13"/>
  <c r="L78" i="13"/>
  <c r="K78" i="13"/>
  <c r="J78" i="13"/>
  <c r="G78" i="13"/>
  <c r="F78" i="13"/>
  <c r="D78" i="13"/>
  <c r="C78" i="13"/>
  <c r="B78" i="13"/>
  <c r="T57" i="13"/>
  <c r="S57" i="13"/>
  <c r="R57" i="13"/>
  <c r="O57" i="13"/>
  <c r="N57" i="13"/>
  <c r="K57" i="13"/>
  <c r="J57" i="13"/>
  <c r="G57" i="13"/>
  <c r="F57" i="13"/>
  <c r="D57" i="13"/>
  <c r="C57" i="13"/>
  <c r="B57" i="13"/>
  <c r="S56" i="13"/>
  <c r="R56" i="13"/>
  <c r="O56" i="13"/>
  <c r="N56" i="13"/>
  <c r="K56" i="13"/>
  <c r="J56" i="13"/>
  <c r="H56" i="13"/>
  <c r="G56" i="13"/>
  <c r="F56" i="13"/>
  <c r="D56" i="13"/>
  <c r="C56" i="13"/>
  <c r="B56" i="13"/>
  <c r="S55" i="13"/>
  <c r="R55" i="13"/>
  <c r="O55" i="13"/>
  <c r="N55" i="13"/>
  <c r="K55" i="13"/>
  <c r="J55" i="13"/>
  <c r="G55" i="13"/>
  <c r="F55" i="13"/>
  <c r="D55" i="13"/>
  <c r="C55" i="13"/>
  <c r="B55" i="13"/>
  <c r="P57" i="13"/>
  <c r="L57" i="13"/>
  <c r="H57" i="13"/>
  <c r="T89" i="13"/>
  <c r="P56" i="13"/>
  <c r="L56" i="13"/>
  <c r="T55" i="13"/>
  <c r="P55" i="13"/>
  <c r="L55" i="13"/>
  <c r="H55" i="13"/>
  <c r="T45" i="13"/>
  <c r="S45" i="13"/>
  <c r="R45" i="13"/>
  <c r="O45" i="13"/>
  <c r="N45" i="13"/>
  <c r="L45" i="13"/>
  <c r="K45" i="13"/>
  <c r="J45" i="13"/>
  <c r="H45" i="13"/>
  <c r="G45" i="13"/>
  <c r="F45" i="13"/>
  <c r="D45" i="13"/>
  <c r="C45" i="13"/>
  <c r="B45" i="13"/>
  <c r="H24" i="13"/>
  <c r="G24" i="13"/>
  <c r="F24" i="13"/>
  <c r="G23" i="13"/>
  <c r="F23" i="13"/>
  <c r="G22" i="13"/>
  <c r="F22" i="13"/>
  <c r="H23" i="13"/>
  <c r="H22" i="13"/>
  <c r="T12" i="13"/>
  <c r="S12" i="13"/>
  <c r="R12" i="13"/>
  <c r="O12" i="13"/>
  <c r="N12" i="13"/>
  <c r="L12" i="13"/>
  <c r="K12" i="13"/>
  <c r="J12" i="13"/>
  <c r="H12" i="13"/>
  <c r="G12" i="13"/>
  <c r="G20" i="13" s="1"/>
  <c r="F12" i="13"/>
  <c r="F20" i="13" s="1"/>
  <c r="D12" i="13"/>
  <c r="C12" i="13"/>
  <c r="B12" i="13"/>
  <c r="L11" i="12"/>
  <c r="P11" i="12"/>
  <c r="H11" i="12"/>
  <c r="T11" i="12"/>
  <c r="S11" i="12"/>
  <c r="R11" i="12"/>
  <c r="O11" i="12"/>
  <c r="N11" i="12"/>
  <c r="K11" i="12"/>
  <c r="J11" i="12"/>
  <c r="G11" i="12"/>
  <c r="F11" i="12"/>
  <c r="D11" i="12"/>
  <c r="C11" i="12"/>
  <c r="B11" i="12"/>
  <c r="BD132" i="11"/>
  <c r="BC132" i="11"/>
  <c r="AZ132" i="11"/>
  <c r="AY132" i="11"/>
  <c r="AV132" i="11"/>
  <c r="AU132" i="11"/>
  <c r="AR132" i="11"/>
  <c r="AQ132" i="11"/>
  <c r="AN132" i="11"/>
  <c r="AM132" i="11"/>
  <c r="AJ132" i="11"/>
  <c r="AI132" i="11"/>
  <c r="AG132" i="11"/>
  <c r="AF132" i="11"/>
  <c r="AE132" i="11"/>
  <c r="BA41" i="11"/>
  <c r="BD131" i="11"/>
  <c r="BC131" i="11"/>
  <c r="AZ131" i="11"/>
  <c r="AY131" i="11"/>
  <c r="AV131" i="11"/>
  <c r="AU131" i="11"/>
  <c r="AR131" i="11"/>
  <c r="AQ131" i="11"/>
  <c r="AN131" i="11"/>
  <c r="AM131" i="11"/>
  <c r="AJ131" i="11"/>
  <c r="AI131" i="11"/>
  <c r="AG131" i="11"/>
  <c r="AF131" i="11"/>
  <c r="AE131" i="11"/>
  <c r="AO131" i="11"/>
  <c r="BD130" i="11"/>
  <c r="BC130" i="11"/>
  <c r="AZ130" i="11"/>
  <c r="AY130" i="11"/>
  <c r="AV130" i="11"/>
  <c r="AU130" i="11"/>
  <c r="AR130" i="11"/>
  <c r="AQ130" i="11"/>
  <c r="AN130" i="11"/>
  <c r="AM130" i="11"/>
  <c r="AJ130" i="11"/>
  <c r="AI130" i="11"/>
  <c r="AG130" i="11"/>
  <c r="AF130" i="11"/>
  <c r="AE130" i="11"/>
  <c r="BD129" i="11"/>
  <c r="BC129" i="11"/>
  <c r="AZ129" i="11"/>
  <c r="AY129" i="11"/>
  <c r="AV129" i="11"/>
  <c r="AU129" i="11"/>
  <c r="AR129" i="11"/>
  <c r="AQ129" i="11"/>
  <c r="AN129" i="11"/>
  <c r="AM129" i="11"/>
  <c r="AJ129" i="11"/>
  <c r="AI129" i="11"/>
  <c r="AG129" i="11"/>
  <c r="AF129" i="11"/>
  <c r="AE129" i="11"/>
  <c r="AW129" i="11"/>
  <c r="BD128" i="11"/>
  <c r="BC128" i="11"/>
  <c r="AZ128" i="11"/>
  <c r="AY128" i="11"/>
  <c r="AV128" i="11"/>
  <c r="AU128" i="11"/>
  <c r="AR128" i="11"/>
  <c r="AQ128" i="11"/>
  <c r="AN128" i="11"/>
  <c r="AM128" i="11"/>
  <c r="AJ128" i="11"/>
  <c r="AI128" i="11"/>
  <c r="AG128" i="11"/>
  <c r="AF128" i="11"/>
  <c r="AE128" i="11"/>
  <c r="AW37" i="11"/>
  <c r="AK37" i="11"/>
  <c r="BD127" i="11"/>
  <c r="BC127" i="11"/>
  <c r="AZ127" i="11"/>
  <c r="AY127" i="11"/>
  <c r="AV127" i="11"/>
  <c r="AU127" i="11"/>
  <c r="AR127" i="11"/>
  <c r="AQ127" i="11"/>
  <c r="AN127" i="11"/>
  <c r="AM127" i="11"/>
  <c r="AJ127" i="11"/>
  <c r="AI127" i="11"/>
  <c r="AG127" i="11"/>
  <c r="AF127" i="11"/>
  <c r="AE127" i="11"/>
  <c r="BE127" i="11"/>
  <c r="AK36" i="11"/>
  <c r="BD126" i="11"/>
  <c r="BC126" i="11"/>
  <c r="AZ126" i="11"/>
  <c r="AY126" i="11"/>
  <c r="AV126" i="11"/>
  <c r="AU126" i="11"/>
  <c r="AR126" i="11"/>
  <c r="AQ126" i="11"/>
  <c r="AN126" i="11"/>
  <c r="AM126" i="11"/>
  <c r="AJ126" i="11"/>
  <c r="AI126" i="11"/>
  <c r="AG126" i="11"/>
  <c r="AF126" i="11"/>
  <c r="AE126" i="11"/>
  <c r="BE35" i="11"/>
  <c r="AS126" i="11"/>
  <c r="BD125" i="11"/>
  <c r="BC125" i="11"/>
  <c r="AZ125" i="11"/>
  <c r="AY125" i="11"/>
  <c r="AV125" i="11"/>
  <c r="AU125" i="11"/>
  <c r="AR125" i="11"/>
  <c r="AQ125" i="11"/>
  <c r="AN125" i="11"/>
  <c r="AM125" i="11"/>
  <c r="AJ125" i="11"/>
  <c r="AI125" i="11"/>
  <c r="AG125" i="11"/>
  <c r="AF125" i="11"/>
  <c r="AE125" i="11"/>
  <c r="AS78" i="11"/>
  <c r="BD124" i="11"/>
  <c r="BC124" i="11"/>
  <c r="AZ124" i="11"/>
  <c r="AY124" i="11"/>
  <c r="AV124" i="11"/>
  <c r="AU124" i="11"/>
  <c r="AR124" i="11"/>
  <c r="AQ124" i="11"/>
  <c r="AN124" i="11"/>
  <c r="AM124" i="11"/>
  <c r="AJ124" i="11"/>
  <c r="AI124" i="11"/>
  <c r="AG124" i="11"/>
  <c r="AF124" i="11"/>
  <c r="AE124" i="11"/>
  <c r="BD123" i="11"/>
  <c r="BC123" i="11"/>
  <c r="AZ123" i="11"/>
  <c r="AY123" i="11"/>
  <c r="AV123" i="11"/>
  <c r="AU123" i="11"/>
  <c r="AR123" i="11"/>
  <c r="AQ123" i="11"/>
  <c r="AN123" i="11"/>
  <c r="AM123" i="11"/>
  <c r="AJ123" i="11"/>
  <c r="AI123" i="11"/>
  <c r="AG123" i="11"/>
  <c r="AF123" i="11"/>
  <c r="AE123" i="11"/>
  <c r="AO32" i="11"/>
  <c r="BD122" i="11"/>
  <c r="BC122" i="11"/>
  <c r="AZ122" i="11"/>
  <c r="AY122" i="11"/>
  <c r="AV122" i="11"/>
  <c r="AU122" i="11"/>
  <c r="AR122" i="11"/>
  <c r="AQ122" i="11"/>
  <c r="AN122" i="11"/>
  <c r="AM122" i="11"/>
  <c r="AJ122" i="11"/>
  <c r="AI122" i="11"/>
  <c r="AG122" i="11"/>
  <c r="AF122" i="11"/>
  <c r="AE122" i="11"/>
  <c r="AO31" i="11"/>
  <c r="BD121" i="11"/>
  <c r="BC121" i="11"/>
  <c r="AZ121" i="11"/>
  <c r="AY121" i="11"/>
  <c r="AV121" i="11"/>
  <c r="AU121" i="11"/>
  <c r="AR121" i="11"/>
  <c r="AQ121" i="11"/>
  <c r="AN121" i="11"/>
  <c r="AM121" i="11"/>
  <c r="AJ121" i="11"/>
  <c r="AI121" i="11"/>
  <c r="AG121" i="11"/>
  <c r="AF121" i="11"/>
  <c r="AE121" i="11"/>
  <c r="AW30" i="11"/>
  <c r="BD120" i="11"/>
  <c r="BC120" i="11"/>
  <c r="AZ120" i="11"/>
  <c r="AY120" i="11"/>
  <c r="AV120" i="11"/>
  <c r="AU120" i="11"/>
  <c r="AR120" i="11"/>
  <c r="AQ120" i="11"/>
  <c r="AN120" i="11"/>
  <c r="AM120" i="11"/>
  <c r="AJ120" i="11"/>
  <c r="AI120" i="11"/>
  <c r="AG120" i="11"/>
  <c r="AF120" i="11"/>
  <c r="AE120" i="11"/>
  <c r="AW29" i="11"/>
  <c r="BD119" i="11"/>
  <c r="BC119" i="11"/>
  <c r="AZ119" i="11"/>
  <c r="AY119" i="11"/>
  <c r="AV119" i="11"/>
  <c r="AU119" i="11"/>
  <c r="AR119" i="11"/>
  <c r="AQ119" i="11"/>
  <c r="AN119" i="11"/>
  <c r="AM119" i="11"/>
  <c r="AJ119" i="11"/>
  <c r="AI119" i="11"/>
  <c r="AG119" i="11"/>
  <c r="AF119" i="11"/>
  <c r="AE119" i="11"/>
  <c r="AK28" i="11"/>
  <c r="BD118" i="11"/>
  <c r="BC118" i="11"/>
  <c r="AZ118" i="11"/>
  <c r="AY118" i="11"/>
  <c r="AV118" i="11"/>
  <c r="AU118" i="11"/>
  <c r="AR118" i="11"/>
  <c r="AQ118" i="11"/>
  <c r="AN118" i="11"/>
  <c r="AM118" i="11"/>
  <c r="AJ118" i="11"/>
  <c r="AI118" i="11"/>
  <c r="AG118" i="11"/>
  <c r="AF118" i="11"/>
  <c r="AE118" i="11"/>
  <c r="BE27" i="11"/>
  <c r="AS27" i="11"/>
  <c r="BD117" i="11"/>
  <c r="BC117" i="11"/>
  <c r="AZ117" i="11"/>
  <c r="AY117" i="11"/>
  <c r="AV117" i="11"/>
  <c r="AU117" i="11"/>
  <c r="AR117" i="11"/>
  <c r="AQ117" i="11"/>
  <c r="AN117" i="11"/>
  <c r="AM117" i="11"/>
  <c r="AJ117" i="11"/>
  <c r="AI117" i="11"/>
  <c r="AG117" i="11"/>
  <c r="AF117" i="11"/>
  <c r="AE117" i="11"/>
  <c r="AS70" i="11"/>
  <c r="BD116" i="11"/>
  <c r="BC116" i="11"/>
  <c r="AZ116" i="11"/>
  <c r="AY116" i="11"/>
  <c r="AV116" i="11"/>
  <c r="AU116" i="11"/>
  <c r="AR116" i="11"/>
  <c r="AQ116" i="11"/>
  <c r="AN116" i="11"/>
  <c r="AM116" i="11"/>
  <c r="AJ116" i="11"/>
  <c r="AI116" i="11"/>
  <c r="AG116" i="11"/>
  <c r="AF116" i="11"/>
  <c r="AE116" i="11"/>
  <c r="BD115" i="11"/>
  <c r="BC115" i="11"/>
  <c r="AZ115" i="11"/>
  <c r="AY115" i="11"/>
  <c r="AV115" i="11"/>
  <c r="AU115" i="11"/>
  <c r="AR115" i="11"/>
  <c r="AQ115" i="11"/>
  <c r="AN115" i="11"/>
  <c r="AM115" i="11"/>
  <c r="AJ115" i="11"/>
  <c r="AI115" i="11"/>
  <c r="AG115" i="11"/>
  <c r="AF115" i="11"/>
  <c r="AE115" i="11"/>
  <c r="BA24" i="11"/>
  <c r="BD114" i="11"/>
  <c r="BC114" i="11"/>
  <c r="AZ114" i="11"/>
  <c r="AY114" i="11"/>
  <c r="AV114" i="11"/>
  <c r="AU114" i="11"/>
  <c r="AR114" i="11"/>
  <c r="AQ114" i="11"/>
  <c r="AN114" i="11"/>
  <c r="AM114" i="11"/>
  <c r="AJ114" i="11"/>
  <c r="AI114" i="11"/>
  <c r="AG114" i="11"/>
  <c r="AF114" i="11"/>
  <c r="AE114" i="11"/>
  <c r="AO23" i="11"/>
  <c r="BD113" i="11"/>
  <c r="BC113" i="11"/>
  <c r="AZ113" i="11"/>
  <c r="AY113" i="11"/>
  <c r="AV113" i="11"/>
  <c r="AU113" i="11"/>
  <c r="AR113" i="11"/>
  <c r="AQ113" i="11"/>
  <c r="AN113" i="11"/>
  <c r="AM113" i="11"/>
  <c r="AJ113" i="11"/>
  <c r="AI113" i="11"/>
  <c r="AG113" i="11"/>
  <c r="AF113" i="11"/>
  <c r="AE113" i="11"/>
  <c r="AW22" i="11"/>
  <c r="BD112" i="11"/>
  <c r="BC112" i="11"/>
  <c r="AZ112" i="11"/>
  <c r="AY112" i="11"/>
  <c r="AV112" i="11"/>
  <c r="AU112" i="11"/>
  <c r="AR112" i="11"/>
  <c r="AQ112" i="11"/>
  <c r="AN112" i="11"/>
  <c r="AM112" i="11"/>
  <c r="AJ112" i="11"/>
  <c r="AI112" i="11"/>
  <c r="AG112" i="11"/>
  <c r="AF112" i="11"/>
  <c r="AE112" i="11"/>
  <c r="AW21" i="11"/>
  <c r="BD111" i="11"/>
  <c r="BC111" i="11"/>
  <c r="AZ111" i="11"/>
  <c r="AY111" i="11"/>
  <c r="AV111" i="11"/>
  <c r="AU111" i="11"/>
  <c r="AR111" i="11"/>
  <c r="AQ111" i="11"/>
  <c r="AN111" i="11"/>
  <c r="AM111" i="11"/>
  <c r="AJ111" i="11"/>
  <c r="AI111" i="11"/>
  <c r="AG111" i="11"/>
  <c r="AF111" i="11"/>
  <c r="AE111" i="11"/>
  <c r="BD110" i="11"/>
  <c r="BC110" i="11"/>
  <c r="AZ110" i="11"/>
  <c r="AY110" i="11"/>
  <c r="AV110" i="11"/>
  <c r="AU110" i="11"/>
  <c r="AR110" i="11"/>
  <c r="AQ110" i="11"/>
  <c r="AN110" i="11"/>
  <c r="AM110" i="11"/>
  <c r="AJ110" i="11"/>
  <c r="AI110" i="11"/>
  <c r="AG110" i="11"/>
  <c r="AF110" i="11"/>
  <c r="AE110" i="11"/>
  <c r="AS110" i="11"/>
  <c r="BD109" i="11"/>
  <c r="BC109" i="11"/>
  <c r="AZ109" i="11"/>
  <c r="AY109" i="11"/>
  <c r="AV109" i="11"/>
  <c r="AU109" i="11"/>
  <c r="AR109" i="11"/>
  <c r="AQ109" i="11"/>
  <c r="AN109" i="11"/>
  <c r="AM109" i="11"/>
  <c r="AJ109" i="11"/>
  <c r="AI109" i="11"/>
  <c r="AG109" i="11"/>
  <c r="AF109" i="11"/>
  <c r="AE109" i="11"/>
  <c r="AS62" i="11"/>
  <c r="BD108" i="11"/>
  <c r="BC108" i="11"/>
  <c r="AZ108" i="11"/>
  <c r="AY108" i="11"/>
  <c r="AV108" i="11"/>
  <c r="AU108" i="11"/>
  <c r="AR108" i="11"/>
  <c r="AQ108" i="11"/>
  <c r="AN108" i="11"/>
  <c r="AM108" i="11"/>
  <c r="AJ108" i="11"/>
  <c r="AI108" i="11"/>
  <c r="AG108" i="11"/>
  <c r="AF108" i="11"/>
  <c r="AE108" i="11"/>
  <c r="BA108" i="11"/>
  <c r="BD107" i="11"/>
  <c r="BC107" i="11"/>
  <c r="AZ107" i="11"/>
  <c r="AY107" i="11"/>
  <c r="AV107" i="11"/>
  <c r="AU107" i="11"/>
  <c r="AR107" i="11"/>
  <c r="AQ107" i="11"/>
  <c r="AN107" i="11"/>
  <c r="AM107" i="11"/>
  <c r="AJ107" i="11"/>
  <c r="AI107" i="11"/>
  <c r="AG107" i="11"/>
  <c r="AF107" i="11"/>
  <c r="AE107" i="11"/>
  <c r="BA16" i="11"/>
  <c r="L104" i="11"/>
  <c r="BD106" i="11"/>
  <c r="BC106" i="11"/>
  <c r="AZ106" i="11"/>
  <c r="AY106" i="11"/>
  <c r="AV106" i="11"/>
  <c r="AU106" i="11"/>
  <c r="AR106" i="11"/>
  <c r="AQ106" i="11"/>
  <c r="AN106" i="11"/>
  <c r="AM106" i="11"/>
  <c r="AJ106" i="11"/>
  <c r="AI106" i="11"/>
  <c r="AG106" i="11"/>
  <c r="AF106" i="11"/>
  <c r="AE106" i="11"/>
  <c r="AO15" i="11"/>
  <c r="AA104" i="11"/>
  <c r="Z104" i="11"/>
  <c r="W104" i="11"/>
  <c r="V104" i="11"/>
  <c r="S104" i="11"/>
  <c r="R104" i="11"/>
  <c r="O104" i="11"/>
  <c r="N104" i="11"/>
  <c r="K104" i="11"/>
  <c r="J104" i="11"/>
  <c r="G104" i="11"/>
  <c r="F104" i="11"/>
  <c r="D104" i="11"/>
  <c r="C104" i="11"/>
  <c r="B104" i="11"/>
  <c r="BD85" i="11"/>
  <c r="BC85" i="11"/>
  <c r="AZ85" i="11"/>
  <c r="AY85" i="11"/>
  <c r="AV85" i="11"/>
  <c r="AU85" i="11"/>
  <c r="AR85" i="11"/>
  <c r="AQ85" i="11"/>
  <c r="AN85" i="11"/>
  <c r="AM85" i="11"/>
  <c r="AJ85" i="11"/>
  <c r="AI85" i="11"/>
  <c r="AG85" i="11"/>
  <c r="AF85" i="11"/>
  <c r="AE85" i="11"/>
  <c r="BD84" i="11"/>
  <c r="BC84" i="11"/>
  <c r="AZ84" i="11"/>
  <c r="AY84" i="11"/>
  <c r="AV84" i="11"/>
  <c r="AU84" i="11"/>
  <c r="AR84" i="11"/>
  <c r="AQ84" i="11"/>
  <c r="AN84" i="11"/>
  <c r="AM84" i="11"/>
  <c r="AJ84" i="11"/>
  <c r="AI84" i="11"/>
  <c r="AG84" i="11"/>
  <c r="AF84" i="11"/>
  <c r="AE84" i="11"/>
  <c r="BD83" i="11"/>
  <c r="BC83" i="11"/>
  <c r="AZ83" i="11"/>
  <c r="AY83" i="11"/>
  <c r="AV83" i="11"/>
  <c r="AU83" i="11"/>
  <c r="AR83" i="11"/>
  <c r="AQ83" i="11"/>
  <c r="AN83" i="11"/>
  <c r="AM83" i="11"/>
  <c r="AJ83" i="11"/>
  <c r="AI83" i="11"/>
  <c r="AG83" i="11"/>
  <c r="AF83" i="11"/>
  <c r="AE83" i="11"/>
  <c r="BD82" i="11"/>
  <c r="BC82" i="11"/>
  <c r="AZ82" i="11"/>
  <c r="AY82" i="11"/>
  <c r="AV82" i="11"/>
  <c r="AU82" i="11"/>
  <c r="AR82" i="11"/>
  <c r="AQ82" i="11"/>
  <c r="AN82" i="11"/>
  <c r="AM82" i="11"/>
  <c r="AJ82" i="11"/>
  <c r="AI82" i="11"/>
  <c r="AG82" i="11"/>
  <c r="AF82" i="11"/>
  <c r="AE82" i="11"/>
  <c r="AO38" i="11"/>
  <c r="BD81" i="11"/>
  <c r="BC81" i="11"/>
  <c r="AZ81" i="11"/>
  <c r="AY81" i="11"/>
  <c r="AV81" i="11"/>
  <c r="AU81" i="11"/>
  <c r="AR81" i="11"/>
  <c r="AQ81" i="11"/>
  <c r="AN81" i="11"/>
  <c r="AM81" i="11"/>
  <c r="AJ81" i="11"/>
  <c r="AI81" i="11"/>
  <c r="AG81" i="11"/>
  <c r="AF81" i="11"/>
  <c r="AE81" i="11"/>
  <c r="BD80" i="11"/>
  <c r="BC80" i="11"/>
  <c r="AZ80" i="11"/>
  <c r="AY80" i="11"/>
  <c r="AV80" i="11"/>
  <c r="AU80" i="11"/>
  <c r="AR80" i="11"/>
  <c r="AQ80" i="11"/>
  <c r="AN80" i="11"/>
  <c r="AM80" i="11"/>
  <c r="AJ80" i="11"/>
  <c r="AI80" i="11"/>
  <c r="AG80" i="11"/>
  <c r="AF80" i="11"/>
  <c r="AE80" i="11"/>
  <c r="BD79" i="11"/>
  <c r="BC79" i="11"/>
  <c r="AZ79" i="11"/>
  <c r="AY79" i="11"/>
  <c r="AV79" i="11"/>
  <c r="AU79" i="11"/>
  <c r="AR79" i="11"/>
  <c r="AQ79" i="11"/>
  <c r="AN79" i="11"/>
  <c r="AM79" i="11"/>
  <c r="AJ79" i="11"/>
  <c r="AI79" i="11"/>
  <c r="AG79" i="11"/>
  <c r="AF79" i="11"/>
  <c r="AE79" i="11"/>
  <c r="AK79" i="11"/>
  <c r="BD78" i="11"/>
  <c r="BC78" i="11"/>
  <c r="AZ78" i="11"/>
  <c r="AY78" i="11"/>
  <c r="AV78" i="11"/>
  <c r="AU78" i="11"/>
  <c r="AR78" i="11"/>
  <c r="AQ78" i="11"/>
  <c r="AN78" i="11"/>
  <c r="AM78" i="11"/>
  <c r="AJ78" i="11"/>
  <c r="AI78" i="11"/>
  <c r="AG78" i="11"/>
  <c r="AF78" i="11"/>
  <c r="AE78" i="11"/>
  <c r="BE34" i="11"/>
  <c r="BD77" i="11"/>
  <c r="BC77" i="11"/>
  <c r="AZ77" i="11"/>
  <c r="AY77" i="11"/>
  <c r="AV77" i="11"/>
  <c r="AU77" i="11"/>
  <c r="AR77" i="11"/>
  <c r="AQ77" i="11"/>
  <c r="AN77" i="11"/>
  <c r="AM77" i="11"/>
  <c r="AJ77" i="11"/>
  <c r="AI77" i="11"/>
  <c r="AG77" i="11"/>
  <c r="AF77" i="11"/>
  <c r="AE77" i="11"/>
  <c r="AS77" i="11"/>
  <c r="BD76" i="11"/>
  <c r="BC76" i="11"/>
  <c r="AZ76" i="11"/>
  <c r="AY76" i="11"/>
  <c r="AV76" i="11"/>
  <c r="AU76" i="11"/>
  <c r="AR76" i="11"/>
  <c r="AQ76" i="11"/>
  <c r="AN76" i="11"/>
  <c r="AM76" i="11"/>
  <c r="AJ76" i="11"/>
  <c r="AI76" i="11"/>
  <c r="AG76" i="11"/>
  <c r="AF76" i="11"/>
  <c r="AE76" i="11"/>
  <c r="BD75" i="11"/>
  <c r="BC75" i="11"/>
  <c r="AZ75" i="11"/>
  <c r="AY75" i="11"/>
  <c r="AV75" i="11"/>
  <c r="AU75" i="11"/>
  <c r="AR75" i="11"/>
  <c r="AQ75" i="11"/>
  <c r="AN75" i="11"/>
  <c r="AM75" i="11"/>
  <c r="AJ75" i="11"/>
  <c r="AI75" i="11"/>
  <c r="AG75" i="11"/>
  <c r="AF75" i="11"/>
  <c r="AE75" i="11"/>
  <c r="BA75" i="11"/>
  <c r="BD74" i="11"/>
  <c r="BC74" i="11"/>
  <c r="AZ74" i="11"/>
  <c r="AY74" i="11"/>
  <c r="AV74" i="11"/>
  <c r="AU74" i="11"/>
  <c r="AR74" i="11"/>
  <c r="AQ74" i="11"/>
  <c r="AN74" i="11"/>
  <c r="AM74" i="11"/>
  <c r="AJ74" i="11"/>
  <c r="AI74" i="11"/>
  <c r="AG74" i="11"/>
  <c r="AF74" i="11"/>
  <c r="AE74" i="11"/>
  <c r="AO30" i="11"/>
  <c r="BD73" i="11"/>
  <c r="BC73" i="11"/>
  <c r="AZ73" i="11"/>
  <c r="AY73" i="11"/>
  <c r="AV73" i="11"/>
  <c r="AU73" i="11"/>
  <c r="AR73" i="11"/>
  <c r="AQ73" i="11"/>
  <c r="AN73" i="11"/>
  <c r="AM73" i="11"/>
  <c r="AJ73" i="11"/>
  <c r="AI73" i="11"/>
  <c r="AG73" i="11"/>
  <c r="AF73" i="11"/>
  <c r="AE73" i="11"/>
  <c r="BD72" i="11"/>
  <c r="BC72" i="11"/>
  <c r="AZ72" i="11"/>
  <c r="AY72" i="11"/>
  <c r="AV72" i="11"/>
  <c r="AU72" i="11"/>
  <c r="AR72" i="11"/>
  <c r="AQ72" i="11"/>
  <c r="AN72" i="11"/>
  <c r="AM72" i="11"/>
  <c r="AJ72" i="11"/>
  <c r="AI72" i="11"/>
  <c r="AG72" i="11"/>
  <c r="AF72" i="11"/>
  <c r="AE72" i="11"/>
  <c r="AW28" i="11"/>
  <c r="BD71" i="11"/>
  <c r="BC71" i="11"/>
  <c r="AZ71" i="11"/>
  <c r="AY71" i="11"/>
  <c r="AV71" i="11"/>
  <c r="AU71" i="11"/>
  <c r="AR71" i="11"/>
  <c r="AQ71" i="11"/>
  <c r="AN71" i="11"/>
  <c r="AM71" i="11"/>
  <c r="AJ71" i="11"/>
  <c r="AI71" i="11"/>
  <c r="AG71" i="11"/>
  <c r="AF71" i="11"/>
  <c r="AE71" i="11"/>
  <c r="AK71" i="11"/>
  <c r="BD70" i="11"/>
  <c r="BC70" i="11"/>
  <c r="AZ70" i="11"/>
  <c r="AY70" i="11"/>
  <c r="AV70" i="11"/>
  <c r="AU70" i="11"/>
  <c r="AR70" i="11"/>
  <c r="AQ70" i="11"/>
  <c r="AN70" i="11"/>
  <c r="AM70" i="11"/>
  <c r="AJ70" i="11"/>
  <c r="AI70" i="11"/>
  <c r="AG70" i="11"/>
  <c r="AF70" i="11"/>
  <c r="AE70" i="11"/>
  <c r="BE26" i="11"/>
  <c r="BD69" i="11"/>
  <c r="BC69" i="11"/>
  <c r="AZ69" i="11"/>
  <c r="AY69" i="11"/>
  <c r="AV69" i="11"/>
  <c r="AU69" i="11"/>
  <c r="AR69" i="11"/>
  <c r="AQ69" i="11"/>
  <c r="AN69" i="11"/>
  <c r="AM69" i="11"/>
  <c r="AJ69" i="11"/>
  <c r="AI69" i="11"/>
  <c r="AG69" i="11"/>
  <c r="AF69" i="11"/>
  <c r="AE69" i="11"/>
  <c r="BD68" i="11"/>
  <c r="BC68" i="11"/>
  <c r="AZ68" i="11"/>
  <c r="AY68" i="11"/>
  <c r="AV68" i="11"/>
  <c r="AU68" i="11"/>
  <c r="AR68" i="11"/>
  <c r="AQ68" i="11"/>
  <c r="AN68" i="11"/>
  <c r="AM68" i="11"/>
  <c r="AJ68" i="11"/>
  <c r="AI68" i="11"/>
  <c r="AG68" i="11"/>
  <c r="AF68" i="11"/>
  <c r="AE68" i="11"/>
  <c r="BD67" i="11"/>
  <c r="BC67" i="11"/>
  <c r="AZ67" i="11"/>
  <c r="AY67" i="11"/>
  <c r="AV67" i="11"/>
  <c r="AU67" i="11"/>
  <c r="AR67" i="11"/>
  <c r="AQ67" i="11"/>
  <c r="AN67" i="11"/>
  <c r="AM67" i="11"/>
  <c r="AJ67" i="11"/>
  <c r="AI67" i="11"/>
  <c r="AG67" i="11"/>
  <c r="AF67" i="11"/>
  <c r="AE67" i="11"/>
  <c r="BA67" i="11"/>
  <c r="BD66" i="11"/>
  <c r="BC66" i="11"/>
  <c r="AZ66" i="11"/>
  <c r="AY66" i="11"/>
  <c r="AV66" i="11"/>
  <c r="AU66" i="11"/>
  <c r="AR66" i="11"/>
  <c r="AQ66" i="11"/>
  <c r="AN66" i="11"/>
  <c r="AM66" i="11"/>
  <c r="AJ66" i="11"/>
  <c r="AI66" i="11"/>
  <c r="AG66" i="11"/>
  <c r="AF66" i="11"/>
  <c r="AE66" i="11"/>
  <c r="AO22" i="11"/>
  <c r="BD65" i="11"/>
  <c r="BC65" i="11"/>
  <c r="AZ65" i="11"/>
  <c r="AY65" i="11"/>
  <c r="AV65" i="11"/>
  <c r="AU65" i="11"/>
  <c r="AR65" i="11"/>
  <c r="AQ65" i="11"/>
  <c r="AN65" i="11"/>
  <c r="AM65" i="11"/>
  <c r="AJ65" i="11"/>
  <c r="AI65" i="11"/>
  <c r="AG65" i="11"/>
  <c r="AF65" i="11"/>
  <c r="AE65" i="11"/>
  <c r="BD64" i="11"/>
  <c r="BC64" i="11"/>
  <c r="AZ64" i="11"/>
  <c r="AY64" i="11"/>
  <c r="AV64" i="11"/>
  <c r="AU64" i="11"/>
  <c r="AR64" i="11"/>
  <c r="AQ64" i="11"/>
  <c r="AN64" i="11"/>
  <c r="AM64" i="11"/>
  <c r="AJ64" i="11"/>
  <c r="AI64" i="11"/>
  <c r="AG64" i="11"/>
  <c r="AF64" i="11"/>
  <c r="AE64" i="11"/>
  <c r="AW20" i="11"/>
  <c r="BD63" i="11"/>
  <c r="BC63" i="11"/>
  <c r="AZ63" i="11"/>
  <c r="AY63" i="11"/>
  <c r="AV63" i="11"/>
  <c r="AU63" i="11"/>
  <c r="AR63" i="11"/>
  <c r="AQ63" i="11"/>
  <c r="AN63" i="11"/>
  <c r="AM63" i="11"/>
  <c r="AJ63" i="11"/>
  <c r="AI63" i="11"/>
  <c r="AG63" i="11"/>
  <c r="AF63" i="11"/>
  <c r="AE63" i="11"/>
  <c r="AK63" i="11"/>
  <c r="BD62" i="11"/>
  <c r="BC62" i="11"/>
  <c r="AZ62" i="11"/>
  <c r="AY62" i="11"/>
  <c r="AV62" i="11"/>
  <c r="AU62" i="11"/>
  <c r="AR62" i="11"/>
  <c r="AQ62" i="11"/>
  <c r="AN62" i="11"/>
  <c r="AM62" i="11"/>
  <c r="AJ62" i="11"/>
  <c r="AI62" i="11"/>
  <c r="AG62" i="11"/>
  <c r="AF62" i="11"/>
  <c r="AE62" i="11"/>
  <c r="BE18" i="11"/>
  <c r="BD61" i="11"/>
  <c r="BC61" i="11"/>
  <c r="AZ61" i="11"/>
  <c r="AY61" i="11"/>
  <c r="AV61" i="11"/>
  <c r="AU61" i="11"/>
  <c r="AR61" i="11"/>
  <c r="AQ61" i="11"/>
  <c r="AN61" i="11"/>
  <c r="AM61" i="11"/>
  <c r="AJ61" i="11"/>
  <c r="AI61" i="11"/>
  <c r="AG61" i="11"/>
  <c r="AF61" i="11"/>
  <c r="AE61" i="11"/>
  <c r="AS61" i="11"/>
  <c r="BD60" i="11"/>
  <c r="BC60" i="11"/>
  <c r="AZ60" i="11"/>
  <c r="AY60" i="11"/>
  <c r="AV60" i="11"/>
  <c r="AU60" i="11"/>
  <c r="AR60" i="11"/>
  <c r="AQ60" i="11"/>
  <c r="AN60" i="11"/>
  <c r="AM60" i="11"/>
  <c r="AJ60" i="11"/>
  <c r="AI60" i="11"/>
  <c r="AG60" i="11"/>
  <c r="AF60" i="11"/>
  <c r="AE60" i="11"/>
  <c r="BD59" i="11"/>
  <c r="BC59" i="11"/>
  <c r="AZ59" i="11"/>
  <c r="AY59" i="11"/>
  <c r="AV59" i="11"/>
  <c r="AU59" i="11"/>
  <c r="AR59" i="11"/>
  <c r="AQ59" i="11"/>
  <c r="AN59" i="11"/>
  <c r="AM59" i="11"/>
  <c r="AJ59" i="11"/>
  <c r="AI59" i="11"/>
  <c r="AG59" i="11"/>
  <c r="AF59" i="11"/>
  <c r="AE59" i="11"/>
  <c r="X57" i="11"/>
  <c r="AA57" i="11"/>
  <c r="Z57" i="11"/>
  <c r="W57" i="11"/>
  <c r="V57" i="11"/>
  <c r="S57" i="11"/>
  <c r="R57" i="11"/>
  <c r="O57" i="11"/>
  <c r="N57" i="11"/>
  <c r="K57" i="11"/>
  <c r="J57" i="11"/>
  <c r="G57" i="11"/>
  <c r="F57" i="11"/>
  <c r="D57" i="11"/>
  <c r="C57" i="11"/>
  <c r="B57" i="11"/>
  <c r="BD41" i="11"/>
  <c r="BC41" i="11"/>
  <c r="AZ41" i="11"/>
  <c r="AY41" i="11"/>
  <c r="AV41" i="11"/>
  <c r="AU41" i="11"/>
  <c r="AR41" i="11"/>
  <c r="AQ41" i="11"/>
  <c r="AN41" i="11"/>
  <c r="AM41" i="11"/>
  <c r="AJ41" i="11"/>
  <c r="AI41" i="11"/>
  <c r="AG41" i="11"/>
  <c r="AF41" i="11"/>
  <c r="AE41" i="11"/>
  <c r="AW41" i="11"/>
  <c r="AO41" i="11"/>
  <c r="AK41" i="11"/>
  <c r="BD40" i="11"/>
  <c r="BC40" i="11"/>
  <c r="AZ40" i="11"/>
  <c r="AY40" i="11"/>
  <c r="AV40" i="11"/>
  <c r="AU40" i="11"/>
  <c r="AR40" i="11"/>
  <c r="AQ40" i="11"/>
  <c r="AN40" i="11"/>
  <c r="AM40" i="11"/>
  <c r="AJ40" i="11"/>
  <c r="AI40" i="11"/>
  <c r="AG40" i="11"/>
  <c r="AF40" i="11"/>
  <c r="AE40" i="11"/>
  <c r="BE40" i="11"/>
  <c r="BA40" i="11"/>
  <c r="BD39" i="11"/>
  <c r="BC39" i="11"/>
  <c r="AZ39" i="11"/>
  <c r="AY39" i="11"/>
  <c r="AV39" i="11"/>
  <c r="AU39" i="11"/>
  <c r="AR39" i="11"/>
  <c r="AQ39" i="11"/>
  <c r="AN39" i="11"/>
  <c r="AM39" i="11"/>
  <c r="AJ39" i="11"/>
  <c r="AI39" i="11"/>
  <c r="AG39" i="11"/>
  <c r="AF39" i="11"/>
  <c r="AE39" i="11"/>
  <c r="BE39" i="11"/>
  <c r="AW39" i="11"/>
  <c r="AK39" i="11"/>
  <c r="BD38" i="11"/>
  <c r="BC38" i="11"/>
  <c r="AZ38" i="11"/>
  <c r="AY38" i="11"/>
  <c r="AV38" i="11"/>
  <c r="AU38" i="11"/>
  <c r="AR38" i="11"/>
  <c r="AQ38" i="11"/>
  <c r="AN38" i="11"/>
  <c r="AM38" i="11"/>
  <c r="AJ38" i="11"/>
  <c r="AI38" i="11"/>
  <c r="AG38" i="11"/>
  <c r="AF38" i="11"/>
  <c r="AE38" i="11"/>
  <c r="BD37" i="11"/>
  <c r="BC37" i="11"/>
  <c r="AZ37" i="11"/>
  <c r="AY37" i="11"/>
  <c r="AV37" i="11"/>
  <c r="AU37" i="11"/>
  <c r="AR37" i="11"/>
  <c r="AQ37" i="11"/>
  <c r="AN37" i="11"/>
  <c r="AM37" i="11"/>
  <c r="AJ37" i="11"/>
  <c r="AI37" i="11"/>
  <c r="AG37" i="11"/>
  <c r="AF37" i="11"/>
  <c r="AE37" i="11"/>
  <c r="BE37" i="11"/>
  <c r="BA37" i="11"/>
  <c r="AS37" i="11"/>
  <c r="BD36" i="11"/>
  <c r="BC36" i="11"/>
  <c r="AZ36" i="11"/>
  <c r="AY36" i="11"/>
  <c r="AV36" i="11"/>
  <c r="AU36" i="11"/>
  <c r="AR36" i="11"/>
  <c r="AQ36" i="11"/>
  <c r="AN36" i="11"/>
  <c r="AM36" i="11"/>
  <c r="AJ36" i="11"/>
  <c r="AI36" i="11"/>
  <c r="AG36" i="11"/>
  <c r="AF36" i="11"/>
  <c r="AE36" i="11"/>
  <c r="AW36" i="11"/>
  <c r="AS36" i="11"/>
  <c r="BD35" i="11"/>
  <c r="BC35" i="11"/>
  <c r="AZ35" i="11"/>
  <c r="AY35" i="11"/>
  <c r="AV35" i="11"/>
  <c r="AU35" i="11"/>
  <c r="AR35" i="11"/>
  <c r="AQ35" i="11"/>
  <c r="AN35" i="11"/>
  <c r="AM35" i="11"/>
  <c r="AJ35" i="11"/>
  <c r="AI35" i="11"/>
  <c r="AG35" i="11"/>
  <c r="AF35" i="11"/>
  <c r="AE35" i="11"/>
  <c r="AS35" i="11"/>
  <c r="BD34" i="11"/>
  <c r="BC34" i="11"/>
  <c r="AZ34" i="11"/>
  <c r="AY34" i="11"/>
  <c r="AV34" i="11"/>
  <c r="AU34" i="11"/>
  <c r="AR34" i="11"/>
  <c r="AQ34" i="11"/>
  <c r="AN34" i="11"/>
  <c r="AM34" i="11"/>
  <c r="AJ34" i="11"/>
  <c r="AI34" i="11"/>
  <c r="AG34" i="11"/>
  <c r="AF34" i="11"/>
  <c r="AE34" i="11"/>
  <c r="BA34" i="11"/>
  <c r="AW34" i="11"/>
  <c r="AO78" i="11"/>
  <c r="BD33" i="11"/>
  <c r="BC33" i="11"/>
  <c r="AZ33" i="11"/>
  <c r="AY33" i="11"/>
  <c r="AV33" i="11"/>
  <c r="AU33" i="11"/>
  <c r="AR33" i="11"/>
  <c r="AQ33" i="11"/>
  <c r="AN33" i="11"/>
  <c r="AM33" i="11"/>
  <c r="AJ33" i="11"/>
  <c r="AI33" i="11"/>
  <c r="AG33" i="11"/>
  <c r="AF33" i="11"/>
  <c r="AE33" i="11"/>
  <c r="AW33" i="11"/>
  <c r="AK33" i="11"/>
  <c r="BD32" i="11"/>
  <c r="BC32" i="11"/>
  <c r="AZ32" i="11"/>
  <c r="AY32" i="11"/>
  <c r="AV32" i="11"/>
  <c r="AU32" i="11"/>
  <c r="AR32" i="11"/>
  <c r="AQ32" i="11"/>
  <c r="AN32" i="11"/>
  <c r="AM32" i="11"/>
  <c r="AJ32" i="11"/>
  <c r="AI32" i="11"/>
  <c r="AG32" i="11"/>
  <c r="AF32" i="11"/>
  <c r="AE32" i="11"/>
  <c r="BE32" i="11"/>
  <c r="BA32" i="11"/>
  <c r="AW76" i="11"/>
  <c r="BD31" i="11"/>
  <c r="BC31" i="11"/>
  <c r="AZ31" i="11"/>
  <c r="AY31" i="11"/>
  <c r="AV31" i="11"/>
  <c r="AU31" i="11"/>
  <c r="AR31" i="11"/>
  <c r="AQ31" i="11"/>
  <c r="AN31" i="11"/>
  <c r="AM31" i="11"/>
  <c r="AJ31" i="11"/>
  <c r="AI31" i="11"/>
  <c r="AG31" i="11"/>
  <c r="AF31" i="11"/>
  <c r="AE31" i="11"/>
  <c r="BE75" i="11"/>
  <c r="AS31" i="11"/>
  <c r="BD30" i="11"/>
  <c r="BC30" i="11"/>
  <c r="AZ30" i="11"/>
  <c r="AY30" i="11"/>
  <c r="AV30" i="11"/>
  <c r="AU30" i="11"/>
  <c r="AR30" i="11"/>
  <c r="AQ30" i="11"/>
  <c r="AN30" i="11"/>
  <c r="AM30" i="11"/>
  <c r="AJ30" i="11"/>
  <c r="AI30" i="11"/>
  <c r="AG30" i="11"/>
  <c r="AF30" i="11"/>
  <c r="AE30" i="11"/>
  <c r="BE74" i="11"/>
  <c r="AK30" i="11"/>
  <c r="BD29" i="11"/>
  <c r="BC29" i="11"/>
  <c r="AZ29" i="11"/>
  <c r="AY29" i="11"/>
  <c r="AV29" i="11"/>
  <c r="AU29" i="11"/>
  <c r="AR29" i="11"/>
  <c r="AQ29" i="11"/>
  <c r="AN29" i="11"/>
  <c r="AM29" i="11"/>
  <c r="AJ29" i="11"/>
  <c r="AI29" i="11"/>
  <c r="AG29" i="11"/>
  <c r="AF29" i="11"/>
  <c r="AE29" i="11"/>
  <c r="BA29" i="11"/>
  <c r="AS29" i="11"/>
  <c r="BD28" i="11"/>
  <c r="BC28" i="11"/>
  <c r="AZ28" i="11"/>
  <c r="AY28" i="11"/>
  <c r="AV28" i="11"/>
  <c r="AU28" i="11"/>
  <c r="AR28" i="11"/>
  <c r="AQ28" i="11"/>
  <c r="AN28" i="11"/>
  <c r="AM28" i="11"/>
  <c r="AJ28" i="11"/>
  <c r="AI28" i="11"/>
  <c r="AG28" i="11"/>
  <c r="AF28" i="11"/>
  <c r="AE28" i="11"/>
  <c r="AS72" i="11"/>
  <c r="AO28" i="11"/>
  <c r="BD27" i="11"/>
  <c r="BC27" i="11"/>
  <c r="AZ27" i="11"/>
  <c r="AY27" i="11"/>
  <c r="AV27" i="11"/>
  <c r="AU27" i="11"/>
  <c r="AR27" i="11"/>
  <c r="AQ27" i="11"/>
  <c r="AN27" i="11"/>
  <c r="AM27" i="11"/>
  <c r="AJ27" i="11"/>
  <c r="AI27" i="11"/>
  <c r="AG27" i="11"/>
  <c r="AF27" i="11"/>
  <c r="AE27" i="11"/>
  <c r="BA27" i="11"/>
  <c r="AO27" i="11"/>
  <c r="BD26" i="11"/>
  <c r="BC26" i="11"/>
  <c r="AZ26" i="11"/>
  <c r="AY26" i="11"/>
  <c r="AV26" i="11"/>
  <c r="AU26" i="11"/>
  <c r="AR26" i="11"/>
  <c r="AQ26" i="11"/>
  <c r="AN26" i="11"/>
  <c r="AM26" i="11"/>
  <c r="AJ26" i="11"/>
  <c r="AI26" i="11"/>
  <c r="AG26" i="11"/>
  <c r="AF26" i="11"/>
  <c r="AE26" i="11"/>
  <c r="AW26" i="11"/>
  <c r="AO70" i="11"/>
  <c r="BD25" i="11"/>
  <c r="BC25" i="11"/>
  <c r="AZ25" i="11"/>
  <c r="AY25" i="11"/>
  <c r="AV25" i="11"/>
  <c r="AU25" i="11"/>
  <c r="AR25" i="11"/>
  <c r="AQ25" i="11"/>
  <c r="AN25" i="11"/>
  <c r="AM25" i="11"/>
  <c r="AJ25" i="11"/>
  <c r="AI25" i="11"/>
  <c r="AG25" i="11"/>
  <c r="AF25" i="11"/>
  <c r="AE25" i="11"/>
  <c r="BE25" i="11"/>
  <c r="AS69" i="11"/>
  <c r="AK25" i="11"/>
  <c r="BD24" i="11"/>
  <c r="BC24" i="11"/>
  <c r="AZ24" i="11"/>
  <c r="AY24" i="11"/>
  <c r="AV24" i="11"/>
  <c r="AU24" i="11"/>
  <c r="AR24" i="11"/>
  <c r="AQ24" i="11"/>
  <c r="AN24" i="11"/>
  <c r="AM24" i="11"/>
  <c r="AJ24" i="11"/>
  <c r="AI24" i="11"/>
  <c r="AG24" i="11"/>
  <c r="AF24" i="11"/>
  <c r="AE24" i="11"/>
  <c r="BE24" i="11"/>
  <c r="AS24" i="11"/>
  <c r="AK24" i="11"/>
  <c r="BD23" i="11"/>
  <c r="BC23" i="11"/>
  <c r="AZ23" i="11"/>
  <c r="AY23" i="11"/>
  <c r="AV23" i="11"/>
  <c r="AU23" i="11"/>
  <c r="AR23" i="11"/>
  <c r="AQ23" i="11"/>
  <c r="AN23" i="11"/>
  <c r="AM23" i="11"/>
  <c r="AJ23" i="11"/>
  <c r="AI23" i="11"/>
  <c r="AG23" i="11"/>
  <c r="AF23" i="11"/>
  <c r="AE23" i="11"/>
  <c r="BD22" i="11"/>
  <c r="BC22" i="11"/>
  <c r="AZ22" i="11"/>
  <c r="AY22" i="11"/>
  <c r="AV22" i="11"/>
  <c r="AU22" i="11"/>
  <c r="AR22" i="11"/>
  <c r="AQ22" i="11"/>
  <c r="AN22" i="11"/>
  <c r="AM22" i="11"/>
  <c r="AJ22" i="11"/>
  <c r="AI22" i="11"/>
  <c r="AG22" i="11"/>
  <c r="AF22" i="11"/>
  <c r="AE22" i="11"/>
  <c r="BE66" i="11"/>
  <c r="BD21" i="11"/>
  <c r="BC21" i="11"/>
  <c r="AZ21" i="11"/>
  <c r="AY21" i="11"/>
  <c r="AV21" i="11"/>
  <c r="AU21" i="11"/>
  <c r="AR21" i="11"/>
  <c r="AQ21" i="11"/>
  <c r="AN21" i="11"/>
  <c r="AM21" i="11"/>
  <c r="AJ21" i="11"/>
  <c r="AI21" i="11"/>
  <c r="AG21" i="11"/>
  <c r="AF21" i="11"/>
  <c r="AE21" i="11"/>
  <c r="BA21" i="11"/>
  <c r="AS21" i="11"/>
  <c r="AO21" i="11"/>
  <c r="BD20" i="11"/>
  <c r="BC20" i="11"/>
  <c r="AZ20" i="11"/>
  <c r="AY20" i="11"/>
  <c r="AV20" i="11"/>
  <c r="AU20" i="11"/>
  <c r="AR20" i="11"/>
  <c r="AQ20" i="11"/>
  <c r="AN20" i="11"/>
  <c r="AM20" i="11"/>
  <c r="AJ20" i="11"/>
  <c r="AI20" i="11"/>
  <c r="AG20" i="11"/>
  <c r="AF20" i="11"/>
  <c r="AE20" i="11"/>
  <c r="BA20" i="11"/>
  <c r="AO20" i="11"/>
  <c r="AK20" i="11"/>
  <c r="BD19" i="11"/>
  <c r="BC19" i="11"/>
  <c r="AZ19" i="11"/>
  <c r="AY19" i="11"/>
  <c r="AV19" i="11"/>
  <c r="AU19" i="11"/>
  <c r="AR19" i="11"/>
  <c r="AQ19" i="11"/>
  <c r="AN19" i="11"/>
  <c r="AM19" i="11"/>
  <c r="AJ19" i="11"/>
  <c r="AI19" i="11"/>
  <c r="AG19" i="11"/>
  <c r="AF19" i="11"/>
  <c r="AE19" i="11"/>
  <c r="BE19" i="11"/>
  <c r="BA19" i="11"/>
  <c r="AO19" i="11"/>
  <c r="BD18" i="11"/>
  <c r="BC18" i="11"/>
  <c r="AZ18" i="11"/>
  <c r="AY18" i="11"/>
  <c r="AV18" i="11"/>
  <c r="AU18" i="11"/>
  <c r="AR18" i="11"/>
  <c r="AQ18" i="11"/>
  <c r="AN18" i="11"/>
  <c r="AM18" i="11"/>
  <c r="AJ18" i="11"/>
  <c r="AI18" i="11"/>
  <c r="AG18" i="11"/>
  <c r="AF18" i="11"/>
  <c r="AE18" i="11"/>
  <c r="AW18" i="11"/>
  <c r="AK18" i="11"/>
  <c r="BD17" i="11"/>
  <c r="BC17" i="11"/>
  <c r="AZ17" i="11"/>
  <c r="AY17" i="11"/>
  <c r="AV17" i="11"/>
  <c r="AU17" i="11"/>
  <c r="AR17" i="11"/>
  <c r="AQ17" i="11"/>
  <c r="AN17" i="11"/>
  <c r="AM17" i="11"/>
  <c r="AJ17" i="11"/>
  <c r="AI17" i="11"/>
  <c r="AG17" i="11"/>
  <c r="AF17" i="11"/>
  <c r="AE17" i="11"/>
  <c r="BE17" i="11"/>
  <c r="AW61" i="11"/>
  <c r="AK17" i="11"/>
  <c r="BD16" i="11"/>
  <c r="BC16" i="11"/>
  <c r="AZ16" i="11"/>
  <c r="AY16" i="11"/>
  <c r="AV16" i="11"/>
  <c r="AU16" i="11"/>
  <c r="AR16" i="11"/>
  <c r="AQ16" i="11"/>
  <c r="AN16" i="11"/>
  <c r="AM16" i="11"/>
  <c r="AJ16" i="11"/>
  <c r="AI16" i="11"/>
  <c r="AG16" i="11"/>
  <c r="AF16" i="11"/>
  <c r="AE16" i="11"/>
  <c r="AW60" i="11"/>
  <c r="BD15" i="11"/>
  <c r="BC15" i="11"/>
  <c r="AZ15" i="11"/>
  <c r="AY15" i="11"/>
  <c r="AV15" i="11"/>
  <c r="AU15" i="11"/>
  <c r="AR15" i="11"/>
  <c r="AQ15" i="11"/>
  <c r="AN15" i="11"/>
  <c r="AM15" i="11"/>
  <c r="AJ15" i="11"/>
  <c r="AI15" i="11"/>
  <c r="AG15" i="11"/>
  <c r="AF15" i="11"/>
  <c r="AE15" i="11"/>
  <c r="BA59" i="11"/>
  <c r="AS15" i="11"/>
  <c r="AA13" i="11"/>
  <c r="Z13" i="11"/>
  <c r="W13" i="11"/>
  <c r="V13" i="11"/>
  <c r="S13" i="11"/>
  <c r="R13" i="11"/>
  <c r="O13" i="11"/>
  <c r="N13" i="11"/>
  <c r="K13" i="11"/>
  <c r="J13" i="11"/>
  <c r="G13" i="11"/>
  <c r="F13" i="11"/>
  <c r="D13" i="11"/>
  <c r="AG13" i="11" s="1"/>
  <c r="C13" i="11"/>
  <c r="B13" i="11"/>
  <c r="H11" i="10"/>
  <c r="AB11" i="10"/>
  <c r="X11" i="10"/>
  <c r="T11" i="10"/>
  <c r="P11" i="10"/>
  <c r="AA11" i="10"/>
  <c r="Z11" i="10"/>
  <c r="W11" i="10"/>
  <c r="V11" i="10"/>
  <c r="S11" i="10"/>
  <c r="R11" i="10"/>
  <c r="O11" i="10"/>
  <c r="N11" i="10"/>
  <c r="L11" i="10"/>
  <c r="K11" i="10"/>
  <c r="J11" i="10"/>
  <c r="G11" i="10"/>
  <c r="F11" i="10"/>
  <c r="D11" i="10"/>
  <c r="C11" i="10"/>
  <c r="B11" i="10"/>
  <c r="AA175" i="9"/>
  <c r="Z175" i="9"/>
  <c r="W175" i="9"/>
  <c r="V175" i="9"/>
  <c r="S175" i="9"/>
  <c r="R175" i="9"/>
  <c r="O175" i="9"/>
  <c r="N175" i="9"/>
  <c r="K175" i="9"/>
  <c r="J175" i="9"/>
  <c r="G175" i="9"/>
  <c r="F175" i="9"/>
  <c r="D175" i="9"/>
  <c r="C175" i="9"/>
  <c r="B175" i="9"/>
  <c r="AA174" i="9"/>
  <c r="Z174" i="9"/>
  <c r="W174" i="9"/>
  <c r="V174" i="9"/>
  <c r="S174" i="9"/>
  <c r="R174" i="9"/>
  <c r="O174" i="9"/>
  <c r="N174" i="9"/>
  <c r="K174" i="9"/>
  <c r="J174" i="9"/>
  <c r="G174" i="9"/>
  <c r="F174" i="9"/>
  <c r="D174" i="9"/>
  <c r="C174" i="9"/>
  <c r="B174" i="9"/>
  <c r="AA170" i="9"/>
  <c r="Z170" i="9"/>
  <c r="W170" i="9"/>
  <c r="V170" i="9"/>
  <c r="S170" i="9"/>
  <c r="R170" i="9"/>
  <c r="O170" i="9"/>
  <c r="N170" i="9"/>
  <c r="K170" i="9"/>
  <c r="J170" i="9"/>
  <c r="G170" i="9"/>
  <c r="F170" i="9"/>
  <c r="D170" i="9"/>
  <c r="C170" i="9"/>
  <c r="B170" i="9"/>
  <c r="AA169" i="9"/>
  <c r="Z169" i="9"/>
  <c r="W169" i="9"/>
  <c r="V169" i="9"/>
  <c r="S169" i="9"/>
  <c r="R169" i="9"/>
  <c r="O169" i="9"/>
  <c r="N169" i="9"/>
  <c r="K169" i="9"/>
  <c r="J169" i="9"/>
  <c r="G169" i="9"/>
  <c r="F169" i="9"/>
  <c r="D169" i="9"/>
  <c r="C169" i="9"/>
  <c r="B169" i="9"/>
  <c r="AA168" i="9"/>
  <c r="Z168" i="9"/>
  <c r="W168" i="9"/>
  <c r="V168" i="9"/>
  <c r="T168" i="9"/>
  <c r="S168" i="9"/>
  <c r="R168" i="9"/>
  <c r="O168" i="9"/>
  <c r="N168" i="9"/>
  <c r="K168" i="9"/>
  <c r="J168" i="9"/>
  <c r="G168" i="9"/>
  <c r="F168" i="9"/>
  <c r="D168" i="9"/>
  <c r="C168" i="9"/>
  <c r="B168" i="9"/>
  <c r="AA154" i="9"/>
  <c r="Z154" i="9"/>
  <c r="X154" i="9"/>
  <c r="W154" i="9"/>
  <c r="V154" i="9"/>
  <c r="S154" i="9"/>
  <c r="R154" i="9"/>
  <c r="P154" i="9"/>
  <c r="O154" i="9"/>
  <c r="N154" i="9"/>
  <c r="L154" i="9"/>
  <c r="K154" i="9"/>
  <c r="J154" i="9"/>
  <c r="H154" i="9"/>
  <c r="G154" i="9"/>
  <c r="F154" i="9"/>
  <c r="D154" i="9"/>
  <c r="C154" i="9"/>
  <c r="B154" i="9"/>
  <c r="X148" i="9"/>
  <c r="X168" i="9"/>
  <c r="T148" i="9"/>
  <c r="AA148" i="9"/>
  <c r="Z148" i="9"/>
  <c r="W148" i="9"/>
  <c r="V148" i="9"/>
  <c r="S148" i="9"/>
  <c r="R148" i="9"/>
  <c r="O148" i="9"/>
  <c r="N148" i="9"/>
  <c r="L148" i="9"/>
  <c r="K148" i="9"/>
  <c r="J148" i="9"/>
  <c r="H148" i="9"/>
  <c r="G148" i="9"/>
  <c r="F148" i="9"/>
  <c r="D148" i="9"/>
  <c r="C148" i="9"/>
  <c r="B148" i="9"/>
  <c r="AB145" i="9"/>
  <c r="AA145" i="9"/>
  <c r="Z145" i="9"/>
  <c r="X145" i="9"/>
  <c r="W145" i="9"/>
  <c r="V145" i="9"/>
  <c r="T145" i="9"/>
  <c r="S145" i="9"/>
  <c r="R145" i="9"/>
  <c r="P145" i="9"/>
  <c r="O145" i="9"/>
  <c r="N145" i="9"/>
  <c r="L145" i="9"/>
  <c r="K145" i="9"/>
  <c r="J145" i="9"/>
  <c r="H145" i="9"/>
  <c r="G145" i="9"/>
  <c r="F145" i="9"/>
  <c r="D145" i="9"/>
  <c r="C145" i="9"/>
  <c r="B145" i="9"/>
  <c r="AA144" i="9"/>
  <c r="Z144" i="9"/>
  <c r="X144" i="9"/>
  <c r="W144" i="9"/>
  <c r="V144" i="9"/>
  <c r="T144" i="9"/>
  <c r="S144" i="9"/>
  <c r="R144" i="9"/>
  <c r="P144" i="9"/>
  <c r="O144" i="9"/>
  <c r="N144" i="9"/>
  <c r="L144" i="9"/>
  <c r="K144" i="9"/>
  <c r="J144" i="9"/>
  <c r="H144" i="9"/>
  <c r="G144" i="9"/>
  <c r="F144" i="9"/>
  <c r="D144" i="9"/>
  <c r="C144" i="9"/>
  <c r="B144" i="9"/>
  <c r="AB143" i="9"/>
  <c r="AA143" i="9"/>
  <c r="Z143" i="9"/>
  <c r="W143" i="9"/>
  <c r="V143" i="9"/>
  <c r="T143" i="9"/>
  <c r="S143" i="9"/>
  <c r="R143" i="9"/>
  <c r="O143" i="9"/>
  <c r="N143" i="9"/>
  <c r="L143" i="9"/>
  <c r="K143" i="9"/>
  <c r="J143" i="9"/>
  <c r="H143" i="9"/>
  <c r="G143" i="9"/>
  <c r="F143" i="9"/>
  <c r="D143" i="9"/>
  <c r="C143" i="9"/>
  <c r="B143" i="9"/>
  <c r="AA124" i="9"/>
  <c r="Z124" i="9"/>
  <c r="W124" i="9"/>
  <c r="V124" i="9"/>
  <c r="S124" i="9"/>
  <c r="R124" i="9"/>
  <c r="O124" i="9"/>
  <c r="N124" i="9"/>
  <c r="K124" i="9"/>
  <c r="J124" i="9"/>
  <c r="G124" i="9"/>
  <c r="F124" i="9"/>
  <c r="D124" i="9"/>
  <c r="C124" i="9"/>
  <c r="B124" i="9"/>
  <c r="AA123" i="9"/>
  <c r="Z123" i="9"/>
  <c r="W123" i="9"/>
  <c r="V123" i="9"/>
  <c r="S123" i="9"/>
  <c r="R123" i="9"/>
  <c r="O123" i="9"/>
  <c r="N123" i="9"/>
  <c r="K123" i="9"/>
  <c r="J123" i="9"/>
  <c r="G123" i="9"/>
  <c r="F123" i="9"/>
  <c r="D123" i="9"/>
  <c r="C123" i="9"/>
  <c r="B123" i="9"/>
  <c r="AA119" i="9"/>
  <c r="Z119" i="9"/>
  <c r="W119" i="9"/>
  <c r="V119" i="9"/>
  <c r="S119" i="9"/>
  <c r="R119" i="9"/>
  <c r="O119" i="9"/>
  <c r="N119" i="9"/>
  <c r="K119" i="9"/>
  <c r="J119" i="9"/>
  <c r="G119" i="9"/>
  <c r="F119" i="9"/>
  <c r="D119" i="9"/>
  <c r="C119" i="9"/>
  <c r="B119" i="9"/>
  <c r="AA118" i="9"/>
  <c r="Z118" i="9"/>
  <c r="W118" i="9"/>
  <c r="V118" i="9"/>
  <c r="S118" i="9"/>
  <c r="R118" i="9"/>
  <c r="O118" i="9"/>
  <c r="N118" i="9"/>
  <c r="K118" i="9"/>
  <c r="J118" i="9"/>
  <c r="G118" i="9"/>
  <c r="F118" i="9"/>
  <c r="D118" i="9"/>
  <c r="C118" i="9"/>
  <c r="B118" i="9"/>
  <c r="AA117" i="9"/>
  <c r="Z117" i="9"/>
  <c r="X117" i="9"/>
  <c r="W117" i="9"/>
  <c r="V117" i="9"/>
  <c r="S117" i="9"/>
  <c r="R117" i="9"/>
  <c r="O117" i="9"/>
  <c r="N117" i="9"/>
  <c r="K117" i="9"/>
  <c r="J117" i="9"/>
  <c r="G117" i="9"/>
  <c r="F117" i="9"/>
  <c r="D117" i="9"/>
  <c r="C117" i="9"/>
  <c r="B117" i="9"/>
  <c r="P103" i="9"/>
  <c r="T103" i="9"/>
  <c r="L103" i="9"/>
  <c r="AA103" i="9"/>
  <c r="Z103" i="9"/>
  <c r="X103" i="9"/>
  <c r="W103" i="9"/>
  <c r="V103" i="9"/>
  <c r="S103" i="9"/>
  <c r="R103" i="9"/>
  <c r="O103" i="9"/>
  <c r="N103" i="9"/>
  <c r="K103" i="9"/>
  <c r="J103" i="9"/>
  <c r="G103" i="9"/>
  <c r="F103" i="9"/>
  <c r="D103" i="9"/>
  <c r="C103" i="9"/>
  <c r="B103" i="9"/>
  <c r="T97" i="9"/>
  <c r="P97" i="9"/>
  <c r="T117" i="9"/>
  <c r="P117" i="9"/>
  <c r="AA97" i="9"/>
  <c r="Z97" i="9"/>
  <c r="W97" i="9"/>
  <c r="V97" i="9"/>
  <c r="S97" i="9"/>
  <c r="R97" i="9"/>
  <c r="O97" i="9"/>
  <c r="N97" i="9"/>
  <c r="K97" i="9"/>
  <c r="J97" i="9"/>
  <c r="G97" i="9"/>
  <c r="F97" i="9"/>
  <c r="D97" i="9"/>
  <c r="C97" i="9"/>
  <c r="B97" i="9"/>
  <c r="B91" i="9" s="1"/>
  <c r="AB94" i="9"/>
  <c r="AA94" i="9"/>
  <c r="Z94" i="9"/>
  <c r="W94" i="9"/>
  <c r="V94" i="9"/>
  <c r="S94" i="9"/>
  <c r="R94" i="9"/>
  <c r="O94" i="9"/>
  <c r="N94" i="9"/>
  <c r="L94" i="9"/>
  <c r="K94" i="9"/>
  <c r="J94" i="9"/>
  <c r="H94" i="9"/>
  <c r="G94" i="9"/>
  <c r="F94" i="9"/>
  <c r="D94" i="9"/>
  <c r="C94" i="9"/>
  <c r="B94" i="9"/>
  <c r="AA93" i="9"/>
  <c r="Z93" i="9"/>
  <c r="X93" i="9"/>
  <c r="W93" i="9"/>
  <c r="V93" i="9"/>
  <c r="T93" i="9"/>
  <c r="S93" i="9"/>
  <c r="R93" i="9"/>
  <c r="P93" i="9"/>
  <c r="O93" i="9"/>
  <c r="N93" i="9"/>
  <c r="K93" i="9"/>
  <c r="J93" i="9"/>
  <c r="H93" i="9"/>
  <c r="G93" i="9"/>
  <c r="F93" i="9"/>
  <c r="D93" i="9"/>
  <c r="C93" i="9"/>
  <c r="B93" i="9"/>
  <c r="AA92" i="9"/>
  <c r="Z92" i="9"/>
  <c r="X92" i="9"/>
  <c r="W92" i="9"/>
  <c r="V92" i="9"/>
  <c r="T92" i="9"/>
  <c r="S92" i="9"/>
  <c r="R92" i="9"/>
  <c r="O92" i="9"/>
  <c r="N92" i="9"/>
  <c r="L92" i="9"/>
  <c r="K92" i="9"/>
  <c r="J92" i="9"/>
  <c r="H92" i="9"/>
  <c r="G92" i="9"/>
  <c r="F92" i="9"/>
  <c r="D92" i="9"/>
  <c r="C92" i="9"/>
  <c r="B92" i="9"/>
  <c r="V91" i="9"/>
  <c r="S91" i="9"/>
  <c r="AA73" i="9"/>
  <c r="Z73" i="9"/>
  <c r="W73" i="9"/>
  <c r="V73" i="9"/>
  <c r="S73" i="9"/>
  <c r="R73" i="9"/>
  <c r="O73" i="9"/>
  <c r="N73" i="9"/>
  <c r="K73" i="9"/>
  <c r="J73" i="9"/>
  <c r="G73" i="9"/>
  <c r="F73" i="9"/>
  <c r="D73" i="9"/>
  <c r="C73" i="9"/>
  <c r="B73" i="9"/>
  <c r="AA72" i="9"/>
  <c r="Z72" i="9"/>
  <c r="W72" i="9"/>
  <c r="V72" i="9"/>
  <c r="S72" i="9"/>
  <c r="R72" i="9"/>
  <c r="O72" i="9"/>
  <c r="N72" i="9"/>
  <c r="K72" i="9"/>
  <c r="J72" i="9"/>
  <c r="G72" i="9"/>
  <c r="F72" i="9"/>
  <c r="D72" i="9"/>
  <c r="C72" i="9"/>
  <c r="B72" i="9"/>
  <c r="AA68" i="9"/>
  <c r="Z68" i="9"/>
  <c r="W68" i="9"/>
  <c r="V68" i="9"/>
  <c r="S68" i="9"/>
  <c r="R68" i="9"/>
  <c r="O68" i="9"/>
  <c r="N68" i="9"/>
  <c r="K68" i="9"/>
  <c r="J68" i="9"/>
  <c r="G68" i="9"/>
  <c r="F68" i="9"/>
  <c r="D68" i="9"/>
  <c r="C68" i="9"/>
  <c r="B68" i="9"/>
  <c r="AA67" i="9"/>
  <c r="Z67" i="9"/>
  <c r="W67" i="9"/>
  <c r="V67" i="9"/>
  <c r="S67" i="9"/>
  <c r="R67" i="9"/>
  <c r="O67" i="9"/>
  <c r="N67" i="9"/>
  <c r="K67" i="9"/>
  <c r="J67" i="9"/>
  <c r="G67" i="9"/>
  <c r="F67" i="9"/>
  <c r="D67" i="9"/>
  <c r="C67" i="9"/>
  <c r="B67" i="9"/>
  <c r="AB66" i="9"/>
  <c r="AA66" i="9"/>
  <c r="Z66" i="9"/>
  <c r="W66" i="9"/>
  <c r="V66" i="9"/>
  <c r="S66" i="9"/>
  <c r="R66" i="9"/>
  <c r="O66" i="9"/>
  <c r="N66" i="9"/>
  <c r="K66" i="9"/>
  <c r="J66" i="9"/>
  <c r="G66" i="9"/>
  <c r="F66" i="9"/>
  <c r="D66" i="9"/>
  <c r="C66" i="9"/>
  <c r="B66" i="9"/>
  <c r="AB73" i="9"/>
  <c r="P73" i="9"/>
  <c r="L73" i="9"/>
  <c r="X72" i="9"/>
  <c r="L52" i="9"/>
  <c r="L71" i="9" s="1"/>
  <c r="H72" i="9"/>
  <c r="AA52" i="9"/>
  <c r="Z52" i="9"/>
  <c r="W52" i="9"/>
  <c r="V52" i="9"/>
  <c r="S52" i="9"/>
  <c r="R52" i="9"/>
  <c r="O52" i="9"/>
  <c r="N52" i="9"/>
  <c r="K52" i="9"/>
  <c r="J52" i="9"/>
  <c r="G52" i="9"/>
  <c r="F52" i="9"/>
  <c r="D52" i="9"/>
  <c r="C52" i="9"/>
  <c r="B52" i="9"/>
  <c r="B71" i="9" s="1"/>
  <c r="P68" i="9"/>
  <c r="L68" i="9"/>
  <c r="H68" i="9"/>
  <c r="AB169" i="9"/>
  <c r="X66" i="9"/>
  <c r="T66" i="9"/>
  <c r="P66" i="9"/>
  <c r="H66" i="9"/>
  <c r="AA46" i="9"/>
  <c r="Z46" i="9"/>
  <c r="Z40" i="9" s="1"/>
  <c r="W46" i="9"/>
  <c r="V46" i="9"/>
  <c r="S46" i="9"/>
  <c r="R46" i="9"/>
  <c r="O46" i="9"/>
  <c r="N46" i="9"/>
  <c r="K46" i="9"/>
  <c r="J46" i="9"/>
  <c r="G46" i="9"/>
  <c r="G65" i="9" s="1"/>
  <c r="F46" i="9"/>
  <c r="F65" i="9" s="1"/>
  <c r="D46" i="9"/>
  <c r="C46" i="9"/>
  <c r="B46" i="9"/>
  <c r="W62" i="9"/>
  <c r="O40" i="9"/>
  <c r="B40" i="9"/>
  <c r="AB22" i="9"/>
  <c r="AA22" i="9"/>
  <c r="Z22" i="9"/>
  <c r="X22" i="9"/>
  <c r="W22" i="9"/>
  <c r="V22" i="9"/>
  <c r="T22" i="9"/>
  <c r="S22" i="9"/>
  <c r="R22" i="9"/>
  <c r="P22" i="9"/>
  <c r="O22" i="9"/>
  <c r="N22" i="9"/>
  <c r="L22" i="9"/>
  <c r="K22" i="9"/>
  <c r="J22" i="9"/>
  <c r="G22" i="9"/>
  <c r="F22" i="9"/>
  <c r="D22" i="9"/>
  <c r="C22" i="9"/>
  <c r="B22" i="9"/>
  <c r="AA16" i="9"/>
  <c r="Z16" i="9"/>
  <c r="X16" i="9"/>
  <c r="W16" i="9"/>
  <c r="W10" i="9" s="1"/>
  <c r="V16" i="9"/>
  <c r="T16" i="9"/>
  <c r="S16" i="9"/>
  <c r="R16" i="9"/>
  <c r="P16" i="9"/>
  <c r="O16" i="9"/>
  <c r="N16" i="9"/>
  <c r="K16" i="9"/>
  <c r="K10" i="9" s="1"/>
  <c r="J16" i="9"/>
  <c r="G16" i="9"/>
  <c r="F16" i="9"/>
  <c r="D16" i="9"/>
  <c r="C16" i="9"/>
  <c r="B16" i="9"/>
  <c r="AB13" i="9"/>
  <c r="AA13" i="9"/>
  <c r="Z13" i="9"/>
  <c r="X13" i="9"/>
  <c r="W13" i="9"/>
  <c r="V13" i="9"/>
  <c r="T13" i="9"/>
  <c r="S13" i="9"/>
  <c r="R13" i="9"/>
  <c r="P13" i="9"/>
  <c r="O13" i="9"/>
  <c r="N13" i="9"/>
  <c r="K13" i="9"/>
  <c r="J13" i="9"/>
  <c r="G13" i="9"/>
  <c r="F13" i="9"/>
  <c r="D13" i="9"/>
  <c r="C13" i="9"/>
  <c r="B13" i="9"/>
  <c r="AB12" i="9"/>
  <c r="AA12" i="9"/>
  <c r="Z12" i="9"/>
  <c r="X12" i="9"/>
  <c r="W12" i="9"/>
  <c r="V12" i="9"/>
  <c r="T12" i="9"/>
  <c r="S12" i="9"/>
  <c r="R12" i="9"/>
  <c r="P12" i="9"/>
  <c r="O12" i="9"/>
  <c r="N12" i="9"/>
  <c r="L12" i="9"/>
  <c r="K12" i="9"/>
  <c r="J12" i="9"/>
  <c r="G12" i="9"/>
  <c r="F12" i="9"/>
  <c r="D12" i="9"/>
  <c r="C12" i="9"/>
  <c r="B12" i="9"/>
  <c r="AA11" i="9"/>
  <c r="Z11" i="9"/>
  <c r="X11" i="9"/>
  <c r="W11" i="9"/>
  <c r="V11" i="9"/>
  <c r="T11" i="9"/>
  <c r="S11" i="9"/>
  <c r="R11" i="9"/>
  <c r="P11" i="9"/>
  <c r="O11" i="9"/>
  <c r="N11" i="9"/>
  <c r="L11" i="9"/>
  <c r="K11" i="9"/>
  <c r="J11" i="9"/>
  <c r="H11" i="9"/>
  <c r="G11" i="9"/>
  <c r="F11" i="9"/>
  <c r="D11" i="9"/>
  <c r="C11" i="9"/>
  <c r="B11" i="9"/>
  <c r="V10" i="9"/>
  <c r="Q131" i="8"/>
  <c r="P131" i="8"/>
  <c r="O131" i="8"/>
  <c r="N131" i="8"/>
  <c r="M131" i="8"/>
  <c r="L131" i="8"/>
  <c r="K131" i="8"/>
  <c r="J131" i="8"/>
  <c r="I131" i="8"/>
  <c r="H131" i="8"/>
  <c r="G131" i="8"/>
  <c r="F131" i="8"/>
  <c r="E131" i="8"/>
  <c r="D131" i="8"/>
  <c r="C131" i="8"/>
  <c r="B131" i="8"/>
  <c r="Q130" i="8"/>
  <c r="P130" i="8"/>
  <c r="O130" i="8"/>
  <c r="N130" i="8"/>
  <c r="M130" i="8"/>
  <c r="L130" i="8"/>
  <c r="K130" i="8"/>
  <c r="J130" i="8"/>
  <c r="I130" i="8"/>
  <c r="H130" i="8"/>
  <c r="G130" i="8"/>
  <c r="F130" i="8"/>
  <c r="E130" i="8"/>
  <c r="D130" i="8"/>
  <c r="C130" i="8"/>
  <c r="B130" i="8"/>
  <c r="Q129" i="8"/>
  <c r="P129" i="8"/>
  <c r="O129" i="8"/>
  <c r="N129" i="8"/>
  <c r="M129" i="8"/>
  <c r="L129" i="8"/>
  <c r="K129" i="8"/>
  <c r="J129" i="8"/>
  <c r="I129" i="8"/>
  <c r="H129" i="8"/>
  <c r="G129" i="8"/>
  <c r="F129" i="8"/>
  <c r="E129" i="8"/>
  <c r="D129" i="8"/>
  <c r="C129" i="8"/>
  <c r="B129" i="8"/>
  <c r="B128" i="8"/>
  <c r="Q126" i="8"/>
  <c r="P126" i="8"/>
  <c r="O126" i="8"/>
  <c r="N126" i="8"/>
  <c r="M126" i="8"/>
  <c r="L126" i="8"/>
  <c r="K126" i="8"/>
  <c r="J126" i="8"/>
  <c r="I126" i="8"/>
  <c r="H126" i="8"/>
  <c r="G126" i="8"/>
  <c r="F126" i="8"/>
  <c r="E126" i="8"/>
  <c r="D126" i="8"/>
  <c r="C126" i="8"/>
  <c r="B126" i="8"/>
  <c r="Q125" i="8"/>
  <c r="P125" i="8"/>
  <c r="O125" i="8"/>
  <c r="N125" i="8"/>
  <c r="M125" i="8"/>
  <c r="L125" i="8"/>
  <c r="K125" i="8"/>
  <c r="J125" i="8"/>
  <c r="I125" i="8"/>
  <c r="H125" i="8"/>
  <c r="G125" i="8"/>
  <c r="F125" i="8"/>
  <c r="E125" i="8"/>
  <c r="D125" i="8"/>
  <c r="C125" i="8"/>
  <c r="B125" i="8"/>
  <c r="Q124" i="8"/>
  <c r="P124" i="8"/>
  <c r="O124" i="8"/>
  <c r="N124" i="8"/>
  <c r="M124" i="8"/>
  <c r="L124" i="8"/>
  <c r="K124" i="8"/>
  <c r="J124" i="8"/>
  <c r="I124" i="8"/>
  <c r="H124" i="8"/>
  <c r="G124" i="8"/>
  <c r="F124" i="8"/>
  <c r="E124" i="8"/>
  <c r="D124" i="8"/>
  <c r="C124" i="8"/>
  <c r="B124" i="8"/>
  <c r="B123" i="8"/>
  <c r="B122" i="8"/>
  <c r="I120" i="8"/>
  <c r="H120" i="8"/>
  <c r="G120" i="8"/>
  <c r="Q119" i="8"/>
  <c r="P119" i="8"/>
  <c r="O119" i="8"/>
  <c r="M119" i="8"/>
  <c r="L119" i="8"/>
  <c r="K119" i="8"/>
  <c r="J119" i="8"/>
  <c r="I119" i="8"/>
  <c r="H119" i="8"/>
  <c r="G119" i="8"/>
  <c r="F119" i="8"/>
  <c r="E119" i="8"/>
  <c r="D119" i="8"/>
  <c r="C119" i="8"/>
  <c r="B119" i="8"/>
  <c r="Q118" i="8"/>
  <c r="P118" i="8"/>
  <c r="O118" i="8"/>
  <c r="M118" i="8"/>
  <c r="L118" i="8"/>
  <c r="K118" i="8"/>
  <c r="J118" i="8"/>
  <c r="I118" i="8"/>
  <c r="H118" i="8"/>
  <c r="G118" i="8"/>
  <c r="F118" i="8"/>
  <c r="E118" i="8"/>
  <c r="D118" i="8"/>
  <c r="C118" i="8"/>
  <c r="B118" i="8"/>
  <c r="B117" i="8"/>
  <c r="Q115" i="8"/>
  <c r="P115" i="8"/>
  <c r="O115" i="8"/>
  <c r="M115" i="8"/>
  <c r="L115" i="8"/>
  <c r="K115" i="8"/>
  <c r="J115" i="8"/>
  <c r="I115" i="8"/>
  <c r="H115" i="8"/>
  <c r="G115" i="8"/>
  <c r="F115" i="8"/>
  <c r="E115" i="8"/>
  <c r="D115" i="8"/>
  <c r="C115" i="8"/>
  <c r="B115" i="8"/>
  <c r="Q114" i="8"/>
  <c r="P114" i="8"/>
  <c r="O114" i="8"/>
  <c r="M114" i="8"/>
  <c r="L114" i="8"/>
  <c r="K114" i="8"/>
  <c r="J114" i="8"/>
  <c r="I114" i="8"/>
  <c r="H114" i="8"/>
  <c r="G114" i="8"/>
  <c r="F114" i="8"/>
  <c r="E114" i="8"/>
  <c r="D114" i="8"/>
  <c r="C114" i="8"/>
  <c r="B114" i="8"/>
  <c r="Q113" i="8"/>
  <c r="P113" i="8"/>
  <c r="O113" i="8"/>
  <c r="M113" i="8"/>
  <c r="L113" i="8"/>
  <c r="K113" i="8"/>
  <c r="J113" i="8"/>
  <c r="I113" i="8"/>
  <c r="H113" i="8"/>
  <c r="G113" i="8"/>
  <c r="F113" i="8"/>
  <c r="E113" i="8"/>
  <c r="D113" i="8"/>
  <c r="C113" i="8"/>
  <c r="B113" i="8"/>
  <c r="B112" i="8"/>
  <c r="B111" i="8"/>
  <c r="B109" i="8"/>
  <c r="B108" i="8"/>
  <c r="B107" i="8"/>
  <c r="B106" i="8"/>
  <c r="B104" i="8"/>
  <c r="B103" i="8"/>
  <c r="B102" i="8"/>
  <c r="B101" i="8"/>
  <c r="B100" i="8"/>
  <c r="Q87" i="8"/>
  <c r="P87" i="8"/>
  <c r="O87" i="8"/>
  <c r="N87" i="8"/>
  <c r="M87" i="8"/>
  <c r="L87" i="8"/>
  <c r="K87" i="8"/>
  <c r="J87" i="8"/>
  <c r="I87" i="8"/>
  <c r="H87" i="8"/>
  <c r="G87" i="8"/>
  <c r="F87" i="8"/>
  <c r="E87" i="8"/>
  <c r="D87" i="8"/>
  <c r="C87" i="8"/>
  <c r="B87" i="8"/>
  <c r="Q86" i="8"/>
  <c r="P86" i="8"/>
  <c r="O86" i="8"/>
  <c r="N86" i="8"/>
  <c r="M86" i="8"/>
  <c r="L86" i="8"/>
  <c r="K86" i="8"/>
  <c r="J86" i="8"/>
  <c r="I86" i="8"/>
  <c r="H86" i="8"/>
  <c r="G86" i="8"/>
  <c r="F86" i="8"/>
  <c r="E86" i="8"/>
  <c r="D86" i="8"/>
  <c r="C86" i="8"/>
  <c r="B86" i="8"/>
  <c r="Q85" i="8"/>
  <c r="P85" i="8"/>
  <c r="O85" i="8"/>
  <c r="N85" i="8"/>
  <c r="M85" i="8"/>
  <c r="L85" i="8"/>
  <c r="K85" i="8"/>
  <c r="J85" i="8"/>
  <c r="I85" i="8"/>
  <c r="H85" i="8"/>
  <c r="G85" i="8"/>
  <c r="F85" i="8"/>
  <c r="E85" i="8"/>
  <c r="D85" i="8"/>
  <c r="C85" i="8"/>
  <c r="B85" i="8"/>
  <c r="B84" i="8"/>
  <c r="Q82" i="8"/>
  <c r="P82" i="8"/>
  <c r="O82" i="8"/>
  <c r="N82" i="8"/>
  <c r="M82" i="8"/>
  <c r="L82" i="8"/>
  <c r="K82" i="8"/>
  <c r="J82" i="8"/>
  <c r="I82" i="8"/>
  <c r="H82" i="8"/>
  <c r="G82" i="8"/>
  <c r="F82" i="8"/>
  <c r="E82" i="8"/>
  <c r="D82" i="8"/>
  <c r="C82" i="8"/>
  <c r="B82" i="8"/>
  <c r="Q81" i="8"/>
  <c r="P81" i="8"/>
  <c r="O81" i="8"/>
  <c r="N81" i="8"/>
  <c r="M81" i="8"/>
  <c r="L81" i="8"/>
  <c r="K81" i="8"/>
  <c r="J81" i="8"/>
  <c r="I81" i="8"/>
  <c r="H81" i="8"/>
  <c r="G81" i="8"/>
  <c r="F81" i="8"/>
  <c r="E81" i="8"/>
  <c r="D81" i="8"/>
  <c r="C81" i="8"/>
  <c r="B81" i="8"/>
  <c r="Q80" i="8"/>
  <c r="P80" i="8"/>
  <c r="O80" i="8"/>
  <c r="N80" i="8"/>
  <c r="M80" i="8"/>
  <c r="L80" i="8"/>
  <c r="K80" i="8"/>
  <c r="J80" i="8"/>
  <c r="I80" i="8"/>
  <c r="H80" i="8"/>
  <c r="G80" i="8"/>
  <c r="F80" i="8"/>
  <c r="E80" i="8"/>
  <c r="D80" i="8"/>
  <c r="C80" i="8"/>
  <c r="B80" i="8"/>
  <c r="B79" i="8"/>
  <c r="B78" i="8"/>
  <c r="Q76" i="8"/>
  <c r="P76" i="8"/>
  <c r="O76" i="8"/>
  <c r="N76" i="8"/>
  <c r="M76" i="8"/>
  <c r="L76" i="8"/>
  <c r="K76" i="8"/>
  <c r="J76" i="8"/>
  <c r="I76" i="8"/>
  <c r="H76" i="8"/>
  <c r="G76" i="8"/>
  <c r="F76" i="8"/>
  <c r="E76" i="8"/>
  <c r="D76" i="8"/>
  <c r="C76" i="8"/>
  <c r="Q75" i="8"/>
  <c r="P75" i="8"/>
  <c r="O75" i="8"/>
  <c r="M75" i="8"/>
  <c r="L75" i="8"/>
  <c r="K75" i="8"/>
  <c r="J75" i="8"/>
  <c r="I75" i="8"/>
  <c r="H75" i="8"/>
  <c r="G75" i="8"/>
  <c r="F75" i="8"/>
  <c r="E75" i="8"/>
  <c r="D75" i="8"/>
  <c r="C75" i="8"/>
  <c r="B75" i="8"/>
  <c r="Q74" i="8"/>
  <c r="P74" i="8"/>
  <c r="O74" i="8"/>
  <c r="M74" i="8"/>
  <c r="L74" i="8"/>
  <c r="K74" i="8"/>
  <c r="J74" i="8"/>
  <c r="I74" i="8"/>
  <c r="H74" i="8"/>
  <c r="G74" i="8"/>
  <c r="F74" i="8"/>
  <c r="E74" i="8"/>
  <c r="D74" i="8"/>
  <c r="C74" i="8"/>
  <c r="B74" i="8"/>
  <c r="B73" i="8"/>
  <c r="Q71" i="8"/>
  <c r="P71" i="8"/>
  <c r="O71" i="8"/>
  <c r="M71" i="8"/>
  <c r="L71" i="8"/>
  <c r="K71" i="8"/>
  <c r="J71" i="8"/>
  <c r="I71" i="8"/>
  <c r="H71" i="8"/>
  <c r="G71" i="8"/>
  <c r="F71" i="8"/>
  <c r="E71" i="8"/>
  <c r="D71" i="8"/>
  <c r="C71" i="8"/>
  <c r="B71" i="8"/>
  <c r="Q70" i="8"/>
  <c r="P70" i="8"/>
  <c r="O70" i="8"/>
  <c r="M70" i="8"/>
  <c r="L70" i="8"/>
  <c r="K70" i="8"/>
  <c r="J70" i="8"/>
  <c r="I70" i="8"/>
  <c r="H70" i="8"/>
  <c r="G70" i="8"/>
  <c r="F70" i="8"/>
  <c r="E70" i="8"/>
  <c r="D70" i="8"/>
  <c r="C70" i="8"/>
  <c r="B70" i="8"/>
  <c r="Q69" i="8"/>
  <c r="P69" i="8"/>
  <c r="O69" i="8"/>
  <c r="M69" i="8"/>
  <c r="L69" i="8"/>
  <c r="K69" i="8"/>
  <c r="J69" i="8"/>
  <c r="I69" i="8"/>
  <c r="H69" i="8"/>
  <c r="G69" i="8"/>
  <c r="F69" i="8"/>
  <c r="E69" i="8"/>
  <c r="D69" i="8"/>
  <c r="C69" i="8"/>
  <c r="B69" i="8"/>
  <c r="B68" i="8"/>
  <c r="B67" i="8"/>
  <c r="B65" i="8"/>
  <c r="B64" i="8"/>
  <c r="B63" i="8"/>
  <c r="B62" i="8"/>
  <c r="B60" i="8"/>
  <c r="B59" i="8"/>
  <c r="B58" i="8"/>
  <c r="B57" i="8"/>
  <c r="B56" i="8"/>
  <c r="Q41" i="8"/>
  <c r="P41" i="8"/>
  <c r="O41" i="8"/>
  <c r="N41" i="8"/>
  <c r="M41" i="8"/>
  <c r="L41" i="8"/>
  <c r="K41" i="8"/>
  <c r="J41" i="8"/>
  <c r="I41" i="8"/>
  <c r="H41" i="8"/>
  <c r="G41" i="8"/>
  <c r="F41" i="8"/>
  <c r="E41" i="8"/>
  <c r="D41" i="8"/>
  <c r="C41" i="8"/>
  <c r="B41" i="8"/>
  <c r="Q40" i="8"/>
  <c r="P40" i="8"/>
  <c r="O40" i="8"/>
  <c r="N40" i="8"/>
  <c r="M40" i="8"/>
  <c r="L40" i="8"/>
  <c r="K40" i="8"/>
  <c r="J40" i="8"/>
  <c r="I40" i="8"/>
  <c r="H40" i="8"/>
  <c r="G40" i="8"/>
  <c r="F40" i="8"/>
  <c r="E40" i="8"/>
  <c r="D40" i="8"/>
  <c r="C40" i="8"/>
  <c r="B40" i="8"/>
  <c r="Q39" i="8"/>
  <c r="P39" i="8"/>
  <c r="O39" i="8"/>
  <c r="N39" i="8"/>
  <c r="M39" i="8"/>
  <c r="L39" i="8"/>
  <c r="K39" i="8"/>
  <c r="J39" i="8"/>
  <c r="I39" i="8"/>
  <c r="H39" i="8"/>
  <c r="G39" i="8"/>
  <c r="F39" i="8"/>
  <c r="E39" i="8"/>
  <c r="D39" i="8"/>
  <c r="C39" i="8"/>
  <c r="B39" i="8"/>
  <c r="B38" i="8"/>
  <c r="Q36" i="8"/>
  <c r="P36" i="8"/>
  <c r="O36" i="8"/>
  <c r="N36" i="8"/>
  <c r="M36" i="8"/>
  <c r="L36" i="8"/>
  <c r="K36" i="8"/>
  <c r="J36" i="8"/>
  <c r="I36" i="8"/>
  <c r="H36" i="8"/>
  <c r="G36" i="8"/>
  <c r="F36" i="8"/>
  <c r="E36" i="8"/>
  <c r="D36" i="8"/>
  <c r="C36" i="8"/>
  <c r="B36" i="8"/>
  <c r="Q35" i="8"/>
  <c r="P35" i="8"/>
  <c r="O35" i="8"/>
  <c r="N35" i="8"/>
  <c r="M35" i="8"/>
  <c r="L35" i="8"/>
  <c r="K35" i="8"/>
  <c r="J35" i="8"/>
  <c r="I35" i="8"/>
  <c r="H35" i="8"/>
  <c r="G35" i="8"/>
  <c r="F35" i="8"/>
  <c r="E35" i="8"/>
  <c r="D35" i="8"/>
  <c r="C35" i="8"/>
  <c r="B35" i="8"/>
  <c r="Q34" i="8"/>
  <c r="P34" i="8"/>
  <c r="O34" i="8"/>
  <c r="N34" i="8"/>
  <c r="M34" i="8"/>
  <c r="L34" i="8"/>
  <c r="K34" i="8"/>
  <c r="J34" i="8"/>
  <c r="I34" i="8"/>
  <c r="H34" i="8"/>
  <c r="G34" i="8"/>
  <c r="F34" i="8"/>
  <c r="E34" i="8"/>
  <c r="D34" i="8"/>
  <c r="C34" i="8"/>
  <c r="B34" i="8"/>
  <c r="B33" i="8"/>
  <c r="B32" i="8"/>
  <c r="Q30" i="8"/>
  <c r="P30" i="8"/>
  <c r="O30" i="8"/>
  <c r="N30" i="8"/>
  <c r="M30" i="8"/>
  <c r="L30" i="8"/>
  <c r="K30" i="8"/>
  <c r="J30" i="8"/>
  <c r="I30" i="8"/>
  <c r="H30" i="8"/>
  <c r="G30" i="8"/>
  <c r="F30" i="8"/>
  <c r="E30" i="8"/>
  <c r="D30" i="8"/>
  <c r="C30" i="8"/>
  <c r="B30" i="8"/>
  <c r="Q29" i="8"/>
  <c r="P29" i="8"/>
  <c r="O29" i="8"/>
  <c r="M29" i="8"/>
  <c r="L29" i="8"/>
  <c r="K29" i="8"/>
  <c r="J29" i="8"/>
  <c r="I29" i="8"/>
  <c r="H29" i="8"/>
  <c r="G29" i="8"/>
  <c r="F29" i="8"/>
  <c r="E29" i="8"/>
  <c r="D29" i="8"/>
  <c r="C29" i="8"/>
  <c r="B29" i="8"/>
  <c r="Q28" i="8"/>
  <c r="P28" i="8"/>
  <c r="O28" i="8"/>
  <c r="M28" i="8"/>
  <c r="L28" i="8"/>
  <c r="K28" i="8"/>
  <c r="J28" i="8"/>
  <c r="I28" i="8"/>
  <c r="H28" i="8"/>
  <c r="G28" i="8"/>
  <c r="F28" i="8"/>
  <c r="E28" i="8"/>
  <c r="D28" i="8"/>
  <c r="C28" i="8"/>
  <c r="B28" i="8"/>
  <c r="B27" i="8"/>
  <c r="Q25" i="8"/>
  <c r="P25" i="8"/>
  <c r="O25" i="8"/>
  <c r="M25" i="8"/>
  <c r="L25" i="8"/>
  <c r="K25" i="8"/>
  <c r="J25" i="8"/>
  <c r="I25" i="8"/>
  <c r="H25" i="8"/>
  <c r="G25" i="8"/>
  <c r="F25" i="8"/>
  <c r="E25" i="8"/>
  <c r="D25" i="8"/>
  <c r="C25" i="8"/>
  <c r="B25" i="8"/>
  <c r="Q24" i="8"/>
  <c r="P24" i="8"/>
  <c r="O24" i="8"/>
  <c r="M24" i="8"/>
  <c r="L24" i="8"/>
  <c r="K24" i="8"/>
  <c r="J24" i="8"/>
  <c r="I24" i="8"/>
  <c r="H24" i="8"/>
  <c r="G24" i="8"/>
  <c r="F24" i="8"/>
  <c r="E24" i="8"/>
  <c r="D24" i="8"/>
  <c r="C24" i="8"/>
  <c r="B24" i="8"/>
  <c r="Q23" i="8"/>
  <c r="P23" i="8"/>
  <c r="O23" i="8"/>
  <c r="M23" i="8"/>
  <c r="L23" i="8"/>
  <c r="K23" i="8"/>
  <c r="J23" i="8"/>
  <c r="I23" i="8"/>
  <c r="H23" i="8"/>
  <c r="G23" i="8"/>
  <c r="F23" i="8"/>
  <c r="E23" i="8"/>
  <c r="D23" i="8"/>
  <c r="C23" i="8"/>
  <c r="B23" i="8"/>
  <c r="B22" i="8"/>
  <c r="B21" i="8"/>
  <c r="B19" i="8"/>
  <c r="B18" i="8"/>
  <c r="B17" i="8"/>
  <c r="B16" i="8"/>
  <c r="B14" i="8"/>
  <c r="B13" i="8"/>
  <c r="B12" i="8"/>
  <c r="B11" i="8"/>
  <c r="B10" i="8"/>
  <c r="Q127" i="7"/>
  <c r="P127" i="7"/>
  <c r="O127" i="7"/>
  <c r="N127" i="7"/>
  <c r="M127" i="7"/>
  <c r="L127" i="7"/>
  <c r="K127" i="7"/>
  <c r="J127" i="7"/>
  <c r="I127" i="7"/>
  <c r="H127" i="7"/>
  <c r="H105" i="7" s="1"/>
  <c r="G127" i="7"/>
  <c r="G105" i="7" s="1"/>
  <c r="F127" i="7"/>
  <c r="E127" i="7"/>
  <c r="D127" i="7"/>
  <c r="C127" i="7"/>
  <c r="B127" i="7"/>
  <c r="Q122" i="7"/>
  <c r="P122" i="7"/>
  <c r="P100" i="7" s="1"/>
  <c r="O122" i="7"/>
  <c r="O100" i="7" s="1"/>
  <c r="N122" i="7"/>
  <c r="M122" i="7"/>
  <c r="L122" i="7"/>
  <c r="K122" i="7"/>
  <c r="J122" i="7"/>
  <c r="I122" i="7"/>
  <c r="H122" i="7"/>
  <c r="H100" i="7" s="1"/>
  <c r="G122" i="7"/>
  <c r="G100" i="7" s="1"/>
  <c r="F122" i="7"/>
  <c r="E122" i="7"/>
  <c r="D122" i="7"/>
  <c r="C122" i="7"/>
  <c r="B122" i="7"/>
  <c r="Q121" i="7"/>
  <c r="P121" i="7"/>
  <c r="N121" i="7"/>
  <c r="M121" i="7"/>
  <c r="L121" i="7"/>
  <c r="K121" i="7"/>
  <c r="J121" i="7"/>
  <c r="I121" i="7"/>
  <c r="F121" i="7"/>
  <c r="E121" i="7"/>
  <c r="D121" i="7"/>
  <c r="C121" i="7"/>
  <c r="B121" i="7"/>
  <c r="N118" i="7"/>
  <c r="B118" i="7"/>
  <c r="N117" i="7"/>
  <c r="B117" i="7"/>
  <c r="Q116" i="7"/>
  <c r="P116" i="7"/>
  <c r="P110" i="7" s="1"/>
  <c r="P99" i="7" s="1"/>
  <c r="O116" i="7"/>
  <c r="O110" i="7" s="1"/>
  <c r="N116" i="7"/>
  <c r="M116" i="7"/>
  <c r="L116" i="7"/>
  <c r="K116" i="7"/>
  <c r="K110" i="7" s="1"/>
  <c r="K99" i="7" s="1"/>
  <c r="J116" i="7"/>
  <c r="I116" i="7"/>
  <c r="H116" i="7"/>
  <c r="G116" i="7"/>
  <c r="F116" i="7"/>
  <c r="E116" i="7"/>
  <c r="D116" i="7"/>
  <c r="D110" i="7" s="1"/>
  <c r="D99" i="7" s="1"/>
  <c r="C116" i="7"/>
  <c r="C110" i="7" s="1"/>
  <c r="C99" i="7" s="1"/>
  <c r="B116" i="7"/>
  <c r="B105" i="7" s="1"/>
  <c r="N114" i="7"/>
  <c r="B114" i="7"/>
  <c r="N113" i="7"/>
  <c r="B113" i="7"/>
  <c r="B111" i="7" s="1"/>
  <c r="N112" i="7"/>
  <c r="B112" i="7"/>
  <c r="Q111" i="7"/>
  <c r="P111" i="7"/>
  <c r="O111" i="7"/>
  <c r="N111" i="7"/>
  <c r="M111" i="7"/>
  <c r="L111" i="7"/>
  <c r="L110" i="7" s="1"/>
  <c r="L99" i="7" s="1"/>
  <c r="K111" i="7"/>
  <c r="J111" i="7"/>
  <c r="I111" i="7"/>
  <c r="I110" i="7" s="1"/>
  <c r="I99" i="7" s="1"/>
  <c r="H111" i="7"/>
  <c r="H110" i="7" s="1"/>
  <c r="G111" i="7"/>
  <c r="F111" i="7"/>
  <c r="E111" i="7"/>
  <c r="D111" i="7"/>
  <c r="C111" i="7"/>
  <c r="M110" i="7"/>
  <c r="G110" i="7"/>
  <c r="E110" i="7"/>
  <c r="Q108" i="7"/>
  <c r="P108" i="7"/>
  <c r="O108" i="7"/>
  <c r="N108" i="7"/>
  <c r="M108" i="7"/>
  <c r="L108" i="7"/>
  <c r="K108" i="7"/>
  <c r="J108" i="7"/>
  <c r="I108" i="7"/>
  <c r="H108" i="7"/>
  <c r="G108" i="7"/>
  <c r="F108" i="7"/>
  <c r="E108" i="7"/>
  <c r="D108" i="7"/>
  <c r="C108" i="7"/>
  <c r="B108" i="7"/>
  <c r="Q107" i="7"/>
  <c r="P107" i="7"/>
  <c r="O107" i="7"/>
  <c r="N107" i="7"/>
  <c r="M107" i="7"/>
  <c r="L107" i="7"/>
  <c r="K107" i="7"/>
  <c r="J107" i="7"/>
  <c r="I107" i="7"/>
  <c r="H107" i="7"/>
  <c r="G107" i="7"/>
  <c r="F107" i="7"/>
  <c r="E107" i="7"/>
  <c r="D107" i="7"/>
  <c r="C107" i="7"/>
  <c r="B107" i="7"/>
  <c r="Q106" i="7"/>
  <c r="P106" i="7"/>
  <c r="O106" i="7"/>
  <c r="N106" i="7"/>
  <c r="M106" i="7"/>
  <c r="L106" i="7"/>
  <c r="K106" i="7"/>
  <c r="J106" i="7"/>
  <c r="I106" i="7"/>
  <c r="H106" i="7"/>
  <c r="G106" i="7"/>
  <c r="F106" i="7"/>
  <c r="E106" i="7"/>
  <c r="D106" i="7"/>
  <c r="C106" i="7"/>
  <c r="B106" i="7"/>
  <c r="Q105" i="7"/>
  <c r="M105" i="7"/>
  <c r="L105" i="7"/>
  <c r="K105" i="7"/>
  <c r="J105" i="7"/>
  <c r="I105" i="7"/>
  <c r="E105" i="7"/>
  <c r="Q103" i="7"/>
  <c r="P103" i="7"/>
  <c r="O103" i="7"/>
  <c r="N103" i="7"/>
  <c r="M103" i="7"/>
  <c r="L103" i="7"/>
  <c r="K103" i="7"/>
  <c r="J103" i="7"/>
  <c r="I103" i="7"/>
  <c r="H103" i="7"/>
  <c r="G103" i="7"/>
  <c r="F103" i="7"/>
  <c r="E103" i="7"/>
  <c r="D103" i="7"/>
  <c r="C103" i="7"/>
  <c r="B103" i="7"/>
  <c r="Q102" i="7"/>
  <c r="P102" i="7"/>
  <c r="O102" i="7"/>
  <c r="N102" i="7"/>
  <c r="M102" i="7"/>
  <c r="L102" i="7"/>
  <c r="K102" i="7"/>
  <c r="J102" i="7"/>
  <c r="I102" i="7"/>
  <c r="H102" i="7"/>
  <c r="G102" i="7"/>
  <c r="F102" i="7"/>
  <c r="E102" i="7"/>
  <c r="D102" i="7"/>
  <c r="C102" i="7"/>
  <c r="B102" i="7"/>
  <c r="Q101" i="7"/>
  <c r="P101" i="7"/>
  <c r="O101" i="7"/>
  <c r="N101" i="7"/>
  <c r="M101" i="7"/>
  <c r="L101" i="7"/>
  <c r="K101" i="7"/>
  <c r="J101" i="7"/>
  <c r="I101" i="7"/>
  <c r="H101" i="7"/>
  <c r="G101" i="7"/>
  <c r="F101" i="7"/>
  <c r="E101" i="7"/>
  <c r="D101" i="7"/>
  <c r="C101" i="7"/>
  <c r="B101" i="7"/>
  <c r="Q100" i="7"/>
  <c r="N100" i="7"/>
  <c r="M100" i="7"/>
  <c r="L100" i="7"/>
  <c r="K100" i="7"/>
  <c r="J100" i="7"/>
  <c r="I100" i="7"/>
  <c r="F100" i="7"/>
  <c r="E100" i="7"/>
  <c r="D100" i="7"/>
  <c r="C100" i="7"/>
  <c r="M99" i="7"/>
  <c r="E99" i="7"/>
  <c r="Q83" i="7"/>
  <c r="P83" i="7"/>
  <c r="O83" i="7"/>
  <c r="O61" i="7" s="1"/>
  <c r="N83" i="7"/>
  <c r="N61" i="7" s="1"/>
  <c r="M83" i="7"/>
  <c r="L83" i="7"/>
  <c r="K83" i="7"/>
  <c r="J83" i="7"/>
  <c r="I83" i="7"/>
  <c r="I61" i="7" s="1"/>
  <c r="H83" i="7"/>
  <c r="G83" i="7"/>
  <c r="F83" i="7"/>
  <c r="E83" i="7"/>
  <c r="D83" i="7"/>
  <c r="C83" i="7"/>
  <c r="B83" i="7"/>
  <c r="Q78" i="7"/>
  <c r="Q56" i="7" s="1"/>
  <c r="P78" i="7"/>
  <c r="O78" i="7"/>
  <c r="N78" i="7"/>
  <c r="N56" i="7" s="1"/>
  <c r="M78" i="7"/>
  <c r="L78" i="7"/>
  <c r="K78" i="7"/>
  <c r="J78" i="7"/>
  <c r="I78" i="7"/>
  <c r="I56" i="7" s="1"/>
  <c r="H78" i="7"/>
  <c r="G78" i="7"/>
  <c r="F78" i="7"/>
  <c r="F56" i="7" s="1"/>
  <c r="E78" i="7"/>
  <c r="D78" i="7"/>
  <c r="C78" i="7"/>
  <c r="B78" i="7"/>
  <c r="P77" i="7"/>
  <c r="O77" i="7"/>
  <c r="N77" i="7"/>
  <c r="M77" i="7"/>
  <c r="L77" i="7"/>
  <c r="K77" i="7"/>
  <c r="J77" i="7"/>
  <c r="I77" i="7"/>
  <c r="H77" i="7"/>
  <c r="G77" i="7"/>
  <c r="F77" i="7"/>
  <c r="E77" i="7"/>
  <c r="D77" i="7"/>
  <c r="C77" i="7"/>
  <c r="B77" i="7"/>
  <c r="N74" i="7"/>
  <c r="B74" i="7"/>
  <c r="B72" i="7" s="1"/>
  <c r="B61" i="7" s="1"/>
  <c r="N73" i="7"/>
  <c r="B73" i="7"/>
  <c r="Q72" i="7"/>
  <c r="P72" i="7"/>
  <c r="O72" i="7"/>
  <c r="N72" i="7"/>
  <c r="M72" i="7"/>
  <c r="M61" i="7" s="1"/>
  <c r="L72" i="7"/>
  <c r="L66" i="7" s="1"/>
  <c r="K72" i="7"/>
  <c r="K61" i="7" s="1"/>
  <c r="J72" i="7"/>
  <c r="J61" i="7" s="1"/>
  <c r="I72" i="7"/>
  <c r="H72" i="7"/>
  <c r="G72" i="7"/>
  <c r="F72" i="7"/>
  <c r="E72" i="7"/>
  <c r="E66" i="7" s="1"/>
  <c r="E55" i="7" s="1"/>
  <c r="D72" i="7"/>
  <c r="D66" i="7" s="1"/>
  <c r="C72" i="7"/>
  <c r="C61" i="7" s="1"/>
  <c r="N70" i="7"/>
  <c r="B70" i="7"/>
  <c r="B67" i="7" s="1"/>
  <c r="N69" i="7"/>
  <c r="B69" i="7"/>
  <c r="N68" i="7"/>
  <c r="B68" i="7"/>
  <c r="Q67" i="7"/>
  <c r="P67" i="7"/>
  <c r="P56" i="7" s="1"/>
  <c r="O67" i="7"/>
  <c r="O56" i="7" s="1"/>
  <c r="N67" i="7"/>
  <c r="M67" i="7"/>
  <c r="L67" i="7"/>
  <c r="K67" i="7"/>
  <c r="J67" i="7"/>
  <c r="J66" i="7" s="1"/>
  <c r="J55" i="7" s="1"/>
  <c r="I67" i="7"/>
  <c r="I66" i="7" s="1"/>
  <c r="I55" i="7" s="1"/>
  <c r="H67" i="7"/>
  <c r="H56" i="7" s="1"/>
  <c r="G67" i="7"/>
  <c r="G66" i="7" s="1"/>
  <c r="G55" i="7" s="1"/>
  <c r="F67" i="7"/>
  <c r="E67" i="7"/>
  <c r="D67" i="7"/>
  <c r="C67" i="7"/>
  <c r="Q66" i="7"/>
  <c r="N66" i="7"/>
  <c r="N55" i="7" s="1"/>
  <c r="M66" i="7"/>
  <c r="M55" i="7" s="1"/>
  <c r="F66" i="7"/>
  <c r="F55" i="7" s="1"/>
  <c r="C66" i="7"/>
  <c r="C55" i="7" s="1"/>
  <c r="Q64" i="7"/>
  <c r="P64" i="7"/>
  <c r="O64" i="7"/>
  <c r="N64" i="7"/>
  <c r="M64" i="7"/>
  <c r="L64" i="7"/>
  <c r="K64" i="7"/>
  <c r="J64" i="7"/>
  <c r="I64" i="7"/>
  <c r="H64" i="7"/>
  <c r="G64" i="7"/>
  <c r="F64" i="7"/>
  <c r="E64" i="7"/>
  <c r="D64" i="7"/>
  <c r="C64" i="7"/>
  <c r="B64" i="7"/>
  <c r="Q63" i="7"/>
  <c r="P63" i="7"/>
  <c r="O63" i="7"/>
  <c r="N63" i="7"/>
  <c r="M63" i="7"/>
  <c r="L63" i="7"/>
  <c r="K63" i="7"/>
  <c r="J63" i="7"/>
  <c r="I63" i="7"/>
  <c r="H63" i="7"/>
  <c r="G63" i="7"/>
  <c r="F63" i="7"/>
  <c r="E63" i="7"/>
  <c r="D63" i="7"/>
  <c r="C63" i="7"/>
  <c r="B63" i="7"/>
  <c r="Q62" i="7"/>
  <c r="P62" i="7"/>
  <c r="O62" i="7"/>
  <c r="N62" i="7"/>
  <c r="M62" i="7"/>
  <c r="L62" i="7"/>
  <c r="K62" i="7"/>
  <c r="J62" i="7"/>
  <c r="I62" i="7"/>
  <c r="H62" i="7"/>
  <c r="G62" i="7"/>
  <c r="F62" i="7"/>
  <c r="E62" i="7"/>
  <c r="D62" i="7"/>
  <c r="C62" i="7"/>
  <c r="B62" i="7"/>
  <c r="Q61" i="7"/>
  <c r="G61" i="7"/>
  <c r="F61" i="7"/>
  <c r="Q59" i="7"/>
  <c r="P59" i="7"/>
  <c r="O59" i="7"/>
  <c r="N59" i="7"/>
  <c r="M59" i="7"/>
  <c r="L59" i="7"/>
  <c r="K59" i="7"/>
  <c r="J59" i="7"/>
  <c r="I59" i="7"/>
  <c r="H59" i="7"/>
  <c r="G59" i="7"/>
  <c r="F59" i="7"/>
  <c r="E59" i="7"/>
  <c r="D59" i="7"/>
  <c r="C59" i="7"/>
  <c r="B59" i="7"/>
  <c r="Q58" i="7"/>
  <c r="P58" i="7"/>
  <c r="O58" i="7"/>
  <c r="N58" i="7"/>
  <c r="M58" i="7"/>
  <c r="L58" i="7"/>
  <c r="K58" i="7"/>
  <c r="J58" i="7"/>
  <c r="I58" i="7"/>
  <c r="H58" i="7"/>
  <c r="G58" i="7"/>
  <c r="F58" i="7"/>
  <c r="E58" i="7"/>
  <c r="D58" i="7"/>
  <c r="C58" i="7"/>
  <c r="B58" i="7"/>
  <c r="Q57" i="7"/>
  <c r="P57" i="7"/>
  <c r="O57" i="7"/>
  <c r="N57" i="7"/>
  <c r="M57" i="7"/>
  <c r="L57" i="7"/>
  <c r="K57" i="7"/>
  <c r="J57" i="7"/>
  <c r="I57" i="7"/>
  <c r="H57" i="7"/>
  <c r="G57" i="7"/>
  <c r="F57" i="7"/>
  <c r="E57" i="7"/>
  <c r="D57" i="7"/>
  <c r="C57" i="7"/>
  <c r="B57" i="7"/>
  <c r="M56" i="7"/>
  <c r="L56" i="7"/>
  <c r="K56" i="7"/>
  <c r="E56" i="7"/>
  <c r="D56" i="7"/>
  <c r="C56" i="7"/>
  <c r="Q38" i="7"/>
  <c r="Q38" i="8" s="1"/>
  <c r="P38" i="7"/>
  <c r="O38" i="7"/>
  <c r="N38" i="7"/>
  <c r="N38" i="8" s="1"/>
  <c r="M38" i="7"/>
  <c r="M38" i="8" s="1"/>
  <c r="L38" i="7"/>
  <c r="L38" i="8" s="1"/>
  <c r="K38" i="7"/>
  <c r="K38" i="8" s="1"/>
  <c r="J38" i="7"/>
  <c r="J38" i="8" s="1"/>
  <c r="I38" i="7"/>
  <c r="I38" i="8" s="1"/>
  <c r="H38" i="7"/>
  <c r="G38" i="7"/>
  <c r="F38" i="7"/>
  <c r="F38" i="8" s="1"/>
  <c r="E38" i="7"/>
  <c r="E38" i="8" s="1"/>
  <c r="D38" i="7"/>
  <c r="D38" i="8" s="1"/>
  <c r="C38" i="7"/>
  <c r="C38" i="8" s="1"/>
  <c r="B38" i="7"/>
  <c r="Q33" i="7"/>
  <c r="Q33" i="8" s="1"/>
  <c r="P33" i="7"/>
  <c r="O33" i="7"/>
  <c r="N33" i="7"/>
  <c r="N33" i="8" s="1"/>
  <c r="M33" i="7"/>
  <c r="M33" i="8" s="1"/>
  <c r="L33" i="7"/>
  <c r="L33" i="8" s="1"/>
  <c r="K33" i="7"/>
  <c r="K33" i="8" s="1"/>
  <c r="J33" i="7"/>
  <c r="J33" i="8" s="1"/>
  <c r="I33" i="7"/>
  <c r="I33" i="8" s="1"/>
  <c r="H33" i="7"/>
  <c r="G33" i="7"/>
  <c r="F33" i="7"/>
  <c r="F33" i="8" s="1"/>
  <c r="E33" i="7"/>
  <c r="E33" i="8" s="1"/>
  <c r="D33" i="7"/>
  <c r="D33" i="8" s="1"/>
  <c r="C33" i="7"/>
  <c r="C33" i="8" s="1"/>
  <c r="B33" i="7"/>
  <c r="Q32" i="7"/>
  <c r="P32" i="7"/>
  <c r="O32" i="7"/>
  <c r="N32" i="7"/>
  <c r="N32" i="8" s="1"/>
  <c r="M32" i="7"/>
  <c r="M32" i="8" s="1"/>
  <c r="L32" i="7"/>
  <c r="L32" i="8" s="1"/>
  <c r="K32" i="7"/>
  <c r="K32" i="8" s="1"/>
  <c r="J32" i="7"/>
  <c r="J32" i="8" s="1"/>
  <c r="I32" i="7"/>
  <c r="I32" i="8" s="1"/>
  <c r="H32" i="7"/>
  <c r="G32" i="7"/>
  <c r="F32" i="7"/>
  <c r="F32" i="8" s="1"/>
  <c r="E32" i="7"/>
  <c r="E32" i="8" s="1"/>
  <c r="D32" i="7"/>
  <c r="D32" i="8" s="1"/>
  <c r="C32" i="7"/>
  <c r="C32" i="8" s="1"/>
  <c r="B32" i="7"/>
  <c r="N29" i="7"/>
  <c r="N29" i="8" s="1"/>
  <c r="B29" i="7"/>
  <c r="N28" i="7"/>
  <c r="N28" i="8" s="1"/>
  <c r="B28" i="7"/>
  <c r="B17" i="7" s="1"/>
  <c r="Q27" i="7"/>
  <c r="Q27" i="8" s="1"/>
  <c r="P27" i="7"/>
  <c r="P27" i="8" s="1"/>
  <c r="O27" i="7"/>
  <c r="O27" i="8" s="1"/>
  <c r="N27" i="7"/>
  <c r="N27" i="8" s="1"/>
  <c r="M27" i="7"/>
  <c r="M27" i="8" s="1"/>
  <c r="L27" i="7"/>
  <c r="K27" i="7"/>
  <c r="J27" i="7"/>
  <c r="I27" i="7"/>
  <c r="I27" i="8" s="1"/>
  <c r="H27" i="7"/>
  <c r="H27" i="8" s="1"/>
  <c r="G27" i="7"/>
  <c r="G27" i="8" s="1"/>
  <c r="F27" i="7"/>
  <c r="F27" i="8" s="1"/>
  <c r="E27" i="7"/>
  <c r="E27" i="8" s="1"/>
  <c r="D27" i="7"/>
  <c r="C27" i="7"/>
  <c r="B27" i="7"/>
  <c r="B16" i="7" s="1"/>
  <c r="N25" i="7"/>
  <c r="N25" i="8" s="1"/>
  <c r="B25" i="7"/>
  <c r="B14" i="7" s="1"/>
  <c r="N24" i="7"/>
  <c r="N24" i="8" s="1"/>
  <c r="B24" i="7"/>
  <c r="N23" i="7"/>
  <c r="N23" i="8" s="1"/>
  <c r="B23" i="7"/>
  <c r="Q22" i="7"/>
  <c r="P22" i="7"/>
  <c r="P22" i="8" s="1"/>
  <c r="O22" i="7"/>
  <c r="N22" i="7"/>
  <c r="N22" i="8" s="1"/>
  <c r="M22" i="7"/>
  <c r="M22" i="8" s="1"/>
  <c r="L22" i="7"/>
  <c r="L22" i="8" s="1"/>
  <c r="K22" i="7"/>
  <c r="K22" i="8" s="1"/>
  <c r="J22" i="7"/>
  <c r="I22" i="7"/>
  <c r="H22" i="7"/>
  <c r="H22" i="8" s="1"/>
  <c r="G22" i="7"/>
  <c r="F22" i="7"/>
  <c r="F22" i="8" s="1"/>
  <c r="E22" i="7"/>
  <c r="E22" i="8" s="1"/>
  <c r="D22" i="7"/>
  <c r="D22" i="8" s="1"/>
  <c r="C22" i="7"/>
  <c r="C22" i="8" s="1"/>
  <c r="Q21" i="7"/>
  <c r="O21" i="7"/>
  <c r="M21" i="7"/>
  <c r="M21" i="8" s="1"/>
  <c r="K21" i="7"/>
  <c r="G21" i="7"/>
  <c r="F21" i="7"/>
  <c r="F10" i="7" s="1"/>
  <c r="E21" i="7"/>
  <c r="C21" i="7"/>
  <c r="Q19" i="7"/>
  <c r="P19" i="7"/>
  <c r="O19" i="7"/>
  <c r="O19" i="8" s="1"/>
  <c r="N19" i="7"/>
  <c r="N19" i="8" s="1"/>
  <c r="M19" i="7"/>
  <c r="L19" i="7"/>
  <c r="K19" i="7"/>
  <c r="K19" i="8" s="1"/>
  <c r="J19" i="7"/>
  <c r="J19" i="8" s="1"/>
  <c r="I19" i="7"/>
  <c r="H19" i="7"/>
  <c r="G19" i="7"/>
  <c r="G19" i="8" s="1"/>
  <c r="F19" i="7"/>
  <c r="F19" i="8" s="1"/>
  <c r="E19" i="7"/>
  <c r="D19" i="7"/>
  <c r="C19" i="7"/>
  <c r="C19" i="8" s="1"/>
  <c r="B19" i="7"/>
  <c r="Q18" i="7"/>
  <c r="P18" i="7"/>
  <c r="O18" i="7"/>
  <c r="O18" i="8" s="1"/>
  <c r="N18" i="7"/>
  <c r="N18" i="8" s="1"/>
  <c r="M18" i="7"/>
  <c r="L18" i="7"/>
  <c r="K18" i="7"/>
  <c r="K18" i="8" s="1"/>
  <c r="J18" i="7"/>
  <c r="J18" i="8" s="1"/>
  <c r="I18" i="7"/>
  <c r="H18" i="7"/>
  <c r="G18" i="7"/>
  <c r="G18" i="8" s="1"/>
  <c r="F18" i="7"/>
  <c r="F18" i="8" s="1"/>
  <c r="E18" i="7"/>
  <c r="D18" i="7"/>
  <c r="C18" i="7"/>
  <c r="C18" i="8" s="1"/>
  <c r="B18" i="7"/>
  <c r="Q17" i="7"/>
  <c r="P17" i="7"/>
  <c r="O17" i="7"/>
  <c r="O17" i="8" s="1"/>
  <c r="N17" i="7"/>
  <c r="N17" i="8" s="1"/>
  <c r="M17" i="7"/>
  <c r="L17" i="7"/>
  <c r="K17" i="7"/>
  <c r="K17" i="8" s="1"/>
  <c r="J17" i="7"/>
  <c r="J17" i="8" s="1"/>
  <c r="I17" i="7"/>
  <c r="H17" i="7"/>
  <c r="G17" i="7"/>
  <c r="G17" i="8" s="1"/>
  <c r="F17" i="7"/>
  <c r="F17" i="8" s="1"/>
  <c r="E17" i="7"/>
  <c r="D17" i="7"/>
  <c r="C17" i="7"/>
  <c r="C17" i="8" s="1"/>
  <c r="Q16" i="7"/>
  <c r="P16" i="7"/>
  <c r="O16" i="7"/>
  <c r="M16" i="7"/>
  <c r="L16" i="7"/>
  <c r="K16" i="7"/>
  <c r="I16" i="7"/>
  <c r="H16" i="7"/>
  <c r="G16" i="7"/>
  <c r="E16" i="7"/>
  <c r="D16" i="7"/>
  <c r="C16" i="7"/>
  <c r="Q14" i="7"/>
  <c r="P14" i="7"/>
  <c r="P14" i="8" s="1"/>
  <c r="O14" i="7"/>
  <c r="N14" i="7"/>
  <c r="N14" i="8" s="1"/>
  <c r="M14" i="7"/>
  <c r="M14" i="8" s="1"/>
  <c r="L14" i="7"/>
  <c r="K14" i="7"/>
  <c r="J14" i="7"/>
  <c r="I14" i="7"/>
  <c r="H14" i="7"/>
  <c r="H14" i="8" s="1"/>
  <c r="G14" i="7"/>
  <c r="F14" i="7"/>
  <c r="F14" i="8" s="1"/>
  <c r="E14" i="7"/>
  <c r="E14" i="8" s="1"/>
  <c r="D14" i="7"/>
  <c r="C14" i="7"/>
  <c r="Q13" i="7"/>
  <c r="P13" i="7"/>
  <c r="P13" i="8" s="1"/>
  <c r="O13" i="7"/>
  <c r="N13" i="7"/>
  <c r="N13" i="8" s="1"/>
  <c r="M13" i="7"/>
  <c r="L13" i="7"/>
  <c r="K13" i="7"/>
  <c r="J13" i="7"/>
  <c r="I13" i="7"/>
  <c r="H13" i="7"/>
  <c r="H13" i="8" s="1"/>
  <c r="G13" i="7"/>
  <c r="F13" i="7"/>
  <c r="F13" i="8" s="1"/>
  <c r="E13" i="7"/>
  <c r="D13" i="7"/>
  <c r="C13" i="7"/>
  <c r="Q12" i="7"/>
  <c r="P12" i="7"/>
  <c r="P12" i="8" s="1"/>
  <c r="O12" i="7"/>
  <c r="N12" i="7"/>
  <c r="N12" i="8" s="1"/>
  <c r="M12" i="7"/>
  <c r="L12" i="7"/>
  <c r="K12" i="7"/>
  <c r="K12" i="8" s="1"/>
  <c r="J12" i="7"/>
  <c r="I12" i="7"/>
  <c r="H12" i="7"/>
  <c r="H12" i="8" s="1"/>
  <c r="G12" i="7"/>
  <c r="F12" i="7"/>
  <c r="F12" i="8" s="1"/>
  <c r="E12" i="7"/>
  <c r="D12" i="7"/>
  <c r="C12" i="7"/>
  <c r="C12" i="8" s="1"/>
  <c r="B12" i="7"/>
  <c r="Q11" i="7"/>
  <c r="P11" i="7"/>
  <c r="O11" i="7"/>
  <c r="N11" i="7"/>
  <c r="M11" i="7"/>
  <c r="L11" i="7"/>
  <c r="K11" i="7"/>
  <c r="K11" i="8" s="1"/>
  <c r="J11" i="7"/>
  <c r="I11" i="7"/>
  <c r="H11" i="7"/>
  <c r="G11" i="7"/>
  <c r="F11" i="7"/>
  <c r="E11" i="7"/>
  <c r="D11" i="7"/>
  <c r="C11" i="7"/>
  <c r="C11" i="8" s="1"/>
  <c r="Q10" i="7"/>
  <c r="M10" i="7"/>
  <c r="G10" i="7"/>
  <c r="E10" i="7"/>
  <c r="C10" i="7"/>
  <c r="Q24" i="6"/>
  <c r="Q46" i="6" s="1"/>
  <c r="P24" i="6"/>
  <c r="P47" i="6" s="1"/>
  <c r="O24" i="6"/>
  <c r="O48" i="6" s="1"/>
  <c r="N24" i="6"/>
  <c r="N48" i="6" s="1"/>
  <c r="M24" i="6"/>
  <c r="M48" i="6" s="1"/>
  <c r="L24" i="6"/>
  <c r="L47" i="6" s="1"/>
  <c r="K24" i="6"/>
  <c r="K48" i="6" s="1"/>
  <c r="J24" i="6"/>
  <c r="J48" i="6" s="1"/>
  <c r="I24" i="6"/>
  <c r="I46" i="6" s="1"/>
  <c r="H24" i="6"/>
  <c r="H47" i="6" s="1"/>
  <c r="G24" i="6"/>
  <c r="G48" i="6" s="1"/>
  <c r="F24" i="6"/>
  <c r="F48" i="6" s="1"/>
  <c r="E24" i="6"/>
  <c r="E48" i="6" s="1"/>
  <c r="D24" i="6"/>
  <c r="D47" i="6" s="1"/>
  <c r="C24" i="6"/>
  <c r="C48" i="6" s="1"/>
  <c r="B24" i="6"/>
  <c r="B48" i="6" s="1"/>
  <c r="B22" i="6"/>
  <c r="B19" i="6" s="1"/>
  <c r="B21" i="6"/>
  <c r="B20" i="6"/>
  <c r="Q19" i="6"/>
  <c r="Q43" i="6" s="1"/>
  <c r="P19" i="6"/>
  <c r="P43" i="6" s="1"/>
  <c r="O19" i="6"/>
  <c r="O42" i="6" s="1"/>
  <c r="N19" i="6"/>
  <c r="N43" i="6" s="1"/>
  <c r="M19" i="6"/>
  <c r="M43" i="6" s="1"/>
  <c r="L19" i="6"/>
  <c r="L41" i="6" s="1"/>
  <c r="K19" i="6"/>
  <c r="K42" i="6" s="1"/>
  <c r="J19" i="6"/>
  <c r="J43" i="6" s="1"/>
  <c r="I19" i="6"/>
  <c r="I43" i="6" s="1"/>
  <c r="H19" i="6"/>
  <c r="H43" i="6" s="1"/>
  <c r="G19" i="6"/>
  <c r="G42" i="6" s="1"/>
  <c r="F19" i="6"/>
  <c r="F43" i="6" s="1"/>
  <c r="E19" i="6"/>
  <c r="E43" i="6" s="1"/>
  <c r="D19" i="6"/>
  <c r="D41" i="6" s="1"/>
  <c r="C19" i="6"/>
  <c r="C42" i="6" s="1"/>
  <c r="N17" i="6"/>
  <c r="B17" i="6"/>
  <c r="N16" i="6"/>
  <c r="N11" i="6" s="1"/>
  <c r="B16" i="6"/>
  <c r="N15" i="6"/>
  <c r="B15" i="6"/>
  <c r="Q14" i="6"/>
  <c r="Q38" i="6" s="1"/>
  <c r="P14" i="6"/>
  <c r="P36" i="6" s="1"/>
  <c r="O14" i="6"/>
  <c r="O36" i="6" s="1"/>
  <c r="M14" i="6"/>
  <c r="M38" i="6" s="1"/>
  <c r="L14" i="6"/>
  <c r="L38" i="6" s="1"/>
  <c r="K14" i="6"/>
  <c r="J14" i="6"/>
  <c r="J37" i="6" s="1"/>
  <c r="I14" i="6"/>
  <c r="I38" i="6" s="1"/>
  <c r="H14" i="6"/>
  <c r="H36" i="6" s="1"/>
  <c r="G14" i="6"/>
  <c r="G36" i="6" s="1"/>
  <c r="F14" i="6"/>
  <c r="F37" i="6" s="1"/>
  <c r="E14" i="6"/>
  <c r="E38" i="6" s="1"/>
  <c r="D14" i="6"/>
  <c r="D38" i="6" s="1"/>
  <c r="C14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12" i="6"/>
  <c r="C12" i="6"/>
  <c r="Q11" i="6"/>
  <c r="P11" i="6"/>
  <c r="O11" i="6"/>
  <c r="M11" i="6"/>
  <c r="L11" i="6"/>
  <c r="K11" i="6"/>
  <c r="J11" i="6"/>
  <c r="I11" i="6"/>
  <c r="H11" i="6"/>
  <c r="G11" i="6"/>
  <c r="F11" i="6"/>
  <c r="E11" i="6"/>
  <c r="D11" i="6"/>
  <c r="C11" i="6"/>
  <c r="Q10" i="6"/>
  <c r="P10" i="6"/>
  <c r="O10" i="6"/>
  <c r="M10" i="6"/>
  <c r="L10" i="6"/>
  <c r="K10" i="6"/>
  <c r="J10" i="6"/>
  <c r="I10" i="6"/>
  <c r="H10" i="6"/>
  <c r="G10" i="6"/>
  <c r="F10" i="6"/>
  <c r="E10" i="6"/>
  <c r="D10" i="6"/>
  <c r="C10" i="6"/>
  <c r="Q55" i="5"/>
  <c r="P55" i="5"/>
  <c r="O55" i="5"/>
  <c r="N55" i="5"/>
  <c r="M55" i="5"/>
  <c r="L55" i="5"/>
  <c r="K55" i="5"/>
  <c r="J55" i="5"/>
  <c r="I55" i="5"/>
  <c r="H55" i="5"/>
  <c r="G55" i="5"/>
  <c r="F55" i="5"/>
  <c r="E55" i="5"/>
  <c r="D55" i="5"/>
  <c r="C55" i="5"/>
  <c r="B55" i="5"/>
  <c r="Q54" i="5"/>
  <c r="P54" i="5"/>
  <c r="O54" i="5"/>
  <c r="N54" i="5"/>
  <c r="M54" i="5"/>
  <c r="L54" i="5"/>
  <c r="K54" i="5"/>
  <c r="J54" i="5"/>
  <c r="I54" i="5"/>
  <c r="H54" i="5"/>
  <c r="G54" i="5"/>
  <c r="F54" i="5"/>
  <c r="E54" i="5"/>
  <c r="D54" i="5"/>
  <c r="C54" i="5"/>
  <c r="B54" i="5"/>
  <c r="Q53" i="5"/>
  <c r="P53" i="5"/>
  <c r="O53" i="5"/>
  <c r="N53" i="5"/>
  <c r="M53" i="5"/>
  <c r="L53" i="5"/>
  <c r="K53" i="5"/>
  <c r="J53" i="5"/>
  <c r="I53" i="5"/>
  <c r="H53" i="5"/>
  <c r="G53" i="5"/>
  <c r="F53" i="5"/>
  <c r="E53" i="5"/>
  <c r="D53" i="5"/>
  <c r="C53" i="5"/>
  <c r="B53" i="5"/>
  <c r="Q52" i="5"/>
  <c r="P52" i="5"/>
  <c r="O52" i="5"/>
  <c r="N52" i="5"/>
  <c r="M52" i="5"/>
  <c r="L52" i="5"/>
  <c r="K52" i="5"/>
  <c r="J52" i="5"/>
  <c r="I52" i="5"/>
  <c r="H52" i="5"/>
  <c r="G52" i="5"/>
  <c r="F52" i="5"/>
  <c r="E52" i="5"/>
  <c r="D52" i="5"/>
  <c r="C52" i="5"/>
  <c r="B52" i="5"/>
  <c r="Q49" i="5"/>
  <c r="P49" i="5"/>
  <c r="O49" i="5"/>
  <c r="N49" i="5"/>
  <c r="M49" i="5"/>
  <c r="L49" i="5"/>
  <c r="K49" i="5"/>
  <c r="J49" i="5"/>
  <c r="I49" i="5"/>
  <c r="H49" i="5"/>
  <c r="G49" i="5"/>
  <c r="F49" i="5"/>
  <c r="E49" i="5"/>
  <c r="D49" i="5"/>
  <c r="C49" i="5"/>
  <c r="B49" i="5"/>
  <c r="Q48" i="5"/>
  <c r="P48" i="5"/>
  <c r="O48" i="5"/>
  <c r="N48" i="5"/>
  <c r="M48" i="5"/>
  <c r="L48" i="5"/>
  <c r="K48" i="5"/>
  <c r="J48" i="5"/>
  <c r="I48" i="5"/>
  <c r="H48" i="5"/>
  <c r="G48" i="5"/>
  <c r="F48" i="5"/>
  <c r="E48" i="5"/>
  <c r="D48" i="5"/>
  <c r="C48" i="5"/>
  <c r="B48" i="5"/>
  <c r="Q47" i="5"/>
  <c r="P47" i="5"/>
  <c r="O47" i="5"/>
  <c r="N47" i="5"/>
  <c r="M47" i="5"/>
  <c r="L47" i="5"/>
  <c r="K47" i="5"/>
  <c r="J47" i="5"/>
  <c r="I47" i="5"/>
  <c r="H47" i="5"/>
  <c r="G47" i="5"/>
  <c r="F47" i="5"/>
  <c r="E47" i="5"/>
  <c r="D47" i="5"/>
  <c r="C47" i="5"/>
  <c r="B47" i="5"/>
  <c r="Q46" i="5"/>
  <c r="P46" i="5"/>
  <c r="O46" i="5"/>
  <c r="N46" i="5"/>
  <c r="M46" i="5"/>
  <c r="L46" i="5"/>
  <c r="K46" i="5"/>
  <c r="J46" i="5"/>
  <c r="I46" i="5"/>
  <c r="H46" i="5"/>
  <c r="G46" i="5"/>
  <c r="F46" i="5"/>
  <c r="E46" i="5"/>
  <c r="D46" i="5"/>
  <c r="C46" i="5"/>
  <c r="B46" i="5"/>
  <c r="Q43" i="5"/>
  <c r="P43" i="5"/>
  <c r="O43" i="5"/>
  <c r="N43" i="5"/>
  <c r="M43" i="5"/>
  <c r="L43" i="5"/>
  <c r="K43" i="5"/>
  <c r="J43" i="5"/>
  <c r="I43" i="5"/>
  <c r="H43" i="5"/>
  <c r="G43" i="5"/>
  <c r="F43" i="5"/>
  <c r="E43" i="5"/>
  <c r="D43" i="5"/>
  <c r="C43" i="5"/>
  <c r="B43" i="5"/>
  <c r="Q42" i="5"/>
  <c r="P42" i="5"/>
  <c r="O42" i="5"/>
  <c r="N42" i="5"/>
  <c r="M42" i="5"/>
  <c r="L42" i="5"/>
  <c r="K42" i="5"/>
  <c r="J42" i="5"/>
  <c r="I42" i="5"/>
  <c r="H42" i="5"/>
  <c r="G42" i="5"/>
  <c r="F42" i="5"/>
  <c r="E42" i="5"/>
  <c r="D42" i="5"/>
  <c r="C42" i="5"/>
  <c r="B42" i="5"/>
  <c r="Q41" i="5"/>
  <c r="P41" i="5"/>
  <c r="O41" i="5"/>
  <c r="N41" i="5"/>
  <c r="M41" i="5"/>
  <c r="L41" i="5"/>
  <c r="K41" i="5"/>
  <c r="J41" i="5"/>
  <c r="I41" i="5"/>
  <c r="H41" i="5"/>
  <c r="G41" i="5"/>
  <c r="F41" i="5"/>
  <c r="E41" i="5"/>
  <c r="D41" i="5"/>
  <c r="C41" i="5"/>
  <c r="B41" i="5"/>
  <c r="Q40" i="5"/>
  <c r="P40" i="5"/>
  <c r="O40" i="5"/>
  <c r="N40" i="5"/>
  <c r="M40" i="5"/>
  <c r="L40" i="5"/>
  <c r="K40" i="5"/>
  <c r="J40" i="5"/>
  <c r="I40" i="5"/>
  <c r="H40" i="5"/>
  <c r="G40" i="5"/>
  <c r="F40" i="5"/>
  <c r="E40" i="5"/>
  <c r="D40" i="5"/>
  <c r="C40" i="5"/>
  <c r="B40" i="5"/>
  <c r="Q21" i="5"/>
  <c r="P21" i="5"/>
  <c r="O21" i="5"/>
  <c r="N21" i="5"/>
  <c r="M21" i="5"/>
  <c r="L21" i="5"/>
  <c r="K21" i="5"/>
  <c r="J21" i="5"/>
  <c r="I21" i="5"/>
  <c r="I51" i="5" s="1"/>
  <c r="H21" i="5"/>
  <c r="G21" i="5"/>
  <c r="F21" i="5"/>
  <c r="E21" i="5"/>
  <c r="D21" i="5"/>
  <c r="C21" i="5"/>
  <c r="B21" i="5"/>
  <c r="Q15" i="5"/>
  <c r="P15" i="5"/>
  <c r="O15" i="5"/>
  <c r="N15" i="5"/>
  <c r="M15" i="5"/>
  <c r="L15" i="5"/>
  <c r="K15" i="5"/>
  <c r="J15" i="5"/>
  <c r="I15" i="5"/>
  <c r="H15" i="5"/>
  <c r="G15" i="5"/>
  <c r="F15" i="5"/>
  <c r="E15" i="5"/>
  <c r="D15" i="5"/>
  <c r="C15" i="5"/>
  <c r="B15" i="5"/>
  <c r="Q9" i="5"/>
  <c r="Q39" i="5" s="1"/>
  <c r="P9" i="5"/>
  <c r="P39" i="5" s="1"/>
  <c r="O9" i="5"/>
  <c r="O39" i="5" s="1"/>
  <c r="N9" i="5"/>
  <c r="N39" i="5" s="1"/>
  <c r="M9" i="5"/>
  <c r="M39" i="5" s="1"/>
  <c r="L9" i="5"/>
  <c r="L39" i="5" s="1"/>
  <c r="K9" i="5"/>
  <c r="K39" i="5" s="1"/>
  <c r="J9" i="5"/>
  <c r="J39" i="5" s="1"/>
  <c r="I9" i="5"/>
  <c r="I39" i="5" s="1"/>
  <c r="H9" i="5"/>
  <c r="H39" i="5" s="1"/>
  <c r="G9" i="5"/>
  <c r="F9" i="5"/>
  <c r="F39" i="5" s="1"/>
  <c r="E9" i="5"/>
  <c r="E39" i="5" s="1"/>
  <c r="D9" i="5"/>
  <c r="D39" i="5" s="1"/>
  <c r="C9" i="5"/>
  <c r="C39" i="5" s="1"/>
  <c r="B9" i="5"/>
  <c r="B39" i="5" s="1"/>
  <c r="Q87" i="4"/>
  <c r="P87" i="4"/>
  <c r="O87" i="4"/>
  <c r="N87" i="4"/>
  <c r="M87" i="4"/>
  <c r="L87" i="4"/>
  <c r="K87" i="4"/>
  <c r="J87" i="4"/>
  <c r="I87" i="4"/>
  <c r="H87" i="4"/>
  <c r="G87" i="4"/>
  <c r="F87" i="4"/>
  <c r="E87" i="4"/>
  <c r="D87" i="4"/>
  <c r="C87" i="4"/>
  <c r="Q86" i="4"/>
  <c r="P86" i="4"/>
  <c r="O86" i="4"/>
  <c r="N86" i="4"/>
  <c r="M86" i="4"/>
  <c r="L86" i="4"/>
  <c r="K86" i="4"/>
  <c r="J86" i="4"/>
  <c r="I86" i="4"/>
  <c r="H86" i="4"/>
  <c r="G86" i="4"/>
  <c r="F86" i="4"/>
  <c r="E86" i="4"/>
  <c r="D86" i="4"/>
  <c r="C86" i="4"/>
  <c r="Q85" i="4"/>
  <c r="P85" i="4"/>
  <c r="O85" i="4"/>
  <c r="N85" i="4"/>
  <c r="M85" i="4"/>
  <c r="L85" i="4"/>
  <c r="K85" i="4"/>
  <c r="J85" i="4"/>
  <c r="I85" i="4"/>
  <c r="H85" i="4"/>
  <c r="G85" i="4"/>
  <c r="F85" i="4"/>
  <c r="E85" i="4"/>
  <c r="D85" i="4"/>
  <c r="C85" i="4"/>
  <c r="Q82" i="4"/>
  <c r="P82" i="4"/>
  <c r="O82" i="4"/>
  <c r="N82" i="4"/>
  <c r="M82" i="4"/>
  <c r="L82" i="4"/>
  <c r="K82" i="4"/>
  <c r="J82" i="4"/>
  <c r="I82" i="4"/>
  <c r="H82" i="4"/>
  <c r="G82" i="4"/>
  <c r="F82" i="4"/>
  <c r="E82" i="4"/>
  <c r="D82" i="4"/>
  <c r="C82" i="4"/>
  <c r="Q81" i="4"/>
  <c r="P81" i="4"/>
  <c r="O81" i="4"/>
  <c r="N81" i="4"/>
  <c r="M81" i="4"/>
  <c r="L81" i="4"/>
  <c r="K81" i="4"/>
  <c r="J81" i="4"/>
  <c r="I81" i="4"/>
  <c r="H81" i="4"/>
  <c r="G81" i="4"/>
  <c r="F81" i="4"/>
  <c r="E81" i="4"/>
  <c r="D81" i="4"/>
  <c r="C81" i="4"/>
  <c r="Q80" i="4"/>
  <c r="P80" i="4"/>
  <c r="O80" i="4"/>
  <c r="N80" i="4"/>
  <c r="M80" i="4"/>
  <c r="L80" i="4"/>
  <c r="K80" i="4"/>
  <c r="J80" i="4"/>
  <c r="I80" i="4"/>
  <c r="H80" i="4"/>
  <c r="G80" i="4"/>
  <c r="F80" i="4"/>
  <c r="E80" i="4"/>
  <c r="D80" i="4"/>
  <c r="C80" i="4"/>
  <c r="Q76" i="4"/>
  <c r="P76" i="4"/>
  <c r="O76" i="4"/>
  <c r="N76" i="4"/>
  <c r="M76" i="4"/>
  <c r="L76" i="4"/>
  <c r="K76" i="4"/>
  <c r="J76" i="4"/>
  <c r="I76" i="4"/>
  <c r="H76" i="4"/>
  <c r="G76" i="4"/>
  <c r="F76" i="4"/>
  <c r="E76" i="4"/>
  <c r="D76" i="4"/>
  <c r="C76" i="4"/>
  <c r="Q75" i="4"/>
  <c r="P75" i="4"/>
  <c r="O75" i="4"/>
  <c r="N75" i="4"/>
  <c r="M75" i="4"/>
  <c r="L75" i="4"/>
  <c r="K75" i="4"/>
  <c r="J75" i="4"/>
  <c r="I75" i="4"/>
  <c r="H75" i="4"/>
  <c r="G75" i="4"/>
  <c r="F75" i="4"/>
  <c r="E75" i="4"/>
  <c r="D75" i="4"/>
  <c r="C75" i="4"/>
  <c r="Q74" i="4"/>
  <c r="P74" i="4"/>
  <c r="O74" i="4"/>
  <c r="N74" i="4"/>
  <c r="M74" i="4"/>
  <c r="L74" i="4"/>
  <c r="K74" i="4"/>
  <c r="J74" i="4"/>
  <c r="I74" i="4"/>
  <c r="H74" i="4"/>
  <c r="G74" i="4"/>
  <c r="F74" i="4"/>
  <c r="E74" i="4"/>
  <c r="D74" i="4"/>
  <c r="C74" i="4"/>
  <c r="Q71" i="4"/>
  <c r="P71" i="4"/>
  <c r="O71" i="4"/>
  <c r="N71" i="4"/>
  <c r="M71" i="4"/>
  <c r="L71" i="4"/>
  <c r="K71" i="4"/>
  <c r="J71" i="4"/>
  <c r="I71" i="4"/>
  <c r="H71" i="4"/>
  <c r="G71" i="4"/>
  <c r="F71" i="4"/>
  <c r="E71" i="4"/>
  <c r="D71" i="4"/>
  <c r="C71" i="4"/>
  <c r="Q70" i="4"/>
  <c r="P70" i="4"/>
  <c r="O70" i="4"/>
  <c r="N70" i="4"/>
  <c r="M70" i="4"/>
  <c r="L70" i="4"/>
  <c r="K70" i="4"/>
  <c r="J70" i="4"/>
  <c r="I70" i="4"/>
  <c r="H70" i="4"/>
  <c r="G70" i="4"/>
  <c r="F70" i="4"/>
  <c r="E70" i="4"/>
  <c r="D70" i="4"/>
  <c r="C70" i="4"/>
  <c r="Q69" i="4"/>
  <c r="P69" i="4"/>
  <c r="O69" i="4"/>
  <c r="N69" i="4"/>
  <c r="M69" i="4"/>
  <c r="L69" i="4"/>
  <c r="K69" i="4"/>
  <c r="J69" i="4"/>
  <c r="I69" i="4"/>
  <c r="H69" i="4"/>
  <c r="G69" i="4"/>
  <c r="F69" i="4"/>
  <c r="E69" i="4"/>
  <c r="D69" i="4"/>
  <c r="C69" i="4"/>
  <c r="Q65" i="4"/>
  <c r="P65" i="4"/>
  <c r="O65" i="4"/>
  <c r="N65" i="4"/>
  <c r="M65" i="4"/>
  <c r="L65" i="4"/>
  <c r="K65" i="4"/>
  <c r="J65" i="4"/>
  <c r="I65" i="4"/>
  <c r="H65" i="4"/>
  <c r="G65" i="4"/>
  <c r="F65" i="4"/>
  <c r="E65" i="4"/>
  <c r="D65" i="4"/>
  <c r="C65" i="4"/>
  <c r="Q64" i="4"/>
  <c r="P64" i="4"/>
  <c r="O64" i="4"/>
  <c r="N64" i="4"/>
  <c r="M64" i="4"/>
  <c r="L64" i="4"/>
  <c r="K64" i="4"/>
  <c r="J64" i="4"/>
  <c r="I64" i="4"/>
  <c r="H64" i="4"/>
  <c r="G64" i="4"/>
  <c r="F64" i="4"/>
  <c r="E64" i="4"/>
  <c r="D64" i="4"/>
  <c r="C64" i="4"/>
  <c r="Q63" i="4"/>
  <c r="P63" i="4"/>
  <c r="O63" i="4"/>
  <c r="N63" i="4"/>
  <c r="M63" i="4"/>
  <c r="L63" i="4"/>
  <c r="K63" i="4"/>
  <c r="J63" i="4"/>
  <c r="I63" i="4"/>
  <c r="H63" i="4"/>
  <c r="G63" i="4"/>
  <c r="F63" i="4"/>
  <c r="E63" i="4"/>
  <c r="D63" i="4"/>
  <c r="C63" i="4"/>
  <c r="Q60" i="4"/>
  <c r="P60" i="4"/>
  <c r="O60" i="4"/>
  <c r="N60" i="4"/>
  <c r="M60" i="4"/>
  <c r="L60" i="4"/>
  <c r="K60" i="4"/>
  <c r="J60" i="4"/>
  <c r="I60" i="4"/>
  <c r="H60" i="4"/>
  <c r="G60" i="4"/>
  <c r="F60" i="4"/>
  <c r="E60" i="4"/>
  <c r="D60" i="4"/>
  <c r="C60" i="4"/>
  <c r="Q59" i="4"/>
  <c r="P59" i="4"/>
  <c r="O59" i="4"/>
  <c r="N59" i="4"/>
  <c r="M59" i="4"/>
  <c r="L59" i="4"/>
  <c r="K59" i="4"/>
  <c r="J59" i="4"/>
  <c r="I59" i="4"/>
  <c r="H59" i="4"/>
  <c r="G59" i="4"/>
  <c r="F59" i="4"/>
  <c r="E59" i="4"/>
  <c r="D59" i="4"/>
  <c r="C59" i="4"/>
  <c r="Q58" i="4"/>
  <c r="P58" i="4"/>
  <c r="O58" i="4"/>
  <c r="N58" i="4"/>
  <c r="M58" i="4"/>
  <c r="L58" i="4"/>
  <c r="K58" i="4"/>
  <c r="J58" i="4"/>
  <c r="I58" i="4"/>
  <c r="H58" i="4"/>
  <c r="G58" i="4"/>
  <c r="F58" i="4"/>
  <c r="E58" i="4"/>
  <c r="D58" i="4"/>
  <c r="C58" i="4"/>
  <c r="Q38" i="4"/>
  <c r="Q84" i="4" s="1"/>
  <c r="P38" i="4"/>
  <c r="O38" i="4"/>
  <c r="O84" i="4" s="1"/>
  <c r="N38" i="4"/>
  <c r="N84" i="4" s="1"/>
  <c r="M38" i="4"/>
  <c r="M84" i="4" s="1"/>
  <c r="L38" i="4"/>
  <c r="L84" i="4" s="1"/>
  <c r="K38" i="4"/>
  <c r="K84" i="4" s="1"/>
  <c r="J38" i="4"/>
  <c r="J84" i="4" s="1"/>
  <c r="I38" i="4"/>
  <c r="I84" i="4" s="1"/>
  <c r="H38" i="4"/>
  <c r="G38" i="4"/>
  <c r="G84" i="4" s="1"/>
  <c r="F38" i="4"/>
  <c r="F84" i="4" s="1"/>
  <c r="E38" i="4"/>
  <c r="E84" i="4" s="1"/>
  <c r="D38" i="4"/>
  <c r="C38" i="4"/>
  <c r="C84" i="4" s="1"/>
  <c r="B38" i="4"/>
  <c r="Q33" i="4"/>
  <c r="Q79" i="4" s="1"/>
  <c r="P33" i="4"/>
  <c r="P79" i="4" s="1"/>
  <c r="O33" i="4"/>
  <c r="O79" i="4" s="1"/>
  <c r="N33" i="4"/>
  <c r="N79" i="4" s="1"/>
  <c r="M33" i="4"/>
  <c r="L33" i="4"/>
  <c r="L79" i="4" s="1"/>
  <c r="K33" i="4"/>
  <c r="K79" i="4" s="1"/>
  <c r="J33" i="4"/>
  <c r="J79" i="4" s="1"/>
  <c r="I33" i="4"/>
  <c r="I79" i="4" s="1"/>
  <c r="H33" i="4"/>
  <c r="G33" i="4"/>
  <c r="G79" i="4" s="1"/>
  <c r="F33" i="4"/>
  <c r="F79" i="4" s="1"/>
  <c r="E33" i="4"/>
  <c r="D33" i="4"/>
  <c r="D79" i="4" s="1"/>
  <c r="C33" i="4"/>
  <c r="C79" i="4" s="1"/>
  <c r="B33" i="4"/>
  <c r="Q32" i="4"/>
  <c r="Q78" i="4" s="1"/>
  <c r="P32" i="4"/>
  <c r="O32" i="4"/>
  <c r="O78" i="4" s="1"/>
  <c r="N32" i="4"/>
  <c r="M32" i="4"/>
  <c r="L32" i="4"/>
  <c r="K32" i="4"/>
  <c r="J32" i="4"/>
  <c r="J78" i="4" s="1"/>
  <c r="I32" i="4"/>
  <c r="I78" i="4" s="1"/>
  <c r="H32" i="4"/>
  <c r="G32" i="4"/>
  <c r="G78" i="4" s="1"/>
  <c r="F32" i="4"/>
  <c r="E32" i="4"/>
  <c r="D32" i="4"/>
  <c r="C32" i="4"/>
  <c r="B32" i="4"/>
  <c r="B30" i="4"/>
  <c r="B87" i="4" s="1"/>
  <c r="B29" i="4"/>
  <c r="B28" i="4"/>
  <c r="B85" i="4" s="1"/>
  <c r="Q27" i="4"/>
  <c r="Q73" i="4" s="1"/>
  <c r="P27" i="4"/>
  <c r="O27" i="4"/>
  <c r="O21" i="4" s="1"/>
  <c r="N27" i="4"/>
  <c r="N73" i="4" s="1"/>
  <c r="M27" i="4"/>
  <c r="M73" i="4" s="1"/>
  <c r="L27" i="4"/>
  <c r="L73" i="4" s="1"/>
  <c r="K27" i="4"/>
  <c r="J27" i="4"/>
  <c r="J73" i="4" s="1"/>
  <c r="I27" i="4"/>
  <c r="I73" i="4" s="1"/>
  <c r="H27" i="4"/>
  <c r="G27" i="4"/>
  <c r="G21" i="4" s="1"/>
  <c r="F27" i="4"/>
  <c r="F73" i="4" s="1"/>
  <c r="E27" i="4"/>
  <c r="E73" i="4" s="1"/>
  <c r="D27" i="4"/>
  <c r="C27" i="4"/>
  <c r="B25" i="4"/>
  <c r="B82" i="4" s="1"/>
  <c r="B23" i="4"/>
  <c r="B80" i="4" s="1"/>
  <c r="Q22" i="4"/>
  <c r="Q68" i="4" s="1"/>
  <c r="P22" i="4"/>
  <c r="O22" i="4"/>
  <c r="O68" i="4" s="1"/>
  <c r="N22" i="4"/>
  <c r="N68" i="4" s="1"/>
  <c r="M22" i="4"/>
  <c r="M68" i="4" s="1"/>
  <c r="L22" i="4"/>
  <c r="L68" i="4" s="1"/>
  <c r="K22" i="4"/>
  <c r="K68" i="4" s="1"/>
  <c r="J22" i="4"/>
  <c r="J68" i="4" s="1"/>
  <c r="I22" i="4"/>
  <c r="I68" i="4" s="1"/>
  <c r="H22" i="4"/>
  <c r="G22" i="4"/>
  <c r="G68" i="4" s="1"/>
  <c r="F22" i="4"/>
  <c r="F68" i="4" s="1"/>
  <c r="E22" i="4"/>
  <c r="E68" i="4" s="1"/>
  <c r="D22" i="4"/>
  <c r="D68" i="4" s="1"/>
  <c r="C22" i="4"/>
  <c r="C68" i="4" s="1"/>
  <c r="Q21" i="4"/>
  <c r="Q67" i="4" s="1"/>
  <c r="P21" i="4"/>
  <c r="N21" i="4"/>
  <c r="M21" i="4"/>
  <c r="M67" i="4" s="1"/>
  <c r="L21" i="4"/>
  <c r="J21" i="4"/>
  <c r="J67" i="4" s="1"/>
  <c r="I21" i="4"/>
  <c r="I67" i="4" s="1"/>
  <c r="H21" i="4"/>
  <c r="F21" i="4"/>
  <c r="D21" i="4"/>
  <c r="B19" i="4"/>
  <c r="B65" i="4" s="1"/>
  <c r="B18" i="4"/>
  <c r="B64" i="4" s="1"/>
  <c r="B17" i="4"/>
  <c r="B63" i="4" s="1"/>
  <c r="Q16" i="4"/>
  <c r="Q62" i="4" s="1"/>
  <c r="P16" i="4"/>
  <c r="O16" i="4"/>
  <c r="O62" i="4" s="1"/>
  <c r="N16" i="4"/>
  <c r="N10" i="4" s="1"/>
  <c r="N56" i="4" s="1"/>
  <c r="M16" i="4"/>
  <c r="M62" i="4" s="1"/>
  <c r="L16" i="4"/>
  <c r="L62" i="4" s="1"/>
  <c r="K16" i="4"/>
  <c r="K62" i="4" s="1"/>
  <c r="J16" i="4"/>
  <c r="J62" i="4" s="1"/>
  <c r="I16" i="4"/>
  <c r="I62" i="4" s="1"/>
  <c r="H16" i="4"/>
  <c r="G16" i="4"/>
  <c r="G62" i="4" s="1"/>
  <c r="F16" i="4"/>
  <c r="F10" i="4" s="1"/>
  <c r="F56" i="4" s="1"/>
  <c r="E16" i="4"/>
  <c r="E62" i="4" s="1"/>
  <c r="D16" i="4"/>
  <c r="C16" i="4"/>
  <c r="C62" i="4" s="1"/>
  <c r="B14" i="4"/>
  <c r="B60" i="4" s="1"/>
  <c r="B13" i="4"/>
  <c r="B12" i="4"/>
  <c r="B58" i="4" s="1"/>
  <c r="Q11" i="4"/>
  <c r="Q57" i="4" s="1"/>
  <c r="P11" i="4"/>
  <c r="O11" i="4"/>
  <c r="O57" i="4" s="1"/>
  <c r="N11" i="4"/>
  <c r="N57" i="4" s="1"/>
  <c r="M11" i="4"/>
  <c r="M57" i="4" s="1"/>
  <c r="L11" i="4"/>
  <c r="K11" i="4"/>
  <c r="K57" i="4" s="1"/>
  <c r="J11" i="4"/>
  <c r="J57" i="4" s="1"/>
  <c r="I11" i="4"/>
  <c r="I57" i="4" s="1"/>
  <c r="H11" i="4"/>
  <c r="G11" i="4"/>
  <c r="G57" i="4" s="1"/>
  <c r="F11" i="4"/>
  <c r="F57" i="4" s="1"/>
  <c r="E11" i="4"/>
  <c r="E57" i="4" s="1"/>
  <c r="D11" i="4"/>
  <c r="C11" i="4"/>
  <c r="C57" i="4" s="1"/>
  <c r="Q10" i="4"/>
  <c r="Q56" i="4" s="1"/>
  <c r="O10" i="4"/>
  <c r="O56" i="4" s="1"/>
  <c r="M10" i="4"/>
  <c r="K10" i="4"/>
  <c r="J10" i="4"/>
  <c r="J56" i="4" s="1"/>
  <c r="I10" i="4"/>
  <c r="I56" i="4" s="1"/>
  <c r="G10" i="4"/>
  <c r="G56" i="4" s="1"/>
  <c r="E10" i="4"/>
  <c r="C10" i="4"/>
  <c r="C46" i="3"/>
  <c r="O45" i="3"/>
  <c r="C45" i="3"/>
  <c r="C44" i="3"/>
  <c r="O41" i="3"/>
  <c r="C41" i="3"/>
  <c r="B41" i="3"/>
  <c r="G40" i="3"/>
  <c r="C40" i="3"/>
  <c r="B40" i="3"/>
  <c r="K39" i="3"/>
  <c r="B39" i="3"/>
  <c r="O36" i="3"/>
  <c r="O35" i="3"/>
  <c r="O34" i="3"/>
  <c r="J31" i="3"/>
  <c r="B31" i="3"/>
  <c r="J30" i="3"/>
  <c r="B30" i="3"/>
  <c r="Q23" i="3"/>
  <c r="P23" i="3"/>
  <c r="O23" i="3"/>
  <c r="O46" i="3" s="1"/>
  <c r="N23" i="3"/>
  <c r="M23" i="3"/>
  <c r="L23" i="3"/>
  <c r="K23" i="3"/>
  <c r="K45" i="3" s="1"/>
  <c r="J23" i="3"/>
  <c r="I23" i="3"/>
  <c r="H23" i="3"/>
  <c r="G23" i="3"/>
  <c r="G45" i="3" s="1"/>
  <c r="F23" i="3"/>
  <c r="E23" i="3"/>
  <c r="D23" i="3"/>
  <c r="C23" i="3"/>
  <c r="B23" i="3"/>
  <c r="Q18" i="3"/>
  <c r="P18" i="3"/>
  <c r="O18" i="3"/>
  <c r="O39" i="3" s="1"/>
  <c r="N18" i="3"/>
  <c r="M18" i="3"/>
  <c r="M8" i="3" s="1"/>
  <c r="M29" i="3" s="1"/>
  <c r="L18" i="3"/>
  <c r="K18" i="3"/>
  <c r="K41" i="3" s="1"/>
  <c r="J18" i="3"/>
  <c r="I18" i="3"/>
  <c r="H18" i="3"/>
  <c r="G18" i="3"/>
  <c r="G41" i="3" s="1"/>
  <c r="F18" i="3"/>
  <c r="E18" i="3"/>
  <c r="E8" i="3" s="1"/>
  <c r="E29" i="3" s="1"/>
  <c r="D18" i="3"/>
  <c r="C18" i="3"/>
  <c r="C39" i="3" s="1"/>
  <c r="Q13" i="3"/>
  <c r="P13" i="3"/>
  <c r="O13" i="3"/>
  <c r="N13" i="3"/>
  <c r="M13" i="3"/>
  <c r="L13" i="3"/>
  <c r="K13" i="3"/>
  <c r="K36" i="3" s="1"/>
  <c r="J13" i="3"/>
  <c r="I13" i="3"/>
  <c r="H13" i="3"/>
  <c r="G13" i="3"/>
  <c r="G36" i="3" s="1"/>
  <c r="F13" i="3"/>
  <c r="E13" i="3"/>
  <c r="D13" i="3"/>
  <c r="C13" i="3"/>
  <c r="C36" i="3" s="1"/>
  <c r="B13" i="3"/>
  <c r="B34" i="3" s="1"/>
  <c r="Q11" i="3"/>
  <c r="P11" i="3"/>
  <c r="O11" i="3"/>
  <c r="O31" i="3" s="1"/>
  <c r="N11" i="3"/>
  <c r="M11" i="3"/>
  <c r="L11" i="3"/>
  <c r="K11" i="3"/>
  <c r="K31" i="3" s="1"/>
  <c r="J11" i="3"/>
  <c r="I11" i="3"/>
  <c r="H11" i="3"/>
  <c r="G11" i="3"/>
  <c r="G31" i="3" s="1"/>
  <c r="F11" i="3"/>
  <c r="E11" i="3"/>
  <c r="D11" i="3"/>
  <c r="C11" i="3"/>
  <c r="C31" i="3" s="1"/>
  <c r="B11" i="3"/>
  <c r="Q10" i="3"/>
  <c r="P10" i="3"/>
  <c r="O10" i="3"/>
  <c r="O30" i="3" s="1"/>
  <c r="N10" i="3"/>
  <c r="M10" i="3"/>
  <c r="L10" i="3"/>
  <c r="K10" i="3"/>
  <c r="K30" i="3" s="1"/>
  <c r="J10" i="3"/>
  <c r="I10" i="3"/>
  <c r="H10" i="3"/>
  <c r="G10" i="3"/>
  <c r="G30" i="3" s="1"/>
  <c r="F10" i="3"/>
  <c r="E10" i="3"/>
  <c r="D10" i="3"/>
  <c r="C10" i="3"/>
  <c r="C30" i="3" s="1"/>
  <c r="B10" i="3"/>
  <c r="Q9" i="3"/>
  <c r="P9" i="3"/>
  <c r="P29" i="3" s="1"/>
  <c r="O9" i="3"/>
  <c r="O29" i="3" s="1"/>
  <c r="N9" i="3"/>
  <c r="M9" i="3"/>
  <c r="L9" i="3"/>
  <c r="K9" i="3"/>
  <c r="K29" i="3" s="1"/>
  <c r="J9" i="3"/>
  <c r="J29" i="3" s="1"/>
  <c r="I9" i="3"/>
  <c r="H9" i="3"/>
  <c r="H29" i="3" s="1"/>
  <c r="G9" i="3"/>
  <c r="G29" i="3" s="1"/>
  <c r="F9" i="3"/>
  <c r="F29" i="3" s="1"/>
  <c r="E9" i="3"/>
  <c r="D9" i="3"/>
  <c r="C9" i="3"/>
  <c r="C29" i="3" s="1"/>
  <c r="B9" i="3"/>
  <c r="B29" i="3" s="1"/>
  <c r="P8" i="3"/>
  <c r="O8" i="3"/>
  <c r="N8" i="3"/>
  <c r="K8" i="3"/>
  <c r="J8" i="3"/>
  <c r="H8" i="3"/>
  <c r="G8" i="3"/>
  <c r="F8" i="3"/>
  <c r="C8" i="3"/>
  <c r="B8" i="3"/>
  <c r="P52" i="2"/>
  <c r="K52" i="2"/>
  <c r="H52" i="2"/>
  <c r="F52" i="2"/>
  <c r="C52" i="2"/>
  <c r="P51" i="2"/>
  <c r="K51" i="2"/>
  <c r="H51" i="2"/>
  <c r="F51" i="2"/>
  <c r="C51" i="2"/>
  <c r="P50" i="2"/>
  <c r="K50" i="2"/>
  <c r="H50" i="2"/>
  <c r="F50" i="2"/>
  <c r="C50" i="2"/>
  <c r="O47" i="2"/>
  <c r="N47" i="2"/>
  <c r="N52" i="2" s="1"/>
  <c r="B47" i="2"/>
  <c r="O46" i="2"/>
  <c r="N46" i="2"/>
  <c r="B46" i="2"/>
  <c r="O45" i="2"/>
  <c r="N45" i="2"/>
  <c r="N44" i="2" s="1"/>
  <c r="B45" i="2"/>
  <c r="Q44" i="2"/>
  <c r="Q52" i="2" s="1"/>
  <c r="P44" i="2"/>
  <c r="M44" i="2"/>
  <c r="M52" i="2" s="1"/>
  <c r="L44" i="2"/>
  <c r="L52" i="2" s="1"/>
  <c r="K44" i="2"/>
  <c r="J44" i="2"/>
  <c r="J52" i="2" s="1"/>
  <c r="I44" i="2"/>
  <c r="I52" i="2" s="1"/>
  <c r="H44" i="2"/>
  <c r="G44" i="2"/>
  <c r="G52" i="2" s="1"/>
  <c r="F44" i="2"/>
  <c r="E44" i="2"/>
  <c r="E52" i="2" s="1"/>
  <c r="D44" i="2"/>
  <c r="D52" i="2" s="1"/>
  <c r="C44" i="2"/>
  <c r="P39" i="2"/>
  <c r="K39" i="2"/>
  <c r="O38" i="2"/>
  <c r="K38" i="2"/>
  <c r="N35" i="2"/>
  <c r="N34" i="2"/>
  <c r="N33" i="2"/>
  <c r="N32" i="2" s="1"/>
  <c r="Q32" i="2"/>
  <c r="Q38" i="2" s="1"/>
  <c r="P32" i="2"/>
  <c r="P38" i="2" s="1"/>
  <c r="O32" i="2"/>
  <c r="O39" i="2" s="1"/>
  <c r="M32" i="2"/>
  <c r="M40" i="2" s="1"/>
  <c r="L32" i="2"/>
  <c r="L39" i="2" s="1"/>
  <c r="K32" i="2"/>
  <c r="K40" i="2" s="1"/>
  <c r="N28" i="2"/>
  <c r="L28" i="2"/>
  <c r="K28" i="2"/>
  <c r="F28" i="2"/>
  <c r="D28" i="2"/>
  <c r="C28" i="2"/>
  <c r="O27" i="2"/>
  <c r="N27" i="2"/>
  <c r="K27" i="2"/>
  <c r="J27" i="2"/>
  <c r="G27" i="2"/>
  <c r="F27" i="2"/>
  <c r="C27" i="2"/>
  <c r="Q26" i="2"/>
  <c r="N26" i="2"/>
  <c r="L26" i="2"/>
  <c r="J26" i="2"/>
  <c r="I26" i="2"/>
  <c r="F26" i="2"/>
  <c r="D26" i="2"/>
  <c r="Q20" i="2"/>
  <c r="Q27" i="2" s="1"/>
  <c r="P20" i="2"/>
  <c r="P26" i="2" s="1"/>
  <c r="O20" i="2"/>
  <c r="O26" i="2" s="1"/>
  <c r="N20" i="2"/>
  <c r="M20" i="2"/>
  <c r="M26" i="2" s="1"/>
  <c r="L20" i="2"/>
  <c r="L27" i="2" s="1"/>
  <c r="K20" i="2"/>
  <c r="K26" i="2" s="1"/>
  <c r="J20" i="2"/>
  <c r="J28" i="2" s="1"/>
  <c r="I20" i="2"/>
  <c r="I27" i="2" s="1"/>
  <c r="H20" i="2"/>
  <c r="H26" i="2" s="1"/>
  <c r="G20" i="2"/>
  <c r="G26" i="2" s="1"/>
  <c r="F20" i="2"/>
  <c r="E20" i="2"/>
  <c r="E26" i="2" s="1"/>
  <c r="D20" i="2"/>
  <c r="D27" i="2" s="1"/>
  <c r="C20" i="2"/>
  <c r="C26" i="2" s="1"/>
  <c r="B20" i="2"/>
  <c r="Q17" i="2"/>
  <c r="P17" i="2"/>
  <c r="K17" i="2"/>
  <c r="I17" i="2"/>
  <c r="H17" i="2"/>
  <c r="C17" i="2"/>
  <c r="P16" i="2"/>
  <c r="O16" i="2"/>
  <c r="L16" i="2"/>
  <c r="H16" i="2"/>
  <c r="G16" i="2"/>
  <c r="D16" i="2"/>
  <c r="Q15" i="2"/>
  <c r="O15" i="2"/>
  <c r="N15" i="2"/>
  <c r="K15" i="2"/>
  <c r="I15" i="2"/>
  <c r="G15" i="2"/>
  <c r="F15" i="2"/>
  <c r="C15" i="2"/>
  <c r="Q9" i="2"/>
  <c r="Q16" i="2" s="1"/>
  <c r="P9" i="2"/>
  <c r="P15" i="2" s="1"/>
  <c r="O9" i="2"/>
  <c r="O17" i="2" s="1"/>
  <c r="N9" i="2"/>
  <c r="N16" i="2" s="1"/>
  <c r="M9" i="2"/>
  <c r="M15" i="2" s="1"/>
  <c r="L9" i="2"/>
  <c r="L15" i="2" s="1"/>
  <c r="K9" i="2"/>
  <c r="K16" i="2" s="1"/>
  <c r="J9" i="2"/>
  <c r="J15" i="2" s="1"/>
  <c r="I9" i="2"/>
  <c r="I16" i="2" s="1"/>
  <c r="H9" i="2"/>
  <c r="H15" i="2" s="1"/>
  <c r="G9" i="2"/>
  <c r="G17" i="2" s="1"/>
  <c r="F9" i="2"/>
  <c r="F16" i="2" s="1"/>
  <c r="E9" i="2"/>
  <c r="E15" i="2" s="1"/>
  <c r="D9" i="2"/>
  <c r="D15" i="2" s="1"/>
  <c r="C9" i="2"/>
  <c r="C16" i="2" s="1"/>
  <c r="B9" i="2"/>
  <c r="AU13" i="33" l="1"/>
  <c r="AR54" i="33"/>
  <c r="AI54" i="33"/>
  <c r="AW54" i="33"/>
  <c r="AN54" i="33"/>
  <c r="S37" i="31"/>
  <c r="R33" i="31"/>
  <c r="G37" i="31"/>
  <c r="F33" i="31"/>
  <c r="N82" i="31"/>
  <c r="J83" i="31"/>
  <c r="W83" i="31"/>
  <c r="K87" i="31"/>
  <c r="R64" i="7"/>
  <c r="C12" i="27"/>
  <c r="B10" i="26"/>
  <c r="R12" i="6"/>
  <c r="R107" i="7"/>
  <c r="N37" i="23"/>
  <c r="K62" i="19"/>
  <c r="AA62" i="19"/>
  <c r="R14" i="6"/>
  <c r="R10" i="6"/>
  <c r="D10" i="22"/>
  <c r="F10" i="22"/>
  <c r="S142" i="9"/>
  <c r="J37" i="19"/>
  <c r="Z37" i="19"/>
  <c r="AR59" i="29"/>
  <c r="J62" i="9"/>
  <c r="Z61" i="9"/>
  <c r="H142" i="9"/>
  <c r="J91" i="9"/>
  <c r="S71" i="9"/>
  <c r="C13" i="8"/>
  <c r="K13" i="8"/>
  <c r="C14" i="8"/>
  <c r="K14" i="8"/>
  <c r="H17" i="8"/>
  <c r="P17" i="8"/>
  <c r="H18" i="8"/>
  <c r="P18" i="8"/>
  <c r="H19" i="8"/>
  <c r="P19" i="8"/>
  <c r="S82" i="35"/>
  <c r="Z84" i="35"/>
  <c r="W87" i="35"/>
  <c r="T84" i="35"/>
  <c r="W93" i="35"/>
  <c r="W82" i="35"/>
  <c r="B84" i="35"/>
  <c r="AB84" i="35"/>
  <c r="AA87" i="35"/>
  <c r="B93" i="35"/>
  <c r="Z93" i="35"/>
  <c r="Z82" i="35"/>
  <c r="C84" i="35"/>
  <c r="B87" i="35"/>
  <c r="C93" i="35"/>
  <c r="AA93" i="35"/>
  <c r="B82" i="35"/>
  <c r="AA82" i="35"/>
  <c r="D84" i="35"/>
  <c r="R84" i="35"/>
  <c r="C62" i="35"/>
  <c r="C87" i="35"/>
  <c r="R87" i="35"/>
  <c r="D93" i="35"/>
  <c r="C82" i="35"/>
  <c r="S84" i="35"/>
  <c r="D87" i="35"/>
  <c r="S62" i="35"/>
  <c r="S87" i="35"/>
  <c r="AB87" i="35"/>
  <c r="R93" i="35"/>
  <c r="T93" i="35"/>
  <c r="D12" i="35"/>
  <c r="D82" i="35"/>
  <c r="V84" i="35"/>
  <c r="S93" i="35"/>
  <c r="R82" i="35"/>
  <c r="W84" i="35"/>
  <c r="V87" i="35"/>
  <c r="V93" i="35"/>
  <c r="B62" i="35"/>
  <c r="B81" i="35" s="1"/>
  <c r="Z62" i="35"/>
  <c r="AN13" i="33"/>
  <c r="AQ54" i="33"/>
  <c r="AU54" i="33"/>
  <c r="AR13" i="33"/>
  <c r="AW13" i="33"/>
  <c r="AV54" i="33"/>
  <c r="AI13" i="33"/>
  <c r="AJ54" i="33"/>
  <c r="AY54" i="33"/>
  <c r="AM54" i="33"/>
  <c r="AZ54" i="33"/>
  <c r="B82" i="31"/>
  <c r="N32" i="31"/>
  <c r="D43" i="31"/>
  <c r="K82" i="31"/>
  <c r="W82" i="31"/>
  <c r="H83" i="31"/>
  <c r="V83" i="31"/>
  <c r="J62" i="31"/>
  <c r="J87" i="31"/>
  <c r="W87" i="31"/>
  <c r="C93" i="31"/>
  <c r="O93" i="31"/>
  <c r="P93" i="31"/>
  <c r="C82" i="31"/>
  <c r="O82" i="31"/>
  <c r="K83" i="31"/>
  <c r="B87" i="31"/>
  <c r="N87" i="31"/>
  <c r="F93" i="31"/>
  <c r="R93" i="31"/>
  <c r="T93" i="31"/>
  <c r="D82" i="31"/>
  <c r="B83" i="31"/>
  <c r="N83" i="31"/>
  <c r="C87" i="31"/>
  <c r="O87" i="31"/>
  <c r="G93" i="31"/>
  <c r="S93" i="31"/>
  <c r="K37" i="31"/>
  <c r="F82" i="31"/>
  <c r="R82" i="31"/>
  <c r="C83" i="31"/>
  <c r="O83" i="31"/>
  <c r="D87" i="31"/>
  <c r="V93" i="31"/>
  <c r="G82" i="31"/>
  <c r="S82" i="31"/>
  <c r="D83" i="31"/>
  <c r="F87" i="31"/>
  <c r="R62" i="31"/>
  <c r="R87" i="31"/>
  <c r="T83" i="31"/>
  <c r="J93" i="31"/>
  <c r="W93" i="31"/>
  <c r="J33" i="31"/>
  <c r="W33" i="31"/>
  <c r="F83" i="31"/>
  <c r="R83" i="31"/>
  <c r="G87" i="31"/>
  <c r="S87" i="31"/>
  <c r="K93" i="31"/>
  <c r="X93" i="31"/>
  <c r="J82" i="31"/>
  <c r="V82" i="31"/>
  <c r="G83" i="31"/>
  <c r="S83" i="31"/>
  <c r="V87" i="31"/>
  <c r="B93" i="31"/>
  <c r="N93" i="31"/>
  <c r="C12" i="31"/>
  <c r="D12" i="31"/>
  <c r="J12" i="31"/>
  <c r="J31" i="31" s="1"/>
  <c r="R12" i="31"/>
  <c r="R31" i="31" s="1"/>
  <c r="D62" i="35"/>
  <c r="O62" i="35"/>
  <c r="C12" i="35"/>
  <c r="B12" i="35"/>
  <c r="W12" i="35"/>
  <c r="V12" i="35"/>
  <c r="S10" i="34"/>
  <c r="H10" i="34"/>
  <c r="B10" i="34"/>
  <c r="K62" i="31"/>
  <c r="G12" i="31"/>
  <c r="S62" i="31"/>
  <c r="S81" i="31" s="1"/>
  <c r="L10" i="30"/>
  <c r="D113" i="19"/>
  <c r="P105" i="7"/>
  <c r="Q110" i="7"/>
  <c r="Q99" i="7" s="1"/>
  <c r="O105" i="7"/>
  <c r="AM59" i="21"/>
  <c r="BC13" i="21"/>
  <c r="AV13" i="29"/>
  <c r="B113" i="27"/>
  <c r="B132" i="27" s="1"/>
  <c r="O113" i="27"/>
  <c r="C113" i="27"/>
  <c r="B37" i="27"/>
  <c r="O37" i="27"/>
  <c r="Z34" i="27"/>
  <c r="K37" i="27"/>
  <c r="F93" i="27"/>
  <c r="W12" i="27"/>
  <c r="Z43" i="27"/>
  <c r="B144" i="19"/>
  <c r="N43" i="27"/>
  <c r="AA43" i="27"/>
  <c r="Z113" i="27"/>
  <c r="R130" i="7" s="1"/>
  <c r="B113" i="19"/>
  <c r="B43" i="27"/>
  <c r="O43" i="27"/>
  <c r="AA144" i="27"/>
  <c r="N113" i="27"/>
  <c r="R125" i="7" s="1"/>
  <c r="R126" i="8" s="1"/>
  <c r="G43" i="19"/>
  <c r="W62" i="19"/>
  <c r="D93" i="27"/>
  <c r="Z10" i="26"/>
  <c r="D10" i="18"/>
  <c r="O10" i="26"/>
  <c r="AA10" i="26"/>
  <c r="P10" i="26"/>
  <c r="AA10" i="18"/>
  <c r="R10" i="18"/>
  <c r="W10" i="26"/>
  <c r="R43" i="19"/>
  <c r="C32" i="23"/>
  <c r="S33" i="23"/>
  <c r="K34" i="23"/>
  <c r="O43" i="19"/>
  <c r="O113" i="19"/>
  <c r="R34" i="19"/>
  <c r="W12" i="23"/>
  <c r="K10" i="22"/>
  <c r="F10" i="18"/>
  <c r="G10" i="18"/>
  <c r="B10" i="18"/>
  <c r="Z10" i="18"/>
  <c r="J10" i="22"/>
  <c r="V10" i="22"/>
  <c r="AN13" i="21"/>
  <c r="BD13" i="21"/>
  <c r="V12" i="19"/>
  <c r="K10" i="18"/>
  <c r="AM13" i="17"/>
  <c r="C20" i="13"/>
  <c r="N20" i="13"/>
  <c r="D20" i="13"/>
  <c r="O20" i="13"/>
  <c r="R20" i="13"/>
  <c r="S20" i="13"/>
  <c r="T20" i="13"/>
  <c r="R30" i="3"/>
  <c r="R31" i="3"/>
  <c r="R29" i="3"/>
  <c r="AE13" i="11"/>
  <c r="AR13" i="11"/>
  <c r="BC104" i="11"/>
  <c r="J71" i="9"/>
  <c r="J142" i="9"/>
  <c r="G142" i="9"/>
  <c r="R142" i="9"/>
  <c r="K91" i="9"/>
  <c r="Z60" i="9"/>
  <c r="N40" i="9"/>
  <c r="R10" i="9"/>
  <c r="W62" i="15"/>
  <c r="F12" i="15"/>
  <c r="N62" i="15"/>
  <c r="F10" i="14"/>
  <c r="R10" i="14"/>
  <c r="N61" i="9"/>
  <c r="B65" i="9"/>
  <c r="O65" i="9"/>
  <c r="R65" i="9"/>
  <c r="D60" i="9"/>
  <c r="F62" i="9"/>
  <c r="G40" i="9"/>
  <c r="W40" i="9"/>
  <c r="J10" i="9"/>
  <c r="T10" i="9"/>
  <c r="D142" i="9"/>
  <c r="O142" i="9"/>
  <c r="D40" i="9"/>
  <c r="F40" i="9"/>
  <c r="AA40" i="9"/>
  <c r="O10" i="9"/>
  <c r="Z10" i="9"/>
  <c r="D10" i="9"/>
  <c r="C10" i="9"/>
  <c r="AR13" i="25"/>
  <c r="AU13" i="25"/>
  <c r="AQ13" i="21"/>
  <c r="K65" i="9"/>
  <c r="N116" i="9"/>
  <c r="W122" i="9"/>
  <c r="AA142" i="9"/>
  <c r="G10" i="9"/>
  <c r="N10" i="9"/>
  <c r="X10" i="9"/>
  <c r="B10" i="9"/>
  <c r="C33" i="27"/>
  <c r="R34" i="27"/>
  <c r="S37" i="27"/>
  <c r="C43" i="27"/>
  <c r="Z93" i="23"/>
  <c r="AA93" i="23"/>
  <c r="N12" i="31"/>
  <c r="V12" i="31"/>
  <c r="V31" i="31" s="1"/>
  <c r="O62" i="31"/>
  <c r="G62" i="31"/>
  <c r="G81" i="31" s="1"/>
  <c r="B12" i="31"/>
  <c r="D62" i="31"/>
  <c r="D81" i="31" s="1"/>
  <c r="C62" i="15"/>
  <c r="V113" i="15"/>
  <c r="D62" i="15"/>
  <c r="J62" i="15"/>
  <c r="Z62" i="15"/>
  <c r="W113" i="15"/>
  <c r="V43" i="15"/>
  <c r="AA37" i="15"/>
  <c r="D6" i="40"/>
  <c r="B8" i="40"/>
  <c r="B6" i="40" s="1"/>
  <c r="L21" i="38"/>
  <c r="C18" i="38"/>
  <c r="E20" i="38"/>
  <c r="E22" i="38"/>
  <c r="G20" i="38"/>
  <c r="I22" i="38"/>
  <c r="K20" i="38"/>
  <c r="K22" i="38"/>
  <c r="K18" i="38" s="1"/>
  <c r="M20" i="38"/>
  <c r="M22" i="38"/>
  <c r="O20" i="38"/>
  <c r="Q22" i="38"/>
  <c r="X56" i="37"/>
  <c r="T13" i="37"/>
  <c r="AB11" i="36"/>
  <c r="X11" i="36"/>
  <c r="F62" i="35"/>
  <c r="K12" i="35"/>
  <c r="F12" i="35"/>
  <c r="S12" i="35"/>
  <c r="J12" i="35"/>
  <c r="Z12" i="35"/>
  <c r="P13" i="35"/>
  <c r="V62" i="35"/>
  <c r="V81" i="35" s="1"/>
  <c r="H68" i="35"/>
  <c r="H62" i="35" s="1"/>
  <c r="AA12" i="35"/>
  <c r="X68" i="35"/>
  <c r="P68" i="35"/>
  <c r="P62" i="35" s="1"/>
  <c r="T18" i="35"/>
  <c r="T12" i="35" s="1"/>
  <c r="AB63" i="35"/>
  <c r="X15" i="35"/>
  <c r="X13" i="35"/>
  <c r="W62" i="35"/>
  <c r="T63" i="35"/>
  <c r="T82" i="35" s="1"/>
  <c r="T62" i="35"/>
  <c r="T81" i="35" s="1"/>
  <c r="H18" i="35"/>
  <c r="H12" i="35" s="1"/>
  <c r="X24" i="35"/>
  <c r="X18" i="35"/>
  <c r="P18" i="35"/>
  <c r="P12" i="35" s="1"/>
  <c r="AB24" i="35"/>
  <c r="AB13" i="35"/>
  <c r="D10" i="34"/>
  <c r="G10" i="34"/>
  <c r="J10" i="34"/>
  <c r="AA10" i="34"/>
  <c r="O10" i="34"/>
  <c r="AB11" i="34"/>
  <c r="X16" i="34"/>
  <c r="X10" i="34" s="1"/>
  <c r="AB16" i="34"/>
  <c r="V10" i="34"/>
  <c r="K10" i="34"/>
  <c r="X13" i="33"/>
  <c r="BA13" i="33" s="1"/>
  <c r="L54" i="33"/>
  <c r="P13" i="33"/>
  <c r="AS13" i="33" s="1"/>
  <c r="H13" i="33"/>
  <c r="AK13" i="33" s="1"/>
  <c r="AB11" i="32"/>
  <c r="L11" i="32"/>
  <c r="T11" i="32"/>
  <c r="H11" i="32"/>
  <c r="X11" i="32"/>
  <c r="P11" i="32"/>
  <c r="Z62" i="31"/>
  <c r="W12" i="31"/>
  <c r="Z12" i="31"/>
  <c r="O12" i="31"/>
  <c r="O31" i="31" s="1"/>
  <c r="AA12" i="31"/>
  <c r="AA62" i="31"/>
  <c r="K12" i="31"/>
  <c r="K31" i="31" s="1"/>
  <c r="AB63" i="31"/>
  <c r="H62" i="31"/>
  <c r="T68" i="31"/>
  <c r="L13" i="31"/>
  <c r="L32" i="31" s="1"/>
  <c r="L24" i="31"/>
  <c r="L43" i="31" s="1"/>
  <c r="X68" i="31"/>
  <c r="L68" i="31"/>
  <c r="T13" i="31"/>
  <c r="T32" i="31" s="1"/>
  <c r="T18" i="31"/>
  <c r="AB18" i="31"/>
  <c r="AB12" i="31" s="1"/>
  <c r="N62" i="31"/>
  <c r="N81" i="31" s="1"/>
  <c r="X13" i="31"/>
  <c r="X32" i="31" s="1"/>
  <c r="AB68" i="31"/>
  <c r="AB62" i="31" s="1"/>
  <c r="B62" i="31"/>
  <c r="B81" i="31" s="1"/>
  <c r="P13" i="31"/>
  <c r="P32" i="31" s="1"/>
  <c r="C62" i="31"/>
  <c r="C81" i="31" s="1"/>
  <c r="W62" i="31"/>
  <c r="H24" i="31"/>
  <c r="H43" i="31" s="1"/>
  <c r="H18" i="31"/>
  <c r="H37" i="31" s="1"/>
  <c r="AB13" i="31"/>
  <c r="H13" i="31"/>
  <c r="H32" i="31" s="1"/>
  <c r="X14" i="31"/>
  <c r="X33" i="31" s="1"/>
  <c r="X18" i="31"/>
  <c r="X37" i="31" s="1"/>
  <c r="P14" i="31"/>
  <c r="P33" i="31" s="1"/>
  <c r="L18" i="31"/>
  <c r="L37" i="31" s="1"/>
  <c r="P24" i="31"/>
  <c r="P43" i="31" s="1"/>
  <c r="P18" i="31"/>
  <c r="P37" i="31" s="1"/>
  <c r="B10" i="30"/>
  <c r="C10" i="30"/>
  <c r="N10" i="30"/>
  <c r="X10" i="30"/>
  <c r="F10" i="30"/>
  <c r="R10" i="30"/>
  <c r="G10" i="30"/>
  <c r="AB16" i="30"/>
  <c r="AB10" i="30" s="1"/>
  <c r="AA10" i="30"/>
  <c r="P16" i="30"/>
  <c r="P10" i="30" s="1"/>
  <c r="K10" i="30"/>
  <c r="V10" i="30"/>
  <c r="AJ59" i="29"/>
  <c r="AJ13" i="29"/>
  <c r="AZ59" i="29"/>
  <c r="AM13" i="29"/>
  <c r="BC13" i="29"/>
  <c r="AQ13" i="29"/>
  <c r="BE29" i="29"/>
  <c r="AK30" i="29"/>
  <c r="AW31" i="29"/>
  <c r="AO33" i="29"/>
  <c r="BA34" i="29"/>
  <c r="C59" i="29"/>
  <c r="AW130" i="29"/>
  <c r="AU13" i="29"/>
  <c r="AS15" i="29"/>
  <c r="AS19" i="29"/>
  <c r="AK67" i="29"/>
  <c r="AW22" i="29"/>
  <c r="AO24" i="29"/>
  <c r="BA25" i="29"/>
  <c r="AS27" i="29"/>
  <c r="AO34" i="29"/>
  <c r="BA36" i="29"/>
  <c r="AS38" i="29"/>
  <c r="AK40" i="29"/>
  <c r="AW87" i="29"/>
  <c r="AU59" i="29"/>
  <c r="BA120" i="29"/>
  <c r="AS122" i="29"/>
  <c r="AK124" i="29"/>
  <c r="BA128" i="29"/>
  <c r="AK27" i="29"/>
  <c r="BE28" i="29"/>
  <c r="AK29" i="29"/>
  <c r="AO32" i="29"/>
  <c r="BA33" i="29"/>
  <c r="BE134" i="29"/>
  <c r="AM106" i="29"/>
  <c r="BC106" i="29"/>
  <c r="AS35" i="29"/>
  <c r="AS37" i="29"/>
  <c r="BE38" i="29"/>
  <c r="AK39" i="29"/>
  <c r="AN106" i="29"/>
  <c r="AW17" i="29"/>
  <c r="BA18" i="29"/>
  <c r="AS20" i="29"/>
  <c r="BE21" i="29"/>
  <c r="AK22" i="29"/>
  <c r="AW23" i="29"/>
  <c r="AO25" i="29"/>
  <c r="BA67" i="29"/>
  <c r="AS69" i="29"/>
  <c r="AK71" i="29"/>
  <c r="BA75" i="29"/>
  <c r="AS77" i="29"/>
  <c r="AK79" i="29"/>
  <c r="AW80" i="29"/>
  <c r="AW85" i="29"/>
  <c r="BE120" i="29"/>
  <c r="AS131" i="29"/>
  <c r="AO132" i="29"/>
  <c r="AK15" i="29"/>
  <c r="AK23" i="29"/>
  <c r="AW68" i="29"/>
  <c r="BA72" i="29"/>
  <c r="AS74" i="29"/>
  <c r="AS86" i="29"/>
  <c r="AO87" i="29"/>
  <c r="BE117" i="29"/>
  <c r="AW119" i="29"/>
  <c r="AW129" i="29"/>
  <c r="BA129" i="29"/>
  <c r="BE83" i="29"/>
  <c r="BE30" i="29"/>
  <c r="AW84" i="29"/>
  <c r="BA84" i="29"/>
  <c r="AW113" i="29"/>
  <c r="AO115" i="29"/>
  <c r="BA19" i="29"/>
  <c r="AS65" i="29"/>
  <c r="BE66" i="29"/>
  <c r="AO81" i="29"/>
  <c r="AO83" i="29"/>
  <c r="AS108" i="29"/>
  <c r="BE119" i="29"/>
  <c r="AW121" i="29"/>
  <c r="AO123" i="29"/>
  <c r="AS126" i="29"/>
  <c r="BE127" i="29"/>
  <c r="BA22" i="29"/>
  <c r="BE74" i="29"/>
  <c r="AW76" i="29"/>
  <c r="AO78" i="29"/>
  <c r="AW112" i="29"/>
  <c r="BE124" i="29"/>
  <c r="AW24" i="29"/>
  <c r="AS67" i="29"/>
  <c r="AO111" i="29"/>
  <c r="AS64" i="29"/>
  <c r="BE65" i="29"/>
  <c r="AO26" i="29"/>
  <c r="BA73" i="29"/>
  <c r="AK77" i="29"/>
  <c r="AO122" i="29"/>
  <c r="AW116" i="29"/>
  <c r="AZ13" i="29"/>
  <c r="H13" i="29"/>
  <c r="AO64" i="29"/>
  <c r="BA23" i="29"/>
  <c r="BE41" i="29"/>
  <c r="L59" i="29"/>
  <c r="AW64" i="29"/>
  <c r="AO66" i="29"/>
  <c r="AW71" i="29"/>
  <c r="BE72" i="29"/>
  <c r="AW74" i="29"/>
  <c r="BE75" i="29"/>
  <c r="AO77" i="29"/>
  <c r="BE79" i="29"/>
  <c r="AS81" i="29"/>
  <c r="AS83" i="29"/>
  <c r="AK86" i="29"/>
  <c r="AQ106" i="29"/>
  <c r="C106" i="29"/>
  <c r="AS111" i="29"/>
  <c r="AK114" i="29"/>
  <c r="BA116" i="29"/>
  <c r="AO118" i="29"/>
  <c r="BA119" i="29"/>
  <c r="AK121" i="29"/>
  <c r="BA123" i="29"/>
  <c r="AK125" i="29"/>
  <c r="AW126" i="29"/>
  <c r="AK128" i="29"/>
  <c r="BA133" i="29"/>
  <c r="BA40" i="29"/>
  <c r="AS114" i="29"/>
  <c r="AS18" i="29"/>
  <c r="AK21" i="29"/>
  <c r="AO29" i="29"/>
  <c r="AW30" i="29"/>
  <c r="BA31" i="29"/>
  <c r="AO130" i="29"/>
  <c r="AW38" i="29"/>
  <c r="AK38" i="29"/>
  <c r="BE85" i="29"/>
  <c r="AV59" i="29"/>
  <c r="AW63" i="29"/>
  <c r="BA64" i="29"/>
  <c r="AS66" i="29"/>
  <c r="AK69" i="29"/>
  <c r="BA71" i="29"/>
  <c r="AO73" i="29"/>
  <c r="AK76" i="29"/>
  <c r="BA78" i="29"/>
  <c r="AK34" i="29"/>
  <c r="AW81" i="29"/>
  <c r="AW83" i="29"/>
  <c r="BE84" i="29"/>
  <c r="AO86" i="29"/>
  <c r="AR106" i="29"/>
  <c r="AW111" i="29"/>
  <c r="BE112" i="29"/>
  <c r="AO114" i="29"/>
  <c r="BE116" i="29"/>
  <c r="AS118" i="29"/>
  <c r="AO121" i="29"/>
  <c r="BE123" i="29"/>
  <c r="BA126" i="29"/>
  <c r="AO128" i="29"/>
  <c r="BE129" i="29"/>
  <c r="AO131" i="29"/>
  <c r="BE133" i="29"/>
  <c r="AK66" i="29"/>
  <c r="BA79" i="29"/>
  <c r="BE108" i="29"/>
  <c r="AW19" i="29"/>
  <c r="AK19" i="29"/>
  <c r="AK25" i="29"/>
  <c r="AO72" i="29"/>
  <c r="BE31" i="29"/>
  <c r="BE39" i="29"/>
  <c r="AI59" i="29"/>
  <c r="AY59" i="29"/>
  <c r="AO61" i="29"/>
  <c r="AW62" i="29"/>
  <c r="BE64" i="29"/>
  <c r="AW66" i="29"/>
  <c r="BE67" i="29"/>
  <c r="AO69" i="29"/>
  <c r="BE71" i="29"/>
  <c r="AS73" i="29"/>
  <c r="AO76" i="29"/>
  <c r="BE78" i="29"/>
  <c r="BA81" i="29"/>
  <c r="AO82" i="29"/>
  <c r="AK85" i="29"/>
  <c r="BA87" i="29"/>
  <c r="P106" i="29"/>
  <c r="AK108" i="29"/>
  <c r="AW110" i="29"/>
  <c r="BA111" i="29"/>
  <c r="AK113" i="29"/>
  <c r="BA115" i="29"/>
  <c r="AK117" i="29"/>
  <c r="AW118" i="29"/>
  <c r="AK120" i="29"/>
  <c r="AS121" i="29"/>
  <c r="AS125" i="29"/>
  <c r="BE126" i="29"/>
  <c r="AK127" i="29"/>
  <c r="AS128" i="29"/>
  <c r="AK130" i="29"/>
  <c r="BA132" i="29"/>
  <c r="AK134" i="29"/>
  <c r="P13" i="29"/>
  <c r="BE22" i="29"/>
  <c r="AK24" i="29"/>
  <c r="AS28" i="29"/>
  <c r="AO35" i="29"/>
  <c r="AW36" i="29"/>
  <c r="AK36" i="29"/>
  <c r="AO41" i="29"/>
  <c r="AW41" i="29"/>
  <c r="AS61" i="29"/>
  <c r="BA62" i="29"/>
  <c r="BE63" i="29"/>
  <c r="AO65" i="29"/>
  <c r="AK68" i="29"/>
  <c r="BA70" i="29"/>
  <c r="AK26" i="29"/>
  <c r="AW73" i="29"/>
  <c r="AK75" i="29"/>
  <c r="AS76" i="29"/>
  <c r="AS80" i="29"/>
  <c r="AS82" i="29"/>
  <c r="AO85" i="29"/>
  <c r="BE87" i="29"/>
  <c r="AO108" i="29"/>
  <c r="AW109" i="29"/>
  <c r="BA110" i="29"/>
  <c r="AB106" i="29"/>
  <c r="BE111" i="29"/>
  <c r="AO113" i="29"/>
  <c r="BE115" i="29"/>
  <c r="BA118" i="29"/>
  <c r="AO120" i="29"/>
  <c r="BE122" i="29"/>
  <c r="AO124" i="29"/>
  <c r="AW125" i="29"/>
  <c r="AO127" i="29"/>
  <c r="AW128" i="29"/>
  <c r="BE132" i="29"/>
  <c r="BC59" i="29"/>
  <c r="X13" i="29"/>
  <c r="AO18" i="29"/>
  <c r="BE19" i="29"/>
  <c r="BE20" i="29"/>
  <c r="AS71" i="29"/>
  <c r="BA29" i="29"/>
  <c r="AM59" i="29"/>
  <c r="X59" i="29"/>
  <c r="BA61" i="29"/>
  <c r="AO68" i="29"/>
  <c r="BE70" i="29"/>
  <c r="AO70" i="29"/>
  <c r="AO75" i="29"/>
  <c r="BE77" i="29"/>
  <c r="AO79" i="29"/>
  <c r="AW82" i="29"/>
  <c r="AK84" i="29"/>
  <c r="AS85" i="29"/>
  <c r="AI106" i="29"/>
  <c r="AV106" i="29"/>
  <c r="BE110" i="29"/>
  <c r="AK112" i="29"/>
  <c r="AS113" i="29"/>
  <c r="AS117" i="29"/>
  <c r="BE118" i="29"/>
  <c r="AK119" i="29"/>
  <c r="AS120" i="29"/>
  <c r="BA121" i="29"/>
  <c r="AK123" i="29"/>
  <c r="BA125" i="29"/>
  <c r="AS127" i="29"/>
  <c r="AK129" i="29"/>
  <c r="AS130" i="29"/>
  <c r="BA131" i="29"/>
  <c r="AS134" i="29"/>
  <c r="AN13" i="29"/>
  <c r="BA26" i="29"/>
  <c r="AW32" i="29"/>
  <c r="AS79" i="29"/>
  <c r="AW127" i="29"/>
  <c r="AK35" i="29"/>
  <c r="BE37" i="29"/>
  <c r="AO37" i="29"/>
  <c r="AN59" i="29"/>
  <c r="AK18" i="29"/>
  <c r="AW65" i="29"/>
  <c r="AS68" i="29"/>
  <c r="AS72" i="29"/>
  <c r="BE73" i="29"/>
  <c r="AK74" i="29"/>
  <c r="AS75" i="29"/>
  <c r="BA30" i="29"/>
  <c r="BA80" i="29"/>
  <c r="BA82" i="29"/>
  <c r="AO84" i="29"/>
  <c r="BE86" i="29"/>
  <c r="AY106" i="29"/>
  <c r="AO112" i="29"/>
  <c r="BE114" i="29"/>
  <c r="AO116" i="29"/>
  <c r="AW117" i="29"/>
  <c r="AO119" i="29"/>
  <c r="AW120" i="29"/>
  <c r="AW124" i="29"/>
  <c r="BE125" i="29"/>
  <c r="AO129" i="29"/>
  <c r="BE131" i="29"/>
  <c r="AO133" i="29"/>
  <c r="AW134" i="29"/>
  <c r="AR13" i="29"/>
  <c r="BE16" i="29"/>
  <c r="BE27" i="29"/>
  <c r="BA27" i="29"/>
  <c r="AS32" i="29"/>
  <c r="AW86" i="29"/>
  <c r="AQ59" i="29"/>
  <c r="BD59" i="29"/>
  <c r="BE61" i="29"/>
  <c r="H59" i="29"/>
  <c r="BA65" i="29"/>
  <c r="AO67" i="29"/>
  <c r="BE69" i="29"/>
  <c r="AO71" i="29"/>
  <c r="AW72" i="29"/>
  <c r="AO74" i="29"/>
  <c r="AW79" i="29"/>
  <c r="BE80" i="29"/>
  <c r="BE82" i="29"/>
  <c r="AK83" i="29"/>
  <c r="AS84" i="29"/>
  <c r="BA39" i="29"/>
  <c r="AK87" i="29"/>
  <c r="AZ106" i="29"/>
  <c r="H106" i="29"/>
  <c r="AS112" i="29"/>
  <c r="BA113" i="29"/>
  <c r="AK115" i="29"/>
  <c r="BA117" i="29"/>
  <c r="AS119" i="29"/>
  <c r="AK122" i="29"/>
  <c r="BA124" i="29"/>
  <c r="AO126" i="29"/>
  <c r="BA127" i="29"/>
  <c r="AS129" i="29"/>
  <c r="BA130" i="29"/>
  <c r="AK132" i="29"/>
  <c r="BA134" i="29"/>
  <c r="AB11" i="28"/>
  <c r="T11" i="28"/>
  <c r="P11" i="28"/>
  <c r="L11" i="28"/>
  <c r="X11" i="28"/>
  <c r="K12" i="27"/>
  <c r="G84" i="27"/>
  <c r="Z12" i="27"/>
  <c r="R41" i="7" s="1"/>
  <c r="F135" i="27"/>
  <c r="C34" i="27"/>
  <c r="F37" i="27"/>
  <c r="V37" i="27"/>
  <c r="J87" i="27"/>
  <c r="W113" i="27"/>
  <c r="K113" i="27"/>
  <c r="J84" i="27"/>
  <c r="T63" i="27"/>
  <c r="G135" i="27"/>
  <c r="R135" i="27"/>
  <c r="F34" i="27"/>
  <c r="P44" i="27"/>
  <c r="K87" i="27"/>
  <c r="O144" i="27"/>
  <c r="Z144" i="27"/>
  <c r="V32" i="27"/>
  <c r="G33" i="27"/>
  <c r="G34" i="27"/>
  <c r="V34" i="27"/>
  <c r="G37" i="27"/>
  <c r="W37" i="27"/>
  <c r="AB38" i="27"/>
  <c r="F43" i="27"/>
  <c r="T43" i="27"/>
  <c r="T44" i="27"/>
  <c r="AA84" i="27"/>
  <c r="K93" i="27"/>
  <c r="W93" i="27"/>
  <c r="AB63" i="27"/>
  <c r="O12" i="27"/>
  <c r="O81" i="27" s="1"/>
  <c r="B83" i="27"/>
  <c r="Z93" i="27"/>
  <c r="T114" i="27"/>
  <c r="V138" i="27"/>
  <c r="D144" i="27"/>
  <c r="P63" i="27"/>
  <c r="C83" i="27"/>
  <c r="R87" i="27"/>
  <c r="O93" i="27"/>
  <c r="AA93" i="27"/>
  <c r="X116" i="27"/>
  <c r="X34" i="27" s="1"/>
  <c r="F144" i="27"/>
  <c r="S144" i="27"/>
  <c r="N37" i="27"/>
  <c r="F62" i="27"/>
  <c r="R79" i="7" s="1"/>
  <c r="R84" i="27"/>
  <c r="D87" i="27"/>
  <c r="J138" i="27"/>
  <c r="G144" i="27"/>
  <c r="B12" i="27"/>
  <c r="F84" i="27"/>
  <c r="V87" i="27"/>
  <c r="AA135" i="27"/>
  <c r="K138" i="27"/>
  <c r="AA138" i="27"/>
  <c r="F113" i="27"/>
  <c r="R123" i="7" s="1"/>
  <c r="N32" i="27"/>
  <c r="B33" i="27"/>
  <c r="N83" i="27"/>
  <c r="R32" i="27"/>
  <c r="D32" i="27"/>
  <c r="L34" i="27"/>
  <c r="R33" i="27"/>
  <c r="AB68" i="27"/>
  <c r="D33" i="27"/>
  <c r="S32" i="27"/>
  <c r="N31" i="27"/>
  <c r="F32" i="27"/>
  <c r="P13" i="27"/>
  <c r="P39" i="27"/>
  <c r="P24" i="27"/>
  <c r="P93" i="27" s="1"/>
  <c r="W32" i="27"/>
  <c r="Z32" i="27"/>
  <c r="X39" i="27"/>
  <c r="B134" i="27"/>
  <c r="J33" i="27"/>
  <c r="X134" i="27"/>
  <c r="H34" i="27"/>
  <c r="C134" i="27"/>
  <c r="K33" i="27"/>
  <c r="Z33" i="27"/>
  <c r="C31" i="27"/>
  <c r="B32" i="27"/>
  <c r="O32" i="27"/>
  <c r="AB44" i="27"/>
  <c r="X63" i="27"/>
  <c r="V84" i="27"/>
  <c r="F12" i="27"/>
  <c r="R34" i="7" s="1"/>
  <c r="AA32" i="27"/>
  <c r="J34" i="27"/>
  <c r="S43" i="27"/>
  <c r="W62" i="27"/>
  <c r="D83" i="27"/>
  <c r="K84" i="27"/>
  <c r="W84" i="27"/>
  <c r="F87" i="27"/>
  <c r="S87" i="27"/>
  <c r="B93" i="27"/>
  <c r="N93" i="27"/>
  <c r="X74" i="27"/>
  <c r="X43" i="27" s="1"/>
  <c r="B138" i="27"/>
  <c r="N138" i="27"/>
  <c r="L114" i="27"/>
  <c r="C32" i="27"/>
  <c r="AA33" i="27"/>
  <c r="H89" i="27"/>
  <c r="P40" i="27"/>
  <c r="G43" i="27"/>
  <c r="B84" i="27"/>
  <c r="G87" i="27"/>
  <c r="C93" i="27"/>
  <c r="S135" i="27"/>
  <c r="C138" i="27"/>
  <c r="O138" i="27"/>
  <c r="J113" i="27"/>
  <c r="R124" i="7" s="1"/>
  <c r="R102" i="7" s="1"/>
  <c r="V144" i="27"/>
  <c r="O33" i="27"/>
  <c r="AA37" i="27"/>
  <c r="J12" i="27"/>
  <c r="R35" i="7" s="1"/>
  <c r="D62" i="27"/>
  <c r="D132" i="27" s="1"/>
  <c r="C84" i="27"/>
  <c r="N84" i="27"/>
  <c r="Z84" i="27"/>
  <c r="W87" i="27"/>
  <c r="G133" i="27"/>
  <c r="O134" i="27"/>
  <c r="AA134" i="27"/>
  <c r="J135" i="27"/>
  <c r="V135" i="27"/>
  <c r="D138" i="27"/>
  <c r="R138" i="27"/>
  <c r="K144" i="27"/>
  <c r="W144" i="27"/>
  <c r="K43" i="27"/>
  <c r="W43" i="27"/>
  <c r="X44" i="27"/>
  <c r="D84" i="27"/>
  <c r="O84" i="27"/>
  <c r="Z87" i="27"/>
  <c r="R93" i="27"/>
  <c r="D134" i="27"/>
  <c r="K135" i="27"/>
  <c r="W135" i="27"/>
  <c r="F138" i="27"/>
  <c r="S138" i="27"/>
  <c r="B144" i="27"/>
  <c r="N144" i="27"/>
  <c r="V12" i="27"/>
  <c r="G32" i="27"/>
  <c r="P34" i="27"/>
  <c r="L38" i="27"/>
  <c r="T39" i="27"/>
  <c r="AB40" i="27"/>
  <c r="D43" i="27"/>
  <c r="K62" i="27"/>
  <c r="AB65" i="27"/>
  <c r="AA87" i="27"/>
  <c r="G93" i="27"/>
  <c r="S93" i="27"/>
  <c r="L63" i="27"/>
  <c r="B135" i="27"/>
  <c r="G138" i="27"/>
  <c r="C144" i="27"/>
  <c r="R37" i="27"/>
  <c r="P18" i="27"/>
  <c r="B87" i="27"/>
  <c r="N87" i="27"/>
  <c r="AA113" i="27"/>
  <c r="AA132" i="27" s="1"/>
  <c r="C135" i="27"/>
  <c r="N135" i="27"/>
  <c r="Z135" i="27"/>
  <c r="H119" i="27"/>
  <c r="W138" i="27"/>
  <c r="X13" i="27"/>
  <c r="H33" i="27"/>
  <c r="W83" i="27"/>
  <c r="D37" i="27"/>
  <c r="S84" i="27"/>
  <c r="C87" i="27"/>
  <c r="O87" i="27"/>
  <c r="X68" i="27"/>
  <c r="J62" i="27"/>
  <c r="R80" i="7" s="1"/>
  <c r="R78" i="7" s="1"/>
  <c r="V93" i="27"/>
  <c r="D135" i="27"/>
  <c r="O135" i="27"/>
  <c r="Z138" i="27"/>
  <c r="R144" i="27"/>
  <c r="X83" i="27"/>
  <c r="L139" i="27"/>
  <c r="T140" i="27"/>
  <c r="AB141" i="27"/>
  <c r="T13" i="27"/>
  <c r="T32" i="27" s="1"/>
  <c r="AB14" i="27"/>
  <c r="AB33" i="27" s="1"/>
  <c r="N33" i="27"/>
  <c r="N81" i="27"/>
  <c r="D82" i="27"/>
  <c r="R82" i="27"/>
  <c r="K83" i="27"/>
  <c r="L89" i="27"/>
  <c r="T90" i="27"/>
  <c r="T93" i="27"/>
  <c r="P94" i="27"/>
  <c r="J133" i="27"/>
  <c r="T14" i="27"/>
  <c r="T33" i="27" s="1"/>
  <c r="AB15" i="27"/>
  <c r="H18" i="27"/>
  <c r="L13" i="27"/>
  <c r="W33" i="27"/>
  <c r="X38" i="27"/>
  <c r="H39" i="27"/>
  <c r="F82" i="27"/>
  <c r="Z83" i="27"/>
  <c r="H84" i="27"/>
  <c r="H88" i="27"/>
  <c r="P89" i="27"/>
  <c r="J82" i="27"/>
  <c r="V133" i="27"/>
  <c r="R134" i="27"/>
  <c r="P139" i="27"/>
  <c r="X140" i="27"/>
  <c r="X145" i="27"/>
  <c r="S133" i="27"/>
  <c r="AB140" i="27"/>
  <c r="L141" i="27"/>
  <c r="AB18" i="27"/>
  <c r="H24" i="27"/>
  <c r="H43" i="27" s="1"/>
  <c r="X33" i="27"/>
  <c r="G82" i="27"/>
  <c r="O83" i="27"/>
  <c r="AA83" i="27"/>
  <c r="L88" i="27"/>
  <c r="T89" i="27"/>
  <c r="AB90" i="27"/>
  <c r="X94" i="27"/>
  <c r="S82" i="27"/>
  <c r="AB89" i="27"/>
  <c r="L90" i="27"/>
  <c r="C132" i="27"/>
  <c r="K133" i="27"/>
  <c r="W133" i="27"/>
  <c r="F134" i="27"/>
  <c r="S134" i="27"/>
  <c r="L135" i="27"/>
  <c r="T139" i="27"/>
  <c r="AB145" i="27"/>
  <c r="P135" i="27"/>
  <c r="AB13" i="27"/>
  <c r="AB32" i="27" s="1"/>
  <c r="X18" i="27"/>
  <c r="X12" i="27" s="1"/>
  <c r="V82" i="27"/>
  <c r="R83" i="27"/>
  <c r="P88" i="27"/>
  <c r="X89" i="27"/>
  <c r="AB94" i="27"/>
  <c r="P84" i="27"/>
  <c r="N133" i="27"/>
  <c r="G134" i="27"/>
  <c r="H141" i="27"/>
  <c r="T145" i="27"/>
  <c r="L40" i="27"/>
  <c r="C81" i="27"/>
  <c r="K82" i="27"/>
  <c r="W82" i="27"/>
  <c r="F83" i="27"/>
  <c r="S83" i="27"/>
  <c r="L84" i="27"/>
  <c r="X84" i="27"/>
  <c r="T88" i="27"/>
  <c r="T94" i="27"/>
  <c r="B133" i="27"/>
  <c r="O133" i="27"/>
  <c r="Z133" i="27"/>
  <c r="H134" i="27"/>
  <c r="V134" i="27"/>
  <c r="AB139" i="27"/>
  <c r="N82" i="27"/>
  <c r="G83" i="27"/>
  <c r="H90" i="27"/>
  <c r="C133" i="27"/>
  <c r="AA133" i="27"/>
  <c r="J134" i="27"/>
  <c r="P141" i="27"/>
  <c r="H145" i="27"/>
  <c r="N134" i="27"/>
  <c r="B82" i="27"/>
  <c r="O82" i="27"/>
  <c r="Z82" i="27"/>
  <c r="H83" i="27"/>
  <c r="V83" i="27"/>
  <c r="AB88" i="27"/>
  <c r="H94" i="27"/>
  <c r="N132" i="27"/>
  <c r="D133" i="27"/>
  <c r="R133" i="27"/>
  <c r="K134" i="27"/>
  <c r="L140" i="27"/>
  <c r="T141" i="27"/>
  <c r="T144" i="27"/>
  <c r="Z132" i="27"/>
  <c r="W134" i="27"/>
  <c r="X139" i="27"/>
  <c r="H140" i="27"/>
  <c r="C82" i="27"/>
  <c r="AA82" i="27"/>
  <c r="J83" i="27"/>
  <c r="P90" i="27"/>
  <c r="F133" i="27"/>
  <c r="Z134" i="27"/>
  <c r="H135" i="27"/>
  <c r="H139" i="27"/>
  <c r="P140" i="27"/>
  <c r="P145" i="27"/>
  <c r="S10" i="26"/>
  <c r="G10" i="26"/>
  <c r="L10" i="26"/>
  <c r="H22" i="26"/>
  <c r="AB10" i="26"/>
  <c r="B106" i="25"/>
  <c r="AJ13" i="25"/>
  <c r="P59" i="25"/>
  <c r="AS13" i="25" s="1"/>
  <c r="AM59" i="25"/>
  <c r="BC59" i="25"/>
  <c r="B59" i="25"/>
  <c r="X59" i="25"/>
  <c r="L59" i="25"/>
  <c r="X106" i="25"/>
  <c r="AQ13" i="25"/>
  <c r="AW16" i="25"/>
  <c r="AK21" i="25"/>
  <c r="BA25" i="25"/>
  <c r="AK29" i="25"/>
  <c r="BA33" i="25"/>
  <c r="AK37" i="25"/>
  <c r="BA41" i="25"/>
  <c r="BA66" i="25"/>
  <c r="AO21" i="25"/>
  <c r="BA74" i="25"/>
  <c r="AO29" i="25"/>
  <c r="BA36" i="25"/>
  <c r="AO37" i="25"/>
  <c r="AK15" i="25"/>
  <c r="BE16" i="25"/>
  <c r="AK110" i="25"/>
  <c r="AW18" i="25"/>
  <c r="AK19" i="25"/>
  <c r="AS21" i="25"/>
  <c r="BA69" i="25"/>
  <c r="AO24" i="25"/>
  <c r="AW26" i="25"/>
  <c r="AK27" i="25"/>
  <c r="AS29" i="25"/>
  <c r="BA31" i="25"/>
  <c r="AO32" i="25"/>
  <c r="AW34" i="25"/>
  <c r="AK35" i="25"/>
  <c r="AS37" i="25"/>
  <c r="BA39" i="25"/>
  <c r="AO40" i="25"/>
  <c r="AB13" i="25"/>
  <c r="AW67" i="25"/>
  <c r="AK68" i="25"/>
  <c r="AS70" i="25"/>
  <c r="AW75" i="25"/>
  <c r="AK76" i="25"/>
  <c r="AS78" i="25"/>
  <c r="AW83" i="25"/>
  <c r="AK84" i="25"/>
  <c r="AS86" i="25"/>
  <c r="AS18" i="25"/>
  <c r="AW116" i="25"/>
  <c r="AS119" i="25"/>
  <c r="AW124" i="25"/>
  <c r="AS127" i="25"/>
  <c r="AW132" i="25"/>
  <c r="AO66" i="25"/>
  <c r="AW68" i="25"/>
  <c r="AS71" i="25"/>
  <c r="AO74" i="25"/>
  <c r="AW76" i="25"/>
  <c r="AS79" i="25"/>
  <c r="BA81" i="25"/>
  <c r="AO82" i="25"/>
  <c r="AW84" i="25"/>
  <c r="AS87" i="25"/>
  <c r="AW71" i="25"/>
  <c r="AS74" i="25"/>
  <c r="AW79" i="25"/>
  <c r="AS82" i="25"/>
  <c r="AW87" i="25"/>
  <c r="AW15" i="25"/>
  <c r="AW120" i="25"/>
  <c r="AS123" i="25"/>
  <c r="AW128" i="25"/>
  <c r="AS131" i="25"/>
  <c r="AB59" i="25"/>
  <c r="AO77" i="25"/>
  <c r="BA84" i="25"/>
  <c r="AO114" i="25"/>
  <c r="AZ13" i="25"/>
  <c r="AO62" i="25"/>
  <c r="AO64" i="25"/>
  <c r="AS23" i="25"/>
  <c r="AS25" i="25"/>
  <c r="AS31" i="25"/>
  <c r="AS33" i="25"/>
  <c r="AS39" i="25"/>
  <c r="AS41" i="25"/>
  <c r="AO72" i="25"/>
  <c r="AW74" i="25"/>
  <c r="AS77" i="25"/>
  <c r="BA79" i="25"/>
  <c r="AO80" i="25"/>
  <c r="AW82" i="25"/>
  <c r="AS85" i="25"/>
  <c r="BA87" i="25"/>
  <c r="AK108" i="25"/>
  <c r="BA116" i="25"/>
  <c r="AO117" i="25"/>
  <c r="AW119" i="25"/>
  <c r="AS122" i="25"/>
  <c r="BA124" i="25"/>
  <c r="AO125" i="25"/>
  <c r="AW127" i="25"/>
  <c r="AS130" i="25"/>
  <c r="BA132" i="25"/>
  <c r="AO133" i="25"/>
  <c r="BA76" i="25"/>
  <c r="BA113" i="25"/>
  <c r="AN13" i="25"/>
  <c r="BC13" i="25"/>
  <c r="AS15" i="25"/>
  <c r="AS62" i="25"/>
  <c r="AW19" i="25"/>
  <c r="AW21" i="25"/>
  <c r="BA21" i="25"/>
  <c r="AW23" i="25"/>
  <c r="BA23" i="25"/>
  <c r="AW25" i="25"/>
  <c r="AW27" i="25"/>
  <c r="AW29" i="25"/>
  <c r="AW31" i="25"/>
  <c r="AW33" i="25"/>
  <c r="AW35" i="25"/>
  <c r="AW37" i="25"/>
  <c r="AW39" i="25"/>
  <c r="AW41" i="25"/>
  <c r="AO67" i="25"/>
  <c r="AW69" i="25"/>
  <c r="AS72" i="25"/>
  <c r="AO75" i="25"/>
  <c r="AW77" i="25"/>
  <c r="AS80" i="25"/>
  <c r="BA82" i="25"/>
  <c r="AO83" i="25"/>
  <c r="AW85" i="25"/>
  <c r="AS117" i="25"/>
  <c r="BA119" i="25"/>
  <c r="AO120" i="25"/>
  <c r="AW122" i="25"/>
  <c r="AS125" i="25"/>
  <c r="BA127" i="25"/>
  <c r="AO128" i="25"/>
  <c r="AW130" i="25"/>
  <c r="AS133" i="25"/>
  <c r="AO69" i="25"/>
  <c r="BA121" i="25"/>
  <c r="BA129" i="25"/>
  <c r="BD106" i="25"/>
  <c r="BA17" i="25"/>
  <c r="BA65" i="25"/>
  <c r="AK20" i="25"/>
  <c r="AK24" i="25"/>
  <c r="BA71" i="25"/>
  <c r="BA73" i="25"/>
  <c r="AK28" i="25"/>
  <c r="AK32" i="25"/>
  <c r="AK36" i="25"/>
  <c r="AK40" i="25"/>
  <c r="AO70" i="25"/>
  <c r="AW72" i="25"/>
  <c r="AS75" i="25"/>
  <c r="BA77" i="25"/>
  <c r="AO78" i="25"/>
  <c r="AW80" i="25"/>
  <c r="AS83" i="25"/>
  <c r="BA85" i="25"/>
  <c r="AO86" i="25"/>
  <c r="BA114" i="25"/>
  <c r="AO115" i="25"/>
  <c r="AW117" i="25"/>
  <c r="AS120" i="25"/>
  <c r="BA122" i="25"/>
  <c r="AO123" i="25"/>
  <c r="AW125" i="25"/>
  <c r="AS128" i="25"/>
  <c r="BA130" i="25"/>
  <c r="AO131" i="25"/>
  <c r="AW133" i="25"/>
  <c r="AR59" i="25"/>
  <c r="BA16" i="25"/>
  <c r="BE63" i="25"/>
  <c r="AO17" i="25"/>
  <c r="AO20" i="25"/>
  <c r="AO26" i="25"/>
  <c r="AO28" i="25"/>
  <c r="AO34" i="25"/>
  <c r="AO36" i="25"/>
  <c r="AO73" i="25"/>
  <c r="BA80" i="25"/>
  <c r="AO81" i="25"/>
  <c r="AN106" i="25"/>
  <c r="AZ106" i="25"/>
  <c r="BA117" i="25"/>
  <c r="AO118" i="25"/>
  <c r="BA125" i="25"/>
  <c r="BA133" i="25"/>
  <c r="AO134" i="25"/>
  <c r="AO85" i="25"/>
  <c r="AO122" i="25"/>
  <c r="AO130" i="25"/>
  <c r="AS106" i="25"/>
  <c r="AM13" i="25"/>
  <c r="AS20" i="25"/>
  <c r="AS22" i="25"/>
  <c r="AS24" i="25"/>
  <c r="AS26" i="25"/>
  <c r="AS28" i="25"/>
  <c r="AS30" i="25"/>
  <c r="AS32" i="25"/>
  <c r="AS34" i="25"/>
  <c r="AS36" i="25"/>
  <c r="AS38" i="25"/>
  <c r="AS40" i="25"/>
  <c r="AS63" i="25"/>
  <c r="AO68" i="25"/>
  <c r="AW70" i="25"/>
  <c r="AS73" i="25"/>
  <c r="BA75" i="25"/>
  <c r="AO76" i="25"/>
  <c r="AW78" i="25"/>
  <c r="AS81" i="25"/>
  <c r="BA83" i="25"/>
  <c r="AO84" i="25"/>
  <c r="AW86" i="25"/>
  <c r="AO113" i="25"/>
  <c r="AW115" i="25"/>
  <c r="AS118" i="25"/>
  <c r="BA120" i="25"/>
  <c r="AO121" i="25"/>
  <c r="AW123" i="25"/>
  <c r="AS126" i="25"/>
  <c r="BA128" i="25"/>
  <c r="AO129" i="25"/>
  <c r="AW131" i="25"/>
  <c r="AS134" i="25"/>
  <c r="AO18" i="25"/>
  <c r="BA18" i="25"/>
  <c r="AW20" i="25"/>
  <c r="BA20" i="25"/>
  <c r="AW22" i="25"/>
  <c r="BA22" i="25"/>
  <c r="BA24" i="25"/>
  <c r="BA26" i="25"/>
  <c r="AW28" i="25"/>
  <c r="BA28" i="25"/>
  <c r="AW30" i="25"/>
  <c r="AW36" i="25"/>
  <c r="AW38" i="25"/>
  <c r="AK62" i="25"/>
  <c r="AO71" i="25"/>
  <c r="AW73" i="25"/>
  <c r="AS76" i="25"/>
  <c r="BA78" i="25"/>
  <c r="AO79" i="25"/>
  <c r="AW81" i="25"/>
  <c r="AS84" i="25"/>
  <c r="BA86" i="25"/>
  <c r="AO87" i="25"/>
  <c r="AS113" i="25"/>
  <c r="BA115" i="25"/>
  <c r="AO116" i="25"/>
  <c r="AW118" i="25"/>
  <c r="AK119" i="25"/>
  <c r="AS121" i="25"/>
  <c r="BA123" i="25"/>
  <c r="AO124" i="25"/>
  <c r="AW126" i="25"/>
  <c r="AK127" i="25"/>
  <c r="AS129" i="25"/>
  <c r="BA131" i="25"/>
  <c r="AO132" i="25"/>
  <c r="AW134" i="25"/>
  <c r="T11" i="24"/>
  <c r="AB11" i="24"/>
  <c r="L11" i="24"/>
  <c r="H11" i="24"/>
  <c r="P11" i="24"/>
  <c r="B12" i="23"/>
  <c r="N62" i="23"/>
  <c r="R70" i="7" s="1"/>
  <c r="R59" i="7" s="1"/>
  <c r="C62" i="23"/>
  <c r="O93" i="23"/>
  <c r="V37" i="23"/>
  <c r="G113" i="23"/>
  <c r="C135" i="23"/>
  <c r="K138" i="23"/>
  <c r="J84" i="23"/>
  <c r="V84" i="23"/>
  <c r="W87" i="23"/>
  <c r="AB88" i="23"/>
  <c r="F93" i="23"/>
  <c r="V93" i="23"/>
  <c r="X63" i="23"/>
  <c r="J32" i="23"/>
  <c r="Z83" i="23"/>
  <c r="H114" i="23"/>
  <c r="P115" i="23"/>
  <c r="Z32" i="23"/>
  <c r="T125" i="23"/>
  <c r="K37" i="23"/>
  <c r="K12" i="23"/>
  <c r="N113" i="23"/>
  <c r="R114" i="7" s="1"/>
  <c r="R103" i="7" s="1"/>
  <c r="V12" i="23"/>
  <c r="R29" i="7" s="1"/>
  <c r="N34" i="23"/>
  <c r="N43" i="23"/>
  <c r="K87" i="23"/>
  <c r="J62" i="23"/>
  <c r="R69" i="7" s="1"/>
  <c r="R58" i="7" s="1"/>
  <c r="H74" i="23"/>
  <c r="O138" i="23"/>
  <c r="J144" i="23"/>
  <c r="V144" i="23"/>
  <c r="H125" i="23"/>
  <c r="O34" i="23"/>
  <c r="P139" i="23"/>
  <c r="X39" i="23"/>
  <c r="B43" i="23"/>
  <c r="O43" i="23"/>
  <c r="P38" i="23"/>
  <c r="P64" i="23"/>
  <c r="R138" i="23"/>
  <c r="L139" i="23"/>
  <c r="K113" i="23"/>
  <c r="D34" i="23"/>
  <c r="D12" i="23"/>
  <c r="L63" i="23"/>
  <c r="F138" i="23"/>
  <c r="V138" i="23"/>
  <c r="F34" i="23"/>
  <c r="V43" i="23"/>
  <c r="R84" i="23"/>
  <c r="D87" i="23"/>
  <c r="T88" i="23"/>
  <c r="C93" i="23"/>
  <c r="P63" i="23"/>
  <c r="D113" i="23"/>
  <c r="P114" i="23"/>
  <c r="X115" i="23"/>
  <c r="C34" i="23"/>
  <c r="G34" i="23"/>
  <c r="W34" i="23"/>
  <c r="J37" i="23"/>
  <c r="Z37" i="23"/>
  <c r="G43" i="23"/>
  <c r="W43" i="23"/>
  <c r="F87" i="23"/>
  <c r="V87" i="23"/>
  <c r="X88" i="23"/>
  <c r="D93" i="23"/>
  <c r="T63" i="23"/>
  <c r="S113" i="23"/>
  <c r="G84" i="23"/>
  <c r="R113" i="23"/>
  <c r="R117" i="7" s="1"/>
  <c r="J135" i="23"/>
  <c r="W32" i="23"/>
  <c r="G33" i="23"/>
  <c r="W33" i="23"/>
  <c r="J34" i="23"/>
  <c r="AA87" i="23"/>
  <c r="H45" i="23"/>
  <c r="D62" i="23"/>
  <c r="W84" i="23"/>
  <c r="J87" i="23"/>
  <c r="Z87" i="23"/>
  <c r="H64" i="23"/>
  <c r="W93" i="23"/>
  <c r="AB63" i="23"/>
  <c r="K135" i="23"/>
  <c r="V135" i="23"/>
  <c r="D138" i="23"/>
  <c r="P119" i="23"/>
  <c r="H139" i="23"/>
  <c r="F62" i="23"/>
  <c r="R68" i="7" s="1"/>
  <c r="W135" i="23"/>
  <c r="O37" i="23"/>
  <c r="L38" i="23"/>
  <c r="H145" i="23"/>
  <c r="K43" i="23"/>
  <c r="K62" i="23"/>
  <c r="B83" i="23"/>
  <c r="K84" i="23"/>
  <c r="N87" i="23"/>
  <c r="H88" i="23"/>
  <c r="K93" i="23"/>
  <c r="F113" i="23"/>
  <c r="R112" i="7" s="1"/>
  <c r="G138" i="23"/>
  <c r="S138" i="23"/>
  <c r="B144" i="23"/>
  <c r="W144" i="23"/>
  <c r="AB114" i="23"/>
  <c r="Z12" i="23"/>
  <c r="R30" i="7" s="1"/>
  <c r="J33" i="23"/>
  <c r="K144" i="23"/>
  <c r="O32" i="23"/>
  <c r="N33" i="23"/>
  <c r="B34" i="23"/>
  <c r="C37" i="23"/>
  <c r="R37" i="23"/>
  <c r="C83" i="23"/>
  <c r="B87" i="23"/>
  <c r="O87" i="23"/>
  <c r="L88" i="23"/>
  <c r="N93" i="23"/>
  <c r="L114" i="23"/>
  <c r="J138" i="23"/>
  <c r="C144" i="23"/>
  <c r="N144" i="23"/>
  <c r="Z113" i="23"/>
  <c r="R119" i="7" s="1"/>
  <c r="R108" i="7" s="1"/>
  <c r="J12" i="23"/>
  <c r="D32" i="23"/>
  <c r="D37" i="23"/>
  <c r="S37" i="23"/>
  <c r="T38" i="23"/>
  <c r="C43" i="23"/>
  <c r="R43" i="23"/>
  <c r="P44" i="23"/>
  <c r="X45" i="23"/>
  <c r="D83" i="23"/>
  <c r="C84" i="23"/>
  <c r="O84" i="23"/>
  <c r="C87" i="23"/>
  <c r="B93" i="23"/>
  <c r="F135" i="23"/>
  <c r="X139" i="23"/>
  <c r="O113" i="23"/>
  <c r="O132" i="23" s="1"/>
  <c r="R32" i="23"/>
  <c r="X38" i="23"/>
  <c r="H40" i="23"/>
  <c r="D43" i="23"/>
  <c r="S43" i="23"/>
  <c r="T44" i="23"/>
  <c r="V62" i="23"/>
  <c r="R74" i="7" s="1"/>
  <c r="R63" i="7" s="1"/>
  <c r="D135" i="23"/>
  <c r="S62" i="23"/>
  <c r="G135" i="23"/>
  <c r="R135" i="23"/>
  <c r="L119" i="23"/>
  <c r="L113" i="23" s="1"/>
  <c r="AB139" i="23"/>
  <c r="F144" i="23"/>
  <c r="P125" i="23"/>
  <c r="V34" i="23"/>
  <c r="G37" i="23"/>
  <c r="AB38" i="23"/>
  <c r="L40" i="23"/>
  <c r="F43" i="23"/>
  <c r="W62" i="23"/>
  <c r="F84" i="23"/>
  <c r="S93" i="23"/>
  <c r="Z138" i="23"/>
  <c r="G144" i="23"/>
  <c r="N32" i="23"/>
  <c r="K33" i="23"/>
  <c r="P39" i="23"/>
  <c r="B33" i="23"/>
  <c r="L44" i="23"/>
  <c r="T45" i="23"/>
  <c r="T64" i="23"/>
  <c r="T134" i="23" s="1"/>
  <c r="AB68" i="23"/>
  <c r="AB39" i="23"/>
  <c r="F33" i="23"/>
  <c r="V33" i="23"/>
  <c r="H14" i="23"/>
  <c r="T74" i="23"/>
  <c r="B32" i="23"/>
  <c r="AA32" i="23"/>
  <c r="C33" i="23"/>
  <c r="X74" i="23"/>
  <c r="AB24" i="23"/>
  <c r="AB12" i="23" s="1"/>
  <c r="O31" i="23"/>
  <c r="S32" i="23"/>
  <c r="R33" i="23"/>
  <c r="T13" i="23"/>
  <c r="P68" i="23"/>
  <c r="AA33" i="23"/>
  <c r="O83" i="23"/>
  <c r="T39" i="23"/>
  <c r="H68" i="23"/>
  <c r="H62" i="23" s="1"/>
  <c r="G32" i="23"/>
  <c r="AB65" i="23"/>
  <c r="AB74" i="23"/>
  <c r="B134" i="23"/>
  <c r="T24" i="23"/>
  <c r="C134" i="23"/>
  <c r="P24" i="23"/>
  <c r="X14" i="23"/>
  <c r="H39" i="23"/>
  <c r="AB14" i="23"/>
  <c r="L15" i="23"/>
  <c r="L34" i="23" s="1"/>
  <c r="N133" i="23"/>
  <c r="H141" i="23"/>
  <c r="X18" i="23"/>
  <c r="W82" i="23"/>
  <c r="G82" i="23"/>
  <c r="T89" i="23"/>
  <c r="C133" i="23"/>
  <c r="H15" i="23"/>
  <c r="H84" i="23" s="1"/>
  <c r="J82" i="23"/>
  <c r="R83" i="23"/>
  <c r="H95" i="23"/>
  <c r="L94" i="23"/>
  <c r="W134" i="23"/>
  <c r="L141" i="23"/>
  <c r="X40" i="23"/>
  <c r="AB89" i="23"/>
  <c r="F83" i="23"/>
  <c r="N134" i="23"/>
  <c r="P141" i="23"/>
  <c r="L145" i="23"/>
  <c r="T146" i="23"/>
  <c r="X15" i="23"/>
  <c r="X34" i="23" s="1"/>
  <c r="N82" i="23"/>
  <c r="G83" i="23"/>
  <c r="H94" i="23"/>
  <c r="T95" i="23"/>
  <c r="P145" i="23"/>
  <c r="X146" i="23"/>
  <c r="V83" i="23"/>
  <c r="L90" i="23"/>
  <c r="S133" i="23"/>
  <c r="F134" i="23"/>
  <c r="AA134" i="23"/>
  <c r="P140" i="23"/>
  <c r="T145" i="23"/>
  <c r="C82" i="23"/>
  <c r="AA82" i="23"/>
  <c r="J83" i="23"/>
  <c r="W83" i="23"/>
  <c r="P94" i="23"/>
  <c r="X95" i="23"/>
  <c r="AA83" i="23"/>
  <c r="J133" i="23"/>
  <c r="G134" i="23"/>
  <c r="R134" i="23"/>
  <c r="T140" i="23"/>
  <c r="D82" i="23"/>
  <c r="R133" i="23"/>
  <c r="K134" i="23"/>
  <c r="T94" i="23"/>
  <c r="X89" i="23"/>
  <c r="H90" i="23"/>
  <c r="W133" i="23"/>
  <c r="X140" i="23"/>
  <c r="AB18" i="23"/>
  <c r="H24" i="23"/>
  <c r="O81" i="23"/>
  <c r="F82" i="23"/>
  <c r="S82" i="23"/>
  <c r="N83" i="23"/>
  <c r="X141" i="23"/>
  <c r="B82" i="23"/>
  <c r="B133" i="23"/>
  <c r="H146" i="23"/>
  <c r="G10" i="22"/>
  <c r="S10" i="22"/>
  <c r="N10" i="22"/>
  <c r="AA10" i="22"/>
  <c r="C10" i="22"/>
  <c r="AB11" i="22"/>
  <c r="P11" i="22"/>
  <c r="AB16" i="22"/>
  <c r="AB10" i="22" s="1"/>
  <c r="X12" i="22"/>
  <c r="L10" i="22"/>
  <c r="T22" i="22"/>
  <c r="B10" i="22"/>
  <c r="X11" i="22"/>
  <c r="B106" i="21"/>
  <c r="AU13" i="21"/>
  <c r="AK38" i="21"/>
  <c r="AW39" i="21"/>
  <c r="AO134" i="21"/>
  <c r="AJ13" i="21"/>
  <c r="BE61" i="21"/>
  <c r="AK16" i="21"/>
  <c r="AW17" i="21"/>
  <c r="BA20" i="21"/>
  <c r="AS22" i="21"/>
  <c r="BE23" i="21"/>
  <c r="AK24" i="21"/>
  <c r="AW25" i="21"/>
  <c r="AO73" i="21"/>
  <c r="BA28" i="21"/>
  <c r="AS30" i="21"/>
  <c r="BE31" i="21"/>
  <c r="AK78" i="21"/>
  <c r="AO24" i="21"/>
  <c r="AS68" i="21"/>
  <c r="AK70" i="21"/>
  <c r="AS110" i="21"/>
  <c r="AK112" i="21"/>
  <c r="BE129" i="21"/>
  <c r="AW131" i="21"/>
  <c r="AI13" i="21"/>
  <c r="AV59" i="21"/>
  <c r="AY13" i="21"/>
  <c r="AW15" i="21"/>
  <c r="AO17" i="21"/>
  <c r="BA64" i="21"/>
  <c r="AK68" i="21"/>
  <c r="AW23" i="21"/>
  <c r="BD59" i="21"/>
  <c r="AO25" i="21"/>
  <c r="BA72" i="21"/>
  <c r="AS28" i="21"/>
  <c r="BE29" i="21"/>
  <c r="B59" i="21"/>
  <c r="AO33" i="21"/>
  <c r="BA34" i="21"/>
  <c r="BA36" i="21"/>
  <c r="AS38" i="21"/>
  <c r="BE132" i="21"/>
  <c r="AO61" i="21"/>
  <c r="BE65" i="21"/>
  <c r="L13" i="21"/>
  <c r="AO40" i="21"/>
  <c r="AO41" i="21"/>
  <c r="BA23" i="21"/>
  <c r="AW67" i="21"/>
  <c r="AW70" i="21"/>
  <c r="AK72" i="21"/>
  <c r="AK109" i="21"/>
  <c r="BA113" i="21"/>
  <c r="AS115" i="21"/>
  <c r="AK117" i="21"/>
  <c r="BA121" i="21"/>
  <c r="AS123" i="21"/>
  <c r="AK125" i="21"/>
  <c r="AS132" i="21"/>
  <c r="AO133" i="21"/>
  <c r="AK85" i="21"/>
  <c r="AO15" i="21"/>
  <c r="BA16" i="21"/>
  <c r="AS64" i="21"/>
  <c r="AS21" i="21"/>
  <c r="AI59" i="21"/>
  <c r="AO23" i="21"/>
  <c r="BA83" i="21"/>
  <c r="AS85" i="21"/>
  <c r="AK87" i="21"/>
  <c r="BD106" i="21"/>
  <c r="BA118" i="21"/>
  <c r="AS120" i="21"/>
  <c r="BE131" i="21"/>
  <c r="AZ13" i="21"/>
  <c r="BE19" i="21"/>
  <c r="AK20" i="21"/>
  <c r="AS25" i="21"/>
  <c r="BE26" i="21"/>
  <c r="AK73" i="21"/>
  <c r="AK36" i="21"/>
  <c r="AW66" i="21"/>
  <c r="BA66" i="21"/>
  <c r="BE67" i="21"/>
  <c r="BE73" i="21"/>
  <c r="AW75" i="21"/>
  <c r="AO77" i="21"/>
  <c r="AS82" i="21"/>
  <c r="AI106" i="21"/>
  <c r="AS117" i="21"/>
  <c r="AS23" i="21"/>
  <c r="AW28" i="21"/>
  <c r="BA31" i="21"/>
  <c r="AK62" i="21"/>
  <c r="BE78" i="21"/>
  <c r="AK116" i="21"/>
  <c r="AO127" i="21"/>
  <c r="BA128" i="21"/>
  <c r="AO129" i="21"/>
  <c r="BA61" i="21"/>
  <c r="BE18" i="21"/>
  <c r="AO21" i="21"/>
  <c r="AS33" i="21"/>
  <c r="BE34" i="21"/>
  <c r="AK128" i="21"/>
  <c r="BE36" i="21"/>
  <c r="AK40" i="21"/>
  <c r="L59" i="21"/>
  <c r="AW77" i="21"/>
  <c r="AO108" i="21"/>
  <c r="BE112" i="21"/>
  <c r="AW114" i="21"/>
  <c r="AO116" i="21"/>
  <c r="BE120" i="21"/>
  <c r="AW122" i="21"/>
  <c r="AO124" i="21"/>
  <c r="AK27" i="21"/>
  <c r="AK29" i="21"/>
  <c r="AW30" i="21"/>
  <c r="AO78" i="21"/>
  <c r="AK37" i="21"/>
  <c r="AW38" i="21"/>
  <c r="AO76" i="21"/>
  <c r="BE82" i="21"/>
  <c r="AW84" i="21"/>
  <c r="AO86" i="21"/>
  <c r="BA87" i="21"/>
  <c r="BA114" i="21"/>
  <c r="AS124" i="21"/>
  <c r="AO22" i="21"/>
  <c r="BA33" i="21"/>
  <c r="AS35" i="21"/>
  <c r="AR59" i="21"/>
  <c r="BA74" i="21"/>
  <c r="AS76" i="21"/>
  <c r="AS86" i="21"/>
  <c r="AS113" i="21"/>
  <c r="AK123" i="21"/>
  <c r="BE111" i="21"/>
  <c r="AR13" i="21"/>
  <c r="T13" i="21"/>
  <c r="AS20" i="21"/>
  <c r="BE20" i="21"/>
  <c r="AK23" i="21"/>
  <c r="BE32" i="21"/>
  <c r="AU59" i="21"/>
  <c r="AK61" i="21"/>
  <c r="AS62" i="21"/>
  <c r="BA63" i="21"/>
  <c r="AS65" i="21"/>
  <c r="BA70" i="21"/>
  <c r="AO72" i="21"/>
  <c r="BA73" i="21"/>
  <c r="AK75" i="21"/>
  <c r="BA77" i="21"/>
  <c r="AK79" i="21"/>
  <c r="AW80" i="21"/>
  <c r="AW82" i="21"/>
  <c r="BE83" i="21"/>
  <c r="AO85" i="21"/>
  <c r="AW86" i="21"/>
  <c r="BE87" i="21"/>
  <c r="AR106" i="21"/>
  <c r="AO109" i="21"/>
  <c r="AW110" i="21"/>
  <c r="AO112" i="21"/>
  <c r="AW113" i="21"/>
  <c r="BE114" i="21"/>
  <c r="AW117" i="21"/>
  <c r="BE118" i="21"/>
  <c r="AK119" i="21"/>
  <c r="AW120" i="21"/>
  <c r="BE121" i="21"/>
  <c r="AO123" i="21"/>
  <c r="AW124" i="21"/>
  <c r="BE125" i="21"/>
  <c r="AS127" i="21"/>
  <c r="AS129" i="21"/>
  <c r="BA134" i="21"/>
  <c r="BA125" i="21"/>
  <c r="B13" i="21"/>
  <c r="AE13" i="21" s="1"/>
  <c r="AM13" i="21"/>
  <c r="BE17" i="21"/>
  <c r="AK65" i="21"/>
  <c r="BA26" i="21"/>
  <c r="BE74" i="21"/>
  <c r="AO29" i="21"/>
  <c r="AO32" i="21"/>
  <c r="BE38" i="21"/>
  <c r="AO38" i="21"/>
  <c r="T59" i="21"/>
  <c r="AK64" i="21"/>
  <c r="AO68" i="21"/>
  <c r="AW69" i="21"/>
  <c r="BE70" i="21"/>
  <c r="AW76" i="21"/>
  <c r="BE77" i="21"/>
  <c r="AO79" i="21"/>
  <c r="BA80" i="21"/>
  <c r="BA82" i="21"/>
  <c r="AK84" i="21"/>
  <c r="BA86" i="21"/>
  <c r="AU106" i="21"/>
  <c r="AK108" i="21"/>
  <c r="AS109" i="21"/>
  <c r="BA110" i="21"/>
  <c r="AS112" i="21"/>
  <c r="AK115" i="21"/>
  <c r="AS116" i="21"/>
  <c r="BA117" i="21"/>
  <c r="AO119" i="21"/>
  <c r="BA120" i="21"/>
  <c r="AK122" i="21"/>
  <c r="BA124" i="21"/>
  <c r="AK126" i="21"/>
  <c r="AW127" i="21"/>
  <c r="AW129" i="21"/>
  <c r="BE130" i="21"/>
  <c r="AO132" i="21"/>
  <c r="AW133" i="21"/>
  <c r="BE134" i="21"/>
  <c r="BE33" i="21"/>
  <c r="BA130" i="21"/>
  <c r="BA15" i="21"/>
  <c r="AO65" i="21"/>
  <c r="AS24" i="21"/>
  <c r="AS80" i="21"/>
  <c r="AK35" i="21"/>
  <c r="AJ59" i="21"/>
  <c r="AY59" i="21"/>
  <c r="BA62" i="21"/>
  <c r="AO64" i="21"/>
  <c r="BA65" i="21"/>
  <c r="AK67" i="21"/>
  <c r="BA69" i="21"/>
  <c r="AK71" i="21"/>
  <c r="AW72" i="21"/>
  <c r="AK74" i="21"/>
  <c r="AS75" i="21"/>
  <c r="BA76" i="21"/>
  <c r="AS79" i="21"/>
  <c r="BE80" i="21"/>
  <c r="AK81" i="21"/>
  <c r="AO84" i="21"/>
  <c r="AW85" i="21"/>
  <c r="BE86" i="21"/>
  <c r="AV106" i="21"/>
  <c r="T106" i="21"/>
  <c r="BE110" i="21"/>
  <c r="AK111" i="21"/>
  <c r="AW112" i="21"/>
  <c r="BE113" i="21"/>
  <c r="AO115" i="21"/>
  <c r="AW116" i="21"/>
  <c r="BE117" i="21"/>
  <c r="AS119" i="21"/>
  <c r="AO122" i="21"/>
  <c r="AW123" i="21"/>
  <c r="BE124" i="21"/>
  <c r="AO126" i="21"/>
  <c r="BA127" i="21"/>
  <c r="BA129" i="21"/>
  <c r="AK131" i="21"/>
  <c r="AV13" i="21"/>
  <c r="AW19" i="21"/>
  <c r="AK22" i="21"/>
  <c r="AW24" i="21"/>
  <c r="BA25" i="21"/>
  <c r="BE28" i="21"/>
  <c r="AK76" i="21"/>
  <c r="BA35" i="21"/>
  <c r="AS37" i="21"/>
  <c r="AK132" i="21"/>
  <c r="AZ59" i="21"/>
  <c r="AW61" i="21"/>
  <c r="BE62" i="21"/>
  <c r="AW68" i="21"/>
  <c r="BE69" i="21"/>
  <c r="AO69" i="21"/>
  <c r="AO71" i="21"/>
  <c r="AO74" i="21"/>
  <c r="BE76" i="21"/>
  <c r="AW79" i="21"/>
  <c r="AK83" i="21"/>
  <c r="AS84" i="21"/>
  <c r="BA85" i="21"/>
  <c r="AJ106" i="21"/>
  <c r="AY106" i="21"/>
  <c r="AS108" i="21"/>
  <c r="BA109" i="21"/>
  <c r="AO111" i="21"/>
  <c r="BA112" i="21"/>
  <c r="AK114" i="21"/>
  <c r="BA116" i="21"/>
  <c r="AK118" i="21"/>
  <c r="AW119" i="21"/>
  <c r="AK121" i="21"/>
  <c r="AS122" i="21"/>
  <c r="BA123" i="21"/>
  <c r="AS126" i="21"/>
  <c r="BE127" i="21"/>
  <c r="AW132" i="21"/>
  <c r="BE133" i="21"/>
  <c r="AK19" i="21"/>
  <c r="AW20" i="21"/>
  <c r="BE71" i="21"/>
  <c r="BE25" i="21"/>
  <c r="AO30" i="21"/>
  <c r="AS133" i="21"/>
  <c r="AW41" i="21"/>
  <c r="AN59" i="21"/>
  <c r="BC59" i="21"/>
  <c r="AK63" i="21"/>
  <c r="AW64" i="21"/>
  <c r="AK66" i="21"/>
  <c r="AS67" i="21"/>
  <c r="BA68" i="21"/>
  <c r="AS71" i="21"/>
  <c r="BE72" i="21"/>
  <c r="AS74" i="21"/>
  <c r="BA75" i="21"/>
  <c r="AK77" i="21"/>
  <c r="AS78" i="21"/>
  <c r="BA79" i="21"/>
  <c r="AS81" i="21"/>
  <c r="AO83" i="21"/>
  <c r="BE85" i="21"/>
  <c r="AO87" i="21"/>
  <c r="AM106" i="21"/>
  <c r="AZ106" i="21"/>
  <c r="AW108" i="21"/>
  <c r="BE109" i="21"/>
  <c r="AS111" i="21"/>
  <c r="AO114" i="21"/>
  <c r="AW115" i="21"/>
  <c r="BE116" i="21"/>
  <c r="AO118" i="21"/>
  <c r="BA119" i="21"/>
  <c r="AO121" i="21"/>
  <c r="BE123" i="21"/>
  <c r="AO125" i="21"/>
  <c r="AW126" i="21"/>
  <c r="AO128" i="21"/>
  <c r="AK130" i="21"/>
  <c r="AS131" i="21"/>
  <c r="BA132" i="21"/>
  <c r="AS15" i="21"/>
  <c r="BA21" i="21"/>
  <c r="AK26" i="21"/>
  <c r="AO34" i="21"/>
  <c r="AO36" i="21"/>
  <c r="BA41" i="21"/>
  <c r="AO63" i="21"/>
  <c r="AO66" i="21"/>
  <c r="BE68" i="21"/>
  <c r="AW71" i="21"/>
  <c r="AW74" i="21"/>
  <c r="BE75" i="21"/>
  <c r="AW78" i="21"/>
  <c r="AK80" i="21"/>
  <c r="AW81" i="21"/>
  <c r="AK82" i="21"/>
  <c r="AS83" i="21"/>
  <c r="BA84" i="21"/>
  <c r="AK86" i="21"/>
  <c r="AS87" i="21"/>
  <c r="AN106" i="21"/>
  <c r="BC106" i="21"/>
  <c r="BA108" i="21"/>
  <c r="H106" i="21"/>
  <c r="AW111" i="21"/>
  <c r="AK113" i="21"/>
  <c r="AS114" i="21"/>
  <c r="BA115" i="21"/>
  <c r="AS118" i="21"/>
  <c r="BE119" i="21"/>
  <c r="AK120" i="21"/>
  <c r="AS121" i="21"/>
  <c r="BA122" i="21"/>
  <c r="AK124" i="21"/>
  <c r="AS125" i="21"/>
  <c r="BA126" i="21"/>
  <c r="AS128" i="21"/>
  <c r="AO130" i="21"/>
  <c r="AW63" i="21"/>
  <c r="AW73" i="21"/>
  <c r="AQ106" i="21"/>
  <c r="AW130" i="21"/>
  <c r="AO62" i="21"/>
  <c r="AS17" i="21"/>
  <c r="BA18" i="21"/>
  <c r="BE21" i="21"/>
  <c r="AS27" i="21"/>
  <c r="AK30" i="21"/>
  <c r="AW31" i="21"/>
  <c r="AS36" i="21"/>
  <c r="AK39" i="21"/>
  <c r="AQ59" i="21"/>
  <c r="AS63" i="21"/>
  <c r="BE64" i="21"/>
  <c r="AS66" i="21"/>
  <c r="BA67" i="21"/>
  <c r="AK69" i="21"/>
  <c r="AS70" i="21"/>
  <c r="BA71" i="21"/>
  <c r="AS73" i="21"/>
  <c r="AS77" i="21"/>
  <c r="BA78" i="21"/>
  <c r="AO80" i="21"/>
  <c r="BA81" i="21"/>
  <c r="AO82" i="21"/>
  <c r="AW83" i="21"/>
  <c r="BE84" i="21"/>
  <c r="AW87" i="21"/>
  <c r="L106" i="21"/>
  <c r="BE108" i="21"/>
  <c r="AO110" i="21"/>
  <c r="BA111" i="21"/>
  <c r="AO113" i="21"/>
  <c r="BE115" i="21"/>
  <c r="AO117" i="21"/>
  <c r="AW118" i="21"/>
  <c r="AO120" i="21"/>
  <c r="AW121" i="21"/>
  <c r="BE122" i="21"/>
  <c r="AW125" i="21"/>
  <c r="BE126" i="21"/>
  <c r="AK127" i="21"/>
  <c r="AW128" i="21"/>
  <c r="BA131" i="21"/>
  <c r="AK133" i="21"/>
  <c r="AS134" i="21"/>
  <c r="T11" i="20"/>
  <c r="H11" i="20"/>
  <c r="X11" i="20"/>
  <c r="AB11" i="20"/>
  <c r="L11" i="20"/>
  <c r="P11" i="20"/>
  <c r="C37" i="19"/>
  <c r="R37" i="19"/>
  <c r="Z12" i="19"/>
  <c r="W37" i="19"/>
  <c r="AB38" i="19"/>
  <c r="L40" i="19"/>
  <c r="F43" i="19"/>
  <c r="F62" i="19"/>
  <c r="V62" i="19"/>
  <c r="O34" i="19"/>
  <c r="J62" i="19"/>
  <c r="Z62" i="19"/>
  <c r="AA113" i="19"/>
  <c r="W113" i="19"/>
  <c r="AB119" i="19"/>
  <c r="B37" i="19"/>
  <c r="O37" i="19"/>
  <c r="N43" i="19"/>
  <c r="H44" i="19"/>
  <c r="X119" i="19"/>
  <c r="K12" i="19"/>
  <c r="AA43" i="19"/>
  <c r="L45" i="19"/>
  <c r="Z113" i="19"/>
  <c r="H115" i="19"/>
  <c r="G33" i="19"/>
  <c r="J34" i="19"/>
  <c r="AA32" i="19"/>
  <c r="N33" i="19"/>
  <c r="T24" i="19"/>
  <c r="H74" i="19"/>
  <c r="N32" i="19"/>
  <c r="O83" i="19"/>
  <c r="C34" i="19"/>
  <c r="L74" i="19"/>
  <c r="S84" i="19"/>
  <c r="R93" i="19"/>
  <c r="J144" i="19"/>
  <c r="K144" i="19"/>
  <c r="D134" i="19"/>
  <c r="F84" i="19"/>
  <c r="W43" i="19"/>
  <c r="J12" i="19"/>
  <c r="S34" i="19"/>
  <c r="D37" i="19"/>
  <c r="S37" i="19"/>
  <c r="C43" i="19"/>
  <c r="X24" i="19"/>
  <c r="W87" i="19"/>
  <c r="B138" i="19"/>
  <c r="B135" i="19"/>
  <c r="D33" i="19"/>
  <c r="V34" i="19"/>
  <c r="V37" i="19"/>
  <c r="D43" i="19"/>
  <c r="G93" i="19"/>
  <c r="W93" i="19"/>
  <c r="H125" i="19"/>
  <c r="H113" i="19" s="1"/>
  <c r="D32" i="19"/>
  <c r="V33" i="19"/>
  <c r="G34" i="19"/>
  <c r="B33" i="19"/>
  <c r="S135" i="19"/>
  <c r="F138" i="19"/>
  <c r="R144" i="19"/>
  <c r="P114" i="19"/>
  <c r="X115" i="19"/>
  <c r="Z34" i="19"/>
  <c r="K37" i="19"/>
  <c r="AA37" i="19"/>
  <c r="T40" i="19"/>
  <c r="Z43" i="19"/>
  <c r="H45" i="19"/>
  <c r="B87" i="19"/>
  <c r="G138" i="19"/>
  <c r="W138" i="19"/>
  <c r="AB125" i="19"/>
  <c r="N34" i="19"/>
  <c r="AA34" i="19"/>
  <c r="N37" i="19"/>
  <c r="C83" i="19"/>
  <c r="D84" i="19"/>
  <c r="B62" i="19"/>
  <c r="O62" i="19"/>
  <c r="T64" i="19"/>
  <c r="AB114" i="19"/>
  <c r="K135" i="19"/>
  <c r="W135" i="19"/>
  <c r="G144" i="19"/>
  <c r="V144" i="19"/>
  <c r="D87" i="19"/>
  <c r="R87" i="19"/>
  <c r="C93" i="19"/>
  <c r="X116" i="19"/>
  <c r="X135" i="19" s="1"/>
  <c r="D12" i="19"/>
  <c r="C32" i="19"/>
  <c r="R32" i="19"/>
  <c r="F34" i="19"/>
  <c r="F37" i="19"/>
  <c r="S12" i="19"/>
  <c r="G84" i="19"/>
  <c r="V84" i="19"/>
  <c r="F87" i="19"/>
  <c r="V87" i="19"/>
  <c r="D93" i="19"/>
  <c r="S62" i="19"/>
  <c r="C135" i="19"/>
  <c r="N135" i="19"/>
  <c r="Z135" i="19"/>
  <c r="V138" i="19"/>
  <c r="X125" i="19"/>
  <c r="X114" i="19"/>
  <c r="B12" i="19"/>
  <c r="S32" i="19"/>
  <c r="W34" i="19"/>
  <c r="G37" i="19"/>
  <c r="V43" i="19"/>
  <c r="W84" i="19"/>
  <c r="G87" i="19"/>
  <c r="F93" i="19"/>
  <c r="V93" i="19"/>
  <c r="B93" i="19"/>
  <c r="D135" i="19"/>
  <c r="O135" i="19"/>
  <c r="AA135" i="19"/>
  <c r="J138" i="19"/>
  <c r="C144" i="19"/>
  <c r="N144" i="19"/>
  <c r="Z144" i="19"/>
  <c r="R84" i="19"/>
  <c r="D34" i="19"/>
  <c r="V113" i="19"/>
  <c r="F32" i="19"/>
  <c r="W144" i="19"/>
  <c r="J84" i="19"/>
  <c r="J87" i="19"/>
  <c r="Z87" i="19"/>
  <c r="F135" i="19"/>
  <c r="K138" i="19"/>
  <c r="D144" i="19"/>
  <c r="O144" i="19"/>
  <c r="AA144" i="19"/>
  <c r="S87" i="19"/>
  <c r="S138" i="19"/>
  <c r="O12" i="19"/>
  <c r="G32" i="19"/>
  <c r="K34" i="19"/>
  <c r="J43" i="19"/>
  <c r="K84" i="19"/>
  <c r="Z84" i="19"/>
  <c r="K87" i="19"/>
  <c r="AA87" i="19"/>
  <c r="J93" i="19"/>
  <c r="Z93" i="19"/>
  <c r="F113" i="19"/>
  <c r="G135" i="19"/>
  <c r="R135" i="19"/>
  <c r="N138" i="19"/>
  <c r="Z138" i="19"/>
  <c r="F144" i="19"/>
  <c r="C87" i="19"/>
  <c r="R138" i="19"/>
  <c r="AA33" i="19"/>
  <c r="H38" i="19"/>
  <c r="P39" i="19"/>
  <c r="X40" i="19"/>
  <c r="K43" i="19"/>
  <c r="B43" i="19"/>
  <c r="B84" i="19"/>
  <c r="N84" i="19"/>
  <c r="AA84" i="19"/>
  <c r="N87" i="19"/>
  <c r="K93" i="19"/>
  <c r="AA93" i="19"/>
  <c r="J113" i="19"/>
  <c r="C138" i="19"/>
  <c r="O138" i="19"/>
  <c r="AA138" i="19"/>
  <c r="S113" i="19"/>
  <c r="P125" i="19"/>
  <c r="P113" i="19" s="1"/>
  <c r="O93" i="19"/>
  <c r="B34" i="19"/>
  <c r="L38" i="19"/>
  <c r="T140" i="19"/>
  <c r="AB40" i="19"/>
  <c r="D62" i="19"/>
  <c r="B83" i="19"/>
  <c r="C84" i="19"/>
  <c r="O84" i="19"/>
  <c r="O87" i="19"/>
  <c r="N93" i="19"/>
  <c r="K113" i="19"/>
  <c r="J135" i="19"/>
  <c r="V135" i="19"/>
  <c r="D138" i="19"/>
  <c r="L119" i="19"/>
  <c r="L113" i="19" s="1"/>
  <c r="AB68" i="19"/>
  <c r="L15" i="19"/>
  <c r="L34" i="19" s="1"/>
  <c r="C33" i="19"/>
  <c r="B32" i="19"/>
  <c r="O32" i="19"/>
  <c r="R33" i="19"/>
  <c r="X14" i="19"/>
  <c r="X38" i="19"/>
  <c r="H141" i="19"/>
  <c r="L44" i="19"/>
  <c r="T146" i="19"/>
  <c r="L63" i="19"/>
  <c r="T74" i="19"/>
  <c r="W33" i="19"/>
  <c r="P94" i="19"/>
  <c r="X45" i="19"/>
  <c r="H68" i="19"/>
  <c r="T38" i="19"/>
  <c r="W32" i="19"/>
  <c r="J33" i="19"/>
  <c r="Z134" i="19"/>
  <c r="J32" i="19"/>
  <c r="Z32" i="19"/>
  <c r="K33" i="19"/>
  <c r="K82" i="19"/>
  <c r="AB13" i="19"/>
  <c r="AB39" i="19"/>
  <c r="X64" i="19"/>
  <c r="P74" i="19"/>
  <c r="T14" i="19"/>
  <c r="V82" i="19"/>
  <c r="L68" i="19"/>
  <c r="X63" i="19"/>
  <c r="D83" i="19"/>
  <c r="AB24" i="19"/>
  <c r="H64" i="19"/>
  <c r="AB63" i="19"/>
  <c r="L13" i="19"/>
  <c r="P68" i="19"/>
  <c r="H39" i="19"/>
  <c r="P40" i="19"/>
  <c r="T44" i="19"/>
  <c r="AB15" i="19"/>
  <c r="AB34" i="19" s="1"/>
  <c r="X74" i="19"/>
  <c r="X68" i="19"/>
  <c r="AB74" i="19"/>
  <c r="P63" i="19"/>
  <c r="S33" i="19"/>
  <c r="AB44" i="19"/>
  <c r="B134" i="19"/>
  <c r="V32" i="19"/>
  <c r="F33" i="19"/>
  <c r="P88" i="19"/>
  <c r="C134" i="19"/>
  <c r="P13" i="19"/>
  <c r="H14" i="19"/>
  <c r="P18" i="19"/>
  <c r="P14" i="19"/>
  <c r="W82" i="19"/>
  <c r="G83" i="19"/>
  <c r="T88" i="19"/>
  <c r="AB89" i="19"/>
  <c r="AB94" i="19"/>
  <c r="L18" i="19"/>
  <c r="D133" i="19"/>
  <c r="N134" i="19"/>
  <c r="T141" i="19"/>
  <c r="L145" i="19"/>
  <c r="AB18" i="19"/>
  <c r="P44" i="19"/>
  <c r="C82" i="19"/>
  <c r="O82" i="19"/>
  <c r="K83" i="19"/>
  <c r="H89" i="19"/>
  <c r="P90" i="19"/>
  <c r="H94" i="19"/>
  <c r="Z83" i="19"/>
  <c r="T89" i="19"/>
  <c r="J133" i="19"/>
  <c r="F134" i="19"/>
  <c r="S134" i="19"/>
  <c r="X140" i="19"/>
  <c r="K133" i="19"/>
  <c r="X13" i="19"/>
  <c r="Z33" i="19"/>
  <c r="D82" i="19"/>
  <c r="N83" i="19"/>
  <c r="T90" i="19"/>
  <c r="L94" i="19"/>
  <c r="W133" i="19"/>
  <c r="G134" i="19"/>
  <c r="T139" i="19"/>
  <c r="AB140" i="19"/>
  <c r="AB145" i="19"/>
  <c r="V133" i="19"/>
  <c r="H15" i="19"/>
  <c r="K32" i="19"/>
  <c r="P38" i="19"/>
  <c r="T45" i="19"/>
  <c r="F82" i="19"/>
  <c r="R82" i="19"/>
  <c r="AA83" i="19"/>
  <c r="H88" i="19"/>
  <c r="P89" i="19"/>
  <c r="X95" i="19"/>
  <c r="H90" i="19"/>
  <c r="Z133" i="19"/>
  <c r="V134" i="19"/>
  <c r="X139" i="19"/>
  <c r="H146" i="19"/>
  <c r="P139" i="19"/>
  <c r="X18" i="19"/>
  <c r="G82" i="19"/>
  <c r="S82" i="19"/>
  <c r="R83" i="19"/>
  <c r="L88" i="19"/>
  <c r="AB90" i="19"/>
  <c r="T94" i="19"/>
  <c r="X90" i="19"/>
  <c r="B133" i="19"/>
  <c r="N133" i="19"/>
  <c r="AA133" i="19"/>
  <c r="J134" i="19"/>
  <c r="W134" i="19"/>
  <c r="AB139" i="19"/>
  <c r="L141" i="19"/>
  <c r="L146" i="19"/>
  <c r="O134" i="19"/>
  <c r="T39" i="19"/>
  <c r="J82" i="19"/>
  <c r="F83" i="19"/>
  <c r="S83" i="19"/>
  <c r="X89" i="19"/>
  <c r="C133" i="19"/>
  <c r="O133" i="19"/>
  <c r="K134" i="19"/>
  <c r="H140" i="19"/>
  <c r="P141" i="19"/>
  <c r="H145" i="19"/>
  <c r="H40" i="19"/>
  <c r="Z82" i="19"/>
  <c r="V83" i="19"/>
  <c r="X88" i="19"/>
  <c r="H95" i="19"/>
  <c r="T95" i="19"/>
  <c r="F133" i="19"/>
  <c r="R133" i="19"/>
  <c r="AA134" i="19"/>
  <c r="H139" i="19"/>
  <c r="P140" i="19"/>
  <c r="X146" i="19"/>
  <c r="X141" i="19"/>
  <c r="P24" i="19"/>
  <c r="O33" i="19"/>
  <c r="B82" i="19"/>
  <c r="N82" i="19"/>
  <c r="AA82" i="19"/>
  <c r="J83" i="19"/>
  <c r="W83" i="19"/>
  <c r="AB88" i="19"/>
  <c r="L90" i="19"/>
  <c r="L95" i="19"/>
  <c r="G133" i="19"/>
  <c r="S133" i="19"/>
  <c r="R134" i="19"/>
  <c r="L139" i="19"/>
  <c r="AB141" i="19"/>
  <c r="T145" i="19"/>
  <c r="V10" i="18"/>
  <c r="P16" i="18"/>
  <c r="P10" i="18" s="1"/>
  <c r="X16" i="18"/>
  <c r="X22" i="18"/>
  <c r="T11" i="18"/>
  <c r="AB16" i="18"/>
  <c r="C10" i="18"/>
  <c r="N10" i="18"/>
  <c r="H16" i="18"/>
  <c r="H10" i="18" s="1"/>
  <c r="J10" i="18"/>
  <c r="W10" i="18"/>
  <c r="S10" i="18"/>
  <c r="L16" i="18"/>
  <c r="L10" i="18" s="1"/>
  <c r="X12" i="18"/>
  <c r="AR13" i="17"/>
  <c r="AN13" i="17"/>
  <c r="BD13" i="17"/>
  <c r="AS16" i="17"/>
  <c r="AO65" i="17"/>
  <c r="BA22" i="17"/>
  <c r="AS115" i="17"/>
  <c r="BE69" i="17"/>
  <c r="AK117" i="17"/>
  <c r="AW71" i="17"/>
  <c r="AO29" i="17"/>
  <c r="BA121" i="17"/>
  <c r="AS123" i="17"/>
  <c r="BE77" i="17"/>
  <c r="AK125" i="17"/>
  <c r="AW35" i="17"/>
  <c r="AK36" i="17"/>
  <c r="AW37" i="17"/>
  <c r="AS15" i="17"/>
  <c r="BE16" i="17"/>
  <c r="AK17" i="17"/>
  <c r="AW18" i="17"/>
  <c r="AO20" i="17"/>
  <c r="BA21" i="17"/>
  <c r="AS23" i="17"/>
  <c r="AK25" i="17"/>
  <c r="AW26" i="17"/>
  <c r="AS17" i="17"/>
  <c r="BE18" i="17"/>
  <c r="AK19" i="17"/>
  <c r="AW20" i="17"/>
  <c r="AS25" i="17"/>
  <c r="BE26" i="17"/>
  <c r="AK27" i="17"/>
  <c r="AW28" i="17"/>
  <c r="AO30" i="17"/>
  <c r="BA31" i="17"/>
  <c r="AW82" i="17"/>
  <c r="AZ13" i="17"/>
  <c r="BE15" i="17"/>
  <c r="AK16" i="17"/>
  <c r="AW17" i="17"/>
  <c r="AO19" i="17"/>
  <c r="BA28" i="17"/>
  <c r="AS30" i="17"/>
  <c r="AK32" i="17"/>
  <c r="AW124" i="17"/>
  <c r="AO126" i="17"/>
  <c r="AO37" i="17"/>
  <c r="BA38" i="17"/>
  <c r="AS40" i="17"/>
  <c r="B57" i="17"/>
  <c r="AO21" i="17"/>
  <c r="AO122" i="17"/>
  <c r="AO84" i="17"/>
  <c r="AK107" i="17"/>
  <c r="BA111" i="17"/>
  <c r="AS113" i="17"/>
  <c r="BE23" i="17"/>
  <c r="AK115" i="17"/>
  <c r="BA119" i="17"/>
  <c r="BE127" i="17"/>
  <c r="AW129" i="17"/>
  <c r="AO131" i="17"/>
  <c r="AS83" i="17"/>
  <c r="BE84" i="17"/>
  <c r="AO75" i="17"/>
  <c r="AK82" i="17"/>
  <c r="AW67" i="17"/>
  <c r="AY57" i="17"/>
  <c r="AK60" i="17"/>
  <c r="BA20" i="17"/>
  <c r="AK30" i="17"/>
  <c r="BE122" i="17"/>
  <c r="AS36" i="17"/>
  <c r="AJ57" i="17"/>
  <c r="AO66" i="17"/>
  <c r="BA67" i="17"/>
  <c r="AO82" i="17"/>
  <c r="AW83" i="17"/>
  <c r="AK85" i="17"/>
  <c r="BD104" i="17"/>
  <c r="BA108" i="17"/>
  <c r="AS110" i="17"/>
  <c r="AK120" i="17"/>
  <c r="AK123" i="17"/>
  <c r="BE132" i="17"/>
  <c r="AO24" i="17"/>
  <c r="BE37" i="17"/>
  <c r="AS39" i="17"/>
  <c r="BA64" i="17"/>
  <c r="AS66" i="17"/>
  <c r="AK68" i="17"/>
  <c r="AO77" i="17"/>
  <c r="AK106" i="17"/>
  <c r="AK35" i="17"/>
  <c r="BD57" i="17"/>
  <c r="AK65" i="17"/>
  <c r="BA72" i="17"/>
  <c r="AS74" i="17"/>
  <c r="AS77" i="17"/>
  <c r="BE78" i="17"/>
  <c r="AK79" i="17"/>
  <c r="BE80" i="17"/>
  <c r="AO106" i="17"/>
  <c r="AO117" i="17"/>
  <c r="BA118" i="17"/>
  <c r="AO130" i="17"/>
  <c r="AS121" i="17"/>
  <c r="AY13" i="17"/>
  <c r="AO116" i="17"/>
  <c r="BA70" i="17"/>
  <c r="AO28" i="17"/>
  <c r="BE36" i="17"/>
  <c r="T57" i="17"/>
  <c r="AK62" i="17"/>
  <c r="AW74" i="17"/>
  <c r="AK76" i="17"/>
  <c r="AU104" i="17"/>
  <c r="BE110" i="17"/>
  <c r="AW112" i="17"/>
  <c r="AO114" i="17"/>
  <c r="BE118" i="17"/>
  <c r="BA128" i="17"/>
  <c r="AS130" i="17"/>
  <c r="AK132" i="17"/>
  <c r="AK24" i="17"/>
  <c r="BA29" i="17"/>
  <c r="AK128" i="17"/>
  <c r="AW38" i="17"/>
  <c r="AO59" i="17"/>
  <c r="BA60" i="17"/>
  <c r="AO62" i="17"/>
  <c r="BA63" i="17"/>
  <c r="AS114" i="17"/>
  <c r="BE128" i="17"/>
  <c r="BC13" i="17"/>
  <c r="BA15" i="17"/>
  <c r="AO17" i="17"/>
  <c r="BA62" i="17"/>
  <c r="AW116" i="17"/>
  <c r="AO118" i="17"/>
  <c r="AS31" i="17"/>
  <c r="AO40" i="17"/>
  <c r="BE63" i="17"/>
  <c r="AW65" i="17"/>
  <c r="AO67" i="17"/>
  <c r="BE27" i="17"/>
  <c r="BE71" i="17"/>
  <c r="AS73" i="17"/>
  <c r="AI104" i="17"/>
  <c r="AK113" i="17"/>
  <c r="AK124" i="17"/>
  <c r="AW125" i="17"/>
  <c r="AW127" i="17"/>
  <c r="AS64" i="17"/>
  <c r="BE21" i="17"/>
  <c r="AS22" i="17"/>
  <c r="L13" i="17"/>
  <c r="BA123" i="17"/>
  <c r="BA132" i="17"/>
  <c r="BE68" i="17"/>
  <c r="AK72" i="17"/>
  <c r="BA81" i="17"/>
  <c r="BA84" i="17"/>
  <c r="BA122" i="17"/>
  <c r="BE64" i="17"/>
  <c r="AU13" i="17"/>
  <c r="BA17" i="17"/>
  <c r="BA27" i="17"/>
  <c r="BA74" i="17"/>
  <c r="T104" i="17"/>
  <c r="BE111" i="17"/>
  <c r="AV57" i="17"/>
  <c r="AV13" i="17"/>
  <c r="BA16" i="17"/>
  <c r="BE61" i="17"/>
  <c r="BE17" i="17"/>
  <c r="AK21" i="17"/>
  <c r="AO22" i="17"/>
  <c r="BA26" i="17"/>
  <c r="AK33" i="17"/>
  <c r="AM57" i="17"/>
  <c r="AZ57" i="17"/>
  <c r="AW59" i="17"/>
  <c r="BE60" i="17"/>
  <c r="AS62" i="17"/>
  <c r="AW66" i="17"/>
  <c r="BE67" i="17"/>
  <c r="AO69" i="17"/>
  <c r="AO72" i="17"/>
  <c r="BE74" i="17"/>
  <c r="AO76" i="17"/>
  <c r="AW77" i="17"/>
  <c r="AK81" i="17"/>
  <c r="AS82" i="17"/>
  <c r="BA83" i="17"/>
  <c r="AJ104" i="17"/>
  <c r="AY104" i="17"/>
  <c r="AS106" i="17"/>
  <c r="BA107" i="17"/>
  <c r="AO109" i="17"/>
  <c r="BA110" i="17"/>
  <c r="AK112" i="17"/>
  <c r="BA114" i="17"/>
  <c r="AK116" i="17"/>
  <c r="AW117" i="17"/>
  <c r="AS120" i="17"/>
  <c r="AS124" i="17"/>
  <c r="BE125" i="17"/>
  <c r="AK126" i="17"/>
  <c r="AO129" i="17"/>
  <c r="AW130" i="17"/>
  <c r="AW27" i="17"/>
  <c r="AS107" i="17"/>
  <c r="AW120" i="17"/>
  <c r="AK129" i="17"/>
  <c r="AJ13" i="17"/>
  <c r="AK18" i="17"/>
  <c r="AW114" i="17"/>
  <c r="AO27" i="17"/>
  <c r="AO124" i="17"/>
  <c r="AW34" i="17"/>
  <c r="AK38" i="17"/>
  <c r="AO39" i="17"/>
  <c r="AN57" i="17"/>
  <c r="BC57" i="17"/>
  <c r="BA59" i="17"/>
  <c r="H57" i="17"/>
  <c r="AW62" i="17"/>
  <c r="AK64" i="17"/>
  <c r="AS65" i="17"/>
  <c r="BA66" i="17"/>
  <c r="AS69" i="17"/>
  <c r="BE70" i="17"/>
  <c r="AK71" i="17"/>
  <c r="BA73" i="17"/>
  <c r="AK75" i="17"/>
  <c r="AS76" i="17"/>
  <c r="BA77" i="17"/>
  <c r="AS79" i="17"/>
  <c r="AO81" i="17"/>
  <c r="BE83" i="17"/>
  <c r="AO85" i="17"/>
  <c r="AM104" i="17"/>
  <c r="AZ104" i="17"/>
  <c r="AW106" i="17"/>
  <c r="BE107" i="17"/>
  <c r="AS109" i="17"/>
  <c r="AO112" i="17"/>
  <c r="AW113" i="17"/>
  <c r="BE114" i="17"/>
  <c r="BA117" i="17"/>
  <c r="AO119" i="17"/>
  <c r="BE121" i="17"/>
  <c r="AO123" i="17"/>
  <c r="AS129" i="17"/>
  <c r="BA80" i="17"/>
  <c r="B13" i="17"/>
  <c r="T13" i="17"/>
  <c r="AW13" i="17" s="1"/>
  <c r="AW70" i="17"/>
  <c r="BE108" i="17"/>
  <c r="AO113" i="17"/>
  <c r="BE115" i="17"/>
  <c r="AO16" i="17"/>
  <c r="AO18" i="17"/>
  <c r="AS19" i="17"/>
  <c r="AS33" i="17"/>
  <c r="BA78" i="17"/>
  <c r="BA34" i="17"/>
  <c r="AW131" i="17"/>
  <c r="L57" i="17"/>
  <c r="BE59" i="17"/>
  <c r="AO61" i="17"/>
  <c r="AO64" i="17"/>
  <c r="BE66" i="17"/>
  <c r="AW69" i="17"/>
  <c r="AW72" i="17"/>
  <c r="BE73" i="17"/>
  <c r="AW76" i="17"/>
  <c r="AK78" i="17"/>
  <c r="AW79" i="17"/>
  <c r="AK80" i="17"/>
  <c r="AS81" i="17"/>
  <c r="BA82" i="17"/>
  <c r="AK84" i="17"/>
  <c r="AS85" i="17"/>
  <c r="AN104" i="17"/>
  <c r="BC104" i="17"/>
  <c r="BA106" i="17"/>
  <c r="H104" i="17"/>
  <c r="AW109" i="17"/>
  <c r="AK111" i="17"/>
  <c r="AS112" i="17"/>
  <c r="BA113" i="17"/>
  <c r="AS116" i="17"/>
  <c r="BE117" i="17"/>
  <c r="AK118" i="17"/>
  <c r="AS119" i="17"/>
  <c r="BA120" i="17"/>
  <c r="AK122" i="17"/>
  <c r="BA124" i="17"/>
  <c r="AS126" i="17"/>
  <c r="AO128" i="17"/>
  <c r="BE130" i="17"/>
  <c r="AO132" i="17"/>
  <c r="AW110" i="17"/>
  <c r="AW121" i="17"/>
  <c r="BA127" i="17"/>
  <c r="AK15" i="17"/>
  <c r="AW63" i="17"/>
  <c r="AW19" i="17"/>
  <c r="AO23" i="17"/>
  <c r="BA23" i="17"/>
  <c r="BA115" i="17"/>
  <c r="BE25" i="17"/>
  <c r="AS26" i="17"/>
  <c r="AK29" i="17"/>
  <c r="BE34" i="17"/>
  <c r="AW39" i="17"/>
  <c r="BA40" i="17"/>
  <c r="BE41" i="17"/>
  <c r="AQ57" i="17"/>
  <c r="AI57" i="17"/>
  <c r="AS61" i="17"/>
  <c r="BE62" i="17"/>
  <c r="AK63" i="17"/>
  <c r="BA65" i="17"/>
  <c r="AK67" i="17"/>
  <c r="AS68" i="17"/>
  <c r="BA69" i="17"/>
  <c r="AS71" i="17"/>
  <c r="AS75" i="17"/>
  <c r="BA76" i="17"/>
  <c r="AO78" i="17"/>
  <c r="BA79" i="17"/>
  <c r="AW81" i="17"/>
  <c r="BE82" i="17"/>
  <c r="AW85" i="17"/>
  <c r="L104" i="17"/>
  <c r="BE106" i="17"/>
  <c r="AO108" i="17"/>
  <c r="BA109" i="17"/>
  <c r="AO111" i="17"/>
  <c r="BE113" i="17"/>
  <c r="AO115" i="17"/>
  <c r="AW119" i="17"/>
  <c r="AW123" i="17"/>
  <c r="BE124" i="17"/>
  <c r="AW126" i="17"/>
  <c r="AK127" i="17"/>
  <c r="AS128" i="17"/>
  <c r="BA129" i="17"/>
  <c r="AK131" i="17"/>
  <c r="AW73" i="17"/>
  <c r="AV104" i="17"/>
  <c r="AK109" i="17"/>
  <c r="AO120" i="17"/>
  <c r="BA125" i="17"/>
  <c r="BA19" i="17"/>
  <c r="BE24" i="17"/>
  <c r="AK119" i="17"/>
  <c r="AO73" i="17"/>
  <c r="BE131" i="17"/>
  <c r="AR57" i="17"/>
  <c r="AW61" i="17"/>
  <c r="AO63" i="17"/>
  <c r="AW64" i="17"/>
  <c r="BE65" i="17"/>
  <c r="AW68" i="17"/>
  <c r="AK70" i="17"/>
  <c r="BE72" i="17"/>
  <c r="AO74" i="17"/>
  <c r="AW75" i="17"/>
  <c r="BE76" i="17"/>
  <c r="AS80" i="17"/>
  <c r="AK83" i="17"/>
  <c r="AS84" i="17"/>
  <c r="BA85" i="17"/>
  <c r="AQ104" i="17"/>
  <c r="AS108" i="17"/>
  <c r="BE109" i="17"/>
  <c r="AK110" i="17"/>
  <c r="AS111" i="17"/>
  <c r="BA112" i="17"/>
  <c r="AK114" i="17"/>
  <c r="BA116" i="17"/>
  <c r="AS118" i="17"/>
  <c r="AK121" i="17"/>
  <c r="AS122" i="17"/>
  <c r="AO125" i="17"/>
  <c r="BA126" i="17"/>
  <c r="AW128" i="17"/>
  <c r="AW132" i="17"/>
  <c r="BE75" i="17"/>
  <c r="B104" i="17"/>
  <c r="AE104" i="17" s="1"/>
  <c r="AK66" i="17"/>
  <c r="AK69" i="17"/>
  <c r="BA131" i="17"/>
  <c r="AI13" i="17"/>
  <c r="AS59" i="17"/>
  <c r="BA18" i="17"/>
  <c r="AO26" i="17"/>
  <c r="AS29" i="17"/>
  <c r="AW30" i="17"/>
  <c r="BE33" i="17"/>
  <c r="AU57" i="17"/>
  <c r="AK59" i="17"/>
  <c r="AS60" i="17"/>
  <c r="BA61" i="17"/>
  <c r="AS63" i="17"/>
  <c r="AS67" i="17"/>
  <c r="BA68" i="17"/>
  <c r="AO70" i="17"/>
  <c r="BA71" i="17"/>
  <c r="AK73" i="17"/>
  <c r="BA75" i="17"/>
  <c r="AK77" i="17"/>
  <c r="AW78" i="17"/>
  <c r="AW80" i="17"/>
  <c r="BE81" i="17"/>
  <c r="AO83" i="17"/>
  <c r="AW84" i="17"/>
  <c r="BE85" i="17"/>
  <c r="AR104" i="17"/>
  <c r="AO107" i="17"/>
  <c r="AW108" i="17"/>
  <c r="AO110" i="17"/>
  <c r="AW111" i="17"/>
  <c r="BE112" i="17"/>
  <c r="AW115" i="17"/>
  <c r="BE116" i="17"/>
  <c r="AW118" i="17"/>
  <c r="BE119" i="17"/>
  <c r="AO121" i="17"/>
  <c r="BE123" i="17"/>
  <c r="AS127" i="17"/>
  <c r="AK130" i="17"/>
  <c r="AS131" i="17"/>
  <c r="H11" i="16"/>
  <c r="K12" i="15"/>
  <c r="J43" i="15"/>
  <c r="V37" i="15"/>
  <c r="W138" i="15"/>
  <c r="J37" i="15"/>
  <c r="AA113" i="15"/>
  <c r="Z43" i="15"/>
  <c r="K113" i="15"/>
  <c r="V34" i="15"/>
  <c r="C34" i="15"/>
  <c r="T38" i="15"/>
  <c r="C43" i="15"/>
  <c r="AA62" i="15"/>
  <c r="AB64" i="15"/>
  <c r="B32" i="15"/>
  <c r="D37" i="15"/>
  <c r="X119" i="15"/>
  <c r="X113" i="15" s="1"/>
  <c r="H119" i="15"/>
  <c r="H113" i="15" s="1"/>
  <c r="F62" i="15"/>
  <c r="D32" i="15"/>
  <c r="G93" i="15"/>
  <c r="G33" i="15"/>
  <c r="Z34" i="15"/>
  <c r="B62" i="15"/>
  <c r="O62" i="15"/>
  <c r="L74" i="15"/>
  <c r="J33" i="15"/>
  <c r="Z33" i="15"/>
  <c r="AA34" i="15"/>
  <c r="H38" i="15"/>
  <c r="P39" i="15"/>
  <c r="Z32" i="15"/>
  <c r="N34" i="15"/>
  <c r="O37" i="15"/>
  <c r="H44" i="15"/>
  <c r="AA32" i="15"/>
  <c r="W134" i="15"/>
  <c r="F135" i="15"/>
  <c r="O84" i="15"/>
  <c r="W12" i="15"/>
  <c r="C12" i="15"/>
  <c r="C81" i="15" s="1"/>
  <c r="W33" i="15"/>
  <c r="X74" i="15"/>
  <c r="O113" i="15"/>
  <c r="N43" i="15"/>
  <c r="X63" i="15"/>
  <c r="D113" i="15"/>
  <c r="N33" i="15"/>
  <c r="O34" i="15"/>
  <c r="C37" i="15"/>
  <c r="R37" i="15"/>
  <c r="P139" i="15"/>
  <c r="X39" i="15"/>
  <c r="B43" i="15"/>
  <c r="L44" i="15"/>
  <c r="T45" i="15"/>
  <c r="N32" i="15"/>
  <c r="P13" i="15"/>
  <c r="S135" i="15"/>
  <c r="K62" i="15"/>
  <c r="N113" i="15"/>
  <c r="B113" i="15"/>
  <c r="AB88" i="15"/>
  <c r="F93" i="15"/>
  <c r="J87" i="15"/>
  <c r="Z87" i="15"/>
  <c r="AB139" i="15"/>
  <c r="F144" i="15"/>
  <c r="Z138" i="15"/>
  <c r="S12" i="15"/>
  <c r="T13" i="15"/>
  <c r="AA84" i="15"/>
  <c r="X13" i="15"/>
  <c r="B133" i="15"/>
  <c r="Z133" i="15"/>
  <c r="J134" i="15"/>
  <c r="AB13" i="15"/>
  <c r="V133" i="15"/>
  <c r="AB24" i="15"/>
  <c r="AB144" i="15" s="1"/>
  <c r="G32" i="15"/>
  <c r="L90" i="15"/>
  <c r="T74" i="15"/>
  <c r="L63" i="15"/>
  <c r="AB39" i="15"/>
  <c r="C82" i="15"/>
  <c r="O82" i="15"/>
  <c r="O83" i="15"/>
  <c r="T64" i="15"/>
  <c r="AB18" i="15"/>
  <c r="N133" i="15"/>
  <c r="L146" i="15"/>
  <c r="O32" i="15"/>
  <c r="X14" i="15"/>
  <c r="L65" i="15"/>
  <c r="T90" i="15"/>
  <c r="C32" i="15"/>
  <c r="P24" i="15"/>
  <c r="X45" i="15"/>
  <c r="T63" i="15"/>
  <c r="H68" i="15"/>
  <c r="L141" i="15"/>
  <c r="B33" i="15"/>
  <c r="H39" i="15"/>
  <c r="P40" i="15"/>
  <c r="P68" i="15"/>
  <c r="X68" i="15"/>
  <c r="AB15" i="15"/>
  <c r="AB135" i="15" s="1"/>
  <c r="L18" i="15"/>
  <c r="H24" i="15"/>
  <c r="H74" i="15"/>
  <c r="X18" i="15"/>
  <c r="O43" i="15"/>
  <c r="G37" i="15"/>
  <c r="X38" i="15"/>
  <c r="H40" i="15"/>
  <c r="D43" i="15"/>
  <c r="R93" i="15"/>
  <c r="S113" i="15"/>
  <c r="Z37" i="15"/>
  <c r="AB38" i="15"/>
  <c r="L40" i="15"/>
  <c r="F43" i="15"/>
  <c r="H34" i="15"/>
  <c r="AB119" i="15"/>
  <c r="AB113" i="15" s="1"/>
  <c r="L119" i="15"/>
  <c r="S32" i="15"/>
  <c r="K37" i="15"/>
  <c r="D84" i="15"/>
  <c r="N37" i="15"/>
  <c r="V83" i="15"/>
  <c r="L95" i="15"/>
  <c r="D34" i="15"/>
  <c r="B138" i="15"/>
  <c r="H45" i="15"/>
  <c r="Z82" i="15"/>
  <c r="L125" i="15"/>
  <c r="V33" i="15"/>
  <c r="F34" i="15"/>
  <c r="R34" i="15"/>
  <c r="L38" i="15"/>
  <c r="T39" i="15"/>
  <c r="AB40" i="15"/>
  <c r="K43" i="15"/>
  <c r="AA43" i="15"/>
  <c r="L45" i="15"/>
  <c r="F113" i="15"/>
  <c r="Z113" i="15"/>
  <c r="K33" i="15"/>
  <c r="J34" i="15"/>
  <c r="W34" i="15"/>
  <c r="R32" i="15"/>
  <c r="AA33" i="15"/>
  <c r="K34" i="15"/>
  <c r="T44" i="15"/>
  <c r="F32" i="15"/>
  <c r="O33" i="15"/>
  <c r="B34" i="15"/>
  <c r="X44" i="15"/>
  <c r="P63" i="15"/>
  <c r="S62" i="15"/>
  <c r="P74" i="15"/>
  <c r="S37" i="15"/>
  <c r="C33" i="15"/>
  <c r="R33" i="15"/>
  <c r="W43" i="15"/>
  <c r="X64" i="15"/>
  <c r="AB68" i="15"/>
  <c r="AB62" i="15" s="1"/>
  <c r="L68" i="15"/>
  <c r="F37" i="15"/>
  <c r="J32" i="15"/>
  <c r="V82" i="15"/>
  <c r="D83" i="15"/>
  <c r="S33" i="15"/>
  <c r="W133" i="15"/>
  <c r="G134" i="15"/>
  <c r="C135" i="15"/>
  <c r="O135" i="15"/>
  <c r="AA135" i="15"/>
  <c r="J138" i="15"/>
  <c r="T139" i="15"/>
  <c r="AB140" i="15"/>
  <c r="C144" i="15"/>
  <c r="N144" i="15"/>
  <c r="Z144" i="15"/>
  <c r="AB145" i="15"/>
  <c r="K133" i="15"/>
  <c r="W32" i="15"/>
  <c r="F33" i="15"/>
  <c r="G144" i="15"/>
  <c r="B12" i="15"/>
  <c r="V12" i="15"/>
  <c r="V31" i="15" s="1"/>
  <c r="T24" i="15"/>
  <c r="S34" i="15"/>
  <c r="X40" i="15"/>
  <c r="D82" i="15"/>
  <c r="AA82" i="15"/>
  <c r="J83" i="15"/>
  <c r="W83" i="15"/>
  <c r="F84" i="15"/>
  <c r="K87" i="15"/>
  <c r="AA87" i="15"/>
  <c r="H89" i="15"/>
  <c r="P90" i="15"/>
  <c r="H94" i="15"/>
  <c r="Z83" i="15"/>
  <c r="T89" i="15"/>
  <c r="V134" i="15"/>
  <c r="D135" i="15"/>
  <c r="K138" i="15"/>
  <c r="X139" i="15"/>
  <c r="H141" i="15"/>
  <c r="D144" i="15"/>
  <c r="O144" i="15"/>
  <c r="AA144" i="15"/>
  <c r="H146" i="15"/>
  <c r="D134" i="15"/>
  <c r="R144" i="15"/>
  <c r="D12" i="15"/>
  <c r="AB14" i="15"/>
  <c r="AB33" i="15" s="1"/>
  <c r="K32" i="15"/>
  <c r="W37" i="15"/>
  <c r="G82" i="15"/>
  <c r="S82" i="15"/>
  <c r="B83" i="15"/>
  <c r="N83" i="15"/>
  <c r="C87" i="15"/>
  <c r="O87" i="15"/>
  <c r="H88" i="15"/>
  <c r="P89" i="15"/>
  <c r="J93" i="15"/>
  <c r="V93" i="15"/>
  <c r="P94" i="15"/>
  <c r="X95" i="15"/>
  <c r="S84" i="15"/>
  <c r="X90" i="15"/>
  <c r="C133" i="15"/>
  <c r="O133" i="15"/>
  <c r="AA133" i="15"/>
  <c r="K134" i="15"/>
  <c r="G135" i="15"/>
  <c r="C138" i="15"/>
  <c r="O138" i="15"/>
  <c r="AA138" i="15"/>
  <c r="H140" i="15"/>
  <c r="P141" i="15"/>
  <c r="H145" i="15"/>
  <c r="Z134" i="15"/>
  <c r="T140" i="15"/>
  <c r="F82" i="15"/>
  <c r="G84" i="15"/>
  <c r="L94" i="15"/>
  <c r="R135" i="15"/>
  <c r="O134" i="15"/>
  <c r="AA12" i="15"/>
  <c r="L13" i="15"/>
  <c r="X15" i="15"/>
  <c r="X34" i="15" s="1"/>
  <c r="P18" i="15"/>
  <c r="L24" i="15"/>
  <c r="V32" i="15"/>
  <c r="G43" i="15"/>
  <c r="J82" i="15"/>
  <c r="C83" i="15"/>
  <c r="AA83" i="15"/>
  <c r="J84" i="15"/>
  <c r="V84" i="15"/>
  <c r="D87" i="15"/>
  <c r="R87" i="15"/>
  <c r="L88" i="15"/>
  <c r="AB90" i="15"/>
  <c r="K93" i="15"/>
  <c r="W93" i="15"/>
  <c r="T94" i="15"/>
  <c r="B87" i="15"/>
  <c r="D133" i="15"/>
  <c r="B134" i="15"/>
  <c r="N134" i="15"/>
  <c r="V135" i="15"/>
  <c r="D138" i="15"/>
  <c r="T141" i="15"/>
  <c r="L145" i="15"/>
  <c r="T146" i="15"/>
  <c r="B37" i="15"/>
  <c r="R82" i="15"/>
  <c r="R84" i="15"/>
  <c r="J12" i="15"/>
  <c r="J31" i="15" s="1"/>
  <c r="T14" i="15"/>
  <c r="H18" i="15"/>
  <c r="D33" i="15"/>
  <c r="P38" i="15"/>
  <c r="R43" i="15"/>
  <c r="R83" i="15"/>
  <c r="K84" i="15"/>
  <c r="W84" i="15"/>
  <c r="F87" i="15"/>
  <c r="S87" i="15"/>
  <c r="B93" i="15"/>
  <c r="X94" i="15"/>
  <c r="K82" i="15"/>
  <c r="W87" i="15"/>
  <c r="F133" i="15"/>
  <c r="R133" i="15"/>
  <c r="C134" i="15"/>
  <c r="AA134" i="15"/>
  <c r="J135" i="15"/>
  <c r="W135" i="15"/>
  <c r="F138" i="15"/>
  <c r="R138" i="15"/>
  <c r="H139" i="15"/>
  <c r="P140" i="15"/>
  <c r="J144" i="15"/>
  <c r="V144" i="15"/>
  <c r="P145" i="15"/>
  <c r="X146" i="15"/>
  <c r="X141" i="15"/>
  <c r="K83" i="15"/>
  <c r="N87" i="15"/>
  <c r="T95" i="15"/>
  <c r="N138" i="15"/>
  <c r="H14" i="15"/>
  <c r="W82" i="15"/>
  <c r="F83" i="15"/>
  <c r="S83" i="15"/>
  <c r="B84" i="15"/>
  <c r="G87" i="15"/>
  <c r="V87" i="15"/>
  <c r="T88" i="15"/>
  <c r="AB89" i="15"/>
  <c r="C93" i="15"/>
  <c r="N93" i="15"/>
  <c r="Z93" i="15"/>
  <c r="AB94" i="15"/>
  <c r="G133" i="15"/>
  <c r="S133" i="15"/>
  <c r="R134" i="15"/>
  <c r="K135" i="15"/>
  <c r="G138" i="15"/>
  <c r="S138" i="15"/>
  <c r="L139" i="15"/>
  <c r="AB141" i="15"/>
  <c r="K144" i="15"/>
  <c r="W144" i="15"/>
  <c r="T145" i="15"/>
  <c r="N12" i="15"/>
  <c r="P15" i="15"/>
  <c r="P34" i="15" s="1"/>
  <c r="P14" i="15"/>
  <c r="B82" i="15"/>
  <c r="N82" i="15"/>
  <c r="G83" i="15"/>
  <c r="C84" i="15"/>
  <c r="N84" i="15"/>
  <c r="Z84" i="15"/>
  <c r="X88" i="15"/>
  <c r="H90" i="15"/>
  <c r="D93" i="15"/>
  <c r="O93" i="15"/>
  <c r="AA93" i="15"/>
  <c r="H95" i="15"/>
  <c r="P88" i="15"/>
  <c r="J133" i="15"/>
  <c r="F134" i="15"/>
  <c r="S134" i="15"/>
  <c r="B135" i="15"/>
  <c r="N135" i="15"/>
  <c r="Z135" i="15"/>
  <c r="V138" i="15"/>
  <c r="X140" i="15"/>
  <c r="B144" i="15"/>
  <c r="X145" i="15"/>
  <c r="V61" i="9"/>
  <c r="W65" i="9"/>
  <c r="Z71" i="9"/>
  <c r="F142" i="9"/>
  <c r="J61" i="9"/>
  <c r="N71" i="9"/>
  <c r="AA60" i="9"/>
  <c r="K61" i="9"/>
  <c r="O71" i="9"/>
  <c r="Z122" i="9"/>
  <c r="V65" i="9"/>
  <c r="O60" i="9"/>
  <c r="D71" i="9"/>
  <c r="N122" i="9"/>
  <c r="AA122" i="9"/>
  <c r="W60" i="9"/>
  <c r="C91" i="9"/>
  <c r="Z173" i="9"/>
  <c r="N62" i="9"/>
  <c r="N65" i="9"/>
  <c r="W91" i="9"/>
  <c r="B60" i="9"/>
  <c r="C62" i="9"/>
  <c r="S61" i="9"/>
  <c r="W71" i="9"/>
  <c r="G61" i="9"/>
  <c r="N91" i="9"/>
  <c r="G10" i="14"/>
  <c r="S10" i="14"/>
  <c r="J10" i="14"/>
  <c r="H11" i="14"/>
  <c r="X22" i="14"/>
  <c r="AB22" i="14"/>
  <c r="X16" i="14"/>
  <c r="N10" i="14"/>
  <c r="H10" i="14"/>
  <c r="T11" i="14"/>
  <c r="AB12" i="14"/>
  <c r="V10" i="14"/>
  <c r="W10" i="14"/>
  <c r="AB16" i="14"/>
  <c r="K10" i="14"/>
  <c r="H20" i="13"/>
  <c r="B86" i="13"/>
  <c r="N86" i="13"/>
  <c r="C86" i="13"/>
  <c r="O86" i="13"/>
  <c r="D86" i="13"/>
  <c r="J53" i="13"/>
  <c r="J20" i="13"/>
  <c r="K53" i="13"/>
  <c r="K20" i="13"/>
  <c r="B53" i="13"/>
  <c r="B20" i="13"/>
  <c r="L53" i="13"/>
  <c r="L20" i="13"/>
  <c r="C53" i="13"/>
  <c r="N53" i="13"/>
  <c r="F86" i="13"/>
  <c r="R86" i="13"/>
  <c r="D53" i="13"/>
  <c r="O53" i="13"/>
  <c r="F53" i="13"/>
  <c r="S86" i="13"/>
  <c r="R53" i="13"/>
  <c r="J86" i="13"/>
  <c r="T86" i="13"/>
  <c r="G86" i="13"/>
  <c r="G53" i="13"/>
  <c r="S53" i="13"/>
  <c r="K86" i="13"/>
  <c r="H86" i="13"/>
  <c r="H53" i="13"/>
  <c r="T53" i="13"/>
  <c r="L86" i="13"/>
  <c r="AB104" i="11"/>
  <c r="AO40" i="11"/>
  <c r="BE20" i="11"/>
  <c r="BE36" i="11"/>
  <c r="AM13" i="11"/>
  <c r="BC13" i="11"/>
  <c r="AW38" i="11"/>
  <c r="AF13" i="11"/>
  <c r="AU57" i="11"/>
  <c r="AY57" i="11"/>
  <c r="AJ57" i="11"/>
  <c r="AZ13" i="11"/>
  <c r="BA83" i="11"/>
  <c r="AS85" i="11"/>
  <c r="AO39" i="11"/>
  <c r="BA116" i="11"/>
  <c r="AS34" i="11"/>
  <c r="AM57" i="11"/>
  <c r="AN104" i="11"/>
  <c r="AW113" i="11"/>
  <c r="AK106" i="11"/>
  <c r="AS112" i="11"/>
  <c r="AK114" i="11"/>
  <c r="BA126" i="11"/>
  <c r="BA124" i="11"/>
  <c r="AQ104" i="11"/>
  <c r="AK112" i="11"/>
  <c r="BE119" i="11"/>
  <c r="AO115" i="11"/>
  <c r="AG57" i="11"/>
  <c r="AV57" i="11"/>
  <c r="AI104" i="11"/>
  <c r="AK120" i="11"/>
  <c r="AO123" i="11"/>
  <c r="AS66" i="11"/>
  <c r="AW25" i="11"/>
  <c r="AS74" i="11"/>
  <c r="AO35" i="11"/>
  <c r="BA80" i="11"/>
  <c r="AS82" i="11"/>
  <c r="AK84" i="11"/>
  <c r="BA31" i="11"/>
  <c r="AS107" i="11"/>
  <c r="AW63" i="11"/>
  <c r="BA113" i="11"/>
  <c r="AK117" i="11"/>
  <c r="AW71" i="11"/>
  <c r="AO73" i="11"/>
  <c r="BA121" i="11"/>
  <c r="AS123" i="11"/>
  <c r="BE77" i="11"/>
  <c r="AK125" i="11"/>
  <c r="AW79" i="11"/>
  <c r="AO81" i="11"/>
  <c r="BA130" i="11"/>
  <c r="AS84" i="11"/>
  <c r="BE85" i="11"/>
  <c r="AK19" i="11"/>
  <c r="AB13" i="11"/>
  <c r="AS17" i="11"/>
  <c r="AS26" i="11"/>
  <c r="BA109" i="11"/>
  <c r="AS111" i="11"/>
  <c r="AK113" i="11"/>
  <c r="BA117" i="11"/>
  <c r="AK129" i="11"/>
  <c r="BE60" i="11"/>
  <c r="AS67" i="11"/>
  <c r="AW70" i="11"/>
  <c r="AO72" i="11"/>
  <c r="BA73" i="11"/>
  <c r="BE76" i="11"/>
  <c r="AK77" i="11"/>
  <c r="AW78" i="11"/>
  <c r="AO80" i="11"/>
  <c r="BA81" i="11"/>
  <c r="AS83" i="11"/>
  <c r="BE84" i="11"/>
  <c r="AK85" i="11"/>
  <c r="BA39" i="11"/>
  <c r="AS118" i="11"/>
  <c r="AW121" i="11"/>
  <c r="AK128" i="11"/>
  <c r="BA132" i="11"/>
  <c r="AW15" i="11"/>
  <c r="BA15" i="11"/>
  <c r="BA17" i="11"/>
  <c r="BA18" i="11"/>
  <c r="BE21" i="11"/>
  <c r="AK23" i="11"/>
  <c r="AO25" i="11"/>
  <c r="AW27" i="11"/>
  <c r="AK27" i="11"/>
  <c r="BA30" i="11"/>
  <c r="BE31" i="11"/>
  <c r="AK34" i="11"/>
  <c r="AO79" i="11"/>
  <c r="AO37" i="11"/>
  <c r="AS38" i="11"/>
  <c r="BE41" i="11"/>
  <c r="BC57" i="11"/>
  <c r="AO60" i="11"/>
  <c r="BA61" i="11"/>
  <c r="AS63" i="11"/>
  <c r="BE64" i="11"/>
  <c r="AK65" i="11"/>
  <c r="AW66" i="11"/>
  <c r="AO68" i="11"/>
  <c r="BA69" i="11"/>
  <c r="AS71" i="11"/>
  <c r="BE72" i="11"/>
  <c r="AK73" i="11"/>
  <c r="AW74" i="11"/>
  <c r="AO76" i="11"/>
  <c r="BA77" i="11"/>
  <c r="AS79" i="11"/>
  <c r="BE80" i="11"/>
  <c r="AK81" i="11"/>
  <c r="AW82" i="11"/>
  <c r="AO84" i="11"/>
  <c r="BA85" i="11"/>
  <c r="BD104" i="11"/>
  <c r="BE108" i="11"/>
  <c r="AW110" i="11"/>
  <c r="AO112" i="11"/>
  <c r="BE116" i="11"/>
  <c r="AW118" i="11"/>
  <c r="AO120" i="11"/>
  <c r="BE124" i="11"/>
  <c r="AW126" i="11"/>
  <c r="AO128" i="11"/>
  <c r="BA129" i="11"/>
  <c r="AS131" i="11"/>
  <c r="BE132" i="11"/>
  <c r="AW17" i="11"/>
  <c r="BE61" i="11"/>
  <c r="BE69" i="11"/>
  <c r="AE104" i="11"/>
  <c r="AR104" i="11"/>
  <c r="BA110" i="11"/>
  <c r="BA118" i="11"/>
  <c r="AS120" i="11"/>
  <c r="AS128" i="11"/>
  <c r="AK130" i="11"/>
  <c r="AN13" i="11"/>
  <c r="AO16" i="11"/>
  <c r="BA28" i="11"/>
  <c r="AK32" i="11"/>
  <c r="AO65" i="11"/>
  <c r="AS115" i="11"/>
  <c r="AI13" i="11"/>
  <c r="BE59" i="11"/>
  <c r="AK22" i="11"/>
  <c r="AS23" i="11"/>
  <c r="AW68" i="11"/>
  <c r="AW69" i="11"/>
  <c r="BA26" i="11"/>
  <c r="BE29" i="11"/>
  <c r="AK31" i="11"/>
  <c r="AO33" i="11"/>
  <c r="AW35" i="11"/>
  <c r="AK35" i="11"/>
  <c r="BA38" i="11"/>
  <c r="AE57" i="11"/>
  <c r="AR57" i="11"/>
  <c r="AK59" i="11"/>
  <c r="AW107" i="11"/>
  <c r="AO109" i="11"/>
  <c r="BA63" i="11"/>
  <c r="AS65" i="11"/>
  <c r="BE113" i="11"/>
  <c r="AK67" i="11"/>
  <c r="AW115" i="11"/>
  <c r="AO117" i="11"/>
  <c r="BA71" i="11"/>
  <c r="AS73" i="11"/>
  <c r="BE121" i="11"/>
  <c r="AK75" i="11"/>
  <c r="AW123" i="11"/>
  <c r="AO125" i="11"/>
  <c r="BA79" i="11"/>
  <c r="AS81" i="11"/>
  <c r="BE129" i="11"/>
  <c r="AK83" i="11"/>
  <c r="AW131" i="11"/>
  <c r="AO106" i="11"/>
  <c r="BA107" i="11"/>
  <c r="AS109" i="11"/>
  <c r="BE110" i="11"/>
  <c r="AK111" i="11"/>
  <c r="AW112" i="11"/>
  <c r="AO114" i="11"/>
  <c r="BA115" i="11"/>
  <c r="AS117" i="11"/>
  <c r="BE118" i="11"/>
  <c r="AK119" i="11"/>
  <c r="AW120" i="11"/>
  <c r="AO122" i="11"/>
  <c r="BA123" i="11"/>
  <c r="AS125" i="11"/>
  <c r="BE126" i="11"/>
  <c r="AK127" i="11"/>
  <c r="AW128" i="11"/>
  <c r="AO130" i="11"/>
  <c r="BA131" i="11"/>
  <c r="AV13" i="11"/>
  <c r="BE83" i="11"/>
  <c r="AK109" i="11"/>
  <c r="AY13" i="11"/>
  <c r="BE15" i="11"/>
  <c r="BE16" i="11"/>
  <c r="AS18" i="11"/>
  <c r="AK21" i="11"/>
  <c r="AW23" i="11"/>
  <c r="BA23" i="11"/>
  <c r="BA25" i="11"/>
  <c r="AS32" i="11"/>
  <c r="BA35" i="11"/>
  <c r="BA36" i="11"/>
  <c r="BE38" i="11"/>
  <c r="AK40" i="11"/>
  <c r="AF104" i="11"/>
  <c r="AU104" i="11"/>
  <c r="BA60" i="11"/>
  <c r="H57" i="11"/>
  <c r="AW65" i="11"/>
  <c r="BA68" i="11"/>
  <c r="AK72" i="11"/>
  <c r="AW73" i="11"/>
  <c r="BA76" i="11"/>
  <c r="BE79" i="11"/>
  <c r="AK80" i="11"/>
  <c r="AW81" i="11"/>
  <c r="AO83" i="11"/>
  <c r="BA84" i="11"/>
  <c r="AG104" i="11"/>
  <c r="AV104" i="11"/>
  <c r="AS106" i="11"/>
  <c r="BE107" i="11"/>
  <c r="AK108" i="11"/>
  <c r="AW109" i="11"/>
  <c r="AO111" i="11"/>
  <c r="BA112" i="11"/>
  <c r="AS114" i="11"/>
  <c r="BE115" i="11"/>
  <c r="AK116" i="11"/>
  <c r="AW117" i="11"/>
  <c r="AO119" i="11"/>
  <c r="BA120" i="11"/>
  <c r="AS122" i="11"/>
  <c r="BE123" i="11"/>
  <c r="AK124" i="11"/>
  <c r="AW125" i="11"/>
  <c r="AO127" i="11"/>
  <c r="BA128" i="11"/>
  <c r="AS130" i="11"/>
  <c r="BE131" i="11"/>
  <c r="AO24" i="11"/>
  <c r="AW77" i="11"/>
  <c r="AK61" i="11"/>
  <c r="AO64" i="11"/>
  <c r="AS75" i="11"/>
  <c r="AS119" i="11"/>
  <c r="AK121" i="11"/>
  <c r="BE128" i="11"/>
  <c r="AW130" i="11"/>
  <c r="AN57" i="11"/>
  <c r="BD13" i="11"/>
  <c r="AK15" i="11"/>
  <c r="AO17" i="11"/>
  <c r="AO62" i="11"/>
  <c r="AS64" i="11"/>
  <c r="BE67" i="11"/>
  <c r="AK29" i="11"/>
  <c r="AW31" i="11"/>
  <c r="BA33" i="11"/>
  <c r="AO36" i="11"/>
  <c r="AS40" i="11"/>
  <c r="AW106" i="11"/>
  <c r="AO108" i="11"/>
  <c r="BA62" i="11"/>
  <c r="AB57" i="11"/>
  <c r="AK66" i="11"/>
  <c r="AW114" i="11"/>
  <c r="AO116" i="11"/>
  <c r="BA70" i="11"/>
  <c r="BE120" i="11"/>
  <c r="AK74" i="11"/>
  <c r="AW122" i="11"/>
  <c r="AO124" i="11"/>
  <c r="BA78" i="11"/>
  <c r="AS80" i="11"/>
  <c r="BE81" i="11"/>
  <c r="AK82" i="11"/>
  <c r="AW83" i="11"/>
  <c r="AO85" i="11"/>
  <c r="AY104" i="11"/>
  <c r="BA106" i="11"/>
  <c r="BE109" i="11"/>
  <c r="AK110" i="11"/>
  <c r="AW111" i="11"/>
  <c r="AO113" i="11"/>
  <c r="BA114" i="11"/>
  <c r="BE117" i="11"/>
  <c r="AK118" i="11"/>
  <c r="AW119" i="11"/>
  <c r="BA122" i="11"/>
  <c r="BE125" i="11"/>
  <c r="AK126" i="11"/>
  <c r="AW127" i="11"/>
  <c r="AO129" i="11"/>
  <c r="AK16" i="11"/>
  <c r="AO63" i="11"/>
  <c r="AS19" i="11"/>
  <c r="AS22" i="11"/>
  <c r="BE28" i="11"/>
  <c r="AS59" i="11"/>
  <c r="AW62" i="11"/>
  <c r="BA65" i="11"/>
  <c r="BE68" i="11"/>
  <c r="AK69" i="11"/>
  <c r="T104" i="11"/>
  <c r="BA125" i="11"/>
  <c r="AS127" i="11"/>
  <c r="AO132" i="11"/>
  <c r="AQ13" i="11"/>
  <c r="AS16" i="11"/>
  <c r="AW19" i="11"/>
  <c r="BA22" i="11"/>
  <c r="BE23" i="11"/>
  <c r="AK26" i="11"/>
  <c r="AO71" i="11"/>
  <c r="AO29" i="11"/>
  <c r="AS30" i="11"/>
  <c r="BE33" i="11"/>
  <c r="AK38" i="11"/>
  <c r="AS39" i="11"/>
  <c r="AW84" i="11"/>
  <c r="AW85" i="11"/>
  <c r="AJ104" i="11"/>
  <c r="AZ57" i="11"/>
  <c r="AS108" i="11"/>
  <c r="BE62" i="11"/>
  <c r="AW64" i="11"/>
  <c r="AO66" i="11"/>
  <c r="AS116" i="11"/>
  <c r="BE70" i="11"/>
  <c r="AW72" i="11"/>
  <c r="AO74" i="11"/>
  <c r="AS124" i="11"/>
  <c r="BE78" i="11"/>
  <c r="AW80" i="11"/>
  <c r="AO82" i="11"/>
  <c r="AS132" i="11"/>
  <c r="AM104" i="11"/>
  <c r="AZ104" i="11"/>
  <c r="BE106" i="11"/>
  <c r="AK107" i="11"/>
  <c r="AW108" i="11"/>
  <c r="AO110" i="11"/>
  <c r="BA111" i="11"/>
  <c r="AS113" i="11"/>
  <c r="BE114" i="11"/>
  <c r="AK115" i="11"/>
  <c r="AW116" i="11"/>
  <c r="AO118" i="11"/>
  <c r="BA119" i="11"/>
  <c r="AS121" i="11"/>
  <c r="BE122" i="11"/>
  <c r="AK123" i="11"/>
  <c r="AW124" i="11"/>
  <c r="AO126" i="11"/>
  <c r="BA127" i="11"/>
  <c r="AS129" i="11"/>
  <c r="BE130" i="11"/>
  <c r="AK131" i="11"/>
  <c r="AW132" i="11"/>
  <c r="C71" i="9"/>
  <c r="R71" i="9"/>
  <c r="O61" i="9"/>
  <c r="W167" i="9"/>
  <c r="Z65" i="9"/>
  <c r="J116" i="9"/>
  <c r="K62" i="9"/>
  <c r="Z62" i="9"/>
  <c r="AA61" i="9"/>
  <c r="C40" i="9"/>
  <c r="D173" i="9"/>
  <c r="O173" i="9"/>
  <c r="B122" i="9"/>
  <c r="S173" i="9"/>
  <c r="C122" i="9"/>
  <c r="S122" i="9"/>
  <c r="D122" i="9"/>
  <c r="W173" i="9"/>
  <c r="V122" i="9"/>
  <c r="O122" i="9"/>
  <c r="B173" i="9"/>
  <c r="C65" i="9"/>
  <c r="B116" i="9"/>
  <c r="B167" i="9"/>
  <c r="C116" i="9"/>
  <c r="R116" i="9"/>
  <c r="C167" i="9"/>
  <c r="N167" i="9"/>
  <c r="R40" i="9"/>
  <c r="O167" i="9"/>
  <c r="F167" i="9"/>
  <c r="R167" i="9"/>
  <c r="G116" i="9"/>
  <c r="W116" i="9"/>
  <c r="G167" i="9"/>
  <c r="K60" i="9"/>
  <c r="H113" i="9"/>
  <c r="AB72" i="9"/>
  <c r="B62" i="9"/>
  <c r="AA62" i="9"/>
  <c r="R61" i="9"/>
  <c r="F61" i="9"/>
  <c r="V60" i="9"/>
  <c r="O62" i="9"/>
  <c r="F113" i="9"/>
  <c r="X97" i="9"/>
  <c r="X91" i="9" s="1"/>
  <c r="D62" i="9"/>
  <c r="AB52" i="9"/>
  <c r="T94" i="9"/>
  <c r="H61" i="9"/>
  <c r="N60" i="9"/>
  <c r="T91" i="9"/>
  <c r="AB103" i="9"/>
  <c r="L67" i="9"/>
  <c r="T68" i="9"/>
  <c r="H52" i="9"/>
  <c r="N112" i="9"/>
  <c r="H123" i="9"/>
  <c r="L62" i="9"/>
  <c r="J113" i="9"/>
  <c r="V113" i="9"/>
  <c r="AB118" i="9"/>
  <c r="J111" i="9"/>
  <c r="D112" i="9"/>
  <c r="AA112" i="9"/>
  <c r="B162" i="9"/>
  <c r="H163" i="9"/>
  <c r="S60" i="9"/>
  <c r="C61" i="9"/>
  <c r="G60" i="9"/>
  <c r="F122" i="9"/>
  <c r="S62" i="9"/>
  <c r="F71" i="9"/>
  <c r="F60" i="9"/>
  <c r="Z142" i="9"/>
  <c r="W61" i="9"/>
  <c r="G62" i="9"/>
  <c r="R62" i="9"/>
  <c r="R60" i="9"/>
  <c r="B61" i="9"/>
  <c r="C142" i="9"/>
  <c r="N142" i="9"/>
  <c r="N59" i="9" s="1"/>
  <c r="K111" i="9"/>
  <c r="V111" i="9"/>
  <c r="F112" i="9"/>
  <c r="R112" i="9"/>
  <c r="AB93" i="9"/>
  <c r="K113" i="9"/>
  <c r="W113" i="9"/>
  <c r="X123" i="9"/>
  <c r="L175" i="9"/>
  <c r="J163" i="9"/>
  <c r="B111" i="9"/>
  <c r="W111" i="9"/>
  <c r="G112" i="9"/>
  <c r="S112" i="9"/>
  <c r="B113" i="9"/>
  <c r="X94" i="9"/>
  <c r="X118" i="9"/>
  <c r="AB123" i="9"/>
  <c r="H174" i="9"/>
  <c r="P175" i="9"/>
  <c r="C164" i="9"/>
  <c r="C111" i="9"/>
  <c r="N111" i="9"/>
  <c r="H112" i="9"/>
  <c r="C113" i="9"/>
  <c r="N113" i="9"/>
  <c r="N164" i="9"/>
  <c r="D111" i="9"/>
  <c r="O111" i="9"/>
  <c r="Z111" i="9"/>
  <c r="J112" i="9"/>
  <c r="H119" i="9"/>
  <c r="L93" i="9"/>
  <c r="C163" i="9"/>
  <c r="N163" i="9"/>
  <c r="S164" i="9"/>
  <c r="L169" i="9"/>
  <c r="T170" i="9"/>
  <c r="W164" i="9"/>
  <c r="H170" i="9"/>
  <c r="F111" i="9"/>
  <c r="AA111" i="9"/>
  <c r="P124" i="9"/>
  <c r="L124" i="9"/>
  <c r="T162" i="9"/>
  <c r="D163" i="9"/>
  <c r="O163" i="9"/>
  <c r="Z163" i="9"/>
  <c r="J164" i="9"/>
  <c r="S113" i="9"/>
  <c r="J162" i="9"/>
  <c r="V162" i="9"/>
  <c r="F163" i="9"/>
  <c r="AA163" i="9"/>
  <c r="K164" i="9"/>
  <c r="X174" i="9"/>
  <c r="F162" i="9"/>
  <c r="D61" i="9"/>
  <c r="O112" i="9"/>
  <c r="Z112" i="9"/>
  <c r="L118" i="9"/>
  <c r="T119" i="9"/>
  <c r="P123" i="9"/>
  <c r="K162" i="9"/>
  <c r="W162" i="9"/>
  <c r="AB174" i="9"/>
  <c r="AA162" i="9"/>
  <c r="S10" i="9"/>
  <c r="P10" i="9"/>
  <c r="AA10" i="9"/>
  <c r="F10" i="9"/>
  <c r="D105" i="7"/>
  <c r="E17" i="8"/>
  <c r="M17" i="8"/>
  <c r="E18" i="8"/>
  <c r="M18" i="8"/>
  <c r="E19" i="8"/>
  <c r="M19" i="8"/>
  <c r="C21" i="8"/>
  <c r="G121" i="7"/>
  <c r="G99" i="7" s="1"/>
  <c r="H121" i="7"/>
  <c r="H99" i="7" s="1"/>
  <c r="I14" i="8"/>
  <c r="Q14" i="8"/>
  <c r="I13" i="8"/>
  <c r="Q13" i="8"/>
  <c r="J14" i="8"/>
  <c r="O121" i="7"/>
  <c r="O99" i="7" s="1"/>
  <c r="C105" i="7"/>
  <c r="I12" i="8"/>
  <c r="Q12" i="8"/>
  <c r="J13" i="8"/>
  <c r="I22" i="8"/>
  <c r="Q22" i="8"/>
  <c r="C27" i="8"/>
  <c r="K27" i="8"/>
  <c r="G32" i="8"/>
  <c r="O32" i="8"/>
  <c r="G33" i="8"/>
  <c r="O33" i="8"/>
  <c r="G38" i="8"/>
  <c r="O38" i="8"/>
  <c r="G16" i="8"/>
  <c r="J12" i="8"/>
  <c r="D27" i="8"/>
  <c r="L27" i="8"/>
  <c r="P32" i="8"/>
  <c r="H33" i="8"/>
  <c r="P33" i="8"/>
  <c r="H38" i="8"/>
  <c r="P38" i="8"/>
  <c r="J110" i="7"/>
  <c r="G10" i="8"/>
  <c r="P11" i="8"/>
  <c r="G56" i="7"/>
  <c r="G11" i="8" s="1"/>
  <c r="C10" i="8"/>
  <c r="F11" i="8"/>
  <c r="N11" i="8"/>
  <c r="G13" i="8"/>
  <c r="O13" i="8"/>
  <c r="K16" i="8"/>
  <c r="G21" i="8"/>
  <c r="J56" i="7"/>
  <c r="E10" i="8"/>
  <c r="O11" i="8"/>
  <c r="G12" i="8"/>
  <c r="O12" i="8"/>
  <c r="G22" i="8"/>
  <c r="O22" i="8"/>
  <c r="E61" i="7"/>
  <c r="E16" i="8" s="1"/>
  <c r="K66" i="7"/>
  <c r="K55" i="7" s="1"/>
  <c r="M10" i="8"/>
  <c r="I11" i="8"/>
  <c r="Q11" i="8"/>
  <c r="O16" i="8"/>
  <c r="O21" i="8"/>
  <c r="C16" i="8"/>
  <c r="J11" i="8"/>
  <c r="D14" i="8"/>
  <c r="L14" i="8"/>
  <c r="I17" i="8"/>
  <c r="Q17" i="8"/>
  <c r="I18" i="8"/>
  <c r="Q18" i="8"/>
  <c r="I19" i="8"/>
  <c r="Q19" i="8"/>
  <c r="Q21" i="8"/>
  <c r="J22" i="8"/>
  <c r="O66" i="7"/>
  <c r="O55" i="7" s="1"/>
  <c r="M16" i="8"/>
  <c r="L13" i="8"/>
  <c r="Q77" i="7"/>
  <c r="Q55" i="7" s="1"/>
  <c r="D11" i="8"/>
  <c r="L11" i="8"/>
  <c r="D12" i="8"/>
  <c r="L12" i="8"/>
  <c r="E13" i="8"/>
  <c r="M13" i="8"/>
  <c r="E21" i="8"/>
  <c r="H11" i="8"/>
  <c r="D13" i="8"/>
  <c r="Q16" i="8"/>
  <c r="Q32" i="8"/>
  <c r="E11" i="8"/>
  <c r="M11" i="8"/>
  <c r="E12" i="8"/>
  <c r="M12" i="8"/>
  <c r="G14" i="8"/>
  <c r="O14" i="8"/>
  <c r="I16" i="8"/>
  <c r="D17" i="8"/>
  <c r="L17" i="8"/>
  <c r="D18" i="8"/>
  <c r="L18" i="8"/>
  <c r="D19" i="8"/>
  <c r="L19" i="8"/>
  <c r="B12" i="6"/>
  <c r="B10" i="6"/>
  <c r="B11" i="6"/>
  <c r="C9" i="6"/>
  <c r="C31" i="6" s="1"/>
  <c r="K9" i="6"/>
  <c r="K32" i="6" s="1"/>
  <c r="D9" i="6"/>
  <c r="D32" i="6" s="1"/>
  <c r="I9" i="6"/>
  <c r="I33" i="6" s="1"/>
  <c r="L9" i="6"/>
  <c r="L31" i="6" s="1"/>
  <c r="Q9" i="6"/>
  <c r="Q32" i="6" s="1"/>
  <c r="O37" i="6"/>
  <c r="H42" i="6"/>
  <c r="F46" i="6"/>
  <c r="B43" i="6"/>
  <c r="F38" i="6"/>
  <c r="L42" i="6"/>
  <c r="J46" i="6"/>
  <c r="L48" i="6"/>
  <c r="J38" i="6"/>
  <c r="P42" i="6"/>
  <c r="N46" i="6"/>
  <c r="P48" i="6"/>
  <c r="H48" i="6"/>
  <c r="E41" i="6"/>
  <c r="C43" i="6"/>
  <c r="E47" i="6"/>
  <c r="H9" i="6"/>
  <c r="H33" i="6" s="1"/>
  <c r="I41" i="6"/>
  <c r="G43" i="6"/>
  <c r="I47" i="6"/>
  <c r="C37" i="6"/>
  <c r="M41" i="6"/>
  <c r="K43" i="6"/>
  <c r="M47" i="6"/>
  <c r="B42" i="6"/>
  <c r="G37" i="6"/>
  <c r="Q41" i="6"/>
  <c r="O43" i="6"/>
  <c r="Q47" i="6"/>
  <c r="P9" i="6"/>
  <c r="P33" i="6" s="1"/>
  <c r="K37" i="6"/>
  <c r="D42" i="6"/>
  <c r="B46" i="6"/>
  <c r="D48" i="6"/>
  <c r="I45" i="5"/>
  <c r="Q45" i="5"/>
  <c r="Q51" i="5"/>
  <c r="E45" i="5"/>
  <c r="M45" i="5"/>
  <c r="E51" i="5"/>
  <c r="M51" i="5"/>
  <c r="G45" i="5"/>
  <c r="O45" i="5"/>
  <c r="H45" i="5"/>
  <c r="P45" i="5"/>
  <c r="H51" i="5"/>
  <c r="P51" i="5"/>
  <c r="G39" i="5"/>
  <c r="O51" i="5"/>
  <c r="J45" i="5"/>
  <c r="B51" i="5"/>
  <c r="J51" i="5"/>
  <c r="C45" i="5"/>
  <c r="K45" i="5"/>
  <c r="C51" i="5"/>
  <c r="K51" i="5"/>
  <c r="D45" i="5"/>
  <c r="L45" i="5"/>
  <c r="D51" i="5"/>
  <c r="L51" i="5"/>
  <c r="G51" i="5"/>
  <c r="F45" i="5"/>
  <c r="N45" i="5"/>
  <c r="F51" i="5"/>
  <c r="N51" i="5"/>
  <c r="C6" i="40"/>
  <c r="E18" i="38"/>
  <c r="F20" i="38"/>
  <c r="F18" i="38" s="1"/>
  <c r="N20" i="38"/>
  <c r="N18" i="38" s="1"/>
  <c r="D22" i="38"/>
  <c r="D18" i="38" s="1"/>
  <c r="L22" i="38"/>
  <c r="L18" i="38" s="1"/>
  <c r="F21" i="38"/>
  <c r="N21" i="38"/>
  <c r="H20" i="38"/>
  <c r="P20" i="38"/>
  <c r="G21" i="38"/>
  <c r="G18" i="38" s="1"/>
  <c r="O21" i="38"/>
  <c r="O18" i="38" s="1"/>
  <c r="I20" i="38"/>
  <c r="I18" i="38" s="1"/>
  <c r="Q20" i="38"/>
  <c r="Q18" i="38" s="1"/>
  <c r="H21" i="38"/>
  <c r="P21" i="38"/>
  <c r="B20" i="38"/>
  <c r="J20" i="38"/>
  <c r="B21" i="38"/>
  <c r="J21" i="38"/>
  <c r="X13" i="37"/>
  <c r="AB56" i="37"/>
  <c r="T56" i="37"/>
  <c r="AB13" i="37"/>
  <c r="AA62" i="35"/>
  <c r="AA81" i="35" s="1"/>
  <c r="R12" i="35"/>
  <c r="AB12" i="35"/>
  <c r="L18" i="35"/>
  <c r="L12" i="35" s="1"/>
  <c r="R62" i="35"/>
  <c r="AB62" i="35"/>
  <c r="AB81" i="35" s="1"/>
  <c r="L68" i="35"/>
  <c r="L62" i="35" s="1"/>
  <c r="AB10" i="34"/>
  <c r="T16" i="34"/>
  <c r="T10" i="34" s="1"/>
  <c r="L16" i="34"/>
  <c r="L10" i="34" s="1"/>
  <c r="B54" i="33"/>
  <c r="B13" i="33"/>
  <c r="C54" i="33"/>
  <c r="AF54" i="33" s="1"/>
  <c r="C13" i="33"/>
  <c r="L14" i="31"/>
  <c r="L33" i="31" s="1"/>
  <c r="L64" i="31"/>
  <c r="F12" i="31"/>
  <c r="F62" i="31"/>
  <c r="P62" i="31"/>
  <c r="L12" i="30"/>
  <c r="T16" i="30"/>
  <c r="T10" i="30" s="1"/>
  <c r="BA109" i="29"/>
  <c r="AW25" i="29"/>
  <c r="AW33" i="29"/>
  <c r="AB59" i="29"/>
  <c r="AK64" i="29"/>
  <c r="BA68" i="29"/>
  <c r="AW69" i="29"/>
  <c r="AS70" i="29"/>
  <c r="AK72" i="29"/>
  <c r="BA76" i="29"/>
  <c r="AW77" i="29"/>
  <c r="AS78" i="29"/>
  <c r="AK80" i="29"/>
  <c r="BA85" i="29"/>
  <c r="AS87" i="29"/>
  <c r="T106" i="29"/>
  <c r="AW108" i="29"/>
  <c r="BE109" i="29"/>
  <c r="AW114" i="29"/>
  <c r="AS115" i="29"/>
  <c r="AW122" i="29"/>
  <c r="AS123" i="29"/>
  <c r="AW131" i="29"/>
  <c r="AS132" i="29"/>
  <c r="BA16" i="29"/>
  <c r="BA63" i="29"/>
  <c r="AB13" i="29"/>
  <c r="AW40" i="29"/>
  <c r="T59" i="29"/>
  <c r="AW61" i="29"/>
  <c r="BE62" i="29"/>
  <c r="BA66" i="29"/>
  <c r="AW67" i="29"/>
  <c r="AK70" i="29"/>
  <c r="BA74" i="29"/>
  <c r="AW75" i="29"/>
  <c r="AK78" i="29"/>
  <c r="BA83" i="29"/>
  <c r="B106" i="29"/>
  <c r="L106" i="29"/>
  <c r="BD106" i="29"/>
  <c r="BA17" i="29"/>
  <c r="X106" i="29"/>
  <c r="AJ106" i="29"/>
  <c r="AU106" i="29"/>
  <c r="BA108" i="29"/>
  <c r="BE113" i="29"/>
  <c r="BA114" i="29"/>
  <c r="AW115" i="29"/>
  <c r="AS116" i="29"/>
  <c r="AO117" i="29"/>
  <c r="AK118" i="29"/>
  <c r="BE121" i="29"/>
  <c r="BA122" i="29"/>
  <c r="AW123" i="29"/>
  <c r="AS124" i="29"/>
  <c r="AO125" i="29"/>
  <c r="AK126" i="29"/>
  <c r="BE130" i="29"/>
  <c r="AW132" i="29"/>
  <c r="AS133" i="29"/>
  <c r="AO134" i="29"/>
  <c r="T13" i="29"/>
  <c r="B59" i="29"/>
  <c r="B13" i="29"/>
  <c r="L13" i="29"/>
  <c r="AK111" i="29"/>
  <c r="C13" i="29"/>
  <c r="P59" i="29"/>
  <c r="X37" i="27"/>
  <c r="X113" i="27"/>
  <c r="H13" i="27"/>
  <c r="L14" i="27"/>
  <c r="T18" i="27"/>
  <c r="P38" i="27"/>
  <c r="X40" i="27"/>
  <c r="H63" i="27"/>
  <c r="L64" i="27"/>
  <c r="T68" i="27"/>
  <c r="X90" i="27"/>
  <c r="H114" i="27"/>
  <c r="L115" i="27"/>
  <c r="T119" i="27"/>
  <c r="X141" i="27"/>
  <c r="L24" i="27"/>
  <c r="L44" i="27"/>
  <c r="L74" i="27"/>
  <c r="L94" i="27"/>
  <c r="L125" i="27"/>
  <c r="L145" i="27"/>
  <c r="G12" i="27"/>
  <c r="R12" i="27"/>
  <c r="R39" i="7" s="1"/>
  <c r="L18" i="27"/>
  <c r="H38" i="27"/>
  <c r="J43" i="27"/>
  <c r="G62" i="27"/>
  <c r="R62" i="27"/>
  <c r="R84" i="7" s="1"/>
  <c r="R83" i="7" s="1"/>
  <c r="L68" i="27"/>
  <c r="J93" i="27"/>
  <c r="G113" i="27"/>
  <c r="R113" i="27"/>
  <c r="R128" i="7" s="1"/>
  <c r="R127" i="7" s="1"/>
  <c r="AB113" i="27"/>
  <c r="L119" i="27"/>
  <c r="J144" i="27"/>
  <c r="S12" i="27"/>
  <c r="P14" i="27"/>
  <c r="T15" i="27"/>
  <c r="H62" i="27"/>
  <c r="S62" i="27"/>
  <c r="P64" i="27"/>
  <c r="T65" i="27"/>
  <c r="S113" i="27"/>
  <c r="P115" i="27"/>
  <c r="T116" i="27"/>
  <c r="AB24" i="27"/>
  <c r="P68" i="27"/>
  <c r="AB74" i="27"/>
  <c r="P119" i="27"/>
  <c r="H16" i="26"/>
  <c r="H10" i="26" s="1"/>
  <c r="L12" i="26"/>
  <c r="T16" i="26"/>
  <c r="T10" i="26" s="1"/>
  <c r="T13" i="25"/>
  <c r="BA61" i="25"/>
  <c r="BA109" i="25"/>
  <c r="H106" i="25"/>
  <c r="AK111" i="25"/>
  <c r="AK22" i="25"/>
  <c r="AK26" i="25"/>
  <c r="AK30" i="25"/>
  <c r="AK34" i="25"/>
  <c r="AK38" i="25"/>
  <c r="AI59" i="25"/>
  <c r="AO61" i="25"/>
  <c r="AW63" i="25"/>
  <c r="AK63" i="25"/>
  <c r="AS65" i="25"/>
  <c r="AK71" i="25"/>
  <c r="AK79" i="25"/>
  <c r="AK87" i="25"/>
  <c r="BE109" i="25"/>
  <c r="AO109" i="25"/>
  <c r="AO111" i="25"/>
  <c r="AW113" i="25"/>
  <c r="AK114" i="25"/>
  <c r="AS116" i="25"/>
  <c r="AK122" i="25"/>
  <c r="AK130" i="25"/>
  <c r="B13" i="25"/>
  <c r="L13" i="25"/>
  <c r="AO13" i="25" s="1"/>
  <c r="AI13" i="25"/>
  <c r="BD13" i="25"/>
  <c r="AO15" i="25"/>
  <c r="AO16" i="25"/>
  <c r="AK17" i="25"/>
  <c r="AU59" i="25"/>
  <c r="AS59" i="25"/>
  <c r="BA63" i="25"/>
  <c r="AW65" i="25"/>
  <c r="AK66" i="25"/>
  <c r="AS68" i="25"/>
  <c r="AK74" i="25"/>
  <c r="AK82" i="25"/>
  <c r="AQ106" i="25"/>
  <c r="BC106" i="25"/>
  <c r="AS108" i="25"/>
  <c r="AS111" i="25"/>
  <c r="AK117" i="25"/>
  <c r="AK125" i="25"/>
  <c r="AK133" i="25"/>
  <c r="C13" i="25"/>
  <c r="X13" i="25"/>
  <c r="AO65" i="25"/>
  <c r="AO19" i="25"/>
  <c r="AJ59" i="25"/>
  <c r="AV59" i="25"/>
  <c r="BD59" i="25"/>
  <c r="AW62" i="25"/>
  <c r="AK69" i="25"/>
  <c r="AK77" i="25"/>
  <c r="AK85" i="25"/>
  <c r="AR106" i="25"/>
  <c r="AW108" i="25"/>
  <c r="AO110" i="25"/>
  <c r="AW111" i="25"/>
  <c r="AK112" i="25"/>
  <c r="AS114" i="25"/>
  <c r="AK120" i="25"/>
  <c r="AK128" i="25"/>
  <c r="AY59" i="25"/>
  <c r="AK61" i="25"/>
  <c r="BA62" i="25"/>
  <c r="H59" i="25"/>
  <c r="AK64" i="25"/>
  <c r="AS66" i="25"/>
  <c r="AK72" i="25"/>
  <c r="AK80" i="25"/>
  <c r="BA108" i="25"/>
  <c r="AK109" i="25"/>
  <c r="AS110" i="25"/>
  <c r="BA111" i="25"/>
  <c r="AO112" i="25"/>
  <c r="AW114" i="25"/>
  <c r="AK115" i="25"/>
  <c r="AK123" i="25"/>
  <c r="AK131" i="25"/>
  <c r="AN59" i="25"/>
  <c r="AZ59" i="25"/>
  <c r="BE62" i="25"/>
  <c r="AW66" i="25"/>
  <c r="AK67" i="25"/>
  <c r="AS69" i="25"/>
  <c r="AK75" i="25"/>
  <c r="AK83" i="25"/>
  <c r="AU106" i="25"/>
  <c r="T106" i="25"/>
  <c r="AW110" i="25"/>
  <c r="AS112" i="25"/>
  <c r="AK118" i="25"/>
  <c r="AK126" i="25"/>
  <c r="AK134" i="25"/>
  <c r="BA19" i="25"/>
  <c r="AS64" i="25"/>
  <c r="AK70" i="25"/>
  <c r="AK78" i="25"/>
  <c r="AK86" i="25"/>
  <c r="AJ106" i="25"/>
  <c r="AV106" i="25"/>
  <c r="AS109" i="25"/>
  <c r="BA110" i="25"/>
  <c r="AW112" i="25"/>
  <c r="AK113" i="25"/>
  <c r="AS115" i="25"/>
  <c r="AK121" i="25"/>
  <c r="AK129" i="25"/>
  <c r="H13" i="25"/>
  <c r="AQ59" i="25"/>
  <c r="AW61" i="25"/>
  <c r="AW64" i="25"/>
  <c r="AK65" i="25"/>
  <c r="AS67" i="25"/>
  <c r="AK73" i="25"/>
  <c r="AK81" i="25"/>
  <c r="AM106" i="25"/>
  <c r="AY106" i="25"/>
  <c r="AW109" i="25"/>
  <c r="BE110" i="25"/>
  <c r="BA112" i="25"/>
  <c r="AK116" i="25"/>
  <c r="AK124" i="25"/>
  <c r="AK132" i="25"/>
  <c r="C59" i="25"/>
  <c r="C106" i="25"/>
  <c r="AO33" i="25"/>
  <c r="T59" i="25"/>
  <c r="K133" i="23"/>
  <c r="K32" i="23"/>
  <c r="S134" i="23"/>
  <c r="X145" i="23"/>
  <c r="X94" i="23"/>
  <c r="R87" i="23"/>
  <c r="R62" i="23"/>
  <c r="R73" i="7" s="1"/>
  <c r="Z133" i="23"/>
  <c r="T114" i="23"/>
  <c r="T119" i="23"/>
  <c r="T139" i="23"/>
  <c r="AB140" i="23"/>
  <c r="AB119" i="23"/>
  <c r="AB115" i="23"/>
  <c r="X125" i="23"/>
  <c r="L45" i="23"/>
  <c r="L24" i="23"/>
  <c r="L89" i="23"/>
  <c r="L68" i="23"/>
  <c r="L64" i="23"/>
  <c r="AA37" i="23"/>
  <c r="AA12" i="23"/>
  <c r="AA31" i="23" s="1"/>
  <c r="H140" i="23"/>
  <c r="H18" i="23"/>
  <c r="P40" i="23"/>
  <c r="P15" i="23"/>
  <c r="P34" i="23" s="1"/>
  <c r="W138" i="23"/>
  <c r="W113" i="23"/>
  <c r="W37" i="23"/>
  <c r="B135" i="23"/>
  <c r="L135" i="23"/>
  <c r="P18" i="23"/>
  <c r="L39" i="23"/>
  <c r="T40" i="23"/>
  <c r="S83" i="23"/>
  <c r="B84" i="23"/>
  <c r="L84" i="23"/>
  <c r="G87" i="23"/>
  <c r="G62" i="23"/>
  <c r="T68" i="23"/>
  <c r="L95" i="23"/>
  <c r="D133" i="23"/>
  <c r="O133" i="23"/>
  <c r="X113" i="23"/>
  <c r="L146" i="23"/>
  <c r="F133" i="23"/>
  <c r="T65" i="23"/>
  <c r="T90" i="23"/>
  <c r="V32" i="23"/>
  <c r="V133" i="23"/>
  <c r="F32" i="23"/>
  <c r="X44" i="23"/>
  <c r="N84" i="23"/>
  <c r="N135" i="23"/>
  <c r="P74" i="23"/>
  <c r="P95" i="23"/>
  <c r="P146" i="23"/>
  <c r="K82" i="23"/>
  <c r="S135" i="23"/>
  <c r="S34" i="23"/>
  <c r="B138" i="23"/>
  <c r="B37" i="23"/>
  <c r="B113" i="23"/>
  <c r="B132" i="23" s="1"/>
  <c r="R144" i="23"/>
  <c r="R93" i="23"/>
  <c r="F37" i="23"/>
  <c r="F12" i="23"/>
  <c r="O82" i="23"/>
  <c r="Z82" i="23"/>
  <c r="V82" i="23"/>
  <c r="D134" i="23"/>
  <c r="D33" i="23"/>
  <c r="O33" i="23"/>
  <c r="O134" i="23"/>
  <c r="Z33" i="23"/>
  <c r="Z134" i="23"/>
  <c r="C113" i="23"/>
  <c r="AA138" i="23"/>
  <c r="L140" i="23"/>
  <c r="T141" i="23"/>
  <c r="S144" i="23"/>
  <c r="AA133" i="23"/>
  <c r="H89" i="23"/>
  <c r="P90" i="23"/>
  <c r="G93" i="23"/>
  <c r="S84" i="23"/>
  <c r="J134" i="23"/>
  <c r="C12" i="23"/>
  <c r="N12" i="23"/>
  <c r="R25" i="7" s="1"/>
  <c r="H63" i="23"/>
  <c r="S87" i="23"/>
  <c r="P89" i="23"/>
  <c r="X114" i="23"/>
  <c r="C138" i="23"/>
  <c r="N138" i="23"/>
  <c r="H44" i="23"/>
  <c r="G133" i="23"/>
  <c r="V134" i="23"/>
  <c r="O135" i="23"/>
  <c r="H13" i="23"/>
  <c r="L14" i="23"/>
  <c r="T18" i="23"/>
  <c r="L74" i="23"/>
  <c r="AB125" i="23"/>
  <c r="P45" i="23"/>
  <c r="J93" i="23"/>
  <c r="D144" i="23"/>
  <c r="O144" i="23"/>
  <c r="G12" i="23"/>
  <c r="R12" i="23"/>
  <c r="R28" i="7" s="1"/>
  <c r="L18" i="23"/>
  <c r="X24" i="23"/>
  <c r="X68" i="23"/>
  <c r="R82" i="23"/>
  <c r="K83" i="23"/>
  <c r="D84" i="23"/>
  <c r="P88" i="23"/>
  <c r="X90" i="23"/>
  <c r="H119" i="23"/>
  <c r="S12" i="23"/>
  <c r="P14" i="23"/>
  <c r="T15" i="23"/>
  <c r="X13" i="23"/>
  <c r="X22" i="22"/>
  <c r="X10" i="22" s="1"/>
  <c r="T16" i="22"/>
  <c r="C13" i="21"/>
  <c r="X13" i="21"/>
  <c r="AW16" i="21"/>
  <c r="BE39" i="21"/>
  <c r="BA40" i="21"/>
  <c r="C59" i="21"/>
  <c r="X59" i="21"/>
  <c r="AW62" i="21"/>
  <c r="C106" i="21"/>
  <c r="X106" i="21"/>
  <c r="AW109" i="21"/>
  <c r="P13" i="21"/>
  <c r="P59" i="21"/>
  <c r="P106" i="21"/>
  <c r="AK110" i="21"/>
  <c r="AB13" i="21"/>
  <c r="BE15" i="21"/>
  <c r="AS18" i="21"/>
  <c r="AO19" i="21"/>
  <c r="AS26" i="21"/>
  <c r="AO27" i="21"/>
  <c r="AS34" i="21"/>
  <c r="AO35" i="21"/>
  <c r="AB59" i="21"/>
  <c r="AB106" i="21"/>
  <c r="H13" i="21"/>
  <c r="H59" i="21"/>
  <c r="C12" i="19"/>
  <c r="N12" i="19"/>
  <c r="H18" i="19"/>
  <c r="S43" i="19"/>
  <c r="P45" i="19"/>
  <c r="C62" i="19"/>
  <c r="N62" i="19"/>
  <c r="S93" i="19"/>
  <c r="P95" i="19"/>
  <c r="C113" i="19"/>
  <c r="N113" i="19"/>
  <c r="S144" i="19"/>
  <c r="P146" i="19"/>
  <c r="H13" i="19"/>
  <c r="L14" i="19"/>
  <c r="P15" i="19"/>
  <c r="P34" i="19" s="1"/>
  <c r="T18" i="19"/>
  <c r="L39" i="19"/>
  <c r="X44" i="19"/>
  <c r="H63" i="19"/>
  <c r="L64" i="19"/>
  <c r="T68" i="19"/>
  <c r="L89" i="19"/>
  <c r="X94" i="19"/>
  <c r="H114" i="19"/>
  <c r="L115" i="19"/>
  <c r="T119" i="19"/>
  <c r="L140" i="19"/>
  <c r="X145" i="19"/>
  <c r="F12" i="19"/>
  <c r="AA12" i="19"/>
  <c r="T13" i="19"/>
  <c r="L24" i="19"/>
  <c r="X39" i="19"/>
  <c r="T63" i="19"/>
  <c r="T114" i="19"/>
  <c r="G12" i="19"/>
  <c r="R12" i="19"/>
  <c r="G62" i="19"/>
  <c r="R62" i="19"/>
  <c r="G113" i="19"/>
  <c r="R113" i="19"/>
  <c r="P145" i="19"/>
  <c r="H24" i="19"/>
  <c r="T15" i="19"/>
  <c r="P64" i="19"/>
  <c r="T65" i="19"/>
  <c r="P115" i="19"/>
  <c r="T116" i="19"/>
  <c r="AB14" i="19"/>
  <c r="AB64" i="19"/>
  <c r="AB115" i="19"/>
  <c r="AB10" i="18"/>
  <c r="AB12" i="18"/>
  <c r="T16" i="18"/>
  <c r="T10" i="18" s="1"/>
  <c r="AW104" i="17"/>
  <c r="C13" i="17"/>
  <c r="X13" i="17"/>
  <c r="AW16" i="17"/>
  <c r="C57" i="17"/>
  <c r="X57" i="17"/>
  <c r="AW60" i="17"/>
  <c r="C104" i="17"/>
  <c r="X104" i="17"/>
  <c r="AW107" i="17"/>
  <c r="AS20" i="17"/>
  <c r="AS28" i="17"/>
  <c r="P13" i="17"/>
  <c r="P57" i="17"/>
  <c r="AK61" i="17"/>
  <c r="P104" i="17"/>
  <c r="AK108" i="17"/>
  <c r="AB13" i="17"/>
  <c r="BA24" i="17"/>
  <c r="AW25" i="17"/>
  <c r="AK28" i="17"/>
  <c r="BE31" i="17"/>
  <c r="BA32" i="17"/>
  <c r="AW33" i="17"/>
  <c r="AS34" i="17"/>
  <c r="AO35" i="17"/>
  <c r="AO36" i="17"/>
  <c r="AK37" i="17"/>
  <c r="BE40" i="17"/>
  <c r="BA41" i="17"/>
  <c r="AB57" i="17"/>
  <c r="AS70" i="17"/>
  <c r="AO71" i="17"/>
  <c r="AS78" i="17"/>
  <c r="AO79" i="17"/>
  <c r="AO80" i="17"/>
  <c r="AB104" i="17"/>
  <c r="H13" i="17"/>
  <c r="AW23" i="17"/>
  <c r="AS24" i="17"/>
  <c r="AO25" i="17"/>
  <c r="AK26" i="17"/>
  <c r="BE29" i="17"/>
  <c r="BA30" i="17"/>
  <c r="AW31" i="17"/>
  <c r="AS32" i="17"/>
  <c r="AO33" i="17"/>
  <c r="AK34" i="17"/>
  <c r="BE38" i="17"/>
  <c r="BA39" i="17"/>
  <c r="AW40" i="17"/>
  <c r="AS41" i="17"/>
  <c r="P113" i="15"/>
  <c r="S43" i="15"/>
  <c r="P45" i="15"/>
  <c r="S93" i="15"/>
  <c r="P95" i="15"/>
  <c r="S144" i="15"/>
  <c r="P146" i="15"/>
  <c r="H13" i="15"/>
  <c r="L14" i="15"/>
  <c r="T18" i="15"/>
  <c r="L39" i="15"/>
  <c r="H63" i="15"/>
  <c r="L64" i="15"/>
  <c r="T68" i="15"/>
  <c r="L89" i="15"/>
  <c r="T119" i="15"/>
  <c r="L140" i="15"/>
  <c r="X89" i="15"/>
  <c r="G12" i="15"/>
  <c r="R12" i="15"/>
  <c r="X24" i="15"/>
  <c r="P44" i="15"/>
  <c r="G62" i="15"/>
  <c r="R62" i="15"/>
  <c r="G113" i="15"/>
  <c r="R113" i="15"/>
  <c r="T15" i="15"/>
  <c r="P64" i="15"/>
  <c r="T65" i="15"/>
  <c r="AB10" i="14"/>
  <c r="P16" i="14"/>
  <c r="P10" i="14" s="1"/>
  <c r="T16" i="14"/>
  <c r="T10" i="14" s="1"/>
  <c r="T56" i="13"/>
  <c r="P45" i="13"/>
  <c r="H88" i="13"/>
  <c r="P12" i="13"/>
  <c r="X13" i="11"/>
  <c r="AJ13" i="11"/>
  <c r="AU13" i="11"/>
  <c r="AW16" i="11"/>
  <c r="AO18" i="11"/>
  <c r="BE22" i="11"/>
  <c r="AW24" i="11"/>
  <c r="AS25" i="11"/>
  <c r="AO26" i="11"/>
  <c r="BE30" i="11"/>
  <c r="AW32" i="11"/>
  <c r="AS33" i="11"/>
  <c r="AO34" i="11"/>
  <c r="AW40" i="11"/>
  <c r="AS41" i="11"/>
  <c r="T57" i="11"/>
  <c r="AF57" i="11"/>
  <c r="AQ57" i="11"/>
  <c r="AW59" i="11"/>
  <c r="AS60" i="11"/>
  <c r="AO61" i="11"/>
  <c r="AK62" i="11"/>
  <c r="BE65" i="11"/>
  <c r="BA66" i="11"/>
  <c r="AW67" i="11"/>
  <c r="AS68" i="11"/>
  <c r="AO69" i="11"/>
  <c r="AK70" i="11"/>
  <c r="BE73" i="11"/>
  <c r="BA74" i="11"/>
  <c r="AW75" i="11"/>
  <c r="AS76" i="11"/>
  <c r="AO77" i="11"/>
  <c r="AK78" i="11"/>
  <c r="BA82" i="11"/>
  <c r="P104" i="11"/>
  <c r="AO107" i="11"/>
  <c r="BE111" i="11"/>
  <c r="AK132" i="11"/>
  <c r="AS20" i="11"/>
  <c r="AS28" i="11"/>
  <c r="P13" i="11"/>
  <c r="L57" i="11"/>
  <c r="AI57" i="11"/>
  <c r="BD57" i="11"/>
  <c r="AO59" i="11"/>
  <c r="AK60" i="11"/>
  <c r="BE63" i="11"/>
  <c r="BA64" i="11"/>
  <c r="AO67" i="11"/>
  <c r="AK68" i="11"/>
  <c r="BE71" i="11"/>
  <c r="BA72" i="11"/>
  <c r="AO75" i="11"/>
  <c r="AK76" i="11"/>
  <c r="H104" i="11"/>
  <c r="AO121" i="11"/>
  <c r="AK122" i="11"/>
  <c r="BE82" i="11"/>
  <c r="BE112" i="11"/>
  <c r="H13" i="11"/>
  <c r="T13" i="11"/>
  <c r="P57" i="11"/>
  <c r="AK64" i="11"/>
  <c r="X104" i="11"/>
  <c r="BA104" i="11" s="1"/>
  <c r="L13" i="11"/>
  <c r="L66" i="9"/>
  <c r="L60" i="9"/>
  <c r="L46" i="9"/>
  <c r="T67" i="9"/>
  <c r="T112" i="9"/>
  <c r="AB68" i="9"/>
  <c r="AB62" i="9"/>
  <c r="K40" i="9"/>
  <c r="K71" i="9"/>
  <c r="D116" i="9"/>
  <c r="D91" i="9"/>
  <c r="H117" i="9"/>
  <c r="P118" i="9"/>
  <c r="X119" i="9"/>
  <c r="K122" i="9"/>
  <c r="AB124" i="9"/>
  <c r="V164" i="9"/>
  <c r="D167" i="9"/>
  <c r="L168" i="9"/>
  <c r="T169" i="9"/>
  <c r="S65" i="9"/>
  <c r="S40" i="9"/>
  <c r="S59" i="9" s="1"/>
  <c r="X46" i="9"/>
  <c r="X167" i="9" s="1"/>
  <c r="AA71" i="9"/>
  <c r="H73" i="9"/>
  <c r="F116" i="9"/>
  <c r="F91" i="9"/>
  <c r="S116" i="9"/>
  <c r="L117" i="9"/>
  <c r="T118" i="9"/>
  <c r="AB119" i="9"/>
  <c r="S111" i="9"/>
  <c r="G163" i="9"/>
  <c r="R163" i="9"/>
  <c r="P168" i="9"/>
  <c r="P143" i="9"/>
  <c r="P148" i="9"/>
  <c r="X142" i="9"/>
  <c r="L173" i="9"/>
  <c r="S163" i="9"/>
  <c r="X169" i="9"/>
  <c r="T60" i="9"/>
  <c r="T46" i="9"/>
  <c r="T167" i="9" s="1"/>
  <c r="AB46" i="9"/>
  <c r="V62" i="9"/>
  <c r="T111" i="9"/>
  <c r="AA113" i="9"/>
  <c r="S167" i="9"/>
  <c r="D162" i="9"/>
  <c r="B164" i="9"/>
  <c r="AA116" i="9"/>
  <c r="AA91" i="9"/>
  <c r="J122" i="9"/>
  <c r="X170" i="9"/>
  <c r="T154" i="9"/>
  <c r="T123" i="9"/>
  <c r="T174" i="9"/>
  <c r="AB175" i="9"/>
  <c r="AB154" i="9"/>
  <c r="H46" i="9"/>
  <c r="Z113" i="9"/>
  <c r="H124" i="9"/>
  <c r="H103" i="9"/>
  <c r="B112" i="9"/>
  <c r="C162" i="9"/>
  <c r="N162" i="9"/>
  <c r="D164" i="9"/>
  <c r="O164" i="9"/>
  <c r="Z164" i="9"/>
  <c r="V116" i="9"/>
  <c r="V167" i="9"/>
  <c r="V142" i="9"/>
  <c r="AA173" i="9"/>
  <c r="AA167" i="9"/>
  <c r="X68" i="9"/>
  <c r="P91" i="9"/>
  <c r="P169" i="9"/>
  <c r="H22" i="9"/>
  <c r="H12" i="9"/>
  <c r="J60" i="9"/>
  <c r="J65" i="9"/>
  <c r="J40" i="9"/>
  <c r="T73" i="9"/>
  <c r="T175" i="9"/>
  <c r="C60" i="9"/>
  <c r="D65" i="9"/>
  <c r="V112" i="9"/>
  <c r="D113" i="9"/>
  <c r="O113" i="9"/>
  <c r="R91" i="9"/>
  <c r="R122" i="9"/>
  <c r="C112" i="9"/>
  <c r="K163" i="9"/>
  <c r="V163" i="9"/>
  <c r="F164" i="9"/>
  <c r="AA164" i="9"/>
  <c r="J167" i="9"/>
  <c r="AB168" i="9"/>
  <c r="L170" i="9"/>
  <c r="F173" i="9"/>
  <c r="O162" i="9"/>
  <c r="AB170" i="9"/>
  <c r="H175" i="9"/>
  <c r="P46" i="9"/>
  <c r="P67" i="9"/>
  <c r="P61" i="9"/>
  <c r="H13" i="9"/>
  <c r="H16" i="9"/>
  <c r="H67" i="9"/>
  <c r="G71" i="9"/>
  <c r="T52" i="9"/>
  <c r="T71" i="9" s="1"/>
  <c r="P52" i="9"/>
  <c r="P71" i="9" s="1"/>
  <c r="P174" i="9"/>
  <c r="P72" i="9"/>
  <c r="X124" i="9"/>
  <c r="X73" i="9"/>
  <c r="X52" i="9"/>
  <c r="X71" i="9" s="1"/>
  <c r="X61" i="9"/>
  <c r="L72" i="9"/>
  <c r="K112" i="9"/>
  <c r="AB117" i="9"/>
  <c r="AB92" i="9"/>
  <c r="AB97" i="9"/>
  <c r="L97" i="9"/>
  <c r="L119" i="9"/>
  <c r="R162" i="9"/>
  <c r="B163" i="9"/>
  <c r="L163" i="9"/>
  <c r="W163" i="9"/>
  <c r="G164" i="9"/>
  <c r="G113" i="9"/>
  <c r="R164" i="9"/>
  <c r="R113" i="9"/>
  <c r="K116" i="9"/>
  <c r="K167" i="9"/>
  <c r="K142" i="9"/>
  <c r="Z167" i="9"/>
  <c r="H169" i="9"/>
  <c r="P170" i="9"/>
  <c r="G173" i="9"/>
  <c r="R173" i="9"/>
  <c r="L174" i="9"/>
  <c r="Z162" i="9"/>
  <c r="K173" i="9"/>
  <c r="W112" i="9"/>
  <c r="H168" i="9"/>
  <c r="J173" i="9"/>
  <c r="AB11" i="9"/>
  <c r="AB16" i="9"/>
  <c r="AB10" i="9" s="1"/>
  <c r="L16" i="9"/>
  <c r="L10" i="9" s="1"/>
  <c r="L13" i="9"/>
  <c r="AA65" i="9"/>
  <c r="V40" i="9"/>
  <c r="V71" i="9"/>
  <c r="T72" i="9"/>
  <c r="G111" i="9"/>
  <c r="R111" i="9"/>
  <c r="O116" i="9"/>
  <c r="O91" i="9"/>
  <c r="Z116" i="9"/>
  <c r="Z91" i="9"/>
  <c r="H118" i="9"/>
  <c r="H97" i="9"/>
  <c r="P119" i="9"/>
  <c r="P94" i="9"/>
  <c r="P113" i="9" s="1"/>
  <c r="G91" i="9"/>
  <c r="G122" i="9"/>
  <c r="L122" i="9"/>
  <c r="T124" i="9"/>
  <c r="G162" i="9"/>
  <c r="S162" i="9"/>
  <c r="X175" i="9"/>
  <c r="V173" i="9"/>
  <c r="X67" i="9"/>
  <c r="C173" i="9"/>
  <c r="N173" i="9"/>
  <c r="L123" i="9"/>
  <c r="X143" i="9"/>
  <c r="X111" i="9" s="1"/>
  <c r="AB144" i="9"/>
  <c r="AB67" i="9"/>
  <c r="B142" i="9"/>
  <c r="B161" i="9" s="1"/>
  <c r="L142" i="9"/>
  <c r="W142" i="9"/>
  <c r="AB148" i="9"/>
  <c r="N51" i="2"/>
  <c r="N50" i="2"/>
  <c r="O50" i="2"/>
  <c r="N38" i="2"/>
  <c r="N39" i="2"/>
  <c r="O51" i="2"/>
  <c r="N40" i="2"/>
  <c r="J17" i="2"/>
  <c r="E28" i="2"/>
  <c r="M28" i="2"/>
  <c r="L38" i="2"/>
  <c r="M39" i="2"/>
  <c r="E50" i="2"/>
  <c r="M50" i="2"/>
  <c r="E51" i="2"/>
  <c r="M51" i="2"/>
  <c r="E30" i="3"/>
  <c r="M30" i="3"/>
  <c r="E31" i="3"/>
  <c r="M31" i="3"/>
  <c r="E36" i="3"/>
  <c r="E35" i="3"/>
  <c r="E34" i="3"/>
  <c r="M36" i="3"/>
  <c r="M35" i="3"/>
  <c r="M34" i="3"/>
  <c r="F41" i="3"/>
  <c r="F40" i="3"/>
  <c r="F39" i="3"/>
  <c r="N41" i="3"/>
  <c r="N40" i="3"/>
  <c r="N39" i="3"/>
  <c r="F46" i="3"/>
  <c r="F45" i="3"/>
  <c r="F44" i="3"/>
  <c r="N46" i="3"/>
  <c r="N45" i="3"/>
  <c r="N44" i="3"/>
  <c r="C35" i="3"/>
  <c r="K40" i="3"/>
  <c r="G44" i="3"/>
  <c r="G46" i="3"/>
  <c r="N67" i="4"/>
  <c r="G67" i="4"/>
  <c r="O67" i="4"/>
  <c r="D84" i="4"/>
  <c r="J16" i="2"/>
  <c r="E27" i="2"/>
  <c r="M27" i="2"/>
  <c r="M38" i="2"/>
  <c r="O40" i="2"/>
  <c r="O44" i="2"/>
  <c r="O52" i="2" s="1"/>
  <c r="N29" i="3"/>
  <c r="F30" i="3"/>
  <c r="N30" i="3"/>
  <c r="F31" i="3"/>
  <c r="N31" i="3"/>
  <c r="F36" i="3"/>
  <c r="F35" i="3"/>
  <c r="F34" i="3"/>
  <c r="N36" i="3"/>
  <c r="N35" i="3"/>
  <c r="N34" i="3"/>
  <c r="G35" i="3"/>
  <c r="O40" i="3"/>
  <c r="K44" i="3"/>
  <c r="K46" i="3"/>
  <c r="M56" i="4"/>
  <c r="E21" i="4"/>
  <c r="E67" i="4" s="1"/>
  <c r="H73" i="4"/>
  <c r="P73" i="4"/>
  <c r="E78" i="4"/>
  <c r="M78" i="4"/>
  <c r="E79" i="4"/>
  <c r="M79" i="4"/>
  <c r="D17" i="2"/>
  <c r="L17" i="2"/>
  <c r="G28" i="2"/>
  <c r="O28" i="2"/>
  <c r="P40" i="2"/>
  <c r="G50" i="2"/>
  <c r="G51" i="2"/>
  <c r="H41" i="3"/>
  <c r="H40" i="3"/>
  <c r="H39" i="3"/>
  <c r="P41" i="3"/>
  <c r="P40" i="3"/>
  <c r="P39" i="3"/>
  <c r="H46" i="3"/>
  <c r="H45" i="3"/>
  <c r="H44" i="3"/>
  <c r="P46" i="3"/>
  <c r="P45" i="3"/>
  <c r="P44" i="3"/>
  <c r="K35" i="3"/>
  <c r="G39" i="3"/>
  <c r="O44" i="3"/>
  <c r="F67" i="4"/>
  <c r="F78" i="4"/>
  <c r="N78" i="4"/>
  <c r="E17" i="2"/>
  <c r="M17" i="2"/>
  <c r="H28" i="2"/>
  <c r="P28" i="2"/>
  <c r="Q40" i="2"/>
  <c r="H30" i="3"/>
  <c r="P30" i="3"/>
  <c r="H31" i="3"/>
  <c r="P31" i="3"/>
  <c r="H36" i="3"/>
  <c r="H35" i="3"/>
  <c r="H34" i="3"/>
  <c r="P36" i="3"/>
  <c r="P35" i="3"/>
  <c r="P34" i="3"/>
  <c r="I41" i="3"/>
  <c r="I40" i="3"/>
  <c r="I39" i="3"/>
  <c r="Q41" i="3"/>
  <c r="Q40" i="3"/>
  <c r="Q39" i="3"/>
  <c r="I46" i="3"/>
  <c r="I45" i="3"/>
  <c r="I44" i="3"/>
  <c r="Q46" i="3"/>
  <c r="Q45" i="3"/>
  <c r="Q44" i="3"/>
  <c r="C34" i="3"/>
  <c r="C56" i="4"/>
  <c r="H62" i="4"/>
  <c r="H10" i="4"/>
  <c r="H56" i="4" s="1"/>
  <c r="P62" i="4"/>
  <c r="P10" i="4"/>
  <c r="P56" i="4" s="1"/>
  <c r="E16" i="2"/>
  <c r="M16" i="2"/>
  <c r="F17" i="2"/>
  <c r="N17" i="2"/>
  <c r="H27" i="2"/>
  <c r="P27" i="2"/>
  <c r="I28" i="2"/>
  <c r="Q28" i="2"/>
  <c r="Q39" i="2"/>
  <c r="B44" i="2"/>
  <c r="B50" i="2" s="1"/>
  <c r="I50" i="2"/>
  <c r="Q50" i="2"/>
  <c r="I51" i="2"/>
  <c r="Q51" i="2"/>
  <c r="I8" i="3"/>
  <c r="Q8" i="3"/>
  <c r="Q29" i="3" s="1"/>
  <c r="Q31" i="3"/>
  <c r="I36" i="3"/>
  <c r="I35" i="3"/>
  <c r="I34" i="3"/>
  <c r="Q36" i="3"/>
  <c r="Q35" i="3"/>
  <c r="Q34" i="3"/>
  <c r="J41" i="3"/>
  <c r="J40" i="3"/>
  <c r="J39" i="3"/>
  <c r="B46" i="3"/>
  <c r="B45" i="3"/>
  <c r="B44" i="3"/>
  <c r="J46" i="3"/>
  <c r="J45" i="3"/>
  <c r="J44" i="3"/>
  <c r="G34" i="3"/>
  <c r="E56" i="4"/>
  <c r="B81" i="4"/>
  <c r="B70" i="4"/>
  <c r="B59" i="4"/>
  <c r="B11" i="4"/>
  <c r="C73" i="4"/>
  <c r="C21" i="4"/>
  <c r="C67" i="4" s="1"/>
  <c r="K73" i="4"/>
  <c r="K21" i="4"/>
  <c r="K67" i="4" s="1"/>
  <c r="B86" i="4"/>
  <c r="B75" i="4"/>
  <c r="B27" i="4"/>
  <c r="H78" i="4"/>
  <c r="H67" i="4"/>
  <c r="P67" i="4"/>
  <c r="H79" i="4"/>
  <c r="H68" i="4"/>
  <c r="H57" i="4"/>
  <c r="H84" i="4"/>
  <c r="P84" i="4"/>
  <c r="J50" i="2"/>
  <c r="J51" i="2"/>
  <c r="B36" i="3"/>
  <c r="B35" i="3"/>
  <c r="J36" i="3"/>
  <c r="J35" i="3"/>
  <c r="J34" i="3"/>
  <c r="D73" i="4"/>
  <c r="L40" i="2"/>
  <c r="D41" i="3"/>
  <c r="D40" i="3"/>
  <c r="D39" i="3"/>
  <c r="L41" i="3"/>
  <c r="L40" i="3"/>
  <c r="L39" i="3"/>
  <c r="D46" i="3"/>
  <c r="D45" i="3"/>
  <c r="D44" i="3"/>
  <c r="L46" i="3"/>
  <c r="L45" i="3"/>
  <c r="L44" i="3"/>
  <c r="K34" i="3"/>
  <c r="D50" i="2"/>
  <c r="L50" i="2"/>
  <c r="D51" i="2"/>
  <c r="L51" i="2"/>
  <c r="D8" i="3"/>
  <c r="D29" i="3" s="1"/>
  <c r="L8" i="3"/>
  <c r="L29" i="3" s="1"/>
  <c r="D30" i="3"/>
  <c r="L30" i="3"/>
  <c r="L31" i="3"/>
  <c r="D36" i="3"/>
  <c r="D35" i="3"/>
  <c r="D34" i="3"/>
  <c r="L36" i="3"/>
  <c r="L35" i="3"/>
  <c r="L34" i="3"/>
  <c r="E41" i="3"/>
  <c r="E40" i="3"/>
  <c r="E39" i="3"/>
  <c r="M41" i="3"/>
  <c r="M40" i="3"/>
  <c r="M39" i="3"/>
  <c r="E46" i="3"/>
  <c r="E45" i="3"/>
  <c r="E44" i="3"/>
  <c r="M46" i="3"/>
  <c r="M45" i="3"/>
  <c r="M44" i="3"/>
  <c r="D62" i="4"/>
  <c r="D10" i="4"/>
  <c r="D56" i="4" s="1"/>
  <c r="C78" i="4"/>
  <c r="K78" i="4"/>
  <c r="B22" i="4"/>
  <c r="B79" i="4" s="1"/>
  <c r="E9" i="6"/>
  <c r="E31" i="6" s="1"/>
  <c r="M9" i="6"/>
  <c r="M31" i="6" s="1"/>
  <c r="I36" i="6"/>
  <c r="Q36" i="6"/>
  <c r="H37" i="6"/>
  <c r="P37" i="6"/>
  <c r="G38" i="6"/>
  <c r="O38" i="6"/>
  <c r="F41" i="6"/>
  <c r="N41" i="6"/>
  <c r="E42" i="6"/>
  <c r="M42" i="6"/>
  <c r="D43" i="6"/>
  <c r="L43" i="6"/>
  <c r="C46" i="6"/>
  <c r="K46" i="6"/>
  <c r="B47" i="6"/>
  <c r="J47" i="6"/>
  <c r="I48" i="6"/>
  <c r="Q48" i="6"/>
  <c r="P21" i="7"/>
  <c r="B110" i="7"/>
  <c r="B99" i="7" s="1"/>
  <c r="B100" i="7"/>
  <c r="F62" i="4"/>
  <c r="N62" i="4"/>
  <c r="F9" i="6"/>
  <c r="F33" i="6" s="1"/>
  <c r="B14" i="6"/>
  <c r="B37" i="6" s="1"/>
  <c r="J36" i="6"/>
  <c r="I37" i="6"/>
  <c r="Q37" i="6"/>
  <c r="H38" i="6"/>
  <c r="P38" i="6"/>
  <c r="G41" i="6"/>
  <c r="O41" i="6"/>
  <c r="F42" i="6"/>
  <c r="N42" i="6"/>
  <c r="D46" i="6"/>
  <c r="L46" i="6"/>
  <c r="C47" i="6"/>
  <c r="K47" i="6"/>
  <c r="N16" i="7"/>
  <c r="H21" i="7"/>
  <c r="F57" i="8"/>
  <c r="N57" i="8"/>
  <c r="F58" i="8"/>
  <c r="N58" i="8"/>
  <c r="F59" i="8"/>
  <c r="N59" i="8"/>
  <c r="D55" i="7"/>
  <c r="L55" i="7"/>
  <c r="G73" i="4"/>
  <c r="O73" i="4"/>
  <c r="G9" i="6"/>
  <c r="G33" i="6" s="1"/>
  <c r="O9" i="6"/>
  <c r="O32" i="6" s="1"/>
  <c r="N10" i="6"/>
  <c r="C36" i="6"/>
  <c r="K36" i="6"/>
  <c r="H41" i="6"/>
  <c r="P41" i="6"/>
  <c r="E46" i="6"/>
  <c r="M46" i="6"/>
  <c r="K10" i="7"/>
  <c r="F16" i="7"/>
  <c r="I21" i="7"/>
  <c r="P57" i="4"/>
  <c r="P68" i="4"/>
  <c r="D36" i="6"/>
  <c r="L36" i="6"/>
  <c r="B22" i="7"/>
  <c r="B13" i="7"/>
  <c r="L10" i="4"/>
  <c r="L56" i="4" s="1"/>
  <c r="E36" i="6"/>
  <c r="M36" i="6"/>
  <c r="D37" i="6"/>
  <c r="L37" i="6"/>
  <c r="C38" i="6"/>
  <c r="K38" i="6"/>
  <c r="B41" i="6"/>
  <c r="J41" i="6"/>
  <c r="I42" i="6"/>
  <c r="Q42" i="6"/>
  <c r="G46" i="6"/>
  <c r="O46" i="6"/>
  <c r="F47" i="6"/>
  <c r="N47" i="6"/>
  <c r="L21" i="7"/>
  <c r="J99" i="7"/>
  <c r="B16" i="4"/>
  <c r="B62" i="4" s="1"/>
  <c r="B69" i="4"/>
  <c r="B71" i="4"/>
  <c r="B74" i="4"/>
  <c r="B76" i="4"/>
  <c r="J9" i="6"/>
  <c r="J31" i="6" s="1"/>
  <c r="N14" i="6"/>
  <c r="F36" i="6"/>
  <c r="E37" i="6"/>
  <c r="M37" i="6"/>
  <c r="C41" i="6"/>
  <c r="K41" i="6"/>
  <c r="J42" i="6"/>
  <c r="H46" i="6"/>
  <c r="P46" i="6"/>
  <c r="G47" i="6"/>
  <c r="O47" i="6"/>
  <c r="D21" i="7"/>
  <c r="D67" i="8" s="1"/>
  <c r="O10" i="7"/>
  <c r="O10" i="8" s="1"/>
  <c r="N21" i="7"/>
  <c r="B66" i="7"/>
  <c r="B55" i="7" s="1"/>
  <c r="B56" i="7"/>
  <c r="D57" i="4"/>
  <c r="L57" i="4"/>
  <c r="J27" i="8"/>
  <c r="J21" i="7"/>
  <c r="J111" i="8" s="1"/>
  <c r="J16" i="7"/>
  <c r="J16" i="8" s="1"/>
  <c r="C56" i="8"/>
  <c r="C57" i="8"/>
  <c r="K57" i="8"/>
  <c r="C58" i="8"/>
  <c r="K58" i="8"/>
  <c r="C59" i="8"/>
  <c r="K59" i="8"/>
  <c r="C60" i="8"/>
  <c r="K60" i="8"/>
  <c r="C62" i="8"/>
  <c r="K62" i="8"/>
  <c r="C63" i="8"/>
  <c r="K63" i="8"/>
  <c r="C64" i="8"/>
  <c r="K64" i="8"/>
  <c r="C65" i="8"/>
  <c r="K65" i="8"/>
  <c r="C67" i="8"/>
  <c r="C68" i="8"/>
  <c r="K68" i="8"/>
  <c r="N69" i="8"/>
  <c r="E73" i="8"/>
  <c r="M73" i="8"/>
  <c r="N75" i="8"/>
  <c r="I78" i="8"/>
  <c r="Q78" i="8"/>
  <c r="I79" i="8"/>
  <c r="Q79" i="8"/>
  <c r="I84" i="8"/>
  <c r="Q84" i="8"/>
  <c r="I101" i="8"/>
  <c r="Q101" i="8"/>
  <c r="I102" i="8"/>
  <c r="Q102" i="8"/>
  <c r="I103" i="8"/>
  <c r="Q103" i="8"/>
  <c r="I104" i="8"/>
  <c r="Q104" i="8"/>
  <c r="I106" i="8"/>
  <c r="Q106" i="8"/>
  <c r="I107" i="8"/>
  <c r="Q107" i="8"/>
  <c r="I108" i="8"/>
  <c r="Q108" i="8"/>
  <c r="I109" i="8"/>
  <c r="Q109" i="8"/>
  <c r="I111" i="8"/>
  <c r="Q111" i="8"/>
  <c r="I112" i="8"/>
  <c r="Q112" i="8"/>
  <c r="C117" i="8"/>
  <c r="K117" i="8"/>
  <c r="N118" i="8"/>
  <c r="G122" i="8"/>
  <c r="O122" i="8"/>
  <c r="G123" i="8"/>
  <c r="O123" i="8"/>
  <c r="G128" i="8"/>
  <c r="O128" i="8"/>
  <c r="D57" i="8"/>
  <c r="L57" i="8"/>
  <c r="D58" i="8"/>
  <c r="L58" i="8"/>
  <c r="D59" i="8"/>
  <c r="L59" i="8"/>
  <c r="D60" i="8"/>
  <c r="L60" i="8"/>
  <c r="D61" i="7"/>
  <c r="D62" i="8" s="1"/>
  <c r="L61" i="7"/>
  <c r="L62" i="8" s="1"/>
  <c r="D63" i="8"/>
  <c r="L63" i="8"/>
  <c r="D64" i="8"/>
  <c r="L64" i="8"/>
  <c r="D65" i="8"/>
  <c r="L65" i="8"/>
  <c r="D68" i="8"/>
  <c r="L68" i="8"/>
  <c r="F73" i="8"/>
  <c r="N73" i="8"/>
  <c r="J78" i="8"/>
  <c r="J79" i="8"/>
  <c r="J84" i="8"/>
  <c r="J101" i="8"/>
  <c r="J102" i="8"/>
  <c r="J103" i="8"/>
  <c r="J104" i="8"/>
  <c r="J106" i="8"/>
  <c r="J107" i="8"/>
  <c r="J108" i="8"/>
  <c r="J109" i="8"/>
  <c r="J112" i="8"/>
  <c r="D117" i="8"/>
  <c r="L117" i="8"/>
  <c r="H122" i="8"/>
  <c r="P122" i="8"/>
  <c r="H123" i="8"/>
  <c r="P123" i="8"/>
  <c r="H128" i="8"/>
  <c r="P128" i="8"/>
  <c r="E56" i="8"/>
  <c r="M56" i="8"/>
  <c r="E57" i="8"/>
  <c r="M57" i="8"/>
  <c r="E58" i="8"/>
  <c r="M58" i="8"/>
  <c r="E59" i="8"/>
  <c r="M59" i="8"/>
  <c r="E60" i="8"/>
  <c r="M60" i="8"/>
  <c r="E62" i="8"/>
  <c r="M62" i="8"/>
  <c r="E63" i="8"/>
  <c r="M63" i="8"/>
  <c r="E64" i="8"/>
  <c r="M64" i="8"/>
  <c r="E65" i="8"/>
  <c r="M65" i="8"/>
  <c r="E67" i="8"/>
  <c r="M67" i="8"/>
  <c r="E68" i="8"/>
  <c r="M68" i="8"/>
  <c r="N70" i="8"/>
  <c r="G73" i="8"/>
  <c r="O73" i="8"/>
  <c r="C78" i="8"/>
  <c r="K78" i="8"/>
  <c r="C79" i="8"/>
  <c r="K79" i="8"/>
  <c r="C84" i="8"/>
  <c r="K84" i="8"/>
  <c r="C100" i="8"/>
  <c r="C101" i="8"/>
  <c r="K101" i="8"/>
  <c r="C102" i="8"/>
  <c r="K102" i="8"/>
  <c r="C103" i="8"/>
  <c r="K103" i="8"/>
  <c r="C104" i="8"/>
  <c r="K104" i="8"/>
  <c r="C106" i="8"/>
  <c r="K106" i="8"/>
  <c r="C107" i="8"/>
  <c r="K107" i="8"/>
  <c r="C108" i="8"/>
  <c r="K108" i="8"/>
  <c r="C109" i="8"/>
  <c r="K109" i="8"/>
  <c r="C111" i="8"/>
  <c r="C112" i="8"/>
  <c r="K112" i="8"/>
  <c r="N113" i="8"/>
  <c r="E117" i="8"/>
  <c r="M117" i="8"/>
  <c r="N119" i="8"/>
  <c r="I122" i="8"/>
  <c r="Q122" i="8"/>
  <c r="I123" i="8"/>
  <c r="Q123" i="8"/>
  <c r="I128" i="8"/>
  <c r="Q128" i="8"/>
  <c r="F60" i="8"/>
  <c r="N60" i="8"/>
  <c r="F63" i="8"/>
  <c r="N63" i="8"/>
  <c r="F64" i="8"/>
  <c r="N64" i="8"/>
  <c r="F65" i="8"/>
  <c r="N65" i="8"/>
  <c r="F68" i="8"/>
  <c r="N68" i="8"/>
  <c r="H73" i="8"/>
  <c r="P73" i="8"/>
  <c r="D78" i="8"/>
  <c r="L78" i="8"/>
  <c r="D79" i="8"/>
  <c r="L79" i="8"/>
  <c r="D84" i="8"/>
  <c r="L84" i="8"/>
  <c r="D101" i="8"/>
  <c r="L101" i="8"/>
  <c r="D102" i="8"/>
  <c r="L102" i="8"/>
  <c r="D103" i="8"/>
  <c r="L103" i="8"/>
  <c r="D104" i="8"/>
  <c r="L104" i="8"/>
  <c r="D107" i="8"/>
  <c r="L107" i="8"/>
  <c r="D108" i="8"/>
  <c r="L108" i="8"/>
  <c r="D109" i="8"/>
  <c r="L109" i="8"/>
  <c r="D111" i="8"/>
  <c r="L111" i="8"/>
  <c r="D112" i="8"/>
  <c r="L112" i="8"/>
  <c r="F117" i="8"/>
  <c r="N117" i="8"/>
  <c r="J122" i="8"/>
  <c r="J123" i="8"/>
  <c r="J128" i="8"/>
  <c r="G56" i="8"/>
  <c r="O56" i="8"/>
  <c r="G57" i="8"/>
  <c r="O57" i="8"/>
  <c r="G58" i="8"/>
  <c r="O58" i="8"/>
  <c r="G59" i="8"/>
  <c r="O59" i="8"/>
  <c r="G60" i="8"/>
  <c r="O60" i="8"/>
  <c r="G62" i="8"/>
  <c r="O62" i="8"/>
  <c r="G63" i="8"/>
  <c r="O63" i="8"/>
  <c r="G64" i="8"/>
  <c r="O64" i="8"/>
  <c r="G65" i="8"/>
  <c r="O65" i="8"/>
  <c r="G67" i="8"/>
  <c r="O67" i="8"/>
  <c r="G68" i="8"/>
  <c r="O68" i="8"/>
  <c r="N71" i="8"/>
  <c r="I73" i="8"/>
  <c r="Q73" i="8"/>
  <c r="E78" i="8"/>
  <c r="M78" i="8"/>
  <c r="E79" i="8"/>
  <c r="M79" i="8"/>
  <c r="E84" i="8"/>
  <c r="M84" i="8"/>
  <c r="E100" i="8"/>
  <c r="M100" i="8"/>
  <c r="E101" i="8"/>
  <c r="M101" i="8"/>
  <c r="E102" i="8"/>
  <c r="M102" i="8"/>
  <c r="E103" i="8"/>
  <c r="M103" i="8"/>
  <c r="E104" i="8"/>
  <c r="M104" i="8"/>
  <c r="E106" i="8"/>
  <c r="M106" i="8"/>
  <c r="E107" i="8"/>
  <c r="M107" i="8"/>
  <c r="E108" i="8"/>
  <c r="M108" i="8"/>
  <c r="E109" i="8"/>
  <c r="M109" i="8"/>
  <c r="E111" i="8"/>
  <c r="M111" i="8"/>
  <c r="E112" i="8"/>
  <c r="M112" i="8"/>
  <c r="N114" i="8"/>
  <c r="G117" i="8"/>
  <c r="O117" i="8"/>
  <c r="C122" i="8"/>
  <c r="K122" i="8"/>
  <c r="C123" i="8"/>
  <c r="K123" i="8"/>
  <c r="C128" i="8"/>
  <c r="K128" i="8"/>
  <c r="H57" i="8"/>
  <c r="P57" i="8"/>
  <c r="H58" i="8"/>
  <c r="P58" i="8"/>
  <c r="H59" i="8"/>
  <c r="P59" i="8"/>
  <c r="H60" i="8"/>
  <c r="P60" i="8"/>
  <c r="H61" i="7"/>
  <c r="H62" i="8" s="1"/>
  <c r="P61" i="7"/>
  <c r="P62" i="8" s="1"/>
  <c r="H63" i="8"/>
  <c r="P63" i="8"/>
  <c r="H64" i="8"/>
  <c r="P64" i="8"/>
  <c r="H65" i="8"/>
  <c r="P65" i="8"/>
  <c r="H66" i="7"/>
  <c r="P66" i="7"/>
  <c r="H68" i="8"/>
  <c r="P68" i="8"/>
  <c r="J73" i="8"/>
  <c r="F78" i="8"/>
  <c r="N78" i="8"/>
  <c r="F79" i="8"/>
  <c r="N79" i="8"/>
  <c r="F84" i="8"/>
  <c r="N84" i="8"/>
  <c r="F101" i="8"/>
  <c r="N101" i="8"/>
  <c r="F102" i="8"/>
  <c r="N102" i="8"/>
  <c r="F103" i="8"/>
  <c r="N103" i="8"/>
  <c r="F104" i="8"/>
  <c r="N104" i="8"/>
  <c r="F105" i="7"/>
  <c r="N105" i="7"/>
  <c r="N106" i="8" s="1"/>
  <c r="F107" i="8"/>
  <c r="N107" i="8"/>
  <c r="F108" i="8"/>
  <c r="N108" i="8"/>
  <c r="F109" i="8"/>
  <c r="N109" i="8"/>
  <c r="F110" i="7"/>
  <c r="N110" i="7"/>
  <c r="F112" i="8"/>
  <c r="N112" i="8"/>
  <c r="H117" i="8"/>
  <c r="P117" i="8"/>
  <c r="D122" i="8"/>
  <c r="L122" i="8"/>
  <c r="D123" i="8"/>
  <c r="L123" i="8"/>
  <c r="D128" i="8"/>
  <c r="L128" i="8"/>
  <c r="I57" i="8"/>
  <c r="Q57" i="8"/>
  <c r="I58" i="8"/>
  <c r="Q58" i="8"/>
  <c r="I59" i="8"/>
  <c r="Q59" i="8"/>
  <c r="I60" i="8"/>
  <c r="Q60" i="8"/>
  <c r="I62" i="8"/>
  <c r="Q62" i="8"/>
  <c r="I63" i="8"/>
  <c r="Q63" i="8"/>
  <c r="I64" i="8"/>
  <c r="Q64" i="8"/>
  <c r="I65" i="8"/>
  <c r="Q65" i="8"/>
  <c r="I67" i="8"/>
  <c r="Q67" i="8"/>
  <c r="I68" i="8"/>
  <c r="Q68" i="8"/>
  <c r="C73" i="8"/>
  <c r="K73" i="8"/>
  <c r="N74" i="8"/>
  <c r="G78" i="8"/>
  <c r="O78" i="8"/>
  <c r="G79" i="8"/>
  <c r="O79" i="8"/>
  <c r="G84" i="8"/>
  <c r="O84" i="8"/>
  <c r="G100" i="8"/>
  <c r="O100" i="8"/>
  <c r="G101" i="8"/>
  <c r="O101" i="8"/>
  <c r="G102" i="8"/>
  <c r="O102" i="8"/>
  <c r="G103" i="8"/>
  <c r="O103" i="8"/>
  <c r="G104" i="8"/>
  <c r="O104" i="8"/>
  <c r="G106" i="8"/>
  <c r="O106" i="8"/>
  <c r="G107" i="8"/>
  <c r="O107" i="8"/>
  <c r="G108" i="8"/>
  <c r="O108" i="8"/>
  <c r="G109" i="8"/>
  <c r="O109" i="8"/>
  <c r="G111" i="8"/>
  <c r="O111" i="8"/>
  <c r="G112" i="8"/>
  <c r="O112" i="8"/>
  <c r="N115" i="8"/>
  <c r="I117" i="8"/>
  <c r="Q117" i="8"/>
  <c r="E122" i="8"/>
  <c r="M122" i="8"/>
  <c r="E123" i="8"/>
  <c r="M123" i="8"/>
  <c r="E128" i="8"/>
  <c r="M128" i="8"/>
  <c r="J57" i="8"/>
  <c r="J58" i="8"/>
  <c r="J59" i="8"/>
  <c r="J60" i="8"/>
  <c r="J62" i="8"/>
  <c r="J63" i="8"/>
  <c r="J64" i="8"/>
  <c r="J65" i="8"/>
  <c r="J67" i="8"/>
  <c r="J68" i="8"/>
  <c r="D73" i="8"/>
  <c r="L73" i="8"/>
  <c r="H78" i="8"/>
  <c r="P78" i="8"/>
  <c r="H79" i="8"/>
  <c r="P79" i="8"/>
  <c r="H84" i="8"/>
  <c r="P84" i="8"/>
  <c r="H101" i="8"/>
  <c r="P101" i="8"/>
  <c r="H102" i="8"/>
  <c r="P102" i="8"/>
  <c r="H103" i="8"/>
  <c r="P103" i="8"/>
  <c r="H104" i="8"/>
  <c r="P104" i="8"/>
  <c r="P106" i="8"/>
  <c r="H107" i="8"/>
  <c r="P107" i="8"/>
  <c r="H108" i="8"/>
  <c r="P108" i="8"/>
  <c r="H109" i="8"/>
  <c r="P109" i="8"/>
  <c r="H111" i="8"/>
  <c r="P111" i="8"/>
  <c r="H112" i="8"/>
  <c r="P112" i="8"/>
  <c r="J117" i="8"/>
  <c r="F122" i="8"/>
  <c r="N122" i="8"/>
  <c r="F123" i="8"/>
  <c r="N123" i="8"/>
  <c r="F128" i="8"/>
  <c r="N128" i="8"/>
  <c r="AF13" i="33" l="1"/>
  <c r="AE54" i="33"/>
  <c r="BA54" i="33"/>
  <c r="W31" i="31"/>
  <c r="F81" i="31"/>
  <c r="L82" i="31"/>
  <c r="P83" i="31"/>
  <c r="R36" i="8"/>
  <c r="R106" i="7"/>
  <c r="R82" i="8"/>
  <c r="B31" i="27"/>
  <c r="R122" i="7"/>
  <c r="R121" i="7" s="1"/>
  <c r="R77" i="7"/>
  <c r="R34" i="8"/>
  <c r="R80" i="8"/>
  <c r="R124" i="8"/>
  <c r="R33" i="7"/>
  <c r="R35" i="8"/>
  <c r="R81" i="8"/>
  <c r="R125" i="8"/>
  <c r="R87" i="8"/>
  <c r="R131" i="8"/>
  <c r="R41" i="8"/>
  <c r="R85" i="8"/>
  <c r="R129" i="8"/>
  <c r="R39" i="8"/>
  <c r="Z81" i="27"/>
  <c r="H138" i="27"/>
  <c r="V31" i="27"/>
  <c r="R40" i="7"/>
  <c r="R38" i="7" s="1"/>
  <c r="R111" i="7"/>
  <c r="R101" i="7"/>
  <c r="R116" i="7"/>
  <c r="R105" i="7" s="1"/>
  <c r="H93" i="23"/>
  <c r="H33" i="23"/>
  <c r="R72" i="7"/>
  <c r="R61" i="7" s="1"/>
  <c r="R62" i="7"/>
  <c r="R67" i="7"/>
  <c r="R57" i="7"/>
  <c r="R17" i="7"/>
  <c r="R28" i="8"/>
  <c r="R74" i="8"/>
  <c r="R118" i="8"/>
  <c r="R27" i="7"/>
  <c r="J132" i="23"/>
  <c r="R24" i="7"/>
  <c r="R18" i="7"/>
  <c r="R119" i="8"/>
  <c r="R75" i="8"/>
  <c r="R29" i="8"/>
  <c r="R19" i="7"/>
  <c r="R30" i="8"/>
  <c r="R76" i="8"/>
  <c r="F31" i="23"/>
  <c r="R23" i="7"/>
  <c r="R14" i="7"/>
  <c r="R25" i="8"/>
  <c r="R115" i="8"/>
  <c r="R71" i="8"/>
  <c r="R36" i="6"/>
  <c r="R38" i="6"/>
  <c r="R37" i="6"/>
  <c r="O110" i="9"/>
  <c r="G110" i="9"/>
  <c r="H106" i="8"/>
  <c r="F106" i="8"/>
  <c r="L106" i="8"/>
  <c r="X82" i="35"/>
  <c r="AB82" i="35"/>
  <c r="B31" i="35"/>
  <c r="S81" i="35"/>
  <c r="X93" i="35"/>
  <c r="C81" i="35"/>
  <c r="X84" i="35"/>
  <c r="R81" i="35"/>
  <c r="W81" i="35"/>
  <c r="AB93" i="35"/>
  <c r="X62" i="35"/>
  <c r="X81" i="35" s="1"/>
  <c r="X87" i="35"/>
  <c r="D81" i="35"/>
  <c r="Z81" i="35"/>
  <c r="T87" i="35"/>
  <c r="AE13" i="33"/>
  <c r="AS54" i="33"/>
  <c r="D54" i="33"/>
  <c r="AG54" i="33" s="1"/>
  <c r="AO54" i="33"/>
  <c r="AK54" i="33"/>
  <c r="AO13" i="33"/>
  <c r="O81" i="31"/>
  <c r="K81" i="31"/>
  <c r="L93" i="31"/>
  <c r="H82" i="31"/>
  <c r="P87" i="31"/>
  <c r="T62" i="31"/>
  <c r="T87" i="31"/>
  <c r="N31" i="31"/>
  <c r="W81" i="31"/>
  <c r="T37" i="31"/>
  <c r="H87" i="31"/>
  <c r="V81" i="31"/>
  <c r="F31" i="31"/>
  <c r="L83" i="31"/>
  <c r="L62" i="31"/>
  <c r="L87" i="31"/>
  <c r="X83" i="31"/>
  <c r="X62" i="31"/>
  <c r="X87" i="31"/>
  <c r="B31" i="31"/>
  <c r="D31" i="31"/>
  <c r="H93" i="31"/>
  <c r="P82" i="31"/>
  <c r="J81" i="31"/>
  <c r="S31" i="31"/>
  <c r="G31" i="31"/>
  <c r="C31" i="31"/>
  <c r="T82" i="31"/>
  <c r="R81" i="31"/>
  <c r="X82" i="31"/>
  <c r="P12" i="31"/>
  <c r="P31" i="31" s="1"/>
  <c r="W31" i="19"/>
  <c r="X12" i="19"/>
  <c r="AK106" i="29"/>
  <c r="W81" i="27"/>
  <c r="H37" i="27"/>
  <c r="H113" i="27"/>
  <c r="H87" i="27"/>
  <c r="Z31" i="27"/>
  <c r="V81" i="19"/>
  <c r="W132" i="19"/>
  <c r="H62" i="19"/>
  <c r="V132" i="19"/>
  <c r="T93" i="19"/>
  <c r="AE106" i="25"/>
  <c r="V31" i="19"/>
  <c r="X84" i="19"/>
  <c r="W81" i="19"/>
  <c r="X34" i="19"/>
  <c r="P32" i="23"/>
  <c r="C31" i="23"/>
  <c r="H144" i="23"/>
  <c r="H43" i="23"/>
  <c r="T10" i="22"/>
  <c r="AA31" i="19"/>
  <c r="K31" i="19"/>
  <c r="Z31" i="19"/>
  <c r="AK57" i="17"/>
  <c r="P20" i="13"/>
  <c r="J59" i="9"/>
  <c r="BE57" i="11"/>
  <c r="F110" i="9"/>
  <c r="Z110" i="9"/>
  <c r="D59" i="9"/>
  <c r="W161" i="9"/>
  <c r="D110" i="9"/>
  <c r="X62" i="15"/>
  <c r="X93" i="15"/>
  <c r="F132" i="15"/>
  <c r="Z31" i="15"/>
  <c r="AA110" i="9"/>
  <c r="P116" i="9"/>
  <c r="BA13" i="25"/>
  <c r="AE13" i="25"/>
  <c r="BE106" i="25"/>
  <c r="C59" i="9"/>
  <c r="N110" i="9"/>
  <c r="N161" i="9"/>
  <c r="K56" i="8"/>
  <c r="D13" i="33"/>
  <c r="N31" i="23"/>
  <c r="D81" i="23"/>
  <c r="AB93" i="23"/>
  <c r="W31" i="15"/>
  <c r="AA31" i="15"/>
  <c r="H62" i="15"/>
  <c r="P18" i="38"/>
  <c r="M18" i="38"/>
  <c r="B81" i="27"/>
  <c r="X12" i="35"/>
  <c r="L12" i="31"/>
  <c r="L31" i="31" s="1"/>
  <c r="T12" i="31"/>
  <c r="T31" i="31" s="1"/>
  <c r="X12" i="31"/>
  <c r="H12" i="31"/>
  <c r="H31" i="31" s="1"/>
  <c r="AO13" i="29"/>
  <c r="AW13" i="29"/>
  <c r="AK13" i="29"/>
  <c r="AK59" i="29"/>
  <c r="AS13" i="29"/>
  <c r="AF13" i="29"/>
  <c r="BA106" i="29"/>
  <c r="BE13" i="29"/>
  <c r="AE13" i="29"/>
  <c r="BE106" i="29"/>
  <c r="AS59" i="29"/>
  <c r="H12" i="27"/>
  <c r="L133" i="27"/>
  <c r="P133" i="27"/>
  <c r="D81" i="27"/>
  <c r="L82" i="27"/>
  <c r="T133" i="27"/>
  <c r="X135" i="27"/>
  <c r="K31" i="27"/>
  <c r="F31" i="27"/>
  <c r="P82" i="27"/>
  <c r="P32" i="27"/>
  <c r="AA81" i="27"/>
  <c r="AA31" i="27"/>
  <c r="O31" i="27"/>
  <c r="O132" i="27"/>
  <c r="AB37" i="27"/>
  <c r="P43" i="27"/>
  <c r="AB62" i="27"/>
  <c r="P144" i="27"/>
  <c r="AB135" i="27"/>
  <c r="X144" i="27"/>
  <c r="X93" i="27"/>
  <c r="X32" i="27"/>
  <c r="X62" i="27"/>
  <c r="X132" i="27" s="1"/>
  <c r="P12" i="27"/>
  <c r="AB83" i="27"/>
  <c r="W31" i="27"/>
  <c r="AB134" i="27"/>
  <c r="W132" i="27"/>
  <c r="L32" i="27"/>
  <c r="F132" i="27"/>
  <c r="P37" i="27"/>
  <c r="S81" i="27"/>
  <c r="J31" i="27"/>
  <c r="F81" i="27"/>
  <c r="AB43" i="27"/>
  <c r="T82" i="27"/>
  <c r="D31" i="27"/>
  <c r="K81" i="27"/>
  <c r="AB138" i="27"/>
  <c r="K132" i="27"/>
  <c r="V81" i="27"/>
  <c r="R81" i="27"/>
  <c r="J81" i="27"/>
  <c r="H32" i="27"/>
  <c r="J132" i="27"/>
  <c r="X82" i="27"/>
  <c r="X133" i="27"/>
  <c r="AB87" i="27"/>
  <c r="V132" i="27"/>
  <c r="T134" i="27"/>
  <c r="X87" i="27"/>
  <c r="AB82" i="27"/>
  <c r="T83" i="27"/>
  <c r="X138" i="27"/>
  <c r="AB133" i="27"/>
  <c r="AB84" i="27"/>
  <c r="AB34" i="27"/>
  <c r="G132" i="27"/>
  <c r="H93" i="27"/>
  <c r="H144" i="27"/>
  <c r="L144" i="27"/>
  <c r="T84" i="27"/>
  <c r="P83" i="27"/>
  <c r="L83" i="27"/>
  <c r="BE59" i="25"/>
  <c r="AE59" i="25"/>
  <c r="BE13" i="25"/>
  <c r="BA59" i="25"/>
  <c r="AF59" i="25"/>
  <c r="AW59" i="25"/>
  <c r="AW106" i="25"/>
  <c r="V132" i="23"/>
  <c r="J81" i="23"/>
  <c r="V31" i="23"/>
  <c r="V81" i="23"/>
  <c r="L133" i="23"/>
  <c r="P82" i="23"/>
  <c r="D31" i="23"/>
  <c r="AB32" i="23"/>
  <c r="K132" i="23"/>
  <c r="P133" i="23"/>
  <c r="D132" i="23"/>
  <c r="X33" i="23"/>
  <c r="AB133" i="23"/>
  <c r="T144" i="23"/>
  <c r="P33" i="23"/>
  <c r="T93" i="23"/>
  <c r="K31" i="23"/>
  <c r="X84" i="23"/>
  <c r="X135" i="23"/>
  <c r="AB134" i="23"/>
  <c r="L82" i="23"/>
  <c r="X134" i="23"/>
  <c r="L32" i="23"/>
  <c r="S31" i="23"/>
  <c r="K81" i="23"/>
  <c r="J31" i="23"/>
  <c r="T82" i="23"/>
  <c r="Z31" i="23"/>
  <c r="AB62" i="23"/>
  <c r="H134" i="23"/>
  <c r="X32" i="23"/>
  <c r="Z132" i="23"/>
  <c r="H83" i="23"/>
  <c r="P113" i="23"/>
  <c r="W132" i="23"/>
  <c r="AB87" i="23"/>
  <c r="AB82" i="23"/>
  <c r="X43" i="23"/>
  <c r="Z81" i="23"/>
  <c r="H135" i="23"/>
  <c r="T43" i="23"/>
  <c r="T34" i="23"/>
  <c r="T33" i="23"/>
  <c r="T83" i="23"/>
  <c r="H87" i="23"/>
  <c r="R31" i="23"/>
  <c r="X138" i="23"/>
  <c r="G31" i="23"/>
  <c r="L33" i="23"/>
  <c r="H32" i="23"/>
  <c r="P93" i="23"/>
  <c r="H34" i="23"/>
  <c r="L93" i="23"/>
  <c r="X83" i="23"/>
  <c r="AB37" i="23"/>
  <c r="L134" i="23"/>
  <c r="C81" i="23"/>
  <c r="H133" i="23"/>
  <c r="X82" i="23"/>
  <c r="AO106" i="21"/>
  <c r="AW59" i="21"/>
  <c r="BA106" i="21"/>
  <c r="AS106" i="21"/>
  <c r="AF59" i="21"/>
  <c r="AE59" i="21"/>
  <c r="AE106" i="21"/>
  <c r="AW13" i="21"/>
  <c r="AO13" i="21"/>
  <c r="BE106" i="21"/>
  <c r="AW106" i="21"/>
  <c r="AO59" i="21"/>
  <c r="X113" i="19"/>
  <c r="Z132" i="19"/>
  <c r="Z81" i="19"/>
  <c r="AB12" i="19"/>
  <c r="AB113" i="19"/>
  <c r="B81" i="19"/>
  <c r="D81" i="19"/>
  <c r="O31" i="19"/>
  <c r="F31" i="19"/>
  <c r="D132" i="19"/>
  <c r="AB37" i="19"/>
  <c r="AB138" i="19"/>
  <c r="T83" i="19"/>
  <c r="L62" i="19"/>
  <c r="X93" i="19"/>
  <c r="S81" i="19"/>
  <c r="H87" i="19"/>
  <c r="X33" i="19"/>
  <c r="J132" i="19"/>
  <c r="J81" i="19"/>
  <c r="H43" i="19"/>
  <c r="P62" i="19"/>
  <c r="P93" i="19"/>
  <c r="O132" i="19"/>
  <c r="J31" i="19"/>
  <c r="B132" i="19"/>
  <c r="X144" i="19"/>
  <c r="P43" i="19"/>
  <c r="B31" i="19"/>
  <c r="O81" i="19"/>
  <c r="P33" i="19"/>
  <c r="K81" i="19"/>
  <c r="X82" i="19"/>
  <c r="K132" i="19"/>
  <c r="X138" i="19"/>
  <c r="D31" i="19"/>
  <c r="S31" i="19"/>
  <c r="L135" i="19"/>
  <c r="S132" i="19"/>
  <c r="X37" i="19"/>
  <c r="L84" i="19"/>
  <c r="L32" i="19"/>
  <c r="X87" i="19"/>
  <c r="P37" i="19"/>
  <c r="AB82" i="19"/>
  <c r="L133" i="19"/>
  <c r="AB144" i="19"/>
  <c r="AB32" i="19"/>
  <c r="H32" i="19"/>
  <c r="X62" i="19"/>
  <c r="L87" i="19"/>
  <c r="T43" i="19"/>
  <c r="L82" i="19"/>
  <c r="AB133" i="19"/>
  <c r="T134" i="19"/>
  <c r="T33" i="19"/>
  <c r="X43" i="19"/>
  <c r="X83" i="19"/>
  <c r="AB135" i="19"/>
  <c r="T144" i="19"/>
  <c r="X133" i="19"/>
  <c r="AB84" i="19"/>
  <c r="AB33" i="19"/>
  <c r="X134" i="19"/>
  <c r="L138" i="19"/>
  <c r="H33" i="19"/>
  <c r="P134" i="19"/>
  <c r="P144" i="19"/>
  <c r="AB87" i="19"/>
  <c r="P133" i="19"/>
  <c r="L37" i="19"/>
  <c r="AB62" i="19"/>
  <c r="AB93" i="19"/>
  <c r="P138" i="19"/>
  <c r="P32" i="19"/>
  <c r="AB43" i="19"/>
  <c r="X32" i="19"/>
  <c r="P87" i="19"/>
  <c r="N31" i="19"/>
  <c r="P12" i="19"/>
  <c r="C31" i="19"/>
  <c r="H83" i="19"/>
  <c r="H134" i="19"/>
  <c r="P82" i="19"/>
  <c r="T135" i="19"/>
  <c r="T82" i="19"/>
  <c r="H138" i="19"/>
  <c r="R132" i="19"/>
  <c r="L83" i="19"/>
  <c r="G132" i="19"/>
  <c r="H82" i="19"/>
  <c r="H135" i="19"/>
  <c r="H34" i="19"/>
  <c r="H84" i="19"/>
  <c r="X10" i="18"/>
  <c r="BE104" i="17"/>
  <c r="AF57" i="17"/>
  <c r="AO104" i="17"/>
  <c r="AK104" i="17"/>
  <c r="AS13" i="17"/>
  <c r="AE13" i="17"/>
  <c r="BA13" i="17"/>
  <c r="AO57" i="17"/>
  <c r="AW57" i="17"/>
  <c r="AS104" i="17"/>
  <c r="AF104" i="17"/>
  <c r="AO13" i="17"/>
  <c r="AE57" i="17"/>
  <c r="L113" i="15"/>
  <c r="W132" i="15"/>
  <c r="W81" i="15"/>
  <c r="T33" i="15"/>
  <c r="K81" i="15"/>
  <c r="D31" i="15"/>
  <c r="K31" i="15"/>
  <c r="H37" i="15"/>
  <c r="K132" i="15"/>
  <c r="H84" i="15"/>
  <c r="H33" i="15"/>
  <c r="N31" i="15"/>
  <c r="O132" i="15"/>
  <c r="Z81" i="15"/>
  <c r="B31" i="15"/>
  <c r="AB93" i="15"/>
  <c r="T32" i="15"/>
  <c r="AB43" i="15"/>
  <c r="AB12" i="15"/>
  <c r="AB81" i="15" s="1"/>
  <c r="O81" i="15"/>
  <c r="O31" i="15"/>
  <c r="L43" i="15"/>
  <c r="Z132" i="15"/>
  <c r="T43" i="15"/>
  <c r="T133" i="15"/>
  <c r="X87" i="15"/>
  <c r="H93" i="15"/>
  <c r="L134" i="15"/>
  <c r="P62" i="15"/>
  <c r="P93" i="15"/>
  <c r="X133" i="15"/>
  <c r="C132" i="15"/>
  <c r="C31" i="15"/>
  <c r="AB83" i="15"/>
  <c r="X33" i="15"/>
  <c r="P133" i="15"/>
  <c r="AB134" i="15"/>
  <c r="L32" i="15"/>
  <c r="X32" i="15"/>
  <c r="X82" i="15"/>
  <c r="B81" i="15"/>
  <c r="AB84" i="15"/>
  <c r="B132" i="15"/>
  <c r="AB133" i="15"/>
  <c r="T144" i="15"/>
  <c r="H133" i="15"/>
  <c r="T93" i="15"/>
  <c r="AB34" i="15"/>
  <c r="L12" i="15"/>
  <c r="L93" i="15"/>
  <c r="L135" i="15"/>
  <c r="H43" i="15"/>
  <c r="H144" i="15"/>
  <c r="L144" i="15"/>
  <c r="P37" i="15"/>
  <c r="P144" i="15"/>
  <c r="P87" i="15"/>
  <c r="X138" i="15"/>
  <c r="P138" i="15"/>
  <c r="H134" i="15"/>
  <c r="P43" i="15"/>
  <c r="L87" i="15"/>
  <c r="S132" i="15"/>
  <c r="P12" i="15"/>
  <c r="N81" i="15"/>
  <c r="X83" i="15"/>
  <c r="AA132" i="15"/>
  <c r="J81" i="15"/>
  <c r="X134" i="15"/>
  <c r="J132" i="15"/>
  <c r="X37" i="15"/>
  <c r="L37" i="15"/>
  <c r="F31" i="15"/>
  <c r="S81" i="15"/>
  <c r="AB87" i="15"/>
  <c r="S31" i="15"/>
  <c r="R81" i="15"/>
  <c r="AB32" i="15"/>
  <c r="F81" i="15"/>
  <c r="P83" i="15"/>
  <c r="H135" i="15"/>
  <c r="L138" i="15"/>
  <c r="AB138" i="15"/>
  <c r="L62" i="15"/>
  <c r="G31" i="15"/>
  <c r="P82" i="15"/>
  <c r="P32" i="15"/>
  <c r="AB37" i="15"/>
  <c r="T135" i="15"/>
  <c r="L83" i="15"/>
  <c r="T83" i="15"/>
  <c r="X135" i="15"/>
  <c r="X84" i="15"/>
  <c r="L133" i="15"/>
  <c r="D81" i="15"/>
  <c r="V81" i="15"/>
  <c r="T134" i="15"/>
  <c r="N132" i="15"/>
  <c r="P135" i="15"/>
  <c r="P84" i="15"/>
  <c r="H83" i="15"/>
  <c r="D132" i="15"/>
  <c r="H87" i="15"/>
  <c r="V132" i="15"/>
  <c r="H138" i="15"/>
  <c r="L82" i="15"/>
  <c r="AA81" i="15"/>
  <c r="H12" i="15"/>
  <c r="F59" i="9"/>
  <c r="T62" i="9"/>
  <c r="X10" i="14"/>
  <c r="P53" i="13"/>
  <c r="BA57" i="11"/>
  <c r="AK13" i="11"/>
  <c r="AW13" i="11"/>
  <c r="AO13" i="11"/>
  <c r="BE104" i="11"/>
  <c r="AS57" i="11"/>
  <c r="AO57" i="11"/>
  <c r="BE13" i="11"/>
  <c r="D161" i="9"/>
  <c r="P122" i="9"/>
  <c r="R110" i="9"/>
  <c r="H164" i="9"/>
  <c r="H62" i="9"/>
  <c r="L167" i="9"/>
  <c r="L164" i="9"/>
  <c r="AB111" i="9"/>
  <c r="H167" i="9"/>
  <c r="AB173" i="9"/>
  <c r="L61" i="9"/>
  <c r="R161" i="9"/>
  <c r="L113" i="9"/>
  <c r="AB164" i="9"/>
  <c r="T122" i="9"/>
  <c r="P163" i="9"/>
  <c r="P112" i="9"/>
  <c r="C161" i="9"/>
  <c r="T142" i="9"/>
  <c r="B59" i="9"/>
  <c r="C110" i="9"/>
  <c r="V59" i="9"/>
  <c r="L162" i="9"/>
  <c r="P162" i="9"/>
  <c r="T164" i="9"/>
  <c r="K161" i="9"/>
  <c r="X163" i="9"/>
  <c r="L111" i="9"/>
  <c r="T113" i="9"/>
  <c r="X112" i="9"/>
  <c r="S110" i="9"/>
  <c r="F161" i="9"/>
  <c r="J110" i="9"/>
  <c r="X173" i="9"/>
  <c r="L112" i="9"/>
  <c r="S161" i="9"/>
  <c r="AB162" i="9"/>
  <c r="AB60" i="9"/>
  <c r="H10" i="9"/>
  <c r="H32" i="8"/>
  <c r="Q100" i="8"/>
  <c r="Q10" i="8"/>
  <c r="Q56" i="8"/>
  <c r="K100" i="8"/>
  <c r="K67" i="8"/>
  <c r="K10" i="8"/>
  <c r="K111" i="8"/>
  <c r="K21" i="8"/>
  <c r="D106" i="8"/>
  <c r="D31" i="6"/>
  <c r="L32" i="6"/>
  <c r="L33" i="6"/>
  <c r="I32" i="6"/>
  <c r="K31" i="6"/>
  <c r="K33" i="6"/>
  <c r="Q31" i="6"/>
  <c r="D33" i="6"/>
  <c r="Q33" i="6"/>
  <c r="I31" i="6"/>
  <c r="C33" i="6"/>
  <c r="C32" i="6"/>
  <c r="P32" i="6"/>
  <c r="H32" i="6"/>
  <c r="H31" i="6"/>
  <c r="P31" i="6"/>
  <c r="E33" i="6"/>
  <c r="M32" i="6"/>
  <c r="J18" i="38"/>
  <c r="B18" i="38"/>
  <c r="H18" i="38"/>
  <c r="AE59" i="29"/>
  <c r="AO106" i="29"/>
  <c r="AW106" i="29"/>
  <c r="D106" i="29"/>
  <c r="AS106" i="29"/>
  <c r="AE106" i="29"/>
  <c r="AF59" i="29"/>
  <c r="D59" i="29"/>
  <c r="AF106" i="29"/>
  <c r="AW59" i="29"/>
  <c r="AO59" i="29"/>
  <c r="BE59" i="29"/>
  <c r="BA59" i="29"/>
  <c r="D13" i="29"/>
  <c r="BA13" i="29"/>
  <c r="L12" i="27"/>
  <c r="L37" i="27"/>
  <c r="T135" i="27"/>
  <c r="T34" i="27"/>
  <c r="AB12" i="27"/>
  <c r="AB31" i="27" s="1"/>
  <c r="L43" i="27"/>
  <c r="H82" i="27"/>
  <c r="P134" i="27"/>
  <c r="P33" i="27"/>
  <c r="L87" i="27"/>
  <c r="L62" i="27"/>
  <c r="R31" i="27"/>
  <c r="S132" i="27"/>
  <c r="S31" i="27"/>
  <c r="G31" i="27"/>
  <c r="T138" i="27"/>
  <c r="T113" i="27"/>
  <c r="L134" i="27"/>
  <c r="T12" i="27"/>
  <c r="T37" i="27"/>
  <c r="P138" i="27"/>
  <c r="P113" i="27"/>
  <c r="L113" i="27"/>
  <c r="L138" i="27"/>
  <c r="G81" i="27"/>
  <c r="H133" i="27"/>
  <c r="L33" i="27"/>
  <c r="AB93" i="27"/>
  <c r="P87" i="27"/>
  <c r="P62" i="27"/>
  <c r="R132" i="27"/>
  <c r="L93" i="27"/>
  <c r="T62" i="27"/>
  <c r="T87" i="27"/>
  <c r="AB144" i="27"/>
  <c r="AF13" i="25"/>
  <c r="BA106" i="25"/>
  <c r="AO106" i="25"/>
  <c r="AF106" i="25"/>
  <c r="AO59" i="25"/>
  <c r="AK59" i="25"/>
  <c r="D59" i="25"/>
  <c r="AK106" i="25"/>
  <c r="D106" i="25"/>
  <c r="AK13" i="25"/>
  <c r="D13" i="25"/>
  <c r="AW13" i="25"/>
  <c r="W31" i="23"/>
  <c r="P37" i="23"/>
  <c r="P12" i="23"/>
  <c r="P87" i="23"/>
  <c r="T138" i="23"/>
  <c r="T113" i="23"/>
  <c r="L87" i="23"/>
  <c r="L62" i="23"/>
  <c r="X133" i="23"/>
  <c r="P135" i="23"/>
  <c r="L43" i="23"/>
  <c r="T133" i="23"/>
  <c r="T32" i="23"/>
  <c r="P138" i="23"/>
  <c r="P84" i="23"/>
  <c r="C132" i="23"/>
  <c r="S132" i="23"/>
  <c r="H37" i="23"/>
  <c r="H12" i="23"/>
  <c r="B81" i="23"/>
  <c r="T37" i="23"/>
  <c r="T12" i="23"/>
  <c r="X87" i="23"/>
  <c r="X62" i="23"/>
  <c r="P134" i="23"/>
  <c r="AB33" i="23"/>
  <c r="T135" i="23"/>
  <c r="AA132" i="23"/>
  <c r="P144" i="23"/>
  <c r="P62" i="23"/>
  <c r="X144" i="23"/>
  <c r="B31" i="23"/>
  <c r="G132" i="23"/>
  <c r="N132" i="23"/>
  <c r="R132" i="23"/>
  <c r="T62" i="23"/>
  <c r="T87" i="23"/>
  <c r="F132" i="23"/>
  <c r="S81" i="23"/>
  <c r="P83" i="23"/>
  <c r="H138" i="23"/>
  <c r="H113" i="23"/>
  <c r="L12" i="23"/>
  <c r="L37" i="23"/>
  <c r="H82" i="23"/>
  <c r="AA81" i="23"/>
  <c r="T84" i="23"/>
  <c r="L138" i="23"/>
  <c r="G81" i="23"/>
  <c r="N81" i="23"/>
  <c r="AB83" i="23"/>
  <c r="AB138" i="23"/>
  <c r="AB113" i="23"/>
  <c r="X93" i="23"/>
  <c r="P43" i="23"/>
  <c r="X12" i="23"/>
  <c r="F81" i="23"/>
  <c r="W81" i="23"/>
  <c r="L83" i="23"/>
  <c r="R81" i="23"/>
  <c r="L144" i="23"/>
  <c r="X37" i="23"/>
  <c r="AS13" i="21"/>
  <c r="AK59" i="21"/>
  <c r="D59" i="21"/>
  <c r="AK13" i="21"/>
  <c r="D13" i="21"/>
  <c r="BA13" i="21"/>
  <c r="AF106" i="21"/>
  <c r="AF13" i="21"/>
  <c r="BE59" i="21"/>
  <c r="BE13" i="21"/>
  <c r="BA59" i="21"/>
  <c r="D106" i="21"/>
  <c r="AS59" i="21"/>
  <c r="AK106" i="21"/>
  <c r="G31" i="19"/>
  <c r="T87" i="19"/>
  <c r="T62" i="19"/>
  <c r="T133" i="19"/>
  <c r="H93" i="19"/>
  <c r="F132" i="19"/>
  <c r="F81" i="19"/>
  <c r="P135" i="19"/>
  <c r="T84" i="19"/>
  <c r="T138" i="19"/>
  <c r="T113" i="19"/>
  <c r="H144" i="19"/>
  <c r="N81" i="19"/>
  <c r="AA132" i="19"/>
  <c r="P83" i="19"/>
  <c r="R81" i="19"/>
  <c r="L144" i="19"/>
  <c r="L93" i="19"/>
  <c r="L43" i="19"/>
  <c r="L134" i="19"/>
  <c r="C81" i="19"/>
  <c r="T34" i="19"/>
  <c r="G81" i="19"/>
  <c r="T32" i="19"/>
  <c r="H133" i="19"/>
  <c r="T37" i="19"/>
  <c r="T12" i="19"/>
  <c r="N132" i="19"/>
  <c r="P84" i="19"/>
  <c r="AB134" i="19"/>
  <c r="C132" i="19"/>
  <c r="AA81" i="19"/>
  <c r="AB83" i="19"/>
  <c r="R31" i="19"/>
  <c r="L33" i="19"/>
  <c r="H37" i="19"/>
  <c r="H12" i="19"/>
  <c r="L12" i="19"/>
  <c r="BE13" i="17"/>
  <c r="AF13" i="17"/>
  <c r="BA104" i="17"/>
  <c r="D104" i="17"/>
  <c r="BE57" i="17"/>
  <c r="AK13" i="17"/>
  <c r="D13" i="17"/>
  <c r="AS57" i="17"/>
  <c r="BA57" i="17"/>
  <c r="D57" i="17"/>
  <c r="G132" i="15"/>
  <c r="L84" i="15"/>
  <c r="P134" i="15"/>
  <c r="H82" i="15"/>
  <c r="T84" i="15"/>
  <c r="G81" i="15"/>
  <c r="T82" i="15"/>
  <c r="T138" i="15"/>
  <c r="T113" i="15"/>
  <c r="T37" i="15"/>
  <c r="T12" i="15"/>
  <c r="T34" i="15"/>
  <c r="X43" i="15"/>
  <c r="X12" i="15"/>
  <c r="L33" i="15"/>
  <c r="AB82" i="15"/>
  <c r="X144" i="15"/>
  <c r="T87" i="15"/>
  <c r="T62" i="15"/>
  <c r="AB31" i="15"/>
  <c r="H32" i="15"/>
  <c r="L34" i="15"/>
  <c r="R132" i="15"/>
  <c r="R31" i="15"/>
  <c r="P33" i="15"/>
  <c r="P86" i="13"/>
  <c r="AS13" i="11"/>
  <c r="BA13" i="11"/>
  <c r="AK104" i="11"/>
  <c r="AW57" i="11"/>
  <c r="AO104" i="11"/>
  <c r="AW104" i="11"/>
  <c r="AS104" i="11"/>
  <c r="AK57" i="11"/>
  <c r="H122" i="9"/>
  <c r="H71" i="9"/>
  <c r="H60" i="9"/>
  <c r="H111" i="9"/>
  <c r="AB163" i="9"/>
  <c r="AB61" i="9"/>
  <c r="H173" i="9"/>
  <c r="X116" i="9"/>
  <c r="AA59" i="9"/>
  <c r="P65" i="9"/>
  <c r="P40" i="9"/>
  <c r="O161" i="9"/>
  <c r="Z59" i="9"/>
  <c r="X164" i="9"/>
  <c r="X62" i="9"/>
  <c r="AB113" i="9"/>
  <c r="AB142" i="9"/>
  <c r="AB167" i="9"/>
  <c r="P62" i="9"/>
  <c r="H162" i="9"/>
  <c r="P164" i="9"/>
  <c r="AB65" i="9"/>
  <c r="AB40" i="9"/>
  <c r="AA161" i="9"/>
  <c r="W110" i="9"/>
  <c r="L65" i="9"/>
  <c r="L40" i="9"/>
  <c r="G59" i="9"/>
  <c r="L116" i="9"/>
  <c r="L91" i="9"/>
  <c r="P60" i="9"/>
  <c r="Z161" i="9"/>
  <c r="V161" i="9"/>
  <c r="T65" i="9"/>
  <c r="T40" i="9"/>
  <c r="T116" i="9"/>
  <c r="G161" i="9"/>
  <c r="B110" i="9"/>
  <c r="X162" i="9"/>
  <c r="X60" i="9"/>
  <c r="T61" i="9"/>
  <c r="T163" i="9"/>
  <c r="P111" i="9"/>
  <c r="V110" i="9"/>
  <c r="AB116" i="9"/>
  <c r="AB91" i="9"/>
  <c r="P173" i="9"/>
  <c r="J161" i="9"/>
  <c r="K110" i="9"/>
  <c r="T173" i="9"/>
  <c r="AB112" i="9"/>
  <c r="R59" i="9"/>
  <c r="AB122" i="9"/>
  <c r="AB71" i="9"/>
  <c r="X40" i="9"/>
  <c r="X59" i="9" s="1"/>
  <c r="X65" i="9"/>
  <c r="H116" i="9"/>
  <c r="H91" i="9"/>
  <c r="H65" i="9"/>
  <c r="H40" i="9"/>
  <c r="X113" i="9"/>
  <c r="W59" i="9"/>
  <c r="P142" i="9"/>
  <c r="P167" i="9"/>
  <c r="X122" i="9"/>
  <c r="K59" i="9"/>
  <c r="O59" i="9"/>
  <c r="N111" i="8"/>
  <c r="N99" i="7"/>
  <c r="N67" i="8"/>
  <c r="N62" i="8"/>
  <c r="P21" i="8"/>
  <c r="P10" i="7"/>
  <c r="M33" i="6"/>
  <c r="E32" i="6"/>
  <c r="J33" i="6"/>
  <c r="P78" i="4"/>
  <c r="J32" i="6"/>
  <c r="G32" i="6"/>
  <c r="D67" i="4"/>
  <c r="F111" i="8"/>
  <c r="F99" i="7"/>
  <c r="F67" i="8"/>
  <c r="F62" i="8"/>
  <c r="N38" i="6"/>
  <c r="N9" i="6"/>
  <c r="N31" i="6" s="1"/>
  <c r="D16" i="8"/>
  <c r="I31" i="3"/>
  <c r="I30" i="3"/>
  <c r="I29" i="3"/>
  <c r="G31" i="6"/>
  <c r="K56" i="4"/>
  <c r="L21" i="8"/>
  <c r="L10" i="7"/>
  <c r="L67" i="8"/>
  <c r="B9" i="6"/>
  <c r="B38" i="6"/>
  <c r="B57" i="4"/>
  <c r="B10" i="4"/>
  <c r="B51" i="2"/>
  <c r="P67" i="8"/>
  <c r="P55" i="7"/>
  <c r="J21" i="8"/>
  <c r="J10" i="7"/>
  <c r="J100" i="8" s="1"/>
  <c r="N21" i="8"/>
  <c r="N10" i="7"/>
  <c r="H16" i="8"/>
  <c r="I21" i="8"/>
  <c r="I10" i="7"/>
  <c r="H21" i="8"/>
  <c r="H10" i="7"/>
  <c r="F32" i="6"/>
  <c r="B84" i="4"/>
  <c r="B73" i="4"/>
  <c r="L78" i="4"/>
  <c r="H67" i="8"/>
  <c r="H55" i="7"/>
  <c r="F16" i="8"/>
  <c r="N16" i="8"/>
  <c r="O31" i="6"/>
  <c r="N37" i="6"/>
  <c r="D78" i="4"/>
  <c r="Q30" i="3"/>
  <c r="F21" i="8"/>
  <c r="B21" i="7"/>
  <c r="B10" i="7" s="1"/>
  <c r="B11" i="7"/>
  <c r="F31" i="6"/>
  <c r="D31" i="3"/>
  <c r="N36" i="6"/>
  <c r="O33" i="6"/>
  <c r="B52" i="2"/>
  <c r="L16" i="8"/>
  <c r="D21" i="8"/>
  <c r="D10" i="7"/>
  <c r="D56" i="8" s="1"/>
  <c r="P16" i="8"/>
  <c r="B68" i="4"/>
  <c r="B21" i="4"/>
  <c r="L67" i="4"/>
  <c r="B36" i="6"/>
  <c r="X31" i="31" l="1"/>
  <c r="R84" i="8"/>
  <c r="R38" i="8"/>
  <c r="R128" i="8"/>
  <c r="R79" i="8"/>
  <c r="R123" i="8"/>
  <c r="R33" i="8"/>
  <c r="R32" i="7"/>
  <c r="R130" i="8"/>
  <c r="R86" i="8"/>
  <c r="R40" i="8"/>
  <c r="R110" i="7"/>
  <c r="R99" i="7" s="1"/>
  <c r="R100" i="7"/>
  <c r="X31" i="23"/>
  <c r="R66" i="7"/>
  <c r="R55" i="7" s="1"/>
  <c r="R56" i="7"/>
  <c r="R108" i="8"/>
  <c r="R64" i="8"/>
  <c r="R18" i="8"/>
  <c r="R13" i="7"/>
  <c r="R70" i="8"/>
  <c r="R114" i="8"/>
  <c r="R24" i="8"/>
  <c r="R12" i="7"/>
  <c r="R113" i="8"/>
  <c r="R69" i="8"/>
  <c r="R23" i="8"/>
  <c r="R22" i="7"/>
  <c r="R27" i="8"/>
  <c r="R16" i="7"/>
  <c r="R73" i="8"/>
  <c r="R117" i="8"/>
  <c r="R65" i="8"/>
  <c r="R109" i="8"/>
  <c r="R19" i="8"/>
  <c r="R60" i="8"/>
  <c r="R14" i="8"/>
  <c r="R104" i="8"/>
  <c r="R107" i="8"/>
  <c r="R63" i="8"/>
  <c r="R17" i="8"/>
  <c r="AG13" i="33"/>
  <c r="P81" i="31"/>
  <c r="T81" i="31"/>
  <c r="X81" i="31"/>
  <c r="L81" i="31"/>
  <c r="H81" i="31"/>
  <c r="H81" i="27"/>
  <c r="H31" i="27"/>
  <c r="X81" i="19"/>
  <c r="T59" i="9"/>
  <c r="X31" i="27"/>
  <c r="X81" i="27"/>
  <c r="AG13" i="29"/>
  <c r="H132" i="27"/>
  <c r="P31" i="27"/>
  <c r="T81" i="27"/>
  <c r="L81" i="27"/>
  <c r="P81" i="27"/>
  <c r="AB81" i="27"/>
  <c r="AG106" i="25"/>
  <c r="AB132" i="23"/>
  <c r="H81" i="23"/>
  <c r="P81" i="23"/>
  <c r="T31" i="23"/>
  <c r="L81" i="23"/>
  <c r="H132" i="23"/>
  <c r="AG13" i="21"/>
  <c r="X132" i="19"/>
  <c r="AB31" i="19"/>
  <c r="L31" i="19"/>
  <c r="P31" i="19"/>
  <c r="X31" i="19"/>
  <c r="AB81" i="19"/>
  <c r="AB132" i="19"/>
  <c r="P81" i="19"/>
  <c r="P132" i="19"/>
  <c r="T31" i="19"/>
  <c r="AG104" i="17"/>
  <c r="AB132" i="15"/>
  <c r="P81" i="15"/>
  <c r="L81" i="15"/>
  <c r="L31" i="15"/>
  <c r="L132" i="15"/>
  <c r="P132" i="15"/>
  <c r="P31" i="15"/>
  <c r="T132" i="15"/>
  <c r="H31" i="15"/>
  <c r="H81" i="15"/>
  <c r="H132" i="15"/>
  <c r="L110" i="9"/>
  <c r="P161" i="9"/>
  <c r="L161" i="9"/>
  <c r="X110" i="9"/>
  <c r="H110" i="9"/>
  <c r="P110" i="9"/>
  <c r="AB59" i="9"/>
  <c r="T110" i="9"/>
  <c r="X161" i="9"/>
  <c r="AG59" i="29"/>
  <c r="AG106" i="29"/>
  <c r="T31" i="27"/>
  <c r="L132" i="27"/>
  <c r="AB132" i="27"/>
  <c r="P132" i="27"/>
  <c r="T132" i="27"/>
  <c r="L31" i="27"/>
  <c r="AG59" i="25"/>
  <c r="AG13" i="25"/>
  <c r="T81" i="23"/>
  <c r="AB81" i="23"/>
  <c r="X81" i="23"/>
  <c r="L132" i="23"/>
  <c r="L31" i="23"/>
  <c r="X132" i="23"/>
  <c r="T132" i="23"/>
  <c r="H31" i="23"/>
  <c r="AB31" i="23"/>
  <c r="P31" i="23"/>
  <c r="P132" i="23"/>
  <c r="AG106" i="21"/>
  <c r="AG59" i="21"/>
  <c r="L132" i="19"/>
  <c r="H31" i="19"/>
  <c r="H132" i="19"/>
  <c r="H81" i="19"/>
  <c r="L81" i="19"/>
  <c r="T132" i="19"/>
  <c r="T81" i="19"/>
  <c r="AG57" i="17"/>
  <c r="AG13" i="17"/>
  <c r="T31" i="15"/>
  <c r="T81" i="15"/>
  <c r="X31" i="15"/>
  <c r="X132" i="15"/>
  <c r="X81" i="15"/>
  <c r="T161" i="9"/>
  <c r="L59" i="9"/>
  <c r="P59" i="9"/>
  <c r="AB161" i="9"/>
  <c r="H59" i="9"/>
  <c r="H161" i="9"/>
  <c r="AB110" i="9"/>
  <c r="F100" i="8"/>
  <c r="F10" i="8"/>
  <c r="F56" i="8"/>
  <c r="D10" i="8"/>
  <c r="D100" i="8"/>
  <c r="H10" i="8"/>
  <c r="J10" i="8"/>
  <c r="J56" i="8"/>
  <c r="B31" i="6"/>
  <c r="B32" i="6"/>
  <c r="B33" i="6"/>
  <c r="P10" i="8"/>
  <c r="N10" i="8"/>
  <c r="N56" i="8"/>
  <c r="H56" i="8"/>
  <c r="H100" i="8"/>
  <c r="L10" i="8"/>
  <c r="L100" i="8"/>
  <c r="I10" i="8"/>
  <c r="I56" i="8"/>
  <c r="I100" i="8"/>
  <c r="N33" i="6"/>
  <c r="N32" i="6"/>
  <c r="P56" i="8"/>
  <c r="P100" i="8"/>
  <c r="L56" i="8"/>
  <c r="B67" i="4"/>
  <c r="B78" i="4"/>
  <c r="B56" i="4"/>
  <c r="N100" i="8"/>
  <c r="R78" i="8" l="1"/>
  <c r="R122" i="8"/>
  <c r="R32" i="8"/>
  <c r="R12" i="8"/>
  <c r="R102" i="8"/>
  <c r="R58" i="8"/>
  <c r="R16" i="8"/>
  <c r="R62" i="8"/>
  <c r="R106" i="8"/>
  <c r="R11" i="7"/>
  <c r="R68" i="8"/>
  <c r="R22" i="8"/>
  <c r="R21" i="7"/>
  <c r="R112" i="8"/>
  <c r="R59" i="8"/>
  <c r="R103" i="8"/>
  <c r="R13" i="8"/>
  <c r="R101" i="8" l="1"/>
  <c r="R57" i="8"/>
  <c r="R11" i="8"/>
  <c r="R111" i="8"/>
  <c r="R67" i="8"/>
  <c r="R21" i="8"/>
  <c r="R10" i="7"/>
  <c r="R10" i="8" l="1"/>
  <c r="R100" i="8"/>
  <c r="R56" i="8"/>
  <c r="R24" i="6" l="1"/>
  <c r="R48" i="6" s="1"/>
  <c r="R46" i="6" l="1"/>
  <c r="R47" i="6"/>
  <c r="R11" i="6"/>
  <c r="R19" i="6"/>
  <c r="R9" i="6" s="1"/>
  <c r="R33" i="6" l="1"/>
  <c r="R31" i="6"/>
  <c r="R32" i="6"/>
  <c r="R41" i="6"/>
  <c r="R42" i="6"/>
  <c r="R43" i="6"/>
</calcChain>
</file>

<file path=xl/sharedStrings.xml><?xml version="1.0" encoding="utf-8"?>
<sst xmlns="http://schemas.openxmlformats.org/spreadsheetml/2006/main" count="6876" uniqueCount="610">
  <si>
    <t>CONTENIDO</t>
  </si>
  <si>
    <t>SERIE HISTÓRICA</t>
  </si>
  <si>
    <t>I Y II CICLOS</t>
  </si>
  <si>
    <t>ESCUELAS NOCTURNAS</t>
  </si>
  <si>
    <t>III CICLO Y EDUCACIÓN DIVERSIFICADA,  DIURNA Y NOCTURNA</t>
  </si>
  <si>
    <t>III CICLO Y EDUCACIÓN DIVERSIFICADA, ACADÉMICA DIURNA</t>
  </si>
  <si>
    <t>III CICLO Y EDUCACIÓN DIVERSIFICADA, TÉCNICA DIURNA</t>
  </si>
  <si>
    <t>III CICLO Y EDUCACIÓN DIVERSIFICADA, ACADÉMICA NOCTURNA</t>
  </si>
  <si>
    <t>III CICLO Y EDUCACIÓN DIVERSIFICADA, TÉCNICA NOCTURNA</t>
  </si>
  <si>
    <t>GRADUADOS COMO TÉCNICOS MEDIOS</t>
  </si>
  <si>
    <t>I y II Ciclos</t>
  </si>
  <si>
    <t>Cifras Absolutas</t>
  </si>
  <si>
    <t xml:space="preserve">     Matrícula Final</t>
  </si>
  <si>
    <t xml:space="preserve">          Aprobados</t>
  </si>
  <si>
    <t xml:space="preserve">          Aplazados</t>
  </si>
  <si>
    <t xml:space="preserve">          Reprobados</t>
  </si>
  <si>
    <t>Escuelas Nocturnas</t>
  </si>
  <si>
    <t>.</t>
  </si>
  <si>
    <t>MATRICULA FINAL EN I Y II CICLOS</t>
  </si>
  <si>
    <t>Total</t>
  </si>
  <si>
    <t xml:space="preserve">       Aprobados</t>
  </si>
  <si>
    <t xml:space="preserve">       Aplazados</t>
  </si>
  <si>
    <t xml:space="preserve">       Reprobados</t>
  </si>
  <si>
    <t>Pública</t>
  </si>
  <si>
    <t>Privada</t>
  </si>
  <si>
    <t>RENDIMIENTO EDUCATIVO EN I Y II CICLOS</t>
  </si>
  <si>
    <t>Aprobados</t>
  </si>
  <si>
    <t>I Ciclo</t>
  </si>
  <si>
    <t xml:space="preserve">        1º</t>
  </si>
  <si>
    <t xml:space="preserve">        2º</t>
  </si>
  <si>
    <t xml:space="preserve">        3º</t>
  </si>
  <si>
    <t>II Ciclo</t>
  </si>
  <si>
    <t xml:space="preserve">        4º</t>
  </si>
  <si>
    <t xml:space="preserve">        5º</t>
  </si>
  <si>
    <t xml:space="preserve">        6º</t>
  </si>
  <si>
    <t>Aplazados</t>
  </si>
  <si>
    <t>Reprobados</t>
  </si>
  <si>
    <t>(Cifras Relativas)</t>
  </si>
  <si>
    <t>RENDIMIENTO EDUCATIVO EN ESCUELAS NOCTURNAS</t>
  </si>
  <si>
    <t>Nivel Cursado</t>
  </si>
  <si>
    <t>I</t>
  </si>
  <si>
    <t>II</t>
  </si>
  <si>
    <t>III</t>
  </si>
  <si>
    <t>IV</t>
  </si>
  <si>
    <t>MATRICULA FINAL EN III CICLO Y EDUCACIÓN DIVERSIFICADA DIURNA</t>
  </si>
  <si>
    <t>Dependencia</t>
  </si>
  <si>
    <t xml:space="preserve">     Aprobados</t>
  </si>
  <si>
    <t xml:space="preserve">     Aplazados</t>
  </si>
  <si>
    <t xml:space="preserve">     Reprobados</t>
  </si>
  <si>
    <t>APROBADOS EN III CICLO Y EDUCACIÓN DIVERSIFICADA, DIURNA</t>
  </si>
  <si>
    <t xml:space="preserve">     III Ciclo</t>
  </si>
  <si>
    <t xml:space="preserve">           7º</t>
  </si>
  <si>
    <t xml:space="preserve">           8º</t>
  </si>
  <si>
    <t xml:space="preserve">           9º</t>
  </si>
  <si>
    <t xml:space="preserve">     Educación Diversificada</t>
  </si>
  <si>
    <t xml:space="preserve">           10º</t>
  </si>
  <si>
    <t xml:space="preserve">           11º</t>
  </si>
  <si>
    <t xml:space="preserve">           12º</t>
  </si>
  <si>
    <t>Académica</t>
  </si>
  <si>
    <t xml:space="preserve">Técnica </t>
  </si>
  <si>
    <t>APLAZADOS EN III CICLO Y EDUCACIÓN DIVERSIFICADA, DIURNA</t>
  </si>
  <si>
    <t>-</t>
  </si>
  <si>
    <t>REPROBADOS EN III CICLO Y EDUCACIÓN DIVERSIFICADA, DIURNA</t>
  </si>
  <si>
    <t>TOTAL</t>
  </si>
  <si>
    <t>1º</t>
  </si>
  <si>
    <t>2º</t>
  </si>
  <si>
    <t>3º</t>
  </si>
  <si>
    <t>4º</t>
  </si>
  <si>
    <t>5º</t>
  </si>
  <si>
    <t>6º</t>
  </si>
  <si>
    <t>T</t>
  </si>
  <si>
    <t>H</t>
  </si>
  <si>
    <t>M</t>
  </si>
  <si>
    <t>Público</t>
  </si>
  <si>
    <t xml:space="preserve">Privado </t>
  </si>
  <si>
    <t>APROBADOS EN I Y II CICLOS</t>
  </si>
  <si>
    <t>ABSOLUTO</t>
  </si>
  <si>
    <t>APLAZADOS EN I Y II CICLOS</t>
  </si>
  <si>
    <t>REPROBADOS EN I Y II CICLOS</t>
  </si>
  <si>
    <t>San José Central</t>
  </si>
  <si>
    <t>San José Norte</t>
  </si>
  <si>
    <t>San José Oeste</t>
  </si>
  <si>
    <t>Desamparados</t>
  </si>
  <si>
    <t>Puriscal</t>
  </si>
  <si>
    <t>Pérez Zeledón</t>
  </si>
  <si>
    <t>Los Santos</t>
  </si>
  <si>
    <t>Alajuela</t>
  </si>
  <si>
    <t>Occidente</t>
  </si>
  <si>
    <t>San Carlos</t>
  </si>
  <si>
    <t>Zona Norte-Norte</t>
  </si>
  <si>
    <t>Cartago</t>
  </si>
  <si>
    <t>Turrialba</t>
  </si>
  <si>
    <t>Heredia</t>
  </si>
  <si>
    <t>Sarapiqui</t>
  </si>
  <si>
    <t>Liberia</t>
  </si>
  <si>
    <t>Nicoya</t>
  </si>
  <si>
    <t>Santa Cruz</t>
  </si>
  <si>
    <t>Cañas</t>
  </si>
  <si>
    <t>Puntarenas</t>
  </si>
  <si>
    <t>Coto</t>
  </si>
  <si>
    <t>Aguirre</t>
  </si>
  <si>
    <t>Grande de Térraba</t>
  </si>
  <si>
    <t>Peninsular</t>
  </si>
  <si>
    <t>Limón</t>
  </si>
  <si>
    <t>Guápiles</t>
  </si>
  <si>
    <t>Sulá</t>
  </si>
  <si>
    <t>PORCENTAJE DE APROBACION EN I Y II CICLOS</t>
  </si>
  <si>
    <t>PORCENTAJE DE APLAZAMIENTO EN I Y II CICLOS</t>
  </si>
  <si>
    <t>PORCENTAJE DE REPROBACION EN I Y II CICLOS</t>
  </si>
  <si>
    <t>MATRICULA FINAL EN ESCUELAS NOCTURNAS</t>
  </si>
  <si>
    <t>San José  Oeste</t>
  </si>
  <si>
    <t>APROBADOS EN ESCUELAS NOCTURNAS</t>
  </si>
  <si>
    <t>Cifras Relativas</t>
  </si>
  <si>
    <t>APLAZADOS EN ESCUELAS NOCTURNAS</t>
  </si>
  <si>
    <t>REPROBADOS EN ESCUELAS NOCTURNAS</t>
  </si>
  <si>
    <t>MATRICULA FINAL EN III CICLO Y EDUCACION DIVERSIFICADA, DIURNA Y NOCTURNA</t>
  </si>
  <si>
    <t>7º</t>
  </si>
  <si>
    <t>8º</t>
  </si>
  <si>
    <t>9º</t>
  </si>
  <si>
    <t>10º</t>
  </si>
  <si>
    <t>11º</t>
  </si>
  <si>
    <t>12º</t>
  </si>
  <si>
    <t>APROBADOS EN III CICLO Y EDUCACION DIVERSIFICADA, DIURNA Y NOCTURNA</t>
  </si>
  <si>
    <t>APLAZADOS EN III CICLO Y EDUCACION DIVERSIFICADA, DIURNA Y NOCTURNA</t>
  </si>
  <si>
    <t>REPROBADOS EN III CICLO Y EDUCACION DIVERSIFICADA, DIURNA Y NOCTURNA</t>
  </si>
  <si>
    <t>MATRICULA FINAL EN III CICLO Y EDUCACION DIVERSIFICADA DIURNA Y NOCTURNA</t>
  </si>
  <si>
    <t>APROBADOS EN III CICLO Y EDUCACION DIVERSIFICADA DIURNA Y NOCTURNA</t>
  </si>
  <si>
    <t>PORCENTAJE DE APROBACION EN III CICLO Y EDUCACION DIVERSIFICADA DIURNA Y NOCTURNA</t>
  </si>
  <si>
    <t>APLAZADOS EN III CICLO Y EDUCACION DIVERSIFICADA DIURNA Y NOCTURNA</t>
  </si>
  <si>
    <t>PORCENTAJE DE APLAZAMIENTO EN III CICLO Y EDUCACION DIVERSIFICADA DIURNA Y NOCTURNA</t>
  </si>
  <si>
    <t>REPROBADOS EN III CICLO Y EDUCACION DIVERSIFICADA DIURNA Y NOCTURNA</t>
  </si>
  <si>
    <t>PORCENTAJE DE REPROBACION EN III CICLO Y EDUCACION DIVERSIFICADA DIURNA Y NOCTURNA</t>
  </si>
  <si>
    <t xml:space="preserve">MATRICULA FINAL EN III CICLO Y EDUCACION DIVERSIFICADA, DIURNA </t>
  </si>
  <si>
    <t>APROBADOS EN III CICLO Y EDUCACION DIVERSIFICADA, DIURNA</t>
  </si>
  <si>
    <t>APLAZADOS EN III CICLO Y EDUCACION DIVERSIFICADA, DIURNA</t>
  </si>
  <si>
    <t>REPROBADOS EN III CICLO Y EDUCACION DIVERSIFICADA, DIURNA</t>
  </si>
  <si>
    <t>MATRICULA FINAL EN III CICLO Y EDUCACION DIVERSIFICADA DIURNA</t>
  </si>
  <si>
    <t xml:space="preserve">APROBADOS EN III CICLO Y EDUCACION DIVERSIFICADA DIURNA </t>
  </si>
  <si>
    <t>PORCENTAJE DE APROBACION EN III CICLO Y EDUCACION DIVERSIFICADA DIURNA</t>
  </si>
  <si>
    <t>APLAZADOS EN III CICLO Y EDUCACION DIVERSIFICADA DIURNA</t>
  </si>
  <si>
    <t>PORCENTAJE DE APLAZAMIENTO EN III CICLO Y EDUCACION DIVERSIFICADA DIURNA</t>
  </si>
  <si>
    <t>REPROBADOS EN III CICLO Y EDUCACION DIVERSIFICADA DIURNA</t>
  </si>
  <si>
    <t>PORCENTAJE DE REPROBACION EN III CICLO Y EDUCACION DIVERSIFICADA DIURNA</t>
  </si>
  <si>
    <t xml:space="preserve">MATRICULA FINAL EN III CICLO Y EDUCACION DIVERSIFICADA, ACADEMICA DIURNA </t>
  </si>
  <si>
    <t>APROBADOS EN III CICLO Y EDUCACION DIVERSIFICADA, ACADEMICA DIURNA</t>
  </si>
  <si>
    <t>APLAZADOS EN III CICLO Y EDUCACION DIVERSIFICADA, ACADEMCIA DIURNA</t>
  </si>
  <si>
    <t>REPROBADOS EN III CICLO Y EDUCACION DIVERSIFICADA, ACADEMICA DIURNA</t>
  </si>
  <si>
    <t xml:space="preserve">MATRICULA FINAL EN III CICLO Y EDUCACION DIVERSIFICADA ACADEMICA DIURNA </t>
  </si>
  <si>
    <t xml:space="preserve">APROBADOS EN III CICLO Y EDUCACION DIVERSIFICADA ACADEMICA DIURNA </t>
  </si>
  <si>
    <t>PORCENTAJE DE APROBACION EN III CICLO Y EDUCACION DIVERSIFICADA ACADEMICA DIURNA</t>
  </si>
  <si>
    <t>APLAZADOS EN III CICLO Y EDUCACION DIVERSIFICADA ACADEMICA DIURNA</t>
  </si>
  <si>
    <t>PORCENTAJE DE APLAZAMIENTO EN III CICLO Y EDUCACION DIVERSIFICADA ACADEMICA DIURNA</t>
  </si>
  <si>
    <t>REPROBADOS EN III CICLO Y EDUCACION DIVERSIFICADA ACADEMICA DIURNA</t>
  </si>
  <si>
    <t>PORCENTAJE DE REPROBACION EN III CICLO Y EDUCACION DIVERSIFICADA ACADEMICA DIURNA</t>
  </si>
  <si>
    <t>CUADRO Nº:  69</t>
  </si>
  <si>
    <t>CUADRO Nº:  70</t>
  </si>
  <si>
    <t>CUADRO Nº:  71</t>
  </si>
  <si>
    <t>CUADRO Nº:  72</t>
  </si>
  <si>
    <t xml:space="preserve">MATRICULA FINAL EN III CICLO Y EDUCACION DIVERSIFICADA, ACADEMICA NOCTURNA </t>
  </si>
  <si>
    <t>APROBADOS EN III CICLO Y EDUCACION DIVERSIFICADA, ACADEMICA NOCTURNA</t>
  </si>
  <si>
    <t>APLAZADOS EN III CICLO Y EDUCACION DIVERSIFICADA, ACADEMICA NOCTURNA</t>
  </si>
  <si>
    <t>MATRICULA FINAL EN III CICLO Y EDUCACION DIVERSIFICADA ACADEMICA NOCTURNA</t>
  </si>
  <si>
    <t>Sarapiquí</t>
  </si>
  <si>
    <t>Grande de Terraba</t>
  </si>
  <si>
    <t>Sula</t>
  </si>
  <si>
    <t>APROBADOS EN III CICLO Y EDUCACION DIVERSIFICADA ACADEMICA NOCTURNA</t>
  </si>
  <si>
    <t>PORCENTAJE DE APROBACION EN III CICLO Y EDUCACION DIVERSIFICADA ACADEMICA NOCTURNA</t>
  </si>
  <si>
    <t>APLAZADOS EN III CICLO Y EDUCACION DIVERSIFICADA ACADEMICA NOCTURNA</t>
  </si>
  <si>
    <t>PORCENTAJE DE APLAZAMIENTO EN III CICLO Y EDUCACION DIVERSIFICADA ACADEMICA NOCTURNA</t>
  </si>
  <si>
    <t>Zona Norte Norte</t>
  </si>
  <si>
    <t>Saan José Oeste</t>
  </si>
  <si>
    <t>Modalidad de Enseñanza</t>
  </si>
  <si>
    <t xml:space="preserve">     Industrial</t>
  </si>
  <si>
    <t xml:space="preserve">     Agropecuaria</t>
  </si>
  <si>
    <t xml:space="preserve">     Servicios</t>
  </si>
  <si>
    <t xml:space="preserve"> </t>
  </si>
  <si>
    <t>GRADUADOS COMO TÉCNICOS MEDIOS, POR ESPECIALIDAD</t>
  </si>
  <si>
    <t>Hombres</t>
  </si>
  <si>
    <t>Mujeres</t>
  </si>
  <si>
    <t>Comercial y de Servicios</t>
  </si>
  <si>
    <t>Acoounting</t>
  </si>
  <si>
    <t>Administración y Operación Aduanera</t>
  </si>
  <si>
    <t>Banca y Finanzas</t>
  </si>
  <si>
    <t>Contabilidad</t>
  </si>
  <si>
    <t>Contabilidad y Auditoría</t>
  </si>
  <si>
    <t>Contabilidad y Costos</t>
  </si>
  <si>
    <t>Contabilidad y Finanzas</t>
  </si>
  <si>
    <t>Ejecutivo para Centros de Servicios</t>
  </si>
  <si>
    <t>Executive Service Center</t>
  </si>
  <si>
    <t>Informática en Desarrollo de Software</t>
  </si>
  <si>
    <t>Informática en Redes de Computadora</t>
  </si>
  <si>
    <t>Informática en Soporte</t>
  </si>
  <si>
    <t>Informática Empresarial</t>
  </si>
  <si>
    <t>Information Technology Support</t>
  </si>
  <si>
    <t>Computer Networking</t>
  </si>
  <si>
    <t>Computer Science in Software Development</t>
  </si>
  <si>
    <t>Salud Ocupacional</t>
  </si>
  <si>
    <t>Secretariado Ejecutivo</t>
  </si>
  <si>
    <t>Bilingual Secretary</t>
  </si>
  <si>
    <t>Turismo Costero</t>
  </si>
  <si>
    <t>Turismo Ecológico</t>
  </si>
  <si>
    <t>Turismo Rural</t>
  </si>
  <si>
    <t>Turismo en Alimentos y Bebidas</t>
  </si>
  <si>
    <t>Turismo en Hotelería y Eventos Especiales</t>
  </si>
  <si>
    <t>Industrial</t>
  </si>
  <si>
    <t>Administración, Logística y Distribución</t>
  </si>
  <si>
    <t>Automotriz</t>
  </si>
  <si>
    <t>Autorremodelado</t>
  </si>
  <si>
    <t>Construcción Civil</t>
  </si>
  <si>
    <t>Dibujo Arquitectónico</t>
  </si>
  <si>
    <t>Dibujo Técnico</t>
  </si>
  <si>
    <t>Diseño Gráfico</t>
  </si>
  <si>
    <t>Diseño Publicitario</t>
  </si>
  <si>
    <t>Diseño y Confección de la Moda</t>
  </si>
  <si>
    <t>Diseño y Construcción de Muebles y Estructuras</t>
  </si>
  <si>
    <t>Electromecánica</t>
  </si>
  <si>
    <t>Electrónica en Mantenimiento de Equipo de Cómputo</t>
  </si>
  <si>
    <t>Electrónica en Telecomunicaciones</t>
  </si>
  <si>
    <t>Electrónica Industrial</t>
  </si>
  <si>
    <t>Electrotecnia</t>
  </si>
  <si>
    <t>Impresión OFFSET</t>
  </si>
  <si>
    <t>Mantenimiento Industrial</t>
  </si>
  <si>
    <t>Mecánica General</t>
  </si>
  <si>
    <t>Mecánica de Precisión</t>
  </si>
  <si>
    <t>Mecánica Naval</t>
  </si>
  <si>
    <t>Productividad y Calidad</t>
  </si>
  <si>
    <t>Refrigeración y Aire Acondicionado</t>
  </si>
  <si>
    <t>Agropecuaria</t>
  </si>
  <si>
    <t>Agro Jardinería</t>
  </si>
  <si>
    <t>Agroecología</t>
  </si>
  <si>
    <t>Agroindustria Alimentaria con Tecnología Agrícola</t>
  </si>
  <si>
    <t>Agroindustria Alimentaria con Tecnología Pecuaria</t>
  </si>
  <si>
    <t>Agropecuario en Producción Agrícola</t>
  </si>
  <si>
    <t>Agropecuario en Producción Pecuaria</t>
  </si>
  <si>
    <t>Riego y Drenaje</t>
  </si>
  <si>
    <t>C1-C13</t>
  </si>
  <si>
    <t>C14-C24</t>
  </si>
  <si>
    <t>C25-C28</t>
  </si>
  <si>
    <t>III CICLO Y EDUCACIÓN DIVERSIFICADA,  DIURNA</t>
  </si>
  <si>
    <t>C29-C39</t>
  </si>
  <si>
    <t>C40-C50</t>
  </si>
  <si>
    <t>C51-C61</t>
  </si>
  <si>
    <t>C62-C72</t>
  </si>
  <si>
    <t>Fuente: Departamento de Análisis Estadístico, MEP.</t>
  </si>
  <si>
    <r>
      <t xml:space="preserve">Cifras Relativas </t>
    </r>
    <r>
      <rPr>
        <b/>
        <sz val="10"/>
        <color theme="1"/>
        <rFont val="Calibri"/>
        <family val="2"/>
      </rPr>
      <t>¹⁄</t>
    </r>
  </si>
  <si>
    <r>
      <rPr>
        <sz val="8"/>
        <color theme="1"/>
        <rFont val="Calibri"/>
        <family val="2"/>
      </rPr>
      <t>¹⁄</t>
    </r>
    <r>
      <rPr>
        <sz val="8"/>
        <color theme="1"/>
        <rFont val="Times New Roman"/>
        <family val="1"/>
      </rPr>
      <t xml:space="preserve"> Cifras calculadas respecto a la Matrícula Final</t>
    </r>
  </si>
  <si>
    <t>PERIODO 2000-2016</t>
  </si>
  <si>
    <t>Subvencionada</t>
  </si>
  <si>
    <t>Año Cursado</t>
  </si>
  <si>
    <t>SEGÚN AÑO CURSADO</t>
  </si>
  <si>
    <t>DEPENDENCIA PÚBLICA, PRIVADA Y SUBVENCIONADA</t>
  </si>
  <si>
    <t>DEPENDENCIA PÚBLICA, PRIVADA Y SUBVENCIONADA, PERIODO 2000-2016</t>
  </si>
  <si>
    <t>SEGÚN DEPENDENCIA Y RENDIMIENTO</t>
  </si>
  <si>
    <t>DEPENDENCIA PÚBLICA</t>
  </si>
  <si>
    <t>CUADRO Nº6</t>
  </si>
  <si>
    <t>SEGÚN RAMA EDUCATIVA Y AÑO CURSADO</t>
  </si>
  <si>
    <t>CUADRO Nº14</t>
  </si>
  <si>
    <t>POR AÑO CURSADO Y SEXO</t>
  </si>
  <si>
    <t>SEGÚN ZONA Y DEPENDENCIA</t>
  </si>
  <si>
    <t>AÑO 2016</t>
  </si>
  <si>
    <t>Simbología: T=Total, H=Hombres, M=Mujeres</t>
  </si>
  <si>
    <t>CUADRO Nº15</t>
  </si>
  <si>
    <t>CUADRO Nº17</t>
  </si>
  <si>
    <t>CUADRO Nº16</t>
  </si>
  <si>
    <t>Dirección Regional</t>
  </si>
  <si>
    <t xml:space="preserve">Total </t>
  </si>
  <si>
    <t>Costa Rica</t>
  </si>
  <si>
    <t>Subvencionado</t>
  </si>
  <si>
    <t>SEGÚN DIRECCIÓN REGIONAL</t>
  </si>
  <si>
    <t>CUADRO Nº18</t>
  </si>
  <si>
    <t>CUADRO Nº23</t>
  </si>
  <si>
    <t>CUADRO Nº24</t>
  </si>
  <si>
    <t>CUADRO Nº21</t>
  </si>
  <si>
    <t>CUADRO Nº22</t>
  </si>
  <si>
    <t>CUADRO Nº19</t>
  </si>
  <si>
    <t>CUADRO Nº20</t>
  </si>
  <si>
    <t>CUADRO Nº25</t>
  </si>
  <si>
    <t>POR NIVEL CURSADO Y SEXO</t>
  </si>
  <si>
    <t>CUADRO Nº26</t>
  </si>
  <si>
    <t>CUADRO Nº27</t>
  </si>
  <si>
    <t>CUADRO Nº28</t>
  </si>
  <si>
    <t>CUADRO Nº29</t>
  </si>
  <si>
    <t>CUADRO Nº30</t>
  </si>
  <si>
    <t>CUADRO Nº31</t>
  </si>
  <si>
    <t>CUADRO Nº32</t>
  </si>
  <si>
    <t>CUADRO Nº33</t>
  </si>
  <si>
    <t>CUADRO Nº39</t>
  </si>
  <si>
    <t>CUADRO Nº38</t>
  </si>
  <si>
    <t>CUADRO Nº36</t>
  </si>
  <si>
    <t>CUADRO Nº37</t>
  </si>
  <si>
    <t>CUADRO Nº34</t>
  </si>
  <si>
    <t>CUADRO Nº35</t>
  </si>
  <si>
    <t>CUADRO Nº40</t>
  </si>
  <si>
    <t>CUADRO Nº43</t>
  </si>
  <si>
    <t>CUADRO Nº42</t>
  </si>
  <si>
    <t>CUADRO Nº41</t>
  </si>
  <si>
    <t>CUADRO Nº44</t>
  </si>
  <si>
    <t>CUADRO Nº45</t>
  </si>
  <si>
    <t>CUADRO Nº46</t>
  </si>
  <si>
    <t>CUADRO Nº47</t>
  </si>
  <si>
    <t>CUADRO Nº48</t>
  </si>
  <si>
    <t>CUADRO Nº49</t>
  </si>
  <si>
    <t>CUADRO Nº50</t>
  </si>
  <si>
    <t>CUADRO Nº51</t>
  </si>
  <si>
    <t>CUADRO Nº52</t>
  </si>
  <si>
    <t>CUADRO Nº53</t>
  </si>
  <si>
    <t>CUADRO Nº:54</t>
  </si>
  <si>
    <t>CUADRO Nº55</t>
  </si>
  <si>
    <t>CUADRO Nº61</t>
  </si>
  <si>
    <t>CUADRO Nº60</t>
  </si>
  <si>
    <t>CUADRO Nº58</t>
  </si>
  <si>
    <t>CUADRO Nº59</t>
  </si>
  <si>
    <t>CUADRO Nº56</t>
  </si>
  <si>
    <t>CUADRO Nº57</t>
  </si>
  <si>
    <t>CUADRO Nº62</t>
  </si>
  <si>
    <t>CUADRO Nº63</t>
  </si>
  <si>
    <t>CUADRO Nº64</t>
  </si>
  <si>
    <t>CUADRO Nº65</t>
  </si>
  <si>
    <t>CUADRO Nº66</t>
  </si>
  <si>
    <t>CUADRO Nº67</t>
  </si>
  <si>
    <t>CUADRO Nº68</t>
  </si>
  <si>
    <t>CUADRO Nº73</t>
  </si>
  <si>
    <t>CUADRO Nº74</t>
  </si>
  <si>
    <t>CUADRO Nº75</t>
  </si>
  <si>
    <t>CUADRO Nº76</t>
  </si>
  <si>
    <t>CUADRO Nº77</t>
  </si>
  <si>
    <t>CUADRO Nº78</t>
  </si>
  <si>
    <t>CUADRO Nº79</t>
  </si>
  <si>
    <t>CUADRO Nº80</t>
  </si>
  <si>
    <t>CUADRO Nº81</t>
  </si>
  <si>
    <t>CUADRO Nº82</t>
  </si>
  <si>
    <t>CUADRO Nº83</t>
  </si>
  <si>
    <t>CUADRO Nº84</t>
  </si>
  <si>
    <t>CUADRO Nº85</t>
  </si>
  <si>
    <t>CUADRO Nº87</t>
  </si>
  <si>
    <t>CUADRO Nº86</t>
  </si>
  <si>
    <t>CUADRO Nº88</t>
  </si>
  <si>
    <t>CUADRO Nº89</t>
  </si>
  <si>
    <t>CUADRO Nº90</t>
  </si>
  <si>
    <t>APROBADOS EN III CICLO Y EDUCACION DIVERSIFICADA TÉCNICA NOCTURNA</t>
  </si>
  <si>
    <t>PORCENTAJE DE APROBACION EN III CICLO Y EDUCACION DIVERSIFICADA TÉCNICA NOCTURNA</t>
  </si>
  <si>
    <t>APLAZADOS EN III CICLO Y EDUCACION DIVERSIFICADA TÉCNICA NOCTURNA</t>
  </si>
  <si>
    <t>PORCENTAJE DE APLAMIENTO EN III CICLO Y EDUCACION DIVERSIFICADA TÉCNICA NOCTURNA</t>
  </si>
  <si>
    <t>MATRICULA FINAL EN III CICLO Y EDUCACION DIVERSIFICADA TÉCNICA NOCTURNA</t>
  </si>
  <si>
    <t>APROBADOS EN III CICLO Y EDUCACION DIVERSIFICADA, TÉCNICA NOCTURNA</t>
  </si>
  <si>
    <t>APLAZADOS EN III CICLO Y EDUCACION DIVERSIFICADA, TÉCNICA NOCTURNA</t>
  </si>
  <si>
    <t xml:space="preserve">MATRICULA FINAL EN III CICLO Y EDUCACION DIVERSIFICADA, TÉCNICA NOCTURNA </t>
  </si>
  <si>
    <t xml:space="preserve">APROBADOS EN III CICLO Y EDUCACION DIVERSIFICADA TÉCNICA DIURNA </t>
  </si>
  <si>
    <t>PORCENTAJE DE APROBACION EN III CICLO Y EDUCACION DIVERSIFICADA TÉCNICA DIURNA</t>
  </si>
  <si>
    <t>APLAZADOS EN III CICLO Y EDUCACION DIVERSIFICADA TÉCNICA DIURNA</t>
  </si>
  <si>
    <t>PORCENTAJE DE APLAZAMIENTO EN III CICLO Y EDUCACION DIVERSIFICADA TÉCNICA DIURNA</t>
  </si>
  <si>
    <t>REPROBADOS EN III CICLO Y EDUCACION DIVERSIFICADA TÉCNICA DIURNA</t>
  </si>
  <si>
    <t>PORCENTAJE DE REPROBACION EN III CICLO Y EDUCACION DIVERSIFICADA TÉCNICA DIURNA</t>
  </si>
  <si>
    <t xml:space="preserve">MATRICULA FINAL EN III CICLO Y EDUCACION DIVERSIFICADA TÉCNICA DIURNA </t>
  </si>
  <si>
    <t>APROBADOS EN III CICLO Y EDUCACION DIVERSIFICADA, TÉCNICA DIURNA</t>
  </si>
  <si>
    <t>APLAZADOS EN III CICLO Y EDUCACION DIVERSIFICADA, TÉCNICA DIURNA</t>
  </si>
  <si>
    <t>REPROBADOS EN III CICLO Y EDUCACION DIVERSIFICADA, TÉCNICA DIURNA</t>
  </si>
  <si>
    <t xml:space="preserve">MATRICULA FINAL EN III CICLO Y EDUCACION DIVERSIFICADA, TÉCNICA DIURNA </t>
  </si>
  <si>
    <t>SEGÚN MODALIDAD DE ENSEÑANZA</t>
  </si>
  <si>
    <t>PERIODO 2007-2016</t>
  </si>
  <si>
    <t>POR GENERO Y ESPECIALIDAD, 2016</t>
  </si>
  <si>
    <t xml:space="preserve">GRADUADOS COMO TECNICO MEDIO EN EDUCACION DIVERSIFICADA TÉCNICA, </t>
  </si>
  <si>
    <t>INDICE</t>
  </si>
  <si>
    <t>III Ciclo y Educación Diver. Diurna Y Nocturna</t>
  </si>
  <si>
    <t>III Ciclo y Educación Diversificada Diurna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</si>
  <si>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</si>
  <si>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</si>
  <si>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</si>
  <si>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</si>
  <si>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</si>
  <si>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</si>
  <si>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</si>
  <si>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</si>
  <si>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</si>
  <si>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</si>
  <si>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</si>
  <si>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</si>
  <si>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</si>
  <si>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</si>
  <si>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</si>
  <si>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</si>
  <si>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</si>
  <si>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</si>
  <si>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</si>
  <si>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</si>
  <si>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C21</t>
  </si>
  <si>
    <t>C22</t>
  </si>
  <si>
    <t>C23</t>
  </si>
  <si>
    <t>C24</t>
  </si>
  <si>
    <t>C25</t>
  </si>
  <si>
    <t>C26</t>
  </si>
  <si>
    <t>C27</t>
  </si>
  <si>
    <t>C28</t>
  </si>
  <si>
    <t>C29</t>
  </si>
  <si>
    <t>C30</t>
  </si>
  <si>
    <t>C31</t>
  </si>
  <si>
    <t>C32</t>
  </si>
  <si>
    <t>C33</t>
  </si>
  <si>
    <t>C34</t>
  </si>
  <si>
    <t>C35</t>
  </si>
  <si>
    <t>C36</t>
  </si>
  <si>
    <t>C37</t>
  </si>
  <si>
    <t>C38</t>
  </si>
  <si>
    <t>C39</t>
  </si>
  <si>
    <t>C40</t>
  </si>
  <si>
    <t>C41</t>
  </si>
  <si>
    <t>C42</t>
  </si>
  <si>
    <t>C43</t>
  </si>
  <si>
    <t>C44</t>
  </si>
  <si>
    <t>C45</t>
  </si>
  <si>
    <t>C46</t>
  </si>
  <si>
    <t>C47</t>
  </si>
  <si>
    <t>C48</t>
  </si>
  <si>
    <t>C49</t>
  </si>
  <si>
    <t>C50</t>
  </si>
  <si>
    <t>C51</t>
  </si>
  <si>
    <t>C52</t>
  </si>
  <si>
    <t>C53</t>
  </si>
  <si>
    <t>C54</t>
  </si>
  <si>
    <t>C55</t>
  </si>
  <si>
    <t>C56</t>
  </si>
  <si>
    <t>C57</t>
  </si>
  <si>
    <t>C58</t>
  </si>
  <si>
    <t>C59</t>
  </si>
  <si>
    <t>C60</t>
  </si>
  <si>
    <t>C61</t>
  </si>
  <si>
    <t>C62</t>
  </si>
  <si>
    <t>C63</t>
  </si>
  <si>
    <t>C64</t>
  </si>
  <si>
    <t>C65</t>
  </si>
  <si>
    <t>C66</t>
  </si>
  <si>
    <t>C67</t>
  </si>
  <si>
    <t>C68</t>
  </si>
  <si>
    <t>C69</t>
  </si>
  <si>
    <t>C70</t>
  </si>
  <si>
    <t>C71</t>
  </si>
  <si>
    <t>C72</t>
  </si>
  <si>
    <t>C73</t>
  </si>
  <si>
    <t>C74</t>
  </si>
  <si>
    <t>C75</t>
  </si>
  <si>
    <t>C76</t>
  </si>
  <si>
    <t>C77</t>
  </si>
  <si>
    <t>C78</t>
  </si>
  <si>
    <t>C79</t>
  </si>
  <si>
    <t>C80</t>
  </si>
  <si>
    <t>C81</t>
  </si>
  <si>
    <t>C82</t>
  </si>
  <si>
    <t>C83</t>
  </si>
  <si>
    <t>C84</t>
  </si>
  <si>
    <t>C85</t>
  </si>
  <si>
    <t>C86</t>
  </si>
  <si>
    <t>C87</t>
  </si>
  <si>
    <t>C88</t>
  </si>
  <si>
    <t>C89</t>
  </si>
  <si>
    <t>C90</t>
  </si>
  <si>
    <t>C91</t>
  </si>
  <si>
    <t>RENDIMIENTO EDUCATIVO EN I Y II CICLOS, SEGÚN AÑO CURSADO, PERIODO 2000-2016 (CIFRAS ABSOLUTAS)</t>
  </si>
  <si>
    <t>RENDIMIENTO EDUCATIVO EN I Y II CICLOS, SEGÚN AÑO CURSADO, PERIODO 2000-2016 (CIFRAS RELATIVAS</t>
  </si>
  <si>
    <t>RENDIMIENTO EDUCATIVO EN ESCUELAS NOCTURNAS, SEGÚN NIVEL CURSADO, PERIODO 2000-2016 (CIFRAS ABSOLUTAS)</t>
  </si>
  <si>
    <t>RENDIMIENTO EDUCATIVO EN ESCUELAS NOCTURNAS, SEGÚN NIVEL CURSADO, PERIODO 2000-2016 (CIFRAS RELATIVAS</t>
  </si>
  <si>
    <t>MATRICULA FINAL EN III CICLO Y EDUCACIÓN DIVERSIFICADA DIURNA, SEGÚN DEPENDENCIA Y RENDIMIENTO, PERIODO 2000-2016</t>
  </si>
  <si>
    <t>APROBADOS EN III CICLO Y EDUCACIÓN DIVERSIFICADA DIURNA, SEGÚN RAMA EDUCATIVA Y AÑO CURSADO, PERIODO 2000-2016 (CIFRAS ABSOLUTAS)</t>
  </si>
  <si>
    <t>APLAZADOS EN III CICLO Y EDUCACIÓN DIVERSIFICADA DIURNA, SEGÚN RAMA EDUCATIVA Y AÑO CURSADO, PERIODO 2000-2016 (CIFRAS ABSOLUTAS)</t>
  </si>
  <si>
    <t>REPROBADOS EN III CICLO Y EDUCACIÓN DIVERSIFICADA DIURNA, SEGÚN RAMA EDUCATIVA Y AÑO CURSADO, PERIODO 2000-2016 (CIFRAS ABSOLUTAS)</t>
  </si>
  <si>
    <t>APROBADOS EN III CICLO Y EDUCACIÓN DIVERSIFICADA DIURNA, SEGÚN RAMA EDUCATIVA Y AÑO CURSADO, PERIODO 2000-2016 (CIFRAS RELATIVAS)</t>
  </si>
  <si>
    <t>APLAZADOS EN III CICLO Y EDUCACIÓN DIVERSIFICADA DIURNA, SEGÚN RAMA EDUCATIVA Y AÑO CURSADO, PERIODO 2000-2016 (CIFRAS RELATIVAS)</t>
  </si>
  <si>
    <t>REPROBADOS EN III CICLO Y EDUCACIÓN DIVERSIFICADA DIURNA, SEGÚN RAMA EDUCATIVA Y AÑO CURSADO, PERIODO 2000-2016 (CIFRAS RELATIVAS)</t>
  </si>
  <si>
    <t>MATRICULA FINAL EN I Y II CICLOS, POR AÑO CURSADO Y SEXO, SEGÚN ZONA Y DEPENDENCIA, AÑO 2016</t>
  </si>
  <si>
    <t>APROBADOS EN I Y II CICLOS, POR AÑO CURSADO Y SEXO, SEGÚN ZONA Y DEPENDENCIA, AÑO 2016</t>
  </si>
  <si>
    <t>APLAZADOS EN I Y II CICLOS, POR AÑO CURSADO Y SEXO, SEGÚN ZONA Y DEPENDENCIA, AÑO 2016</t>
  </si>
  <si>
    <t>REPROBADOS EN I Y II CICLOS, POR AÑO CURSADO Y SEXO, SEGÚN ZONA Y DEPENDENCIA, AÑO 2016</t>
  </si>
  <si>
    <t>MATRICULA FINAL EN I Y II CICLOS, POR AÑO CURSADO Y SEXO, SEGÚN DIRECCIÓN REGIONAL, AÑO 2016</t>
  </si>
  <si>
    <t>APROBADOS EN I Y II CICLOS, POR AÑO CURSADO Y SEXO, SEGÚN DIRECCIÓN REGIONAL, AÑO 2016</t>
  </si>
  <si>
    <t>APLAZADOS EN I Y II CICLOS, POR AÑO CURSADO Y SEXO, SEGÚN DIRECCIÓN REGIONAL, AÑO 2016</t>
  </si>
  <si>
    <t>REPROBADOS EN I Y II CICLOS, POR AÑO CURSADO Y SEXO, SEGÚN DIRECCIÓN REGIONAL, AÑO 2016</t>
  </si>
  <si>
    <t>PORCENTAJE DE APROBADOS EN I Y II CICLOS, POR AÑO CURSADO Y SEXO, SEGÚN DIRECCIÓN REGIONAL, AÑO 2016</t>
  </si>
  <si>
    <t>PORCENTAJE DE APLAZADOS EN I Y II CICLOS, POR AÑO CURSADO Y SEXO, SEGÚN DIRECCIÓN REGIONAL, AÑO 2016</t>
  </si>
  <si>
    <t>PORCENTAJE DE REPROBADOS EN I Y II CICLOS, POR AÑO CURSADO Y SEXO, SEGÚN DIRECCIÓN REGIONAL, AÑO 2016</t>
  </si>
  <si>
    <t>MATRICULA FINAL EN ESCUELAS NOCTURNAS, POR NIVEL CURSADO Y SEXO, SEGÚN DIRECCIÓN REGIONAL, NIVEL 2016</t>
  </si>
  <si>
    <t>APROBADOS EN ESCUELAS NOCTURNAS, POR NIVEL CURSADO Y SEXO, SEGÚN DIRECCIÓN REGIONAL, NIVEL 2016</t>
  </si>
  <si>
    <t>APLAZADOS EN ESCUELAS NOCTURNAS, POR NIVEL CURSADO Y SEXO, SEGÚN DIRECCIÓN REGIONAL, NIVEL 2016</t>
  </si>
  <si>
    <t>REPROBADOS EN ESCUELAS NOCTURNAS, POR NIVEL CURSADO Y SEXO, SEGÚN DIRECCIÓN REGIONAL, NIVEL 2016</t>
  </si>
  <si>
    <t>MATRICULA FINAL EN III CICLO Y EDUCACIÓN DIVERSIFICADA DIURNA Y NOCTURNA, POR AÑO CURSADO Y SEXO, SEGÚN ZONA Y DEPENDENCIA, AÑO 2016</t>
  </si>
  <si>
    <t>APROBADOS EN III CICLO Y EDUCACIÓN DIVERSIFICADA DIURNA Y NOCTURNA, POR AÑO CURSADO Y SEXO, SEGÚN ZONA Y DEPENDENCIA, AÑO 2016</t>
  </si>
  <si>
    <t>APLAZADOS EN III CICLO Y EDUCACIÓN DIVERSIFICADA DIURNA Y NOCTURNA, POR AÑO CURSADO Y SEXO, SEGÚN ZONA Y DEPENDENCIA, AÑO 2016</t>
  </si>
  <si>
    <t>REPROBADOS EN III CICLO Y EDUCACIÓN DIVERSIFICADA DIURNA Y NOCTURNA, POR AÑO CURSADO Y SEXO, SEGÚN ZONA Y DEPENDENCIA, AÑO 2016</t>
  </si>
  <si>
    <t>MATRICULA FINAL EN III CICLO Y EDUCACIÓN DIVERSIFICADA DIURNA Y NOCTURNA, POR AÑO CURSADO Y SEXO, SEGÚN DIRECCIÓN REGIONAL, AÑO 2016</t>
  </si>
  <si>
    <t>APROBADOS EN III CICLO Y EDUCACIÓN DIVERSIFICADA DIURNA Y NOCTURNA, POR AÑO CURSADO Y SEXO, SEGÚN DIRECCIÓN REGIONAL, AÑO 2016</t>
  </si>
  <si>
    <t>PORCENTAJE DE APROBADOS EN III CICLO Y EDUCACIÓN DIVERSIFICADA DIURNA Y NOCTURNA, POR AÑO CURSADO Y SEXO, SEGÚN DIRECCIÓN REGIONAL, AÑO 2016</t>
  </si>
  <si>
    <t>APLAZADOS EN III CICLO Y EDUCACIÓN DIVERSIFICADA DIURNA Y NOCTURNA, POR AÑO CURSADO Y SEXO, SEGÚN DIRECCIÓN REGIONAL, AÑO 2016</t>
  </si>
  <si>
    <t>PORCENTAJE DE APLAZADOS EN III CICLO Y EDUCACIÓN DIVERSIFICADA DIURNA Y NOCTURNA, POR AÑO CURSADO Y SEXO, SEGÚN DIRECCIÓN REGIONAL, AÑO 2016</t>
  </si>
  <si>
    <t>REPROBADOS EN III CICLO Y EDUCACIÓN DIVERSIFICADA DIURNA Y NOCTURNA, POR AÑO CURSADO Y SEXO, SEGÚN DIRECCIÓN REGIONAL, AÑO 2016</t>
  </si>
  <si>
    <t>PORCENTAJE DE REPROBADOS EN III CICLO Y EDUCACIÓN DIVERSIFICADA DIURNA Y NOCTURNA, POR AÑO CURSADO Y SEXO, SEGÚN DIRECCIÓN REGIONAL, AÑO 2016</t>
  </si>
  <si>
    <t>MATRICULA FINAL EN III CICLO Y EDUCACIÓN DIVERSIFICADA DIURNA , POR AÑO CURSADO Y SEXO, SEGÚN ZONA Y DEPENDENCIA, AÑO 2016</t>
  </si>
  <si>
    <t>APROBADOS EN III CICLO Y EDUCACIÓN DIVERSIFICADA DIURNA , POR AÑO CURSADO Y SEXO, SEGÚN ZONA Y DEPENDENCIA, AÑO 2016</t>
  </si>
  <si>
    <t>APLAZADOS EN III CICLO Y EDUCACIÓN DIVERSIFICADA DIURNA , POR AÑO CURSADO Y SEXO, SEGÚN ZONA Y DEPENDENCIA, AÑO 2016</t>
  </si>
  <si>
    <t>REPROBADOS EN III CICLO Y EDUCACIÓN DIVERSIFICADA DIURNA , POR AÑO CURSADO Y SEXO, SEGÚN ZONA Y DEPENDENCIA, AÑO 2016</t>
  </si>
  <si>
    <t>MATRICULA FINAL EN III CICLO Y EDUCACIÓN DIVERSIFICADA DIURNA , POR AÑO CURSADO Y SEXO, SEGÚN DIRECCIÓN REGIONAL, AÑO 2016</t>
  </si>
  <si>
    <t>APROBADOS EN III CICLO Y EDUCACIÓN DIVERSIFICADA DIURNA , POR AÑO CURSADO Y SEXO, SEGÚN DIRECCIÓN REGIONAL, AÑO 2016</t>
  </si>
  <si>
    <t>PORCENTAJE DE APROBADOS EN III CICLO Y EDUCACIÓN DIVERSIFICADA DIURNA , POR AÑO CURSADO Y SEXO, SEGÚN DIRECCIÓN REGIONAL, AÑO 2016</t>
  </si>
  <si>
    <t>APLAZADOS EN III CICLO Y EDUCACIÓN DIVERSIFICADA DIURNA , POR AÑO CURSADO Y SEXO, SEGÚN DIRECCIÓN REGIONAL, AÑO 2016</t>
  </si>
  <si>
    <t>PORCENTAJE DE APLAZADOS EN III CICLO Y EDUCACIÓN DIVERSIFICADA DIURNA , POR AÑO CURSADO Y SEXO, SEGÚN DIRECCIÓN REGIONAL, AÑO 2016</t>
  </si>
  <si>
    <t>REPROBADOS EN III CICLO Y EDUCACIÓN DIVERSIFICADA DIURNA , POR AÑO CURSADO Y SEXO, SEGÚN DIRECCIÓN REGIONAL, AÑO 2016</t>
  </si>
  <si>
    <t>PORCENTAJE DE REPROBADOS EN III CICLO Y EDUCACIÓN DIVERSIFICADA DIURNA , POR AÑO CURSADO Y SEXO, SEGÚN DIRECCIÓN REGIONAL, AÑO 2016</t>
  </si>
  <si>
    <t>MATRICULA FINAL EN III CICLO Y EDUCACIÓN DIVERSIFICADA, ACADÉMICA DIURNA , POR AÑO CURSADO Y SEXO, SEGÚN ZONA Y DEPENDENCIA, AÑO 2016</t>
  </si>
  <si>
    <t>APROBADOS EN III CICLO Y EDUCACIÓN DIVERSIFICADA, ACADÉMICA DIURNA , POR AÑO CURSADO Y SEXO, SEGÚN ZONA Y DEPENDENCIA, AÑO 2016</t>
  </si>
  <si>
    <t>APLAZADOS EN III CICLO Y EDUCACIÓN DIVERSIFICADA, ACADÉMICA DIURNA , POR AÑO CURSADO Y SEXO, SEGÚN ZONA Y DEPENDENCIA, AÑO 2016</t>
  </si>
  <si>
    <t>REPROBADOS EN III CICLO Y EDUCACIÓN DIVERSIFICADA, ACADÉMICA DIURNA , POR AÑO CURSADO Y SEXO, SEGÚN ZONA Y DEPENDENCIA, AÑO 2016</t>
  </si>
  <si>
    <t>MATRICULA FINAL EN III CICLO Y EDUCACIÓN DIVERSIFICADA, ACADÉMICA DIURNA , POR AÑO CURSADO Y SEXO, SEGÚN DIRECCIÓN REGIONAL, AÑO 2016</t>
  </si>
  <si>
    <t>APROBADOS EN III CICLO Y EDUCACIÓN DIVERSIFICADA, ACADÉMICA DIURNA , POR AÑO CURSADO Y SEXO, SEGÚN DIRECCIÓN REGIONAL, AÑO 2016</t>
  </si>
  <si>
    <t>PORCENTAJE DE APROBADOS EN III CICLO Y EDUCACIÓN DIVERSIFICADA, ACADÉMICA DIURNA , POR AÑO CURSADO Y SEXO, SEGÚN DIRECCIÓN REGIONAL, AÑO 2016</t>
  </si>
  <si>
    <t>APLAZADOS EN III CICLO Y EDUCACIÓN DIVERSIFICADA, ACADÉMICA DIURNA , POR AÑO CURSADO Y SEXO, SEGÚN DIRECCIÓN REGIONAL, AÑO 2016</t>
  </si>
  <si>
    <t>PORCENTAJE DE APLAZADOS EN III CICLO Y EDUCACIÓN DIVERSIFICADA, ACADÉMICA DIURNA , POR AÑO CURSADO Y SEXO, SEGÚN DIRECCIÓN REGIONAL, AÑO 2016</t>
  </si>
  <si>
    <t>REPROBADOS EN III CICLO Y EDUCACIÓN DIVERSIFICADA, ACADÉMICA DIURNA , POR AÑO CURSADO Y SEXO, SEGÚN DIRECCIÓN REGIONAL, AÑO 2016</t>
  </si>
  <si>
    <t>PORCENTAJE DE REPROBADOS EN III CICLO Y EDUCACIÓN DIVERSIFICADA, ACADÉMICA DIURNA , POR AÑO CURSADO Y SEXO, SEGÚN DIRECCIÓN REGIONAL, AÑO 2016</t>
  </si>
  <si>
    <t>MATRICULA FINAL EN III CICLO Y EDUCACIÓN DIVERSIFICADA, TÉCNICA DIURNA , POR AÑO CURSADO Y SEXO, SEGÚN ZONA Y DEPENDENCIA, AÑO 2016</t>
  </si>
  <si>
    <t>APROBADOS EN III CICLO Y EDUCACIÓN DIVERSIFICADA, TÉCNICA DIURNA , POR AÑO CURSADO Y SEXO, SEGÚN ZONA Y DEPENDENCIA, AÑO 2016</t>
  </si>
  <si>
    <t>APLAZADOS EN III CICLO Y EDUCACIÓN DIVERSIFICADA, TÉCNICA DIURNA , POR AÑO CURSADO Y SEXO, SEGÚN ZONA Y DEPENDENCIA, AÑO 2016</t>
  </si>
  <si>
    <t>REPROBADOS EN III CICLO Y EDUCACIÓN DIVERSIFICADA, TÉCNICA DIURNA , POR AÑO CURSADO Y SEXO, SEGÚN ZONA Y DEPENDENCIA, AÑO 2016</t>
  </si>
  <si>
    <t>MATRICULA FINAL EN III CICLO Y EDUCACIÓN DIVERSIFICADA, TÉCNICA DIURNA , POR AÑO CURSADO Y SEXO, SEGÚN DIRECCIÓN REGIONAL, AÑO 2016</t>
  </si>
  <si>
    <t>APROBADOS EN III CICLO Y EDUCACIÓN DIVERSIFICADA, TÉCNICA DIURNA , POR AÑO CURSADO Y SEXO, SEGÚN DIRECCIÓN REGIONAL, AÑO 2016</t>
  </si>
  <si>
    <t>PORCENTAJE DE APROBADOS EN III CICLO Y EDUCACIÓN DIVERSIFICADA, TÉCNICA DIURNA , POR AÑO CURSADO Y SEXO, SEGÚN DIRECCIÓN REGIONAL, AÑO 2016</t>
  </si>
  <si>
    <t>APLAZADOS EN III CICLO Y EDUCACIÓN DIVERSIFICADA, TÉCNICA DIURNA , POR AÑO CURSADO Y SEXO, SEGÚN DIRECCIÓN REGIONAL, AÑO 2016</t>
  </si>
  <si>
    <t>PORCENTAJE DE APLAZADOS EN III CICLO Y EDUCACIÓN DIVERSIFICADA, TÉCNICA DIURNA , POR AÑO CURSADO Y SEXO, SEGÚN DIRECCIÓN REGIONAL, AÑO 2016</t>
  </si>
  <si>
    <t>REPROBADOS EN III CICLO Y EDUCACIÓN DIVERSIFICADA, TÉCNICA DIURNA , POR AÑO CURSADO Y SEXO, SEGÚN DIRECCIÓN REGIONAL, AÑO 2016</t>
  </si>
  <si>
    <t>PORCENTAJE DE REPROBADOS EN III CICLO Y EDUCACIÓN DIVERSIFICADA, TÉCNICA DIURNA , POR AÑO CURSADO Y SEXO, SEGÚN DIRECCIÓN REGIONAL, AÑO 2016</t>
  </si>
  <si>
    <t>MATRICULA FINAL EN III CICLO Y EDUCACIÓN DIVERSIFICADA, ACADÉMICA NOCTURNA , POR AÑO CURSADO Y SEXO, SEGÚN ZONA Y DEPENDENCIA, AÑO 2016</t>
  </si>
  <si>
    <t>APROBADOS EN III CICLO Y EDUCACIÓN DIVERSIFICADA, ACADÉMICA NOCTURNA , POR AÑO CURSADO Y SEXO, SEGÚN ZONA Y DEPENDENCIA, AÑO 2016</t>
  </si>
  <si>
    <t>APLAZADOS EN III CICLO Y EDUCACIÓN DIVERSIFICADA, ACADÉMICA NOCTURNA , POR AÑO CURSADO Y SEXO, SEGÚN ZONA Y DEPENDENCIA, AÑO 2016</t>
  </si>
  <si>
    <t>MATRICULA FINAL EN III CICLO Y EDUCACIÓN DIVERSIFICADA, ACADÉMICA NOCTURNA , POR AÑO CURSADO Y SEXO, SEGÚN DIRECCIÓN REGIONAL, AÑO 2016</t>
  </si>
  <si>
    <t>APROBADOS EN III CICLO Y EDUCACIÓN DIVERSIFICADA, ACADÉMICA NOCTURNA , POR AÑO CURSADO Y SEXO, SEGÚN DIRECCIÓN REGIONAL, AÑO 2016</t>
  </si>
  <si>
    <t>PORCENTAJE DE APROBADOS EN III CICLO Y EDUCACIÓN DIVERSIFICADA, ACADÉMICA NOCTURNA , POR AÑO CURSADO Y SEXO, SEGÚN DIRECCIÓN REGIONAL, AÑO 2016</t>
  </si>
  <si>
    <t>APLAZADOS EN III CICLO Y EDUCACIÓN DIVERSIFICADA, ACADÉMICA NOCTURNA , POR AÑO CURSADO Y SEXO, SEGÚN DIRECCIÓN REGIONAL, AÑO 2016</t>
  </si>
  <si>
    <t>PORCENTAJE DE APLAZADOS EN III CICLO Y EDUCACIÓN DIVERSIFICADA, ACADÉMICA NOCTURNA , POR AÑO CURSADO Y SEXO, SEGÚN DIRECCIÓN REGIONAL, AÑO 2016</t>
  </si>
  <si>
    <t>MATRICULA FINAL EN III CICLO Y EDUCACIÓN DIVERSIFICADA, TÉCNICA NOCTURNA , POR AÑO CURSADO Y SEXO, SEGÚN ZONA Y DEPENDENCIA, AÑO 2016</t>
  </si>
  <si>
    <t>APROBADOS EN III CICLO Y EDUCACIÓN DIVERSIFICADA, TÉCNICA NOCTURNA , POR AÑO CURSADO Y SEXO, SEGÚN ZONA Y DEPENDENCIA, AÑO 2016</t>
  </si>
  <si>
    <t>APLAZADOS EN III CICLO Y EDUCACIÓN DIVERSIFICADA, TÉCNICA NOCTURNA , POR AÑO CURSADO Y SEXO, SEGÚN ZONA Y DEPENDENCIA, AÑO 2016</t>
  </si>
  <si>
    <t>MATRICULA FINAL EN III CICLO Y EDUCACIÓN DIVERSIFICADA, TÉCNICA NOCTURNA , POR AÑO CURSADO Y SEXO, SEGÚN DIRECCIÓN REGIONAL, AÑO 2016</t>
  </si>
  <si>
    <t>APROBADOS EN III CICLO Y EDUCACIÓN DIVERSIFICADA, TÉCNICA NOCTURNA , POR AÑO CURSADO Y SEXO, SEGÚN DIRECCIÓN REGIONAL, AÑO 2016</t>
  </si>
  <si>
    <t>PORCENTAJE DE APROBADOS EN III CICLO Y EDUCACIÓN DIVERSIFICADA, TÉCNICA NOCTURNA , POR AÑO CURSADO Y SEXO, SEGÚN DIRECCIÓN REGIONAL, AÑO 2016</t>
  </si>
  <si>
    <t>APLAZADOS EN III CICLO Y EDUCACIÓN DIVERSIFICADA, TÉCNICA NOCTURNA , POR AÑO CURSADO Y SEXO, SEGÚN DIRECCIÓN REGIONAL, AÑO 2016</t>
  </si>
  <si>
    <t>PORCENTAJE DE APLAZADOS EN III CICLO Y EDUCACIÓN DIVERSIFICADA, TÉCNICA NOCTURNA , POR AÑO CURSADO Y SEXO, SEGÚN DIRECCIÓN REGIONAL, AÑO 2016</t>
  </si>
  <si>
    <t xml:space="preserve">GRADUADOS COMO TÉCNICOS MEDIOS, SEGÚN MODALIDAD DE ENSEÑANZA, PERIODO 2000-2016 </t>
  </si>
  <si>
    <t>GRADUADOS COMO TÉCNICOS MEDIOS, POR ESPECIALIDAD, PERIODO 2007-2016</t>
  </si>
  <si>
    <t>GRADUADOS COMO TECNICO MEDIO EN EDUCACION DIVERSIFICADA TÉCNICA, POR GENERO Y ESPECIALIDAD, 2016</t>
  </si>
  <si>
    <r>
      <t>C</t>
    </r>
    <r>
      <rPr>
        <b/>
        <sz val="11"/>
        <color indexed="8"/>
        <rFont val="Times New Roman"/>
        <family val="1"/>
      </rPr>
      <t>UADRO Nº 91</t>
    </r>
  </si>
  <si>
    <t>Para ir al cuadro dar clik en la celda</t>
  </si>
  <si>
    <t>Matrícula Final</t>
  </si>
  <si>
    <t>MATRICULA FINAL Y RENDIMIENTO EN I Y II CICLOS</t>
  </si>
  <si>
    <t xml:space="preserve">SEGÚN DEPENDENCIA </t>
  </si>
  <si>
    <t xml:space="preserve">MATRICULA FINAL Y RENDIMIENTO EN I Y II CICLOS SEGÚN DEPENDENCIA, PERIODO 2000-2016 </t>
  </si>
  <si>
    <t>SERIE HISTÓRICA DE MATRÍCULA FINAL  Y RENDIMIENTO EN EDUCACIÓN REGULAR</t>
  </si>
  <si>
    <t xml:space="preserve">SEGÚN NIVEL DE ENSEÑANZA </t>
  </si>
  <si>
    <t>SERIE HISTÓRICA DE MATRÍCULA FINAL  Y RENDIMIENTO EN EDUCACIÓN REGULAR, SEGÚN  NIVEL DE ENSEÑANZA, PERIODO 2000-2016</t>
  </si>
  <si>
    <t>Nivel Educativo</t>
  </si>
  <si>
    <t>CUADRO Nº5</t>
  </si>
  <si>
    <t>CUADRO Nº3</t>
  </si>
  <si>
    <t>CUADRO Nº4</t>
  </si>
  <si>
    <t>CUADRO Nº1</t>
  </si>
  <si>
    <t>CUADRO Nº2</t>
  </si>
  <si>
    <t>CUADRO Nº7</t>
  </si>
  <si>
    <t>CUADRO Nº8</t>
  </si>
  <si>
    <t>CUADRO Nº10</t>
  </si>
  <si>
    <t>CUADRO Nº12</t>
  </si>
  <si>
    <t>CUADRO Nº9</t>
  </si>
  <si>
    <t>CUADRO Nº11</t>
  </si>
  <si>
    <t>CUADRO Nº13</t>
  </si>
  <si>
    <t>Zona y Dependencia</t>
  </si>
  <si>
    <t>Urbana</t>
  </si>
  <si>
    <t>Rural</t>
  </si>
  <si>
    <t>Absoluto</t>
  </si>
  <si>
    <t>Relativo</t>
  </si>
  <si>
    <t>Especialidad</t>
  </si>
  <si>
    <t xml:space="preserve">Accounting </t>
  </si>
  <si>
    <t>Agroindustria</t>
  </si>
  <si>
    <t>Agroindustria Aliment. con Tecgía. Agrícola</t>
  </si>
  <si>
    <t>Agroindustria Aliment. con Tecgía. Pecuaria</t>
  </si>
  <si>
    <t>Agropecuaria producción Agrícola</t>
  </si>
  <si>
    <t>Agropecuaria producción Pecuaria</t>
  </si>
  <si>
    <t>Contabilidad y Auditoria</t>
  </si>
  <si>
    <t>Diseño y Construcción Muebles de Madera</t>
  </si>
  <si>
    <t>Diseño y Construcción Muebles y Estructuras</t>
  </si>
  <si>
    <t>Ejecutivos para Centros de Servicios</t>
  </si>
  <si>
    <t>Impresión Offset</t>
  </si>
  <si>
    <t>Industria Textil</t>
  </si>
  <si>
    <t>Informática Bilingüe</t>
  </si>
  <si>
    <t>Informática de Desarrollo de Software</t>
  </si>
  <si>
    <t>Informática en programación</t>
  </si>
  <si>
    <t>Informática en redes</t>
  </si>
  <si>
    <t>Informática en redes de Computadoras</t>
  </si>
  <si>
    <t>Informática en soporte</t>
  </si>
  <si>
    <t>Mecánica Automotriz</t>
  </si>
  <si>
    <t>Mecánica Precisión</t>
  </si>
  <si>
    <t>Refrigeración  y Aire Acondicionado</t>
  </si>
  <si>
    <t>Secret. Orientación en Servicio al Cliente</t>
  </si>
  <si>
    <t>Secretariado</t>
  </si>
  <si>
    <t>Secretariado Bilingue</t>
  </si>
  <si>
    <t>Secretariado Ejecutivo para centros de servicio</t>
  </si>
  <si>
    <t>Turismo en alimentos y Bebidas</t>
  </si>
  <si>
    <t>Administración, logística y Distribución</t>
  </si>
  <si>
    <t>Agroecologia</t>
  </si>
  <si>
    <t>C73-C80</t>
  </si>
  <si>
    <t>C81-C88</t>
  </si>
  <si>
    <t>C89-C91</t>
  </si>
  <si>
    <t>PORTADA</t>
  </si>
  <si>
    <t>FUNCIONARIOS QUE PARTICIPARON EN LA PUBLICACIÓN</t>
  </si>
  <si>
    <t>Portada</t>
  </si>
  <si>
    <t>Funcionarios que participaron en la publicación</t>
  </si>
  <si>
    <t>Cuadros Estadísticos: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</si>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</sst>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1" formatCode="_(* #,##0_);_(* \(#,##0\);_(* &quot;-&quot;_);_(@_)"/>
    <numFmt numFmtId="164" formatCode="General_)"/>
    <numFmt numFmtId="165" formatCode="0.0"/>
    <numFmt numFmtId="166" formatCode="0.0_)"/>
    <numFmt numFmtId="167" formatCode="0_)"/>
    <numFmt numFmtId="168" formatCode="_(* #.##0.00_);_(* \(#.##0.00\);_(* &quot;-&quot;??_);_(@_)"/>
  </numFmts>
  <fonts count="37" x14ac:knownFonts="1">
    <font>
      <sz val="11"/>
      <color theme="1"/>
      <name val="Calibri"/>
      <family val="2"/>
      <scheme val="minor"/>
    </font>
    <font>
      <sz val="10"/>
      <color theme="1"/>
      <name val="Times New Roman"/>
      <family val="1"/>
    </font>
    <font>
      <sz val="10"/>
      <name val="Courier"/>
      <family val="3"/>
    </font>
    <font>
      <sz val="10"/>
      <name val="Arial"/>
      <family val="2"/>
    </font>
    <font>
      <sz val="10"/>
      <name val="Times New Roman"/>
      <family val="1"/>
    </font>
    <font>
      <b/>
      <sz val="11"/>
      <color theme="1"/>
      <name val="Times New Roman"/>
      <family val="1"/>
    </font>
    <font>
      <sz val="11"/>
      <color theme="1"/>
      <name val="Times New Roman"/>
      <family val="1"/>
    </font>
    <font>
      <b/>
      <sz val="10"/>
      <color theme="1"/>
      <name val="Times New Roman"/>
      <family val="1"/>
    </font>
    <font>
      <b/>
      <i/>
      <sz val="10"/>
      <color theme="1"/>
      <name val="Times New Roman"/>
      <family val="1"/>
    </font>
    <font>
      <b/>
      <sz val="10"/>
      <color theme="1"/>
      <name val="Calibri"/>
      <family val="2"/>
    </font>
    <font>
      <sz val="8"/>
      <color theme="1"/>
      <name val="Times New Roman"/>
      <family val="1"/>
    </font>
    <font>
      <sz val="8"/>
      <color theme="1"/>
      <name val="Calibri"/>
      <family val="2"/>
    </font>
    <font>
      <b/>
      <sz val="11"/>
      <name val="Times New Roman"/>
      <family val="1"/>
    </font>
    <font>
      <sz val="11"/>
      <name val="Times New Roman"/>
      <family val="1"/>
    </font>
    <font>
      <b/>
      <sz val="10"/>
      <name val="Times New Roman"/>
      <family val="1"/>
    </font>
    <font>
      <b/>
      <i/>
      <sz val="10"/>
      <name val="Times New Roman"/>
      <family val="1"/>
    </font>
    <font>
      <b/>
      <sz val="9"/>
      <name val="Times New Roman"/>
      <family val="1"/>
    </font>
    <font>
      <sz val="8"/>
      <name val="Times New Roman"/>
      <family val="1"/>
    </font>
    <font>
      <sz val="9"/>
      <name val="Times New Roman"/>
      <family val="1"/>
    </font>
    <font>
      <b/>
      <sz val="8"/>
      <name val="Times New Roman"/>
      <family val="1"/>
    </font>
    <font>
      <b/>
      <i/>
      <sz val="8"/>
      <name val="Times New Roman"/>
      <family val="1"/>
    </font>
    <font>
      <sz val="8"/>
      <name val="Times"/>
      <family val="1"/>
    </font>
    <font>
      <sz val="10"/>
      <name val="Times"/>
      <family val="1"/>
    </font>
    <font>
      <sz val="9"/>
      <color indexed="8"/>
      <name val="Times New Roman"/>
      <family val="1"/>
    </font>
    <font>
      <sz val="10"/>
      <color indexed="8"/>
      <name val="Times New Roman"/>
      <family val="1"/>
    </font>
    <font>
      <b/>
      <sz val="10"/>
      <color indexed="8"/>
      <name val="Times New Roman"/>
      <family val="1"/>
    </font>
    <font>
      <b/>
      <sz val="11"/>
      <color indexed="8"/>
      <name val="Times New Roman"/>
      <family val="1"/>
    </font>
    <font>
      <b/>
      <i/>
      <sz val="10"/>
      <color indexed="8"/>
      <name val="Times New Roman"/>
      <family val="1"/>
    </font>
    <font>
      <u/>
      <sz val="11"/>
      <color theme="10"/>
      <name val="Calibri"/>
      <family val="2"/>
      <scheme val="minor"/>
    </font>
    <font>
      <b/>
      <u/>
      <sz val="18"/>
      <color rgb="FFFFFF00"/>
      <name val="Times New Roman"/>
      <family val="1"/>
    </font>
    <font>
      <b/>
      <sz val="11"/>
      <color rgb="FF0070C0"/>
      <name val="Times New Roman"/>
      <family val="1"/>
    </font>
    <font>
      <b/>
      <u/>
      <sz val="11"/>
      <color rgb="FF0070C0"/>
      <name val="Times New Roman"/>
      <family val="1"/>
    </font>
    <font>
      <b/>
      <sz val="16"/>
      <color rgb="FF0070C0"/>
      <name val="Times New Roman"/>
      <family val="1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i/>
      <sz val="11"/>
      <name val="Times New Roman"/>
      <family val="1"/>
    </font>
  </fonts>
  <fills count="6">
    <fill>
      <patternFill patternType="none"/>
    </fill>
    <fill>
      <patternFill patternType="gray125"/>
    </fill>
    <fill>
      <patternFill patternType="solid">
        <fgColor theme="8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EAF3FA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rgb="FF0070C0"/>
      </left>
      <right/>
      <top/>
      <bottom/>
      <diagonal/>
    </border>
    <border>
      <left/>
      <right style="medium">
        <color rgb="FF0070C0"/>
      </right>
      <top/>
      <bottom/>
      <diagonal/>
    </border>
  </borders>
  <cellStyleXfs count="20">
    <xf numFmtId="0" fontId="0" fillId="0" borderId="0"/>
    <xf numFmtId="164" fontId="2" fillId="0" borderId="0"/>
    <xf numFmtId="167" fontId="2" fillId="0" borderId="0"/>
    <xf numFmtId="167" fontId="2" fillId="0" borderId="0" applyProtection="0"/>
    <xf numFmtId="0" fontId="3" fillId="0" borderId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0" fontId="28" fillId="0" borderId="0" applyNumberFormat="0" applyFill="0" applyBorder="0" applyAlignment="0" applyProtection="0"/>
    <xf numFmtId="41" fontId="33" fillId="0" borderId="0" applyFont="0" applyFill="0" applyBorder="0" applyAlignment="0" applyProtection="0"/>
  </cellStyleXfs>
  <cellXfs count="323">
    <xf numFmtId="0" fontId="0" fillId="0" borderId="0" xfId="0"/>
    <xf numFmtId="3" fontId="4" fillId="0" borderId="0" xfId="0" applyNumberFormat="1" applyFont="1" applyFill="1" applyBorder="1" applyAlignment="1" applyProtection="1">
      <alignment vertical="center" wrapText="1"/>
      <protection hidden="1"/>
    </xf>
    <xf numFmtId="164" fontId="6" fillId="0" borderId="0" xfId="1" applyFont="1" applyAlignment="1">
      <alignment vertical="center"/>
    </xf>
    <xf numFmtId="164" fontId="7" fillId="0" borderId="1" xfId="1" applyFont="1" applyBorder="1" applyAlignment="1" applyProtection="1">
      <alignment horizontal="center" vertical="center"/>
    </xf>
    <xf numFmtId="164" fontId="7" fillId="0" borderId="1" xfId="1" applyFont="1" applyBorder="1" applyAlignment="1">
      <alignment vertical="center"/>
    </xf>
    <xf numFmtId="164" fontId="1" fillId="0" borderId="0" xfId="1" applyFont="1" applyAlignment="1">
      <alignment vertical="center"/>
    </xf>
    <xf numFmtId="164" fontId="1" fillId="0" borderId="0" xfId="1" applyFont="1" applyAlignment="1" applyProtection="1">
      <alignment horizontal="fill" vertical="center"/>
    </xf>
    <xf numFmtId="164" fontId="8" fillId="0" borderId="0" xfId="1" applyFont="1" applyAlignment="1" applyProtection="1">
      <alignment horizontal="left" vertical="center"/>
    </xf>
    <xf numFmtId="164" fontId="8" fillId="0" borderId="0" xfId="1" applyFont="1" applyAlignment="1">
      <alignment horizontal="left" vertical="center"/>
    </xf>
    <xf numFmtId="164" fontId="7" fillId="0" borderId="0" xfId="1" applyFont="1" applyAlignment="1" applyProtection="1">
      <alignment horizontal="left" vertical="center"/>
    </xf>
    <xf numFmtId="164" fontId="7" fillId="0" borderId="0" xfId="1" applyFont="1" applyAlignment="1">
      <alignment vertical="center"/>
    </xf>
    <xf numFmtId="164" fontId="7" fillId="0" borderId="0" xfId="1" applyFont="1" applyBorder="1" applyAlignment="1" applyProtection="1">
      <alignment horizontal="left" vertical="center"/>
    </xf>
    <xf numFmtId="164" fontId="7" fillId="0" borderId="1" xfId="1" applyFont="1" applyBorder="1" applyAlignment="1" applyProtection="1">
      <alignment horizontal="left" vertical="center"/>
    </xf>
    <xf numFmtId="164" fontId="7" fillId="0" borderId="1" xfId="1" quotePrefix="1" applyFont="1" applyBorder="1" applyAlignment="1" applyProtection="1">
      <alignment horizontal="centerContinuous" vertical="center"/>
    </xf>
    <xf numFmtId="164" fontId="1" fillId="0" borderId="1" xfId="1" applyFont="1" applyBorder="1" applyAlignment="1">
      <alignment horizontal="centerContinuous" vertical="center"/>
    </xf>
    <xf numFmtId="3" fontId="1" fillId="0" borderId="0" xfId="1" applyNumberFormat="1" applyFont="1" applyAlignment="1">
      <alignment vertical="center"/>
    </xf>
    <xf numFmtId="165" fontId="1" fillId="0" borderId="0" xfId="1" applyNumberFormat="1" applyFont="1" applyAlignment="1">
      <alignment vertical="center"/>
    </xf>
    <xf numFmtId="166" fontId="1" fillId="0" borderId="0" xfId="1" applyNumberFormat="1" applyFont="1" applyAlignment="1" applyProtection="1">
      <alignment horizontal="center" vertical="center"/>
    </xf>
    <xf numFmtId="3" fontId="1" fillId="0" borderId="0" xfId="1" applyNumberFormat="1" applyFont="1" applyAlignment="1" applyProtection="1">
      <alignment vertical="center"/>
    </xf>
    <xf numFmtId="165" fontId="1" fillId="0" borderId="0" xfId="1" applyNumberFormat="1" applyFont="1" applyBorder="1" applyAlignment="1">
      <alignment vertical="center"/>
    </xf>
    <xf numFmtId="165" fontId="1" fillId="0" borderId="1" xfId="1" applyNumberFormat="1" applyFont="1" applyBorder="1" applyAlignment="1">
      <alignment vertical="center"/>
    </xf>
    <xf numFmtId="167" fontId="13" fillId="0" borderId="0" xfId="2" applyFont="1" applyAlignment="1">
      <alignment vertical="center"/>
    </xf>
    <xf numFmtId="167" fontId="14" fillId="0" borderId="1" xfId="2" applyFont="1" applyBorder="1" applyAlignment="1" applyProtection="1">
      <alignment horizontal="left" vertical="center"/>
    </xf>
    <xf numFmtId="167" fontId="14" fillId="0" borderId="1" xfId="2" applyFont="1" applyBorder="1" applyAlignment="1">
      <alignment vertical="center"/>
    </xf>
    <xf numFmtId="167" fontId="4" fillId="0" borderId="0" xfId="2" applyFont="1" applyAlignment="1">
      <alignment vertical="center"/>
    </xf>
    <xf numFmtId="167" fontId="15" fillId="0" borderId="0" xfId="2" applyFont="1" applyAlignment="1" applyProtection="1">
      <alignment horizontal="left" vertical="center"/>
    </xf>
    <xf numFmtId="167" fontId="14" fillId="0" borderId="0" xfId="2" applyFont="1" applyAlignment="1" applyProtection="1">
      <alignment horizontal="left" vertical="center"/>
    </xf>
    <xf numFmtId="167" fontId="14" fillId="0" borderId="0" xfId="2" applyFont="1" applyAlignment="1">
      <alignment vertical="center"/>
    </xf>
    <xf numFmtId="167" fontId="4" fillId="0" borderId="0" xfId="3" applyFont="1" applyAlignment="1">
      <alignment vertical="center"/>
    </xf>
    <xf numFmtId="167" fontId="4" fillId="0" borderId="0" xfId="2" applyFont="1" applyBorder="1" applyAlignment="1">
      <alignment vertical="center"/>
    </xf>
    <xf numFmtId="164" fontId="4" fillId="0" borderId="0" xfId="1" applyFont="1"/>
    <xf numFmtId="164" fontId="14" fillId="0" borderId="0" xfId="1" applyFont="1"/>
    <xf numFmtId="164" fontId="14" fillId="0" borderId="1" xfId="1" applyFont="1" applyBorder="1" applyAlignment="1" applyProtection="1">
      <alignment horizontal="left"/>
    </xf>
    <xf numFmtId="164" fontId="14" fillId="0" borderId="1" xfId="1" applyFont="1" applyBorder="1"/>
    <xf numFmtId="164" fontId="15" fillId="0" borderId="0" xfId="1" applyFont="1" applyAlignment="1" applyProtection="1">
      <alignment horizontal="left"/>
    </xf>
    <xf numFmtId="3" fontId="4" fillId="0" borderId="0" xfId="2" applyNumberFormat="1" applyFont="1" applyBorder="1" applyAlignment="1">
      <alignment vertical="center"/>
    </xf>
    <xf numFmtId="167" fontId="15" fillId="0" borderId="0" xfId="2" applyFont="1" applyAlignment="1">
      <alignment horizontal="centerContinuous" vertical="center"/>
    </xf>
    <xf numFmtId="165" fontId="4" fillId="0" borderId="0" xfId="2" applyNumberFormat="1" applyFont="1" applyBorder="1" applyAlignment="1">
      <alignment vertical="center"/>
    </xf>
    <xf numFmtId="165" fontId="4" fillId="0" borderId="1" xfId="2" applyNumberFormat="1" applyFont="1" applyBorder="1" applyAlignment="1">
      <alignment vertical="center"/>
    </xf>
    <xf numFmtId="164" fontId="14" fillId="0" borderId="0" xfId="1" applyFont="1" applyAlignment="1" applyProtection="1">
      <alignment horizontal="center"/>
    </xf>
    <xf numFmtId="164" fontId="10" fillId="0" borderId="0" xfId="1" quotePrefix="1" applyFont="1" applyAlignment="1" applyProtection="1">
      <alignment horizontal="left" vertical="center"/>
    </xf>
    <xf numFmtId="164" fontId="4" fillId="0" borderId="1" xfId="1" applyFont="1" applyBorder="1"/>
    <xf numFmtId="164" fontId="13" fillId="0" borderId="0" xfId="1" applyFont="1" applyAlignment="1">
      <alignment vertical="center"/>
    </xf>
    <xf numFmtId="164" fontId="14" fillId="0" borderId="0" xfId="1" applyFont="1" applyAlignment="1">
      <alignment vertical="center"/>
    </xf>
    <xf numFmtId="164" fontId="14" fillId="0" borderId="1" xfId="1" applyFont="1" applyBorder="1" applyAlignment="1" applyProtection="1">
      <alignment horizontal="left" vertical="center"/>
    </xf>
    <xf numFmtId="164" fontId="14" fillId="0" borderId="1" xfId="1" applyFont="1" applyBorder="1" applyAlignment="1">
      <alignment vertical="center"/>
    </xf>
    <xf numFmtId="164" fontId="14" fillId="0" borderId="0" xfId="1" applyFont="1" applyAlignment="1" applyProtection="1">
      <alignment horizontal="fill" vertical="center"/>
    </xf>
    <xf numFmtId="164" fontId="4" fillId="0" borderId="0" xfId="1" applyFont="1" applyAlignment="1">
      <alignment vertical="center"/>
    </xf>
    <xf numFmtId="164" fontId="15" fillId="0" borderId="0" xfId="1" applyFont="1" applyAlignment="1" applyProtection="1">
      <alignment horizontal="left" vertical="center"/>
    </xf>
    <xf numFmtId="3" fontId="4" fillId="0" borderId="0" xfId="1" applyNumberFormat="1" applyFont="1" applyAlignment="1">
      <alignment vertical="center"/>
    </xf>
    <xf numFmtId="164" fontId="14" fillId="0" borderId="0" xfId="1" quotePrefix="1" applyFont="1" applyAlignment="1" applyProtection="1">
      <alignment horizontal="left" vertical="center"/>
    </xf>
    <xf numFmtId="164" fontId="14" fillId="0" borderId="1" xfId="1" quotePrefix="1" applyFont="1" applyBorder="1" applyAlignment="1" applyProtection="1">
      <alignment horizontal="left" vertical="center"/>
    </xf>
    <xf numFmtId="3" fontId="4" fillId="0" borderId="1" xfId="1" applyNumberFormat="1" applyFont="1" applyBorder="1" applyAlignment="1">
      <alignment vertical="center"/>
    </xf>
    <xf numFmtId="164" fontId="14" fillId="0" borderId="0" xfId="1" applyFont="1" applyAlignment="1" applyProtection="1">
      <alignment horizontal="left" vertical="center"/>
    </xf>
    <xf numFmtId="164" fontId="4" fillId="0" borderId="1" xfId="1" applyFont="1" applyBorder="1" applyAlignment="1">
      <alignment vertical="center"/>
    </xf>
    <xf numFmtId="165" fontId="15" fillId="0" borderId="0" xfId="1" applyNumberFormat="1" applyFont="1" applyBorder="1" applyAlignment="1">
      <alignment vertical="center"/>
    </xf>
    <xf numFmtId="165" fontId="14" fillId="0" borderId="0" xfId="1" applyNumberFormat="1" applyFont="1" applyBorder="1" applyAlignment="1">
      <alignment vertical="center"/>
    </xf>
    <xf numFmtId="165" fontId="4" fillId="0" borderId="0" xfId="1" applyNumberFormat="1" applyFont="1" applyBorder="1" applyAlignment="1">
      <alignment vertical="center"/>
    </xf>
    <xf numFmtId="164" fontId="4" fillId="0" borderId="0" xfId="1" applyFont="1" applyBorder="1" applyAlignment="1">
      <alignment vertical="center"/>
    </xf>
    <xf numFmtId="165" fontId="4" fillId="0" borderId="1" xfId="1" applyNumberFormat="1" applyFont="1" applyBorder="1" applyAlignment="1">
      <alignment vertical="center"/>
    </xf>
    <xf numFmtId="3" fontId="14" fillId="0" borderId="0" xfId="1" applyNumberFormat="1" applyFont="1" applyAlignment="1">
      <alignment vertical="center"/>
    </xf>
    <xf numFmtId="3" fontId="15" fillId="0" borderId="0" xfId="1" applyNumberFormat="1" applyFont="1" applyAlignment="1">
      <alignment vertical="center"/>
    </xf>
    <xf numFmtId="164" fontId="4" fillId="0" borderId="0" xfId="1" applyFont="1" applyAlignment="1" applyProtection="1">
      <alignment horizontal="fill"/>
    </xf>
    <xf numFmtId="164" fontId="15" fillId="0" borderId="0" xfId="1" applyFont="1"/>
    <xf numFmtId="164" fontId="15" fillId="0" borderId="0" xfId="1" quotePrefix="1" applyFont="1" applyAlignment="1" applyProtection="1">
      <alignment horizontal="left"/>
    </xf>
    <xf numFmtId="164" fontId="14" fillId="0" borderId="1" xfId="1" applyFont="1" applyBorder="1" applyAlignment="1" applyProtection="1">
      <alignment horizontal="center"/>
    </xf>
    <xf numFmtId="166" fontId="4" fillId="0" borderId="0" xfId="1" applyNumberFormat="1" applyFont="1" applyProtection="1"/>
    <xf numFmtId="166" fontId="4" fillId="0" borderId="1" xfId="1" applyNumberFormat="1" applyFont="1" applyBorder="1" applyProtection="1"/>
    <xf numFmtId="166" fontId="15" fillId="0" borderId="0" xfId="1" applyNumberFormat="1" applyFont="1" applyProtection="1"/>
    <xf numFmtId="164" fontId="10" fillId="0" borderId="0" xfId="1" quotePrefix="1" applyFont="1" applyBorder="1" applyAlignment="1" applyProtection="1">
      <alignment horizontal="left" vertical="center"/>
    </xf>
    <xf numFmtId="3" fontId="15" fillId="0" borderId="0" xfId="2" applyNumberFormat="1" applyFont="1" applyBorder="1" applyAlignment="1">
      <alignment vertical="center"/>
    </xf>
    <xf numFmtId="164" fontId="14" fillId="0" borderId="0" xfId="1" applyFont="1" applyFill="1" applyAlignment="1" applyProtection="1">
      <alignment horizontal="left" vertical="center"/>
    </xf>
    <xf numFmtId="164" fontId="14" fillId="0" borderId="0" xfId="1" applyFont="1" applyFill="1" applyAlignment="1">
      <alignment vertical="center"/>
    </xf>
    <xf numFmtId="164" fontId="14" fillId="0" borderId="0" xfId="1" applyFont="1" applyFill="1" applyAlignment="1" applyProtection="1">
      <alignment horizontal="fill" vertical="center"/>
    </xf>
    <xf numFmtId="164" fontId="15" fillId="0" borderId="0" xfId="1" applyFont="1" applyFill="1" applyAlignment="1" applyProtection="1">
      <alignment horizontal="left" vertical="center"/>
    </xf>
    <xf numFmtId="3" fontId="15" fillId="0" borderId="0" xfId="1" applyNumberFormat="1" applyFont="1" applyFill="1" applyAlignment="1" applyProtection="1">
      <alignment vertical="center"/>
    </xf>
    <xf numFmtId="164" fontId="15" fillId="0" borderId="0" xfId="1" applyFont="1" applyAlignment="1">
      <alignment vertical="center"/>
    </xf>
    <xf numFmtId="3" fontId="14" fillId="0" borderId="0" xfId="1" applyNumberFormat="1" applyFont="1" applyFill="1" applyAlignment="1" applyProtection="1">
      <alignment vertical="center"/>
    </xf>
    <xf numFmtId="3" fontId="4" fillId="0" borderId="0" xfId="1" applyNumberFormat="1" applyFont="1" applyFill="1" applyAlignment="1" applyProtection="1">
      <alignment vertical="center"/>
    </xf>
    <xf numFmtId="3" fontId="4" fillId="0" borderId="0" xfId="1" applyNumberFormat="1" applyFont="1" applyFill="1" applyAlignment="1">
      <alignment vertical="center"/>
    </xf>
    <xf numFmtId="164" fontId="14" fillId="0" borderId="0" xfId="1" quotePrefix="1" applyFont="1" applyFill="1" applyAlignment="1" applyProtection="1">
      <alignment horizontal="left" vertical="center"/>
    </xf>
    <xf numFmtId="164" fontId="14" fillId="0" borderId="1" xfId="1" quotePrefix="1" applyFont="1" applyFill="1" applyBorder="1" applyAlignment="1" applyProtection="1">
      <alignment horizontal="left" vertical="center"/>
    </xf>
    <xf numFmtId="3" fontId="4" fillId="0" borderId="1" xfId="1" applyNumberFormat="1" applyFont="1" applyFill="1" applyBorder="1" applyAlignment="1" applyProtection="1">
      <alignment vertical="center"/>
    </xf>
    <xf numFmtId="164" fontId="14" fillId="0" borderId="0" xfId="1" quotePrefix="1" applyFont="1" applyBorder="1" applyAlignment="1" applyProtection="1">
      <alignment horizontal="left" vertical="center"/>
    </xf>
    <xf numFmtId="164" fontId="14" fillId="0" borderId="0" xfId="1" applyFont="1" applyBorder="1" applyAlignment="1" applyProtection="1">
      <alignment horizontal="left" vertical="center"/>
    </xf>
    <xf numFmtId="164" fontId="10" fillId="0" borderId="0" xfId="1" quotePrefix="1" applyFont="1" applyAlignment="1" applyProtection="1">
      <alignment horizontal="left" vertical="center"/>
    </xf>
    <xf numFmtId="164" fontId="14" fillId="0" borderId="1" xfId="1" applyFont="1" applyBorder="1" applyAlignment="1" applyProtection="1">
      <alignment horizontal="center" vertical="center"/>
    </xf>
    <xf numFmtId="164" fontId="16" fillId="0" borderId="0" xfId="1" applyFont="1" applyAlignment="1">
      <alignment vertical="center"/>
    </xf>
    <xf numFmtId="165" fontId="15" fillId="0" borderId="0" xfId="1" applyNumberFormat="1" applyFont="1" applyFill="1" applyAlignment="1" applyProtection="1">
      <alignment vertical="center"/>
    </xf>
    <xf numFmtId="165" fontId="14" fillId="0" borderId="0" xfId="1" applyNumberFormat="1" applyFont="1" applyFill="1" applyAlignment="1" applyProtection="1">
      <alignment vertical="center"/>
    </xf>
    <xf numFmtId="165" fontId="4" fillId="0" borderId="0" xfId="1" applyNumberFormat="1" applyFont="1" applyFill="1" applyAlignment="1" applyProtection="1">
      <alignment vertical="center"/>
    </xf>
    <xf numFmtId="1" fontId="4" fillId="0" borderId="0" xfId="1" applyNumberFormat="1" applyFont="1" applyFill="1" applyAlignment="1">
      <alignment vertical="center"/>
    </xf>
    <xf numFmtId="164" fontId="15" fillId="0" borderId="0" xfId="1" quotePrefix="1" applyFont="1" applyFill="1" applyAlignment="1" applyProtection="1">
      <alignment horizontal="left" vertical="center"/>
    </xf>
    <xf numFmtId="165" fontId="4" fillId="0" borderId="1" xfId="1" applyNumberFormat="1" applyFont="1" applyFill="1" applyBorder="1" applyAlignment="1" applyProtection="1">
      <alignment vertical="center"/>
    </xf>
    <xf numFmtId="164" fontId="14" fillId="0" borderId="0" xfId="1" applyFont="1" applyFill="1" applyBorder="1" applyAlignment="1" applyProtection="1">
      <alignment horizontal="left" vertical="center"/>
    </xf>
    <xf numFmtId="164" fontId="14" fillId="0" borderId="0" xfId="1" quotePrefix="1" applyFont="1" applyFill="1" applyBorder="1" applyAlignment="1" applyProtection="1">
      <alignment horizontal="left" vertical="center"/>
    </xf>
    <xf numFmtId="165" fontId="4" fillId="0" borderId="0" xfId="1" applyNumberFormat="1" applyFont="1" applyFill="1" applyAlignment="1" applyProtection="1">
      <alignment horizontal="right" vertical="center"/>
    </xf>
    <xf numFmtId="164" fontId="16" fillId="0" borderId="0" xfId="1" applyFont="1" applyFill="1" applyBorder="1" applyAlignment="1" applyProtection="1">
      <alignment horizontal="left" vertical="center"/>
    </xf>
    <xf numFmtId="0" fontId="4" fillId="0" borderId="0" xfId="4" applyFont="1"/>
    <xf numFmtId="0" fontId="14" fillId="0" borderId="0" xfId="4" applyFont="1"/>
    <xf numFmtId="0" fontId="14" fillId="0" borderId="0" xfId="4" applyFont="1" applyBorder="1" applyAlignment="1">
      <alignment horizontal="center"/>
    </xf>
    <xf numFmtId="0" fontId="14" fillId="0" borderId="0" xfId="4" applyFont="1" applyBorder="1"/>
    <xf numFmtId="0" fontId="17" fillId="0" borderId="1" xfId="4" applyFont="1" applyBorder="1"/>
    <xf numFmtId="0" fontId="4" fillId="0" borderId="1" xfId="4" applyFont="1" applyBorder="1"/>
    <xf numFmtId="0" fontId="17" fillId="0" borderId="0" xfId="4" applyFont="1"/>
    <xf numFmtId="165" fontId="4" fillId="0" borderId="0" xfId="4" applyNumberFormat="1" applyFont="1" applyBorder="1" applyAlignment="1">
      <alignment horizontal="right"/>
    </xf>
    <xf numFmtId="0" fontId="14" fillId="0" borderId="0" xfId="4" quotePrefix="1" applyFont="1" applyBorder="1" applyAlignment="1">
      <alignment horizontal="left"/>
    </xf>
    <xf numFmtId="165" fontId="4" fillId="0" borderId="1" xfId="4" applyNumberFormat="1" applyFont="1" applyBorder="1" applyAlignment="1">
      <alignment horizontal="right"/>
    </xf>
    <xf numFmtId="0" fontId="4" fillId="0" borderId="0" xfId="4" applyFont="1" applyBorder="1"/>
    <xf numFmtId="0" fontId="13" fillId="0" borderId="0" xfId="4" applyFont="1" applyAlignment="1">
      <alignment vertical="center"/>
    </xf>
    <xf numFmtId="0" fontId="4" fillId="0" borderId="0" xfId="4" applyFont="1" applyAlignment="1">
      <alignment vertical="center"/>
    </xf>
    <xf numFmtId="0" fontId="14" fillId="0" borderId="0" xfId="4" applyFont="1" applyAlignment="1">
      <alignment vertical="center"/>
    </xf>
    <xf numFmtId="0" fontId="14" fillId="0" borderId="1" xfId="4" applyFont="1" applyBorder="1" applyAlignment="1">
      <alignment horizontal="center" vertical="center"/>
    </xf>
    <xf numFmtId="0" fontId="14" fillId="0" borderId="1" xfId="4" applyFont="1" applyBorder="1" applyAlignment="1">
      <alignment vertical="center"/>
    </xf>
    <xf numFmtId="168" fontId="14" fillId="0" borderId="0" xfId="5" quotePrefix="1" applyFont="1" applyBorder="1" applyAlignment="1">
      <alignment horizontal="left" vertical="center"/>
    </xf>
    <xf numFmtId="0" fontId="14" fillId="0" borderId="0" xfId="4" applyFont="1" applyBorder="1" applyAlignment="1">
      <alignment horizontal="center" vertical="center"/>
    </xf>
    <xf numFmtId="0" fontId="14" fillId="0" borderId="0" xfId="4" applyFont="1" applyBorder="1" applyAlignment="1">
      <alignment vertical="center"/>
    </xf>
    <xf numFmtId="3" fontId="4" fillId="0" borderId="0" xfId="4" applyNumberFormat="1" applyFont="1" applyBorder="1" applyAlignment="1">
      <alignment horizontal="right" vertical="center"/>
    </xf>
    <xf numFmtId="168" fontId="4" fillId="0" borderId="0" xfId="5" applyFont="1" applyAlignment="1">
      <alignment vertical="center"/>
    </xf>
    <xf numFmtId="3" fontId="4" fillId="0" borderId="0" xfId="4" applyNumberFormat="1" applyFont="1" applyBorder="1" applyAlignment="1">
      <alignment horizontal="center" vertical="center"/>
    </xf>
    <xf numFmtId="3" fontId="4" fillId="0" borderId="0" xfId="4" applyNumberFormat="1" applyFont="1" applyBorder="1" applyAlignment="1">
      <alignment vertical="center"/>
    </xf>
    <xf numFmtId="3" fontId="1" fillId="0" borderId="0" xfId="4" applyNumberFormat="1" applyFont="1" applyAlignment="1">
      <alignment vertical="center"/>
    </xf>
    <xf numFmtId="168" fontId="4" fillId="0" borderId="1" xfId="5" applyFont="1" applyBorder="1" applyAlignment="1">
      <alignment vertical="center"/>
    </xf>
    <xf numFmtId="3" fontId="1" fillId="0" borderId="1" xfId="4" applyNumberFormat="1" applyFont="1" applyBorder="1" applyAlignment="1">
      <alignment vertical="center"/>
    </xf>
    <xf numFmtId="0" fontId="17" fillId="0" borderId="1" xfId="4" applyFont="1" applyBorder="1" applyAlignment="1">
      <alignment vertical="center"/>
    </xf>
    <xf numFmtId="0" fontId="4" fillId="0" borderId="1" xfId="4" applyFont="1" applyBorder="1" applyAlignment="1">
      <alignment vertical="center"/>
    </xf>
    <xf numFmtId="0" fontId="17" fillId="0" borderId="0" xfId="4" applyFont="1" applyAlignment="1">
      <alignment vertical="center"/>
    </xf>
    <xf numFmtId="168" fontId="14" fillId="0" borderId="0" xfId="5" applyFont="1" applyAlignment="1">
      <alignment horizontal="center" vertical="center"/>
    </xf>
    <xf numFmtId="165" fontId="4" fillId="0" borderId="0" xfId="4" applyNumberFormat="1" applyFont="1" applyBorder="1" applyAlignment="1">
      <alignment horizontal="right" vertical="center"/>
    </xf>
    <xf numFmtId="0" fontId="14" fillId="0" borderId="0" xfId="4" quotePrefix="1" applyFont="1" applyBorder="1" applyAlignment="1">
      <alignment horizontal="left" vertical="center"/>
    </xf>
    <xf numFmtId="165" fontId="4" fillId="0" borderId="0" xfId="4" applyNumberFormat="1" applyFont="1" applyBorder="1" applyAlignment="1">
      <alignment horizontal="center" vertical="center"/>
    </xf>
    <xf numFmtId="165" fontId="4" fillId="0" borderId="0" xfId="4" applyNumberFormat="1" applyFont="1" applyBorder="1" applyAlignment="1">
      <alignment vertical="center"/>
    </xf>
    <xf numFmtId="165" fontId="4" fillId="0" borderId="0" xfId="4" applyNumberFormat="1" applyFont="1" applyAlignment="1">
      <alignment vertical="center"/>
    </xf>
    <xf numFmtId="0" fontId="12" fillId="0" borderId="0" xfId="4" applyFont="1" applyAlignment="1">
      <alignment horizontal="center" vertical="center"/>
    </xf>
    <xf numFmtId="165" fontId="4" fillId="0" borderId="1" xfId="4" applyNumberFormat="1" applyFont="1" applyBorder="1" applyAlignment="1">
      <alignment horizontal="right" vertical="center"/>
    </xf>
    <xf numFmtId="165" fontId="4" fillId="0" borderId="1" xfId="4" applyNumberFormat="1" applyFont="1" applyBorder="1" applyAlignment="1">
      <alignment vertical="center"/>
    </xf>
    <xf numFmtId="0" fontId="4" fillId="0" borderId="0" xfId="4" applyFont="1" applyBorder="1" applyAlignment="1">
      <alignment vertical="center"/>
    </xf>
    <xf numFmtId="3" fontId="14" fillId="0" borderId="1" xfId="4" applyNumberFormat="1" applyFont="1" applyBorder="1" applyAlignment="1">
      <alignment horizontal="left" vertical="center"/>
    </xf>
    <xf numFmtId="168" fontId="14" fillId="0" borderId="0" xfId="5" applyFont="1" applyBorder="1" applyAlignment="1">
      <alignment horizontal="center" vertical="center"/>
    </xf>
    <xf numFmtId="168" fontId="14" fillId="0" borderId="0" xfId="5" applyFont="1" applyBorder="1" applyAlignment="1">
      <alignment horizontal="left" vertical="center"/>
    </xf>
    <xf numFmtId="0" fontId="12" fillId="0" borderId="0" xfId="4" quotePrefix="1" applyFont="1" applyAlignment="1">
      <alignment horizontal="center" vertical="center"/>
    </xf>
    <xf numFmtId="0" fontId="14" fillId="0" borderId="0" xfId="4" applyFont="1" applyBorder="1" applyAlignment="1">
      <alignment horizontal="left" vertical="center"/>
    </xf>
    <xf numFmtId="0" fontId="14" fillId="0" borderId="0" xfId="4" applyFont="1" applyAlignment="1">
      <alignment horizontal="center" vertical="center"/>
    </xf>
    <xf numFmtId="0" fontId="14" fillId="0" borderId="0" xfId="4" applyFont="1" applyAlignment="1">
      <alignment horizontal="left" vertical="center"/>
    </xf>
    <xf numFmtId="168" fontId="17" fillId="0" borderId="0" xfId="5" applyFont="1" applyAlignment="1">
      <alignment horizontal="left" vertical="center"/>
    </xf>
    <xf numFmtId="0" fontId="12" fillId="0" borderId="1" xfId="4" applyFont="1" applyBorder="1" applyAlignment="1">
      <alignment horizontal="left"/>
    </xf>
    <xf numFmtId="0" fontId="4" fillId="0" borderId="0" xfId="4" applyFont="1" applyBorder="1" applyAlignment="1">
      <alignment horizontal="right"/>
    </xf>
    <xf numFmtId="0" fontId="12" fillId="0" borderId="1" xfId="4" applyFont="1" applyBorder="1" applyAlignment="1">
      <alignment horizontal="left" vertical="center"/>
    </xf>
    <xf numFmtId="0" fontId="4" fillId="0" borderId="0" xfId="4" applyFont="1" applyBorder="1" applyAlignment="1">
      <alignment horizontal="right" vertical="center"/>
    </xf>
    <xf numFmtId="0" fontId="14" fillId="0" borderId="0" xfId="4" quotePrefix="1" applyFont="1" applyAlignment="1">
      <alignment horizontal="left" vertical="center"/>
    </xf>
    <xf numFmtId="0" fontId="16" fillId="0" borderId="0" xfId="4" quotePrefix="1" applyFont="1" applyAlignment="1">
      <alignment horizontal="left" vertical="center"/>
    </xf>
    <xf numFmtId="0" fontId="19" fillId="0" borderId="0" xfId="4" applyFont="1" applyAlignment="1">
      <alignment vertical="center"/>
    </xf>
    <xf numFmtId="0" fontId="20" fillId="0" borderId="0" xfId="4" applyFont="1" applyAlignment="1">
      <alignment vertical="center"/>
    </xf>
    <xf numFmtId="0" fontId="17" fillId="0" borderId="0" xfId="4" applyFont="1" applyBorder="1" applyAlignment="1">
      <alignment horizontal="right" vertical="center"/>
    </xf>
    <xf numFmtId="0" fontId="15" fillId="0" borderId="0" xfId="4" applyFont="1" applyAlignment="1">
      <alignment vertical="center"/>
    </xf>
    <xf numFmtId="3" fontId="14" fillId="0" borderId="0" xfId="4" applyNumberFormat="1" applyFont="1" applyBorder="1" applyAlignment="1">
      <alignment horizontal="right" vertical="center"/>
    </xf>
    <xf numFmtId="3" fontId="15" fillId="0" borderId="0" xfId="4" applyNumberFormat="1" applyFont="1" applyBorder="1" applyAlignment="1">
      <alignment horizontal="right" vertical="center"/>
    </xf>
    <xf numFmtId="0" fontId="4" fillId="0" borderId="0" xfId="4" quotePrefix="1" applyFont="1" applyAlignment="1">
      <alignment horizontal="left" vertical="center"/>
    </xf>
    <xf numFmtId="0" fontId="19" fillId="0" borderId="0" xfId="4" applyFont="1"/>
    <xf numFmtId="0" fontId="4" fillId="0" borderId="1" xfId="4" applyFont="1" applyBorder="1" applyAlignment="1">
      <alignment horizontal="right"/>
    </xf>
    <xf numFmtId="3" fontId="12" fillId="0" borderId="1" xfId="4" applyNumberFormat="1" applyFont="1" applyBorder="1" applyAlignment="1">
      <alignment horizontal="left"/>
    </xf>
    <xf numFmtId="165" fontId="17" fillId="0" borderId="0" xfId="4" applyNumberFormat="1" applyFont="1"/>
    <xf numFmtId="165" fontId="15" fillId="0" borderId="0" xfId="4" applyNumberFormat="1" applyFont="1" applyBorder="1" applyAlignment="1">
      <alignment horizontal="right"/>
    </xf>
    <xf numFmtId="0" fontId="15" fillId="0" borderId="0" xfId="4" applyFont="1" applyBorder="1" applyAlignment="1">
      <alignment horizontal="right"/>
    </xf>
    <xf numFmtId="0" fontId="15" fillId="0" borderId="0" xfId="4" applyFont="1"/>
    <xf numFmtId="0" fontId="20" fillId="0" borderId="0" xfId="4" applyFont="1"/>
    <xf numFmtId="0" fontId="21" fillId="0" borderId="0" xfId="4" applyFont="1"/>
    <xf numFmtId="0" fontId="15" fillId="0" borderId="0" xfId="4" applyFont="1" applyBorder="1" applyAlignment="1">
      <alignment horizontal="right" vertical="center"/>
    </xf>
    <xf numFmtId="0" fontId="4" fillId="0" borderId="0" xfId="4" applyFont="1" applyAlignment="1">
      <alignment horizontal="left" vertical="center"/>
    </xf>
    <xf numFmtId="0" fontId="17" fillId="0" borderId="0" xfId="4" applyFont="1" applyBorder="1" applyAlignment="1">
      <alignment vertical="center"/>
    </xf>
    <xf numFmtId="0" fontId="4" fillId="0" borderId="1" xfId="4" applyFont="1" applyBorder="1" applyAlignment="1">
      <alignment horizontal="right" vertical="center"/>
    </xf>
    <xf numFmtId="0" fontId="4" fillId="0" borderId="0" xfId="4" quotePrefix="1" applyFont="1" applyBorder="1" applyAlignment="1">
      <alignment horizontal="left" vertical="center"/>
    </xf>
    <xf numFmtId="0" fontId="4" fillId="0" borderId="0" xfId="4" applyFont="1" applyBorder="1" applyAlignment="1">
      <alignment horizontal="left" vertical="center"/>
    </xf>
    <xf numFmtId="0" fontId="15" fillId="0" borderId="0" xfId="4" applyFont="1" applyBorder="1" applyAlignment="1">
      <alignment vertical="center"/>
    </xf>
    <xf numFmtId="0" fontId="22" fillId="0" borderId="0" xfId="4" applyFont="1"/>
    <xf numFmtId="3" fontId="1" fillId="0" borderId="0" xfId="4" applyNumberFormat="1" applyFont="1" applyBorder="1" applyAlignment="1">
      <alignment vertical="center"/>
    </xf>
    <xf numFmtId="3" fontId="14" fillId="0" borderId="0" xfId="4" applyNumberFormat="1" applyFont="1" applyAlignment="1">
      <alignment vertical="center"/>
    </xf>
    <xf numFmtId="165" fontId="14" fillId="0" borderId="0" xfId="4" applyNumberFormat="1" applyFont="1" applyBorder="1" applyAlignment="1">
      <alignment horizontal="right" vertical="center"/>
    </xf>
    <xf numFmtId="168" fontId="14" fillId="0" borderId="0" xfId="7" quotePrefix="1" applyFont="1" applyBorder="1" applyAlignment="1">
      <alignment horizontal="left" vertical="center"/>
    </xf>
    <xf numFmtId="3" fontId="4" fillId="0" borderId="0" xfId="1" applyNumberFormat="1" applyFont="1" applyFill="1" applyBorder="1" applyAlignment="1" applyProtection="1">
      <alignment vertical="center" wrapText="1"/>
      <protection hidden="1"/>
    </xf>
    <xf numFmtId="0" fontId="23" fillId="0" borderId="0" xfId="0" applyFont="1" applyAlignment="1">
      <alignment vertical="center"/>
    </xf>
    <xf numFmtId="0" fontId="14" fillId="0" borderId="1" xfId="0" applyFont="1" applyBorder="1" applyAlignment="1">
      <alignment horizontal="center" vertical="center"/>
    </xf>
    <xf numFmtId="0" fontId="24" fillId="0" borderId="0" xfId="0" applyFont="1" applyAlignment="1">
      <alignment vertical="center"/>
    </xf>
    <xf numFmtId="0" fontId="14" fillId="0" borderId="1" xfId="0" applyFont="1" applyBorder="1" applyAlignment="1">
      <alignment horizontal="center" vertical="center" wrapText="1"/>
    </xf>
    <xf numFmtId="0" fontId="25" fillId="0" borderId="1" xfId="0" applyFont="1" applyBorder="1" applyAlignment="1">
      <alignment horizontal="right" vertical="center"/>
    </xf>
    <xf numFmtId="3" fontId="1" fillId="0" borderId="0" xfId="0" applyNumberFormat="1" applyFont="1" applyAlignment="1">
      <alignment vertical="center"/>
    </xf>
    <xf numFmtId="3" fontId="4" fillId="0" borderId="0" xfId="0" applyNumberFormat="1" applyFont="1" applyFill="1" applyBorder="1" applyAlignment="1" applyProtection="1">
      <alignment horizontal="left" vertical="center" wrapText="1"/>
      <protection hidden="1"/>
    </xf>
    <xf numFmtId="3" fontId="4" fillId="0" borderId="1" xfId="0" applyNumberFormat="1" applyFont="1" applyFill="1" applyBorder="1" applyAlignment="1" applyProtection="1">
      <alignment horizontal="left" vertical="center" wrapText="1"/>
      <protection hidden="1"/>
    </xf>
    <xf numFmtId="3" fontId="1" fillId="0" borderId="1" xfId="0" applyNumberFormat="1" applyFont="1" applyBorder="1" applyAlignment="1">
      <alignment vertical="center"/>
    </xf>
    <xf numFmtId="0" fontId="4" fillId="0" borderId="0" xfId="0" applyFont="1" applyBorder="1" applyAlignment="1">
      <alignment vertical="center"/>
    </xf>
    <xf numFmtId="0" fontId="24" fillId="0" borderId="0" xfId="0" applyFont="1" applyAlignment="1">
      <alignment horizontal="center" vertical="center"/>
    </xf>
    <xf numFmtId="164" fontId="18" fillId="0" borderId="0" xfId="1" applyFont="1" applyAlignment="1">
      <alignment vertical="center"/>
    </xf>
    <xf numFmtId="164" fontId="16" fillId="0" borderId="1" xfId="1" quotePrefix="1" applyFont="1" applyBorder="1" applyAlignment="1" applyProtection="1">
      <alignment horizontal="center" vertical="center"/>
    </xf>
    <xf numFmtId="0" fontId="14" fillId="0" borderId="1" xfId="1" applyNumberFormat="1" applyFont="1" applyBorder="1" applyAlignment="1" applyProtection="1">
      <alignment vertical="center"/>
    </xf>
    <xf numFmtId="3" fontId="14" fillId="0" borderId="0" xfId="1" applyNumberFormat="1" applyFont="1" applyBorder="1" applyAlignment="1" applyProtection="1">
      <alignment horizontal="right" vertical="center"/>
    </xf>
    <xf numFmtId="0" fontId="4" fillId="0" borderId="0" xfId="1" applyNumberFormat="1" applyFont="1" applyBorder="1" applyAlignment="1">
      <alignment horizontal="justify" vertical="center" wrapText="1"/>
    </xf>
    <xf numFmtId="1" fontId="4" fillId="0" borderId="0" xfId="1" applyNumberFormat="1" applyFont="1" applyAlignment="1" applyProtection="1">
      <alignment horizontal="right" vertical="center"/>
    </xf>
    <xf numFmtId="0" fontId="4" fillId="0" borderId="0" xfId="1" applyNumberFormat="1" applyFont="1" applyBorder="1" applyAlignment="1" applyProtection="1">
      <alignment vertical="center"/>
    </xf>
    <xf numFmtId="1" fontId="1" fillId="0" borderId="0" xfId="1" applyNumberFormat="1" applyFont="1" applyAlignment="1">
      <alignment vertical="center"/>
    </xf>
    <xf numFmtId="1" fontId="24" fillId="0" borderId="0" xfId="1" applyNumberFormat="1" applyFont="1" applyAlignment="1">
      <alignment horizontal="right" vertical="center"/>
    </xf>
    <xf numFmtId="1" fontId="1" fillId="0" borderId="0" xfId="1" applyNumberFormat="1" applyFont="1" applyAlignment="1">
      <alignment horizontal="right" vertical="center"/>
    </xf>
    <xf numFmtId="1" fontId="4" fillId="0" borderId="0" xfId="1" applyNumberFormat="1" applyFont="1" applyBorder="1" applyAlignment="1" applyProtection="1">
      <alignment horizontal="right" vertical="center"/>
    </xf>
    <xf numFmtId="3" fontId="1" fillId="0" borderId="0" xfId="1" applyNumberFormat="1" applyFont="1" applyBorder="1" applyAlignment="1">
      <alignment vertical="center"/>
    </xf>
    <xf numFmtId="1" fontId="4" fillId="0" borderId="0" xfId="1" applyNumberFormat="1" applyFont="1" applyAlignment="1">
      <alignment vertical="center"/>
    </xf>
    <xf numFmtId="164" fontId="4" fillId="0" borderId="0" xfId="1" applyFont="1" applyAlignment="1">
      <alignment horizontal="right" vertical="center"/>
    </xf>
    <xf numFmtId="1" fontId="4" fillId="0" borderId="0" xfId="1" applyNumberFormat="1" applyFont="1" applyBorder="1" applyAlignment="1">
      <alignment vertical="center"/>
    </xf>
    <xf numFmtId="0" fontId="4" fillId="0" borderId="1" xfId="1" applyNumberFormat="1" applyFont="1" applyBorder="1" applyAlignment="1">
      <alignment horizontal="justify" vertical="center" wrapText="1"/>
    </xf>
    <xf numFmtId="1" fontId="4" fillId="0" borderId="1" xfId="1" applyNumberFormat="1" applyFont="1" applyBorder="1" applyAlignment="1" applyProtection="1">
      <alignment horizontal="right" vertical="center"/>
    </xf>
    <xf numFmtId="1" fontId="24" fillId="0" borderId="1" xfId="1" applyNumberFormat="1" applyFont="1" applyBorder="1" applyAlignment="1">
      <alignment horizontal="right" vertical="center"/>
    </xf>
    <xf numFmtId="1" fontId="1" fillId="0" borderId="1" xfId="1" applyNumberFormat="1" applyFont="1" applyBorder="1" applyAlignment="1">
      <alignment horizontal="right" vertical="center"/>
    </xf>
    <xf numFmtId="3" fontId="1" fillId="0" borderId="1" xfId="1" applyNumberFormat="1" applyFont="1" applyBorder="1" applyAlignment="1">
      <alignment vertical="center"/>
    </xf>
    <xf numFmtId="1" fontId="1" fillId="0" borderId="1" xfId="1" applyNumberFormat="1" applyFont="1" applyBorder="1" applyAlignment="1">
      <alignment vertical="center"/>
    </xf>
    <xf numFmtId="164" fontId="14" fillId="0" borderId="0" xfId="1" applyFont="1" applyBorder="1" applyAlignment="1">
      <alignment vertical="center"/>
    </xf>
    <xf numFmtId="164" fontId="18" fillId="0" borderId="0" xfId="1" applyFont="1" applyAlignment="1" applyProtection="1">
      <alignment horizontal="left" vertical="center"/>
    </xf>
    <xf numFmtId="1" fontId="1" fillId="0" borderId="0" xfId="4" applyNumberFormat="1" applyFont="1" applyAlignment="1">
      <alignment vertical="center"/>
    </xf>
    <xf numFmtId="1" fontId="1" fillId="0" borderId="0" xfId="4" applyNumberFormat="1" applyFont="1" applyBorder="1" applyAlignment="1">
      <alignment vertical="center"/>
    </xf>
    <xf numFmtId="1" fontId="1" fillId="0" borderId="1" xfId="4" applyNumberFormat="1" applyFont="1" applyBorder="1" applyAlignment="1">
      <alignment vertical="center"/>
    </xf>
    <xf numFmtId="1" fontId="4" fillId="0" borderId="0" xfId="4" applyNumberFormat="1" applyFont="1" applyAlignment="1">
      <alignment vertical="center"/>
    </xf>
    <xf numFmtId="0" fontId="17" fillId="0" borderId="1" xfId="4" applyFont="1" applyBorder="1" applyAlignment="1">
      <alignment horizontal="right" vertical="center"/>
    </xf>
    <xf numFmtId="165" fontId="15" fillId="0" borderId="0" xfId="4" applyNumberFormat="1" applyFont="1" applyBorder="1" applyAlignment="1">
      <alignment horizontal="right" vertical="center"/>
    </xf>
    <xf numFmtId="0" fontId="20" fillId="0" borderId="0" xfId="4" applyFont="1" applyBorder="1" applyAlignment="1">
      <alignment horizontal="right" vertical="center"/>
    </xf>
    <xf numFmtId="168" fontId="17" fillId="0" borderId="0" xfId="5" applyFont="1" applyBorder="1" applyAlignment="1">
      <alignment horizontal="left" vertical="center"/>
    </xf>
    <xf numFmtId="164" fontId="14" fillId="0" borderId="1" xfId="1" applyFont="1" applyBorder="1" applyAlignment="1" applyProtection="1">
      <alignment horizontal="center" vertical="center" wrapText="1"/>
    </xf>
    <xf numFmtId="164" fontId="4" fillId="0" borderId="0" xfId="1" applyFont="1" applyAlignment="1" applyProtection="1">
      <alignment horizontal="fill" vertical="center"/>
    </xf>
    <xf numFmtId="165" fontId="4" fillId="0" borderId="0" xfId="1" applyNumberFormat="1" applyFont="1" applyAlignment="1">
      <alignment vertical="center"/>
    </xf>
    <xf numFmtId="164" fontId="12" fillId="0" borderId="1" xfId="1" quotePrefix="1" applyFont="1" applyBorder="1" applyAlignment="1" applyProtection="1">
      <alignment vertical="center"/>
    </xf>
    <xf numFmtId="165" fontId="15" fillId="0" borderId="0" xfId="1" applyNumberFormat="1" applyFont="1" applyAlignment="1">
      <alignment vertical="center"/>
    </xf>
    <xf numFmtId="3" fontId="14" fillId="0" borderId="0" xfId="0" applyNumberFormat="1" applyFont="1" applyFill="1" applyBorder="1" applyAlignment="1" applyProtection="1">
      <alignment vertical="center" wrapText="1"/>
      <protection hidden="1"/>
    </xf>
    <xf numFmtId="3" fontId="7" fillId="0" borderId="0" xfId="0" applyNumberFormat="1" applyFont="1" applyAlignment="1">
      <alignment vertical="center"/>
    </xf>
    <xf numFmtId="3" fontId="15" fillId="0" borderId="0" xfId="0" applyNumberFormat="1" applyFont="1" applyFill="1" applyBorder="1" applyAlignment="1" applyProtection="1">
      <alignment horizontal="left" vertical="center" wrapText="1"/>
      <protection hidden="1"/>
    </xf>
    <xf numFmtId="3" fontId="8" fillId="0" borderId="0" xfId="0" applyNumberFormat="1" applyFont="1" applyAlignment="1">
      <alignment vertical="center"/>
    </xf>
    <xf numFmtId="0" fontId="27" fillId="0" borderId="0" xfId="0" applyFont="1" applyAlignment="1">
      <alignment vertical="center"/>
    </xf>
    <xf numFmtId="3" fontId="14" fillId="0" borderId="0" xfId="4" applyNumberFormat="1" applyFont="1" applyBorder="1" applyAlignment="1">
      <alignment horizontal="left" vertical="center"/>
    </xf>
    <xf numFmtId="0" fontId="6" fillId="0" borderId="0" xfId="0" applyFont="1" applyFill="1" applyAlignment="1">
      <alignment vertical="center" wrapText="1"/>
    </xf>
    <xf numFmtId="0" fontId="6" fillId="0" borderId="7" xfId="0" applyFont="1" applyFill="1" applyBorder="1" applyAlignment="1">
      <alignment vertical="center" wrapText="1"/>
    </xf>
    <xf numFmtId="3" fontId="4" fillId="0" borderId="0" xfId="4" applyNumberFormat="1" applyFont="1" applyAlignment="1">
      <alignment vertical="center"/>
    </xf>
    <xf numFmtId="164" fontId="12" fillId="0" borderId="0" xfId="1" quotePrefix="1" applyFont="1" applyAlignment="1" applyProtection="1">
      <alignment horizontal="center" vertical="center"/>
    </xf>
    <xf numFmtId="164" fontId="12" fillId="0" borderId="0" xfId="1" quotePrefix="1" applyFont="1" applyAlignment="1" applyProtection="1">
      <alignment horizontal="center"/>
    </xf>
    <xf numFmtId="0" fontId="14" fillId="0" borderId="0" xfId="4" applyFont="1" applyBorder="1" applyAlignment="1">
      <alignment horizontal="center" vertical="center"/>
    </xf>
    <xf numFmtId="3" fontId="14" fillId="0" borderId="0" xfId="4" applyNumberFormat="1" applyFont="1" applyBorder="1" applyAlignment="1">
      <alignment horizontal="center" vertical="center"/>
    </xf>
    <xf numFmtId="41" fontId="4" fillId="0" borderId="0" xfId="19" applyFont="1" applyBorder="1" applyAlignment="1">
      <alignment horizontal="right" vertical="center"/>
    </xf>
    <xf numFmtId="165" fontId="14" fillId="0" borderId="0" xfId="4" applyNumberFormat="1" applyFont="1" applyAlignment="1">
      <alignment vertical="center"/>
    </xf>
    <xf numFmtId="41" fontId="15" fillId="0" borderId="0" xfId="19" applyFont="1" applyBorder="1" applyAlignment="1">
      <alignment horizontal="right" vertical="center"/>
    </xf>
    <xf numFmtId="41" fontId="4" fillId="0" borderId="1" xfId="19" applyFont="1" applyBorder="1" applyAlignment="1">
      <alignment horizontal="right" vertical="center"/>
    </xf>
    <xf numFmtId="0" fontId="30" fillId="0" borderId="0" xfId="0" applyFont="1" applyFill="1" applyAlignment="1">
      <alignment horizontal="center" vertical="center" wrapText="1"/>
    </xf>
    <xf numFmtId="0" fontId="30" fillId="4" borderId="6" xfId="0" applyFont="1" applyFill="1" applyBorder="1" applyAlignment="1">
      <alignment horizontal="center" vertical="center" wrapText="1"/>
    </xf>
    <xf numFmtId="0" fontId="6" fillId="4" borderId="7" xfId="0" applyFont="1" applyFill="1" applyBorder="1" applyAlignment="1">
      <alignment vertical="center" wrapText="1"/>
    </xf>
    <xf numFmtId="0" fontId="31" fillId="3" borderId="10" xfId="0" applyFont="1" applyFill="1" applyBorder="1" applyAlignment="1">
      <alignment horizontal="center" vertical="center" wrapText="1"/>
    </xf>
    <xf numFmtId="0" fontId="31" fillId="4" borderId="6" xfId="18" applyFont="1" applyFill="1" applyBorder="1" applyAlignment="1">
      <alignment horizontal="center" vertical="center" wrapText="1"/>
    </xf>
    <xf numFmtId="0" fontId="1" fillId="4" borderId="7" xfId="0" applyFont="1" applyFill="1" applyBorder="1" applyAlignment="1">
      <alignment vertical="center" wrapText="1"/>
    </xf>
    <xf numFmtId="0" fontId="31" fillId="4" borderId="6" xfId="18" applyFont="1" applyFill="1" applyBorder="1" applyAlignment="1">
      <alignment horizontal="center"/>
    </xf>
    <xf numFmtId="0" fontId="31" fillId="4" borderId="8" xfId="18" applyFont="1" applyFill="1" applyBorder="1" applyAlignment="1">
      <alignment horizontal="center" vertical="center" wrapText="1"/>
    </xf>
    <xf numFmtId="0" fontId="1" fillId="4" borderId="9" xfId="0" applyFont="1" applyFill="1" applyBorder="1" applyAlignment="1">
      <alignment vertical="center" wrapText="1"/>
    </xf>
    <xf numFmtId="0" fontId="6" fillId="4" borderId="6" xfId="0" applyFont="1" applyFill="1" applyBorder="1" applyAlignment="1">
      <alignment vertical="center" wrapText="1"/>
    </xf>
    <xf numFmtId="0" fontId="5" fillId="4" borderId="6" xfId="0" applyFont="1" applyFill="1" applyBorder="1" applyAlignment="1">
      <alignment vertical="center" wrapText="1"/>
    </xf>
    <xf numFmtId="0" fontId="5" fillId="4" borderId="7" xfId="0" applyFont="1" applyFill="1" applyBorder="1" applyAlignment="1">
      <alignment horizontal="center" vertical="center" wrapText="1"/>
    </xf>
    <xf numFmtId="0" fontId="6" fillId="4" borderId="7" xfId="0" applyFont="1" applyFill="1" applyBorder="1" applyAlignment="1">
      <alignment horizontal="center" vertical="center" wrapText="1"/>
    </xf>
    <xf numFmtId="0" fontId="6" fillId="4" borderId="8" xfId="0" applyFont="1" applyFill="1" applyBorder="1" applyAlignment="1">
      <alignment vertical="center" wrapText="1"/>
    </xf>
    <xf numFmtId="0" fontId="6" fillId="4" borderId="0" xfId="0" applyFont="1" applyFill="1" applyAlignment="1">
      <alignment vertical="center" wrapText="1"/>
    </xf>
    <xf numFmtId="167" fontId="14" fillId="0" borderId="0" xfId="2" applyFont="1" applyBorder="1" applyAlignment="1" applyProtection="1">
      <alignment horizontal="left" vertical="center"/>
    </xf>
    <xf numFmtId="167" fontId="14" fillId="0" borderId="0" xfId="2" applyFont="1" applyBorder="1" applyAlignment="1">
      <alignment vertical="center"/>
    </xf>
    <xf numFmtId="3" fontId="4" fillId="0" borderId="0" xfId="1" applyNumberFormat="1" applyFont="1" applyFill="1" applyAlignment="1" applyProtection="1">
      <alignment horizontal="right" vertical="center"/>
    </xf>
    <xf numFmtId="41" fontId="1" fillId="0" borderId="0" xfId="19" applyFont="1" applyAlignment="1">
      <alignment vertical="center"/>
    </xf>
    <xf numFmtId="41" fontId="1" fillId="0" borderId="1" xfId="19" applyFont="1" applyBorder="1" applyAlignment="1">
      <alignment vertical="center"/>
    </xf>
    <xf numFmtId="41" fontId="4" fillId="0" borderId="1" xfId="19" applyFont="1" applyBorder="1" applyAlignment="1">
      <alignment vertical="center"/>
    </xf>
    <xf numFmtId="41" fontId="14" fillId="0" borderId="0" xfId="19" applyFont="1" applyBorder="1" applyAlignment="1">
      <alignment horizontal="right" vertical="center"/>
    </xf>
    <xf numFmtId="41" fontId="4" fillId="0" borderId="0" xfId="19" applyFont="1" applyBorder="1" applyAlignment="1">
      <alignment horizontal="center" vertical="center"/>
    </xf>
    <xf numFmtId="41" fontId="4" fillId="0" borderId="0" xfId="19" applyFont="1" applyBorder="1" applyAlignment="1">
      <alignment vertical="center"/>
    </xf>
    <xf numFmtId="41" fontId="14" fillId="0" borderId="0" xfId="19" applyFont="1" applyAlignment="1">
      <alignment vertical="center"/>
    </xf>
    <xf numFmtId="41" fontId="4" fillId="0" borderId="0" xfId="19" applyFont="1" applyAlignment="1">
      <alignment vertical="center"/>
    </xf>
    <xf numFmtId="41" fontId="17" fillId="0" borderId="0" xfId="19" applyFont="1" applyBorder="1" applyAlignment="1">
      <alignment horizontal="right" vertical="center"/>
    </xf>
    <xf numFmtId="0" fontId="31" fillId="5" borderId="6" xfId="18" applyFont="1" applyFill="1" applyBorder="1" applyAlignment="1">
      <alignment horizontal="center" vertical="center" wrapText="1"/>
    </xf>
    <xf numFmtId="0" fontId="1" fillId="5" borderId="7" xfId="0" applyFont="1" applyFill="1" applyBorder="1" applyAlignment="1">
      <alignment vertical="center" wrapText="1"/>
    </xf>
    <xf numFmtId="0" fontId="6" fillId="4" borderId="7" xfId="0" applyFont="1" applyFill="1" applyBorder="1" applyAlignment="1">
      <alignment horizontal="left" vertical="center" wrapText="1"/>
    </xf>
    <xf numFmtId="0" fontId="6" fillId="4" borderId="9" xfId="0" applyFont="1" applyFill="1" applyBorder="1" applyAlignment="1">
      <alignment horizontal="left" vertical="center" wrapText="1"/>
    </xf>
    <xf numFmtId="0" fontId="34" fillId="0" borderId="0" xfId="0" applyFont="1"/>
    <xf numFmtId="1" fontId="35" fillId="0" borderId="0" xfId="0" applyNumberFormat="1" applyFont="1" applyFill="1"/>
    <xf numFmtId="41" fontId="4" fillId="0" borderId="0" xfId="19" applyFont="1" applyAlignment="1" applyProtection="1">
      <alignment horizontal="right" vertical="center"/>
    </xf>
    <xf numFmtId="1" fontId="24" fillId="0" borderId="0" xfId="0" applyNumberFormat="1" applyFont="1" applyAlignment="1">
      <alignment vertical="center"/>
    </xf>
    <xf numFmtId="0" fontId="36" fillId="0" borderId="0" xfId="0" applyFont="1" applyAlignment="1">
      <alignment vertical="center"/>
    </xf>
    <xf numFmtId="0" fontId="36" fillId="0" borderId="0" xfId="0" quotePrefix="1" applyFont="1" applyAlignment="1">
      <alignment horizontal="left" vertical="center"/>
    </xf>
    <xf numFmtId="0" fontId="28" fillId="5" borderId="6" xfId="18" applyFill="1" applyBorder="1" applyAlignment="1">
      <alignment horizontal="center" vertical="center" wrapText="1"/>
    </xf>
    <xf numFmtId="0" fontId="32" fillId="4" borderId="4" xfId="0" applyFont="1" applyFill="1" applyBorder="1" applyAlignment="1">
      <alignment horizontal="center" vertical="center" wrapText="1"/>
    </xf>
    <xf numFmtId="0" fontId="32" fillId="4" borderId="5" xfId="0" applyFont="1" applyFill="1" applyBorder="1" applyAlignment="1">
      <alignment horizontal="center" vertical="center" wrapText="1"/>
    </xf>
    <xf numFmtId="0" fontId="28" fillId="4" borderId="11" xfId="18" applyFill="1" applyBorder="1" applyAlignment="1">
      <alignment horizontal="left" vertical="center"/>
    </xf>
    <xf numFmtId="0" fontId="28" fillId="4" borderId="12" xfId="18" applyFill="1" applyBorder="1" applyAlignment="1">
      <alignment horizontal="left" vertical="center"/>
    </xf>
    <xf numFmtId="164" fontId="29" fillId="2" borderId="0" xfId="18" applyNumberFormat="1" applyFont="1" applyFill="1" applyAlignment="1">
      <alignment horizontal="center" vertical="center"/>
    </xf>
    <xf numFmtId="164" fontId="10" fillId="0" borderId="0" xfId="1" quotePrefix="1" applyFont="1" applyAlignment="1" applyProtection="1">
      <alignment horizontal="left" vertical="center"/>
    </xf>
    <xf numFmtId="164" fontId="8" fillId="0" borderId="0" xfId="1" applyFont="1" applyAlignment="1">
      <alignment horizontal="center" vertical="center"/>
    </xf>
    <xf numFmtId="164" fontId="8" fillId="0" borderId="0" xfId="1" quotePrefix="1" applyFont="1" applyAlignment="1" applyProtection="1">
      <alignment horizontal="left" vertical="center" wrapText="1"/>
    </xf>
    <xf numFmtId="164" fontId="10" fillId="0" borderId="2" xfId="1" quotePrefix="1" applyFont="1" applyBorder="1" applyAlignment="1" applyProtection="1">
      <alignment horizontal="left" vertical="center"/>
    </xf>
    <xf numFmtId="164" fontId="5" fillId="0" borderId="0" xfId="1" quotePrefix="1" applyFont="1" applyAlignment="1" applyProtection="1">
      <alignment horizontal="center" vertical="center"/>
    </xf>
    <xf numFmtId="167" fontId="12" fillId="0" borderId="0" xfId="2" applyFont="1" applyAlignment="1" applyProtection="1">
      <alignment horizontal="center" vertical="center"/>
    </xf>
    <xf numFmtId="167" fontId="12" fillId="0" borderId="1" xfId="2" applyFont="1" applyBorder="1" applyAlignment="1" applyProtection="1">
      <alignment horizontal="center" vertical="center"/>
    </xf>
    <xf numFmtId="164" fontId="8" fillId="0" borderId="2" xfId="1" applyFont="1" applyBorder="1" applyAlignment="1">
      <alignment horizontal="center" vertical="center"/>
    </xf>
    <xf numFmtId="164" fontId="15" fillId="0" borderId="0" xfId="1" quotePrefix="1" applyFont="1" applyAlignment="1" applyProtection="1">
      <alignment horizontal="center" vertical="center"/>
    </xf>
    <xf numFmtId="164" fontId="12" fillId="0" borderId="0" xfId="1" quotePrefix="1" applyFont="1" applyAlignment="1" applyProtection="1">
      <alignment horizontal="center" vertical="center"/>
    </xf>
    <xf numFmtId="164" fontId="14" fillId="0" borderId="1" xfId="1" applyFont="1" applyBorder="1" applyAlignment="1" applyProtection="1">
      <alignment horizontal="center" vertical="center"/>
    </xf>
    <xf numFmtId="164" fontId="12" fillId="0" borderId="0" xfId="1" quotePrefix="1" applyFont="1" applyAlignment="1" applyProtection="1">
      <alignment horizontal="center"/>
    </xf>
    <xf numFmtId="164" fontId="15" fillId="0" borderId="0" xfId="1" quotePrefix="1" applyFont="1" applyAlignment="1" applyProtection="1">
      <alignment horizontal="center"/>
    </xf>
    <xf numFmtId="164" fontId="8" fillId="0" borderId="0" xfId="1" applyFont="1" applyBorder="1" applyAlignment="1">
      <alignment horizontal="center" vertical="center"/>
    </xf>
    <xf numFmtId="0" fontId="14" fillId="0" borderId="0" xfId="4" applyFont="1" applyBorder="1" applyAlignment="1">
      <alignment horizontal="center" vertical="center"/>
    </xf>
    <xf numFmtId="0" fontId="14" fillId="0" borderId="3" xfId="4" applyFont="1" applyBorder="1" applyAlignment="1">
      <alignment horizontal="center" vertical="center"/>
    </xf>
    <xf numFmtId="168" fontId="17" fillId="0" borderId="2" xfId="5" applyFont="1" applyBorder="1" applyAlignment="1">
      <alignment horizontal="left" vertical="center"/>
    </xf>
    <xf numFmtId="168" fontId="17" fillId="0" borderId="0" xfId="5" applyFont="1" applyAlignment="1">
      <alignment horizontal="left" vertical="center"/>
    </xf>
    <xf numFmtId="168" fontId="14" fillId="0" borderId="2" xfId="5" applyFont="1" applyBorder="1" applyAlignment="1">
      <alignment horizontal="center" vertical="center" wrapText="1"/>
    </xf>
    <xf numFmtId="168" fontId="14" fillId="0" borderId="1" xfId="5" applyFont="1" applyBorder="1" applyAlignment="1">
      <alignment horizontal="center" vertical="center" wrapText="1"/>
    </xf>
    <xf numFmtId="0" fontId="12" fillId="0" borderId="0" xfId="4" applyFont="1" applyAlignment="1">
      <alignment horizontal="center" vertical="center"/>
    </xf>
    <xf numFmtId="0" fontId="12" fillId="0" borderId="0" xfId="4" quotePrefix="1" applyFont="1" applyAlignment="1">
      <alignment horizontal="center" vertical="center"/>
    </xf>
    <xf numFmtId="0" fontId="14" fillId="0" borderId="2" xfId="4" applyFont="1" applyBorder="1" applyAlignment="1">
      <alignment horizontal="center" vertical="center" wrapText="1"/>
    </xf>
    <xf numFmtId="0" fontId="14" fillId="0" borderId="1" xfId="4" applyFont="1" applyBorder="1" applyAlignment="1">
      <alignment horizontal="center" vertical="center" wrapText="1"/>
    </xf>
    <xf numFmtId="0" fontId="12" fillId="0" borderId="0" xfId="4" quotePrefix="1" applyFont="1" applyAlignment="1">
      <alignment horizontal="center"/>
    </xf>
    <xf numFmtId="0" fontId="12" fillId="0" borderId="0" xfId="4" applyFont="1" applyAlignment="1">
      <alignment horizontal="center"/>
    </xf>
    <xf numFmtId="0" fontId="17" fillId="0" borderId="2" xfId="4" applyFont="1" applyBorder="1" applyAlignment="1">
      <alignment horizontal="left" vertical="center"/>
    </xf>
    <xf numFmtId="0" fontId="17" fillId="0" borderId="0" xfId="4" applyFont="1" applyAlignment="1">
      <alignment horizontal="left" vertical="center"/>
    </xf>
    <xf numFmtId="0" fontId="15" fillId="0" borderId="0" xfId="4" applyFont="1" applyBorder="1" applyAlignment="1">
      <alignment horizontal="center" vertical="center"/>
    </xf>
    <xf numFmtId="0" fontId="15" fillId="0" borderId="0" xfId="4" quotePrefix="1" applyFont="1" applyBorder="1" applyAlignment="1">
      <alignment horizontal="center" vertical="center"/>
    </xf>
    <xf numFmtId="0" fontId="15" fillId="0" borderId="2" xfId="4" applyFont="1" applyBorder="1" applyAlignment="1">
      <alignment horizontal="center" vertical="center"/>
    </xf>
    <xf numFmtId="0" fontId="15" fillId="0" borderId="2" xfId="4" quotePrefix="1" applyFont="1" applyBorder="1" applyAlignment="1">
      <alignment horizontal="center" vertical="center"/>
    </xf>
    <xf numFmtId="164" fontId="17" fillId="0" borderId="2" xfId="1" applyFont="1" applyBorder="1" applyAlignment="1" applyProtection="1">
      <alignment horizontal="left" vertical="center"/>
    </xf>
    <xf numFmtId="0" fontId="13" fillId="0" borderId="0" xfId="0" applyFont="1" applyBorder="1" applyAlignment="1">
      <alignment horizontal="center" vertical="center"/>
    </xf>
    <xf numFmtId="0" fontId="12" fillId="0" borderId="0" xfId="0" applyFont="1" applyBorder="1" applyAlignment="1">
      <alignment horizontal="center" vertical="center"/>
    </xf>
    <xf numFmtId="0" fontId="17" fillId="0" borderId="2" xfId="0" applyFont="1" applyBorder="1" applyAlignment="1">
      <alignment horizontal="left" vertical="center"/>
    </xf>
  </cellXfs>
  <cellStyles count="20">
    <cellStyle name="Hipervínculo" xfId="18" builtinId="8"/>
    <cellStyle name="Millares [0]" xfId="19" builtinId="6"/>
    <cellStyle name="Millares 10" xfId="13"/>
    <cellStyle name="Millares 11" xfId="14"/>
    <cellStyle name="Millares 12" xfId="15"/>
    <cellStyle name="Millares 13" xfId="16"/>
    <cellStyle name="Millares 14" xfId="17"/>
    <cellStyle name="Millares 2" xfId="5"/>
    <cellStyle name="Millares 3" xfId="6"/>
    <cellStyle name="Millares 4" xfId="7"/>
    <cellStyle name="Millares 5" xfId="8"/>
    <cellStyle name="Millares 6" xfId="9"/>
    <cellStyle name="Millares 7" xfId="10"/>
    <cellStyle name="Millares 8" xfId="11"/>
    <cellStyle name="Millares 9" xfId="12"/>
    <cellStyle name="Normal" xfId="0" builtinId="0"/>
    <cellStyle name="Normal 2" xfId="1"/>
    <cellStyle name="Normal 3" xfId="4"/>
    <cellStyle name="Normal_C2" xfId="2"/>
    <cellStyle name="Normal_C7" xfId="3"/>
  </cellStyles>
  <dxfs count="2">
    <dxf>
      <font>
        <color theme="0"/>
      </font>
    </dxf>
    <dxf>
      <font>
        <color theme="0"/>
      </font>
    </dxf>
  </dxfs>
  <tableStyles count="0" defaultTableStyle="TableStyleMedium2" defaultPivotStyle="PivotStyleLight16"/>
  <colors>
    <mruColors>
      <color rgb="FFEAF3FA"/>
      <color rgb="FFFFE69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externalLink" Target="externalLinks/externalLink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sharedStrings" Target="sharedString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171450</xdr:rowOff>
    </xdr:from>
    <xdr:to>
      <xdr:col>10</xdr:col>
      <xdr:colOff>136526</xdr:colOff>
      <xdr:row>28</xdr:row>
      <xdr:rowOff>76200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1525" y="171450"/>
          <a:ext cx="6985001" cy="52387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341367</xdr:colOff>
      <xdr:row>1</xdr:row>
      <xdr:rowOff>0</xdr:rowOff>
    </xdr:from>
    <xdr:to>
      <xdr:col>8</xdr:col>
      <xdr:colOff>363760</xdr:colOff>
      <xdr:row>24</xdr:row>
      <xdr:rowOff>104775</xdr:rowOff>
    </xdr:to>
    <xdr:pic>
      <xdr:nvPicPr>
        <xdr:cNvPr id="3" name="Imagen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1367" y="190500"/>
          <a:ext cx="6118393" cy="4486275"/>
        </a:xfrm>
        <a:prstGeom prst="rect">
          <a:avLst/>
        </a:prstGeom>
        <a:noFill/>
        <a:ln>
          <a:solidFill>
            <a:schemeClr val="accent5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ominiomep\compartidas\BOLETINE\RENDI\2000\C8-13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BSOL"/>
      <sheetName val="RELAT"/>
    </sheetNames>
    <sheetDataSet>
      <sheetData sheetId="0" refreshError="1">
        <row r="9">
          <cell r="L9">
            <v>116516</v>
          </cell>
        </row>
        <row r="10">
          <cell r="L10">
            <v>80082</v>
          </cell>
        </row>
        <row r="11">
          <cell r="L11">
            <v>29808</v>
          </cell>
        </row>
        <row r="12">
          <cell r="L12">
            <v>25094</v>
          </cell>
        </row>
        <row r="13">
          <cell r="L13">
            <v>25180</v>
          </cell>
        </row>
        <row r="15">
          <cell r="L15">
            <v>36434</v>
          </cell>
        </row>
        <row r="16">
          <cell r="L16">
            <v>15924</v>
          </cell>
        </row>
        <row r="17">
          <cell r="L17">
            <v>17510</v>
          </cell>
        </row>
        <row r="18">
          <cell r="L18">
            <v>3000</v>
          </cell>
        </row>
        <row r="20">
          <cell r="L20">
            <v>91586</v>
          </cell>
        </row>
        <row r="21">
          <cell r="L21">
            <v>65651</v>
          </cell>
        </row>
        <row r="22">
          <cell r="L22">
            <v>24162</v>
          </cell>
        </row>
        <row r="23">
          <cell r="L23">
            <v>20448</v>
          </cell>
        </row>
        <row r="24">
          <cell r="L24">
            <v>21041</v>
          </cell>
        </row>
        <row r="26">
          <cell r="L26">
            <v>25935</v>
          </cell>
        </row>
        <row r="27">
          <cell r="L27">
            <v>11875</v>
          </cell>
        </row>
        <row r="28">
          <cell r="L28">
            <v>13861</v>
          </cell>
        </row>
        <row r="29">
          <cell r="L29">
            <v>199</v>
          </cell>
        </row>
        <row r="31">
          <cell r="L31">
            <v>24930</v>
          </cell>
        </row>
        <row r="32">
          <cell r="L32">
            <v>14431</v>
          </cell>
        </row>
        <row r="33">
          <cell r="L33">
            <v>5646</v>
          </cell>
        </row>
        <row r="34">
          <cell r="L34">
            <v>4646</v>
          </cell>
        </row>
        <row r="35">
          <cell r="L35">
            <v>4139</v>
          </cell>
        </row>
        <row r="37">
          <cell r="L37">
            <v>10499</v>
          </cell>
        </row>
        <row r="38">
          <cell r="L38">
            <v>4049</v>
          </cell>
        </row>
        <row r="39">
          <cell r="L39">
            <v>3649</v>
          </cell>
        </row>
        <row r="40">
          <cell r="L40">
            <v>2801</v>
          </cell>
        </row>
        <row r="52">
          <cell r="L52">
            <v>63204</v>
          </cell>
        </row>
        <row r="53">
          <cell r="L53">
            <v>46688</v>
          </cell>
        </row>
        <row r="54">
          <cell r="L54">
            <v>19415</v>
          </cell>
        </row>
        <row r="55">
          <cell r="L55">
            <v>16030</v>
          </cell>
        </row>
        <row r="56">
          <cell r="L56">
            <v>11243</v>
          </cell>
        </row>
        <row r="58">
          <cell r="L58">
            <v>16516</v>
          </cell>
        </row>
        <row r="59">
          <cell r="L59">
            <v>10999</v>
          </cell>
        </row>
        <row r="60">
          <cell r="L60">
            <v>4737</v>
          </cell>
        </row>
        <row r="61">
          <cell r="L61">
            <v>780</v>
          </cell>
        </row>
        <row r="63">
          <cell r="L63">
            <v>49412</v>
          </cell>
        </row>
        <row r="64">
          <cell r="L64">
            <v>37749</v>
          </cell>
        </row>
        <row r="65">
          <cell r="L65">
            <v>15554</v>
          </cell>
        </row>
        <row r="66">
          <cell r="L66">
            <v>13162</v>
          </cell>
        </row>
        <row r="67">
          <cell r="L67">
            <v>9033</v>
          </cell>
        </row>
        <row r="69">
          <cell r="L69">
            <v>11663</v>
          </cell>
        </row>
        <row r="70">
          <cell r="L70">
            <v>8451</v>
          </cell>
        </row>
        <row r="71">
          <cell r="L71">
            <v>3212</v>
          </cell>
        </row>
        <row r="74">
          <cell r="L74">
            <v>13792</v>
          </cell>
        </row>
        <row r="75">
          <cell r="L75">
            <v>8939</v>
          </cell>
        </row>
        <row r="76">
          <cell r="L76">
            <v>3861</v>
          </cell>
        </row>
        <row r="77">
          <cell r="L77">
            <v>2868</v>
          </cell>
        </row>
        <row r="78">
          <cell r="L78">
            <v>2210</v>
          </cell>
        </row>
        <row r="80">
          <cell r="L80">
            <v>4853</v>
          </cell>
        </row>
        <row r="81">
          <cell r="L81">
            <v>2548</v>
          </cell>
        </row>
        <row r="82">
          <cell r="L82">
            <v>1525</v>
          </cell>
        </row>
        <row r="83">
          <cell r="L83">
            <v>780</v>
          </cell>
        </row>
        <row r="95">
          <cell r="L95">
            <v>22087</v>
          </cell>
        </row>
        <row r="96">
          <cell r="L96">
            <v>17567</v>
          </cell>
        </row>
        <row r="97">
          <cell r="L97">
            <v>10764</v>
          </cell>
        </row>
        <row r="98">
          <cell r="L98">
            <v>5845</v>
          </cell>
        </row>
        <row r="99">
          <cell r="L99">
            <v>958</v>
          </cell>
        </row>
        <row r="101">
          <cell r="L101">
            <v>4520</v>
          </cell>
        </row>
        <row r="102">
          <cell r="L102">
            <v>3805</v>
          </cell>
        </row>
        <row r="103">
          <cell r="L103">
            <v>651</v>
          </cell>
        </row>
        <row r="104">
          <cell r="L104">
            <v>64</v>
          </cell>
        </row>
        <row r="106">
          <cell r="L106">
            <v>18330</v>
          </cell>
        </row>
        <row r="107">
          <cell r="L107">
            <v>14811</v>
          </cell>
        </row>
        <row r="108">
          <cell r="L108">
            <v>9139</v>
          </cell>
        </row>
        <row r="109">
          <cell r="L109">
            <v>4897</v>
          </cell>
        </row>
        <row r="110">
          <cell r="L110">
            <v>775</v>
          </cell>
        </row>
        <row r="112">
          <cell r="L112">
            <v>3519</v>
          </cell>
        </row>
        <row r="113">
          <cell r="L113">
            <v>3096</v>
          </cell>
        </row>
        <row r="114">
          <cell r="L114">
            <v>423</v>
          </cell>
        </row>
        <row r="117">
          <cell r="L117">
            <v>3757</v>
          </cell>
        </row>
        <row r="118">
          <cell r="L118">
            <v>2756</v>
          </cell>
        </row>
        <row r="119">
          <cell r="L119">
            <v>1625</v>
          </cell>
        </row>
        <row r="120">
          <cell r="L120">
            <v>948</v>
          </cell>
        </row>
        <row r="121">
          <cell r="L121">
            <v>183</v>
          </cell>
        </row>
        <row r="123">
          <cell r="L123">
            <v>1001</v>
          </cell>
        </row>
        <row r="124">
          <cell r="L124">
            <v>709</v>
          </cell>
        </row>
        <row r="125">
          <cell r="L125">
            <v>228</v>
          </cell>
        </row>
        <row r="126">
          <cell r="L126">
            <v>64</v>
          </cell>
        </row>
      </sheetData>
      <sheetData sheetId="1" refreshError="1">
        <row r="106">
          <cell r="A106" t="str">
            <v xml:space="preserve">           11º</v>
          </cell>
          <cell r="B106">
            <v>5.5651356011914093</v>
          </cell>
          <cell r="C106">
            <v>4.8502139800285313</v>
          </cell>
          <cell r="D106">
            <v>4.2150274893097128</v>
          </cell>
          <cell r="E106">
            <v>2.7972027972027971</v>
          </cell>
          <cell r="F106">
            <v>4.7507927960270449</v>
          </cell>
          <cell r="G106">
            <v>6.7451557517782685</v>
          </cell>
          <cell r="H106">
            <v>5.47173936809883</v>
          </cell>
          <cell r="I106">
            <v>3.4924500730638091</v>
          </cell>
        </row>
        <row r="107">
          <cell r="A107" t="str">
            <v xml:space="preserve">           12º</v>
          </cell>
          <cell r="B107">
            <v>1.1846689895470384</v>
          </cell>
          <cell r="C107">
            <v>1.389854065323141</v>
          </cell>
          <cell r="D107">
            <v>0.44858523119392679</v>
          </cell>
          <cell r="E107">
            <v>0.3536067892503536</v>
          </cell>
          <cell r="F107">
            <v>0.26186579378068742</v>
          </cell>
          <cell r="G107">
            <v>2.9356505401596995</v>
          </cell>
          <cell r="H107">
            <v>2.0324157447903271</v>
          </cell>
          <cell r="I107">
            <v>1.5698587127158554</v>
          </cell>
        </row>
        <row r="109">
          <cell r="A109" t="str">
            <v>Académica</v>
          </cell>
          <cell r="B109">
            <v>12.747060432048126</v>
          </cell>
          <cell r="C109">
            <v>11.810138883265173</v>
          </cell>
          <cell r="D109">
            <v>14.739085964459484</v>
          </cell>
          <cell r="E109">
            <v>13.075488279498536</v>
          </cell>
          <cell r="F109">
            <v>15.101386047853877</v>
          </cell>
          <cell r="G109">
            <v>16.845054590837336</v>
          </cell>
          <cell r="H109">
            <v>15.802379867016677</v>
          </cell>
          <cell r="I109">
            <v>14.058417355029631</v>
          </cell>
        </row>
        <row r="110">
          <cell r="A110" t="str">
            <v xml:space="preserve">     III Ciclo</v>
          </cell>
          <cell r="B110">
            <v>13.033494450665495</v>
          </cell>
          <cell r="C110">
            <v>11.995603289586947</v>
          </cell>
          <cell r="D110">
            <v>15.824513270995105</v>
          </cell>
          <cell r="E110">
            <v>14.273889342178393</v>
          </cell>
          <cell r="F110">
            <v>15.947175052645729</v>
          </cell>
          <cell r="G110">
            <v>17.813871529107882</v>
          </cell>
          <cell r="H110">
            <v>17.216871541418495</v>
          </cell>
          <cell r="I110">
            <v>15.595957130945845</v>
          </cell>
        </row>
        <row r="111">
          <cell r="A111" t="str">
            <v xml:space="preserve">           7º</v>
          </cell>
          <cell r="B111">
            <v>18.908148388141907</v>
          </cell>
          <cell r="C111">
            <v>17.608668498626031</v>
          </cell>
          <cell r="D111">
            <v>21.303302246466068</v>
          </cell>
          <cell r="E111">
            <v>20.998353176210145</v>
          </cell>
          <cell r="F111">
            <v>22.364760432766616</v>
          </cell>
          <cell r="G111">
            <v>25.726579602928968</v>
          </cell>
          <cell r="H111">
            <v>24.585022196487163</v>
          </cell>
          <cell r="I111">
            <v>22.468062095847511</v>
          </cell>
        </row>
        <row r="112">
          <cell r="A112" t="str">
            <v xml:space="preserve">           8º</v>
          </cell>
          <cell r="B112">
            <v>10.386277687736358</v>
          </cell>
          <cell r="C112">
            <v>9.8248067116302025</v>
          </cell>
          <cell r="D112">
            <v>13.921381395718946</v>
          </cell>
          <cell r="E112">
            <v>10.325801366263795</v>
          </cell>
          <cell r="F112">
            <v>13.184613184613184</v>
          </cell>
          <cell r="G112">
            <v>14.320413982469111</v>
          </cell>
          <cell r="H112">
            <v>14.125864641258644</v>
          </cell>
          <cell r="I112">
            <v>12.347942009665056</v>
          </cell>
        </row>
        <row r="113">
          <cell r="A113" t="str">
            <v xml:space="preserve">           9º</v>
          </cell>
          <cell r="B113">
            <v>6.021062271062271</v>
          </cell>
          <cell r="C113">
            <v>5.3726983464608002</v>
          </cell>
          <cell r="D113">
            <v>8.9533791466851245</v>
          </cell>
          <cell r="E113">
            <v>7.3836429802719792</v>
          </cell>
          <cell r="F113">
            <v>8.3036826187511128</v>
          </cell>
          <cell r="G113">
            <v>8.544726301735647</v>
          </cell>
          <cell r="H113">
            <v>8.1972044459413951</v>
          </cell>
          <cell r="I113">
            <v>6.9329660238751147</v>
          </cell>
        </row>
        <row r="115">
          <cell r="A115" t="str">
            <v xml:space="preserve">     Educación Diversificada</v>
          </cell>
          <cell r="B115">
            <v>11.779076451427477</v>
          </cell>
          <cell r="C115">
            <v>11.208489066460455</v>
          </cell>
          <cell r="D115">
            <v>11.31032837719647</v>
          </cell>
          <cell r="E115">
            <v>9.3145804727799018</v>
          </cell>
          <cell r="F115">
            <v>12.455765390140499</v>
          </cell>
          <cell r="G115">
            <v>13.857007831487984</v>
          </cell>
          <cell r="H115">
            <v>11.68643599041239</v>
          </cell>
          <cell r="I115">
            <v>9.6700235075601473</v>
          </cell>
        </row>
        <row r="116">
          <cell r="A116" t="str">
            <v xml:space="preserve">           10º</v>
          </cell>
          <cell r="B116">
            <v>16.433968462549277</v>
          </cell>
          <cell r="C116">
            <v>15.899211670227659</v>
          </cell>
          <cell r="D116">
            <v>16.218446935827775</v>
          </cell>
          <cell r="E116">
            <v>13.825270200720535</v>
          </cell>
          <cell r="F116">
            <v>17.861094038106945</v>
          </cell>
          <cell r="G116">
            <v>18.827107362139209</v>
          </cell>
          <cell r="H116">
            <v>16.429481733220051</v>
          </cell>
          <cell r="I116">
            <v>15.125225923057062</v>
          </cell>
        </row>
        <row r="117">
          <cell r="A117" t="str">
            <v xml:space="preserve">           11º</v>
          </cell>
          <cell r="B117">
            <v>5.3661394258933797</v>
          </cell>
          <cell r="C117">
            <v>4.6976354885959406</v>
          </cell>
          <cell r="D117">
            <v>4.6549416937488051</v>
          </cell>
          <cell r="E117">
            <v>3.2126012280857883</v>
          </cell>
          <cell r="F117">
            <v>5.342883016382646</v>
          </cell>
          <cell r="G117">
            <v>6.8359050937448149</v>
          </cell>
          <cell r="H117">
            <v>5.2297237405820649</v>
          </cell>
          <cell r="I117">
            <v>2.7041535261356775</v>
          </cell>
        </row>
        <row r="118">
          <cell r="A118" t="str">
            <v xml:space="preserve">           12º</v>
          </cell>
          <cell r="B118" t="str">
            <v>-</v>
          </cell>
          <cell r="C118">
            <v>1.3698630136986301</v>
          </cell>
          <cell r="D118" t="str">
            <v>-</v>
          </cell>
          <cell r="E118" t="str">
            <v>-</v>
          </cell>
          <cell r="F118" t="str">
            <v>-</v>
          </cell>
          <cell r="G118" t="str">
            <v>-</v>
          </cell>
          <cell r="H118">
            <v>0.58139534883720934</v>
          </cell>
          <cell r="I118" t="str">
            <v>-</v>
          </cell>
        </row>
        <row r="120">
          <cell r="A120" t="str">
            <v>Técnica 1/</v>
          </cell>
          <cell r="B120">
            <v>7.2068196926445864</v>
          </cell>
          <cell r="C120">
            <v>7.2242361470740546</v>
          </cell>
          <cell r="D120">
            <v>6.0923996158907423</v>
          </cell>
          <cell r="E120">
            <v>5.2935928361365363</v>
          </cell>
          <cell r="F120">
            <v>7.1527909475946645</v>
          </cell>
          <cell r="G120">
            <v>12.00901577761082</v>
          </cell>
          <cell r="H120">
            <v>9.7476167019211264</v>
          </cell>
          <cell r="I120">
            <v>10.561910548701556</v>
          </cell>
        </row>
        <row r="121">
          <cell r="A121" t="str">
            <v xml:space="preserve">     III Ciclo</v>
          </cell>
          <cell r="B121">
            <v>8.2372200312523258</v>
          </cell>
          <cell r="C121">
            <v>8.313654674260313</v>
          </cell>
          <cell r="D121">
            <v>7.4518596676338698</v>
          </cell>
          <cell r="E121">
            <v>6.3822264128705282</v>
          </cell>
          <cell r="F121">
            <v>8.5709656513285815</v>
          </cell>
          <cell r="G121">
            <v>14.593813550251525</v>
          </cell>
          <cell r="H121">
            <v>11.747567764424327</v>
          </cell>
          <cell r="I121">
            <v>13.387913492025932</v>
          </cell>
        </row>
        <row r="122">
          <cell r="A122" t="str">
            <v xml:space="preserve">           7º</v>
          </cell>
          <cell r="B122">
            <v>11.355009077405512</v>
          </cell>
          <cell r="C122">
            <v>10.677290836653386</v>
          </cell>
          <cell r="D122">
            <v>10.518429727299971</v>
          </cell>
          <cell r="E122">
            <v>10.273605150214591</v>
          </cell>
          <cell r="F122">
            <v>12.667855020796198</v>
          </cell>
          <cell r="G122">
            <v>21.500479386385425</v>
          </cell>
          <cell r="H122">
            <v>16.36073423782921</v>
          </cell>
          <cell r="I122">
            <v>17.375593640305595</v>
          </cell>
        </row>
        <row r="123">
          <cell r="A123" t="str">
            <v xml:space="preserve">           8º</v>
          </cell>
          <cell r="B123">
            <v>6.5366972477064218</v>
          </cell>
          <cell r="C123">
            <v>8.5677749360613813</v>
          </cell>
          <cell r="D123">
            <v>6.4476131432114077</v>
          </cell>
          <cell r="E123">
            <v>3.8742690058479532</v>
          </cell>
          <cell r="F123">
            <v>7.2280448138778457</v>
          </cell>
          <cell r="G123">
            <v>11.235005913161007</v>
          </cell>
          <cell r="H123">
            <v>10.138888888888889</v>
          </cell>
          <cell r="I123">
            <v>11.925903245560319</v>
          </cell>
        </row>
        <row r="124">
          <cell r="A124" t="str">
            <v xml:space="preserve">           9º</v>
          </cell>
          <cell r="B124">
            <v>4.4370860927152318</v>
          </cell>
          <cell r="C124">
            <v>3.6432526960069955</v>
          </cell>
          <cell r="D124">
            <v>3.1772117228156671</v>
          </cell>
          <cell r="E124">
            <v>2.5983667409057167</v>
          </cell>
          <cell r="F124">
            <v>2.6494416465951391</v>
          </cell>
          <cell r="G124">
            <v>6.0592358127967438</v>
          </cell>
          <cell r="H124">
            <v>5.0959488272921103</v>
          </cell>
          <cell r="I124">
            <v>7.4699776104213313</v>
          </cell>
        </row>
        <row r="126">
          <cell r="A126" t="str">
            <v xml:space="preserve">     Educación Diversificada</v>
          </cell>
          <cell r="B126">
            <v>6.0656007911653207</v>
          </cell>
          <cell r="C126">
            <v>5.982905982905983</v>
          </cell>
          <cell r="D126">
            <v>4.5008878252142361</v>
          </cell>
          <cell r="E126">
            <v>3.9040168497066348</v>
          </cell>
          <cell r="F126">
            <v>5.1516537113244931</v>
          </cell>
          <cell r="G126">
            <v>8.6983343615052426</v>
          </cell>
          <cell r="H126">
            <v>7.233485938521909</v>
          </cell>
          <cell r="I126">
            <v>6.9907905752900374</v>
          </cell>
        </row>
        <row r="127">
          <cell r="A127" t="str">
            <v xml:space="preserve">           10º</v>
          </cell>
          <cell r="B127">
            <v>8.6438724548597765</v>
          </cell>
          <cell r="C127">
            <v>8.9489158397647923</v>
          </cell>
          <cell r="D127">
            <v>7.3437763180057267</v>
          </cell>
          <cell r="E127">
            <v>7.3204903677758324</v>
          </cell>
          <cell r="F127">
            <v>9.2977777777777781</v>
          </cell>
          <cell r="G127">
            <v>13.95498392282958</v>
          </cell>
          <cell r="H127">
            <v>10.778706555213374</v>
          </cell>
          <cell r="I127">
            <v>11.501831501831502</v>
          </cell>
        </row>
        <row r="128">
          <cell r="A128" t="str">
            <v xml:space="preserve">           11º</v>
          </cell>
          <cell r="B128">
            <v>5.9673218091404214</v>
          </cell>
          <cell r="C128">
            <v>5.1770506499327658</v>
          </cell>
          <cell r="D128">
            <v>3.1374385389838446</v>
          </cell>
          <cell r="E128">
            <v>1.8488419341731004</v>
          </cell>
          <cell r="F128">
            <v>3.1756460797196668</v>
          </cell>
          <cell r="G128">
            <v>6.488011283497884</v>
          </cell>
          <cell r="H128">
            <v>6.1606391925988229</v>
          </cell>
          <cell r="I128">
            <v>5.5802381375510928</v>
          </cell>
        </row>
        <row r="129">
          <cell r="A129" t="str">
            <v xml:space="preserve">           12º</v>
          </cell>
          <cell r="B129">
            <v>1.2569316081330868</v>
          </cell>
          <cell r="C129">
            <v>1.3909224011713031</v>
          </cell>
          <cell r="D129">
            <v>0.47358834244080145</v>
          </cell>
          <cell r="E129">
            <v>0.37565740045078888</v>
          </cell>
          <cell r="F129">
            <v>0.2729443875810304</v>
          </cell>
          <cell r="G129">
            <v>3.0376670716889427</v>
          </cell>
          <cell r="H129">
            <v>2.0995962314939436</v>
          </cell>
          <cell r="I129">
            <v>1.639344262295082</v>
          </cell>
        </row>
        <row r="130">
          <cell r="A130" t="str">
            <v>1/  Los años 1990 y 1991 incluyen la Educación Técnica Diurna y Nocturna.</v>
          </cell>
        </row>
        <row r="131">
          <cell r="A131" t="str">
            <v>FUENTE:  Departamento de Estadística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hyperlink" Target="2000-2016%20Aprobados,%20aplazados%20y%20reprobados.xlsx" TargetMode="External"/><Relationship Id="rId18" Type="http://schemas.openxmlformats.org/officeDocument/2006/relationships/hyperlink" Target="2000-2016%20Aprobados,%20aplazados%20y%20reprobados.xlsx" TargetMode="External"/><Relationship Id="rId26" Type="http://schemas.openxmlformats.org/officeDocument/2006/relationships/hyperlink" Target="2000-2016%20Aprobados,%20aplazados%20y%20reprobados.xlsx" TargetMode="External"/><Relationship Id="rId21" Type="http://schemas.openxmlformats.org/officeDocument/2006/relationships/hyperlink" Target="2000-2016%20Aprobados,%20aplazados%20y%20reprobados.xlsx" TargetMode="External"/><Relationship Id="rId34" Type="http://schemas.openxmlformats.org/officeDocument/2006/relationships/hyperlink" Target="2000-2016%20Aprobados,%20aplazados%20y%20reprobados.xlsx" TargetMode="External"/><Relationship Id="rId7" Type="http://schemas.openxmlformats.org/officeDocument/2006/relationships/hyperlink" Target="2000-2016%20Aprobados,%20aplazados%20y%20reprobados.xlsx" TargetMode="External"/><Relationship Id="rId12" Type="http://schemas.openxmlformats.org/officeDocument/2006/relationships/hyperlink" Target="2000-2016%20Aprobados,%20aplazados%20y%20reprobados.xlsx" TargetMode="External"/><Relationship Id="rId17" Type="http://schemas.openxmlformats.org/officeDocument/2006/relationships/hyperlink" Target="2000-2016%20Aprobados,%20aplazados%20y%20reprobados.xlsx" TargetMode="External"/><Relationship Id="rId25" Type="http://schemas.openxmlformats.org/officeDocument/2006/relationships/hyperlink" Target="2000-2016%20Aprobados,%20aplazados%20y%20reprobados.xlsx" TargetMode="External"/><Relationship Id="rId33" Type="http://schemas.openxmlformats.org/officeDocument/2006/relationships/hyperlink" Target="2000-2016%20Aprobados,%20aplazados%20y%20reprobados.xlsx" TargetMode="External"/><Relationship Id="rId2" Type="http://schemas.openxmlformats.org/officeDocument/2006/relationships/hyperlink" Target="2000-2016%20Aprobados,%20aplazados%20y%20reprobados.xlsx" TargetMode="External"/><Relationship Id="rId16" Type="http://schemas.openxmlformats.org/officeDocument/2006/relationships/hyperlink" Target="2000-2016%20Aprobados,%20aplazados%20y%20reprobados.xlsx" TargetMode="External"/><Relationship Id="rId20" Type="http://schemas.openxmlformats.org/officeDocument/2006/relationships/hyperlink" Target="2000-2016%20Aprobados,%20aplazados%20y%20reprobados.xlsx" TargetMode="External"/><Relationship Id="rId29" Type="http://schemas.openxmlformats.org/officeDocument/2006/relationships/hyperlink" Target="2000-2016%20Aprobados,%20aplazados%20y%20reprobados.xlsx" TargetMode="External"/><Relationship Id="rId1" Type="http://schemas.openxmlformats.org/officeDocument/2006/relationships/hyperlink" Target="2000-2016%20Aprobados,%20aplazados%20y%20reprobados.xlsx" TargetMode="External"/><Relationship Id="rId6" Type="http://schemas.openxmlformats.org/officeDocument/2006/relationships/hyperlink" Target="2000-2016%20Aprobados,%20aplazados%20y%20reprobados.xlsx" TargetMode="External"/><Relationship Id="rId11" Type="http://schemas.openxmlformats.org/officeDocument/2006/relationships/hyperlink" Target="2000-2016%20Aprobados,%20aplazados%20y%20reprobados.xlsx" TargetMode="External"/><Relationship Id="rId24" Type="http://schemas.openxmlformats.org/officeDocument/2006/relationships/hyperlink" Target="2000-2016%20Aprobados,%20aplazados%20y%20reprobados.xlsx" TargetMode="External"/><Relationship Id="rId32" Type="http://schemas.openxmlformats.org/officeDocument/2006/relationships/hyperlink" Target="2000-2016%20Aprobados,%20aplazados%20y%20reprobados.xlsx" TargetMode="External"/><Relationship Id="rId37" Type="http://schemas.openxmlformats.org/officeDocument/2006/relationships/printerSettings" Target="../printerSettings/printerSettings1.bin"/><Relationship Id="rId5" Type="http://schemas.openxmlformats.org/officeDocument/2006/relationships/hyperlink" Target="2000-2016%20Aprobados,%20aplazados%20y%20reprobados.xlsx" TargetMode="External"/><Relationship Id="rId15" Type="http://schemas.openxmlformats.org/officeDocument/2006/relationships/hyperlink" Target="2000-2016%20Aprobados,%20aplazados%20y%20reprobados.xlsx" TargetMode="External"/><Relationship Id="rId23" Type="http://schemas.openxmlformats.org/officeDocument/2006/relationships/hyperlink" Target="2000-2016%20Aprobados,%20aplazados%20y%20reprobados.xlsx" TargetMode="External"/><Relationship Id="rId28" Type="http://schemas.openxmlformats.org/officeDocument/2006/relationships/hyperlink" Target="2000-2016%20Aprobados,%20aplazados%20y%20reprobados.xlsx" TargetMode="External"/><Relationship Id="rId36" Type="http://schemas.openxmlformats.org/officeDocument/2006/relationships/hyperlink" Target="2000-2016%20Aprobados,%20aplazados%20y%20reprobados.xlsx" TargetMode="External"/><Relationship Id="rId10" Type="http://schemas.openxmlformats.org/officeDocument/2006/relationships/hyperlink" Target="2000-2016%20Aprobados,%20aplazados%20y%20reprobados.xlsx" TargetMode="External"/><Relationship Id="rId19" Type="http://schemas.openxmlformats.org/officeDocument/2006/relationships/hyperlink" Target="2000-2016%20Aprobados,%20aplazados%20y%20reprobados.xlsx" TargetMode="External"/><Relationship Id="rId31" Type="http://schemas.openxmlformats.org/officeDocument/2006/relationships/hyperlink" Target="2000-2016%20Aprobados,%20aplazados%20y%20reprobados.xlsx" TargetMode="External"/><Relationship Id="rId4" Type="http://schemas.openxmlformats.org/officeDocument/2006/relationships/hyperlink" Target="2000-2016%20Aprobados,%20aplazados%20y%20reprobados.xlsx" TargetMode="External"/><Relationship Id="rId9" Type="http://schemas.openxmlformats.org/officeDocument/2006/relationships/hyperlink" Target="2000-2016%20Aprobados,%20aplazados%20y%20reprobados.xlsx" TargetMode="External"/><Relationship Id="rId14" Type="http://schemas.openxmlformats.org/officeDocument/2006/relationships/hyperlink" Target="2000-2016%20Aprobados,%20aplazados%20y%20reprobados.xlsx" TargetMode="External"/><Relationship Id="rId22" Type="http://schemas.openxmlformats.org/officeDocument/2006/relationships/hyperlink" Target="2000-2016%20Aprobados,%20aplazados%20y%20reprobados.xlsx" TargetMode="External"/><Relationship Id="rId27" Type="http://schemas.openxmlformats.org/officeDocument/2006/relationships/hyperlink" Target="2000-2016%20Aprobados,%20aplazados%20y%20reprobados.xlsx" TargetMode="External"/><Relationship Id="rId30" Type="http://schemas.openxmlformats.org/officeDocument/2006/relationships/hyperlink" Target="2000-2016%20Aprobados,%20aplazados%20y%20reprobados.xlsx" TargetMode="External"/><Relationship Id="rId35" Type="http://schemas.openxmlformats.org/officeDocument/2006/relationships/hyperlink" Target="2000-2016%20Aprobados,%20aplazados%20y%20reprobados.xlsx" TargetMode="External"/><Relationship Id="rId8" Type="http://schemas.openxmlformats.org/officeDocument/2006/relationships/hyperlink" Target="2000-2016%20Aprobados,%20aplazados%20y%20reprobados.xlsx" TargetMode="External"/><Relationship Id="rId3" Type="http://schemas.openxmlformats.org/officeDocument/2006/relationships/hyperlink" Target="2000-2016%20Aprobados,%20aplazados%20y%20reprobados.xlsx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hyperlink" Target="2000-2016%20Aprobados,%20aplazados%20y%20reprobados.xlsx" TargetMode="External"/><Relationship Id="rId2" Type="http://schemas.openxmlformats.org/officeDocument/2006/relationships/hyperlink" Target="2000-2016%20Aprobados,%20aplazados%20y%20reprobados.xlsx" TargetMode="External"/><Relationship Id="rId1" Type="http://schemas.openxmlformats.org/officeDocument/2006/relationships/hyperlink" Target="2000-2016%20Aprobados,%20aplazados%20y%20reprobados.xlsx" TargetMode="External"/><Relationship Id="rId4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hyperlink" Target="2000-2016%20Aprobados,%20aplazados%20y%20reprobados.xlsx" TargetMode="External"/><Relationship Id="rId2" Type="http://schemas.openxmlformats.org/officeDocument/2006/relationships/hyperlink" Target="2000-2016%20Aprobados,%20aplazados%20y%20reprobados.xlsx" TargetMode="External"/><Relationship Id="rId1" Type="http://schemas.openxmlformats.org/officeDocument/2006/relationships/hyperlink" Target="2000-2016%20Aprobados,%20aplazados%20y%20reprobados.xlsx" TargetMode="External"/><Relationship Id="rId5" Type="http://schemas.openxmlformats.org/officeDocument/2006/relationships/printerSettings" Target="../printerSettings/printerSettings9.bin"/><Relationship Id="rId4" Type="http://schemas.openxmlformats.org/officeDocument/2006/relationships/hyperlink" Target="2000-2016%20Aprobados,%20aplazados%20y%20reprobados.xlsx" TargetMode="Externa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.bin"/><Relationship Id="rId1" Type="http://schemas.openxmlformats.org/officeDocument/2006/relationships/hyperlink" Target="2000-2016%20Aprobados,%20aplazados%20y%20reprobados.xlsx" TargetMode="Externa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1.bin"/><Relationship Id="rId1" Type="http://schemas.openxmlformats.org/officeDocument/2006/relationships/hyperlink" Target="2000-2016%20Aprobados,%20aplazados%20y%20reprobados.xlsx" TargetMode="Externa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.bin"/><Relationship Id="rId1" Type="http://schemas.openxmlformats.org/officeDocument/2006/relationships/hyperlink" Target="2000-2016%20Aprobados,%20aplazados%20y%20reprobados.xlsx" TargetMode="Externa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hyperlink" Target="2000-2016%20Aprobados,%20aplazados%20y%20reprobados.xlsx" TargetMode="External"/><Relationship Id="rId2" Type="http://schemas.openxmlformats.org/officeDocument/2006/relationships/hyperlink" Target="2000-2016%20Aprobados,%20aplazados%20y%20reprobados.xlsx" TargetMode="External"/><Relationship Id="rId1" Type="http://schemas.openxmlformats.org/officeDocument/2006/relationships/hyperlink" Target="2000-2016%20Aprobados,%20aplazados%20y%20reprobados.xlsx" TargetMode="External"/><Relationship Id="rId4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4.bin"/><Relationship Id="rId1" Type="http://schemas.openxmlformats.org/officeDocument/2006/relationships/hyperlink" Target="2000-2016%20Aprobados,%20aplazados%20y%20reprobados.xlsx" TargetMode="Externa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hyperlink" Target="2000-2016%20Aprobados,%20aplazados%20y%20reprobados.xlsx" TargetMode="External"/><Relationship Id="rId2" Type="http://schemas.openxmlformats.org/officeDocument/2006/relationships/hyperlink" Target="2000-2016%20Aprobados,%20aplazados%20y%20reprobados.xlsx" TargetMode="External"/><Relationship Id="rId1" Type="http://schemas.openxmlformats.org/officeDocument/2006/relationships/hyperlink" Target="2000-2016%20Aprobados,%20aplazados%20y%20reprobados.xlsx" TargetMode="External"/><Relationship Id="rId4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6.bin"/><Relationship Id="rId1" Type="http://schemas.openxmlformats.org/officeDocument/2006/relationships/hyperlink" Target="2000-2016%20Aprobados,%20aplazados%20y%20reprobados.xlsx" TargetMode="Externa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7.bin"/><Relationship Id="rId1" Type="http://schemas.openxmlformats.org/officeDocument/2006/relationships/hyperlink" Target="2000-2016%20Aprobados,%20aplazados%20y%20reprobados.xlsx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2000-2016%20Aprobados,%20aplazados%20y%20reprobados.xlsx" TargetMode="Externa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8.bin"/><Relationship Id="rId1" Type="http://schemas.openxmlformats.org/officeDocument/2006/relationships/hyperlink" Target="2000-2016%20Aprobados,%20aplazados%20y%20reprobados.xlsx" TargetMode="External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hyperlink" Target="2000-2016%20Aprobados,%20aplazados%20y%20reprobados.xlsx" TargetMode="External"/><Relationship Id="rId2" Type="http://schemas.openxmlformats.org/officeDocument/2006/relationships/hyperlink" Target="2000-2016%20Aprobados,%20aplazados%20y%20reprobados.xlsx" TargetMode="External"/><Relationship Id="rId1" Type="http://schemas.openxmlformats.org/officeDocument/2006/relationships/hyperlink" Target="2000-2016%20Aprobados,%20aplazados%20y%20reprobados.xlsx" TargetMode="External"/><Relationship Id="rId4" Type="http://schemas.openxmlformats.org/officeDocument/2006/relationships/printerSettings" Target="../printerSettings/printerSettings19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0.bin"/><Relationship Id="rId1" Type="http://schemas.openxmlformats.org/officeDocument/2006/relationships/hyperlink" Target="2000-2016%20Aprobados,%20aplazados%20y%20reprobados.xlsx" TargetMode="External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1.bin"/><Relationship Id="rId1" Type="http://schemas.openxmlformats.org/officeDocument/2006/relationships/hyperlink" Target="2000-2016%20Aprobados,%20aplazados%20y%20reprobados.xlsx" TargetMode="Externa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2.bin"/><Relationship Id="rId1" Type="http://schemas.openxmlformats.org/officeDocument/2006/relationships/hyperlink" Target="2000-2016%20Aprobados,%20aplazados%20y%20reprobados.xlsx" TargetMode="External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hyperlink" Target="2000-2016%20Aprobados,%20aplazados%20y%20reprobados.xlsx" TargetMode="External"/><Relationship Id="rId2" Type="http://schemas.openxmlformats.org/officeDocument/2006/relationships/hyperlink" Target="2000-2016%20Aprobados,%20aplazados%20y%20reprobados.xlsx" TargetMode="External"/><Relationship Id="rId1" Type="http://schemas.openxmlformats.org/officeDocument/2006/relationships/hyperlink" Target="2000-2016%20Aprobados,%20aplazados%20y%20reprobados.xlsx" TargetMode="External"/><Relationship Id="rId4" Type="http://schemas.openxmlformats.org/officeDocument/2006/relationships/printerSettings" Target="../printerSettings/printerSettings23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4.bin"/><Relationship Id="rId1" Type="http://schemas.openxmlformats.org/officeDocument/2006/relationships/hyperlink" Target="2000-2016%20Aprobados,%20aplazados%20y%20reprobados.xlsx" TargetMode="External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5.bin"/><Relationship Id="rId1" Type="http://schemas.openxmlformats.org/officeDocument/2006/relationships/hyperlink" Target="2000-2016%20Aprobados,%20aplazados%20y%20reprobados.xlsx" TargetMode="External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6.bin"/><Relationship Id="rId1" Type="http://schemas.openxmlformats.org/officeDocument/2006/relationships/hyperlink" Target="2000-2016%20Aprobados,%20aplazados%20y%20reprobados.xlsx" TargetMode="External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hyperlink" Target="2000-2016%20Aprobados,%20aplazados%20y%20reprobados.xlsx" TargetMode="External"/><Relationship Id="rId2" Type="http://schemas.openxmlformats.org/officeDocument/2006/relationships/hyperlink" Target="2000-2016%20Aprobados,%20aplazados%20y%20reprobados.xlsx" TargetMode="External"/><Relationship Id="rId1" Type="http://schemas.openxmlformats.org/officeDocument/2006/relationships/hyperlink" Target="2000-2016%20Aprobados,%20aplazados%20y%20reprobados.xlsx" TargetMode="External"/><Relationship Id="rId4" Type="http://schemas.openxmlformats.org/officeDocument/2006/relationships/printerSettings" Target="../printerSettings/printerSettings27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hyperlink" Target="2000-2016%20Aprobados,%20aplazados%20y%20reprobados.xlsx" TargetMode="External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8.bin"/><Relationship Id="rId1" Type="http://schemas.openxmlformats.org/officeDocument/2006/relationships/hyperlink" Target="2000-2016%20Aprobados,%20aplazados%20y%20reprobados.xlsx" TargetMode="External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9.bin"/><Relationship Id="rId1" Type="http://schemas.openxmlformats.org/officeDocument/2006/relationships/hyperlink" Target="2000-2016%20Aprobados,%20aplazados%20y%20reprobados.xlsx" TargetMode="External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0.bin"/><Relationship Id="rId1" Type="http://schemas.openxmlformats.org/officeDocument/2006/relationships/hyperlink" Target="2000-2016%20Aprobados,%20aplazados%20y%20reprobados.xlsx" TargetMode="External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1.bin"/><Relationship Id="rId2" Type="http://schemas.openxmlformats.org/officeDocument/2006/relationships/hyperlink" Target="2000-2016%20Aprobados,%20aplazados%20y%20reprobados.xlsx" TargetMode="External"/><Relationship Id="rId1" Type="http://schemas.openxmlformats.org/officeDocument/2006/relationships/hyperlink" Target="2000-2016%20Aprobados,%20aplazados%20y%20reprobados.xlsx" TargetMode="External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2.bin"/><Relationship Id="rId1" Type="http://schemas.openxmlformats.org/officeDocument/2006/relationships/hyperlink" Target="2000-2016%20Aprobados,%20aplazados%20y%20reprobados.xlsx" TargetMode="External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3.bin"/><Relationship Id="rId1" Type="http://schemas.openxmlformats.org/officeDocument/2006/relationships/hyperlink" Target="2000-2016%20Aprobados,%20aplazados%20y%20reprobados.xlsx" TargetMode="External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4.bin"/><Relationship Id="rId1" Type="http://schemas.openxmlformats.org/officeDocument/2006/relationships/hyperlink" Target="2000-2016%20Aprobados,%20aplazados%20y%20reprobados.xlsx" TargetMode="External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5.bin"/><Relationship Id="rId2" Type="http://schemas.openxmlformats.org/officeDocument/2006/relationships/hyperlink" Target="2000-2016%20Aprobados,%20aplazados%20y%20reprobados.xlsx" TargetMode="External"/><Relationship Id="rId1" Type="http://schemas.openxmlformats.org/officeDocument/2006/relationships/hyperlink" Target="2000-2016%20Aprobados,%20aplazados%20y%20reprobados.xlsx" TargetMode="External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6.bin"/><Relationship Id="rId1" Type="http://schemas.openxmlformats.org/officeDocument/2006/relationships/hyperlink" Target="2000-2016%20Aprobados,%20aplazados%20y%20reprobados.xlsx" TargetMode="External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7.bin"/><Relationship Id="rId1" Type="http://schemas.openxmlformats.org/officeDocument/2006/relationships/hyperlink" Target="2000-2016%20Aprobados,%20aplazados%20y%20reprobados.xlsx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2000-2016%20Aprobados,%20aplazados%20y%20reprobados.xlsx" TargetMode="External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8.bin"/><Relationship Id="rId1" Type="http://schemas.openxmlformats.org/officeDocument/2006/relationships/hyperlink" Target="2000-2016%20Aprobados,%20aplazados%20y%20reprobados.xlsx" TargetMode="External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9.bin"/><Relationship Id="rId1" Type="http://schemas.openxmlformats.org/officeDocument/2006/relationships/hyperlink" Target="2000-2016%20Aprobados,%20aplazados%20y%20reprobados.xlsx" TargetMode="External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0.bin"/><Relationship Id="rId1" Type="http://schemas.openxmlformats.org/officeDocument/2006/relationships/hyperlink" Target="2000-2016%20Aprobados,%20aplazados%20y%20reprobados.xlsx" TargetMode="Externa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2000-2016%20Aprobados,%20aplazados%20y%20reprobados.xlsx" TargetMode="Externa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.bin"/><Relationship Id="rId2" Type="http://schemas.openxmlformats.org/officeDocument/2006/relationships/hyperlink" Target="2000-2016%20Aprobados,%20aplazados%20y%20reprobados.xlsx" TargetMode="External"/><Relationship Id="rId1" Type="http://schemas.openxmlformats.org/officeDocument/2006/relationships/hyperlink" Target="2000-2016%20Aprobados,%20aplazados%20y%20reprobados.xlsx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.bin"/><Relationship Id="rId2" Type="http://schemas.openxmlformats.org/officeDocument/2006/relationships/hyperlink" Target="2000-2016%20Aprobados,%20aplazados%20y%20reprobados.xlsx" TargetMode="External"/><Relationship Id="rId1" Type="http://schemas.openxmlformats.org/officeDocument/2006/relationships/hyperlink" Target="2000-2016%20Aprobados,%20aplazados%20y%20reprobados.xlsx" TargetMode="Externa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2000-2016%20Aprobados,%20aplazados%20y%20reprobados.xlsx" TargetMode="Externa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hyperlink" Target="2000-2016%20Aprobados,%20aplazados%20y%20reprobados.xlsx" TargetMode="External"/><Relationship Id="rId2" Type="http://schemas.openxmlformats.org/officeDocument/2006/relationships/hyperlink" Target="2000-2016%20Aprobados,%20aplazados%20y%20reprobados.xlsx" TargetMode="External"/><Relationship Id="rId1" Type="http://schemas.openxmlformats.org/officeDocument/2006/relationships/hyperlink" Target="2000-2016%20Aprobados,%20aplazados%20y%20reprobados.xlsx" TargetMode="External"/><Relationship Id="rId4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96"/>
  <sheetViews>
    <sheetView workbookViewId="0">
      <selection sqref="A1:B1"/>
    </sheetView>
  </sheetViews>
  <sheetFormatPr baseColWidth="10" defaultRowHeight="15" x14ac:dyDescent="0.25"/>
  <cols>
    <col min="1" max="1" width="70.7109375" style="233" bestFit="1" customWidth="1"/>
    <col min="2" max="3" width="11.42578125" style="233"/>
    <col min="4" max="4" width="20.42578125" style="244" customWidth="1"/>
    <col min="5" max="5" width="149.140625" style="233" bestFit="1" customWidth="1"/>
    <col min="6" max="16384" width="11.42578125" style="233"/>
  </cols>
  <sheetData>
    <row r="1" spans="1:5" ht="20.25" x14ac:dyDescent="0.25">
      <c r="A1" s="282" t="s">
        <v>0</v>
      </c>
      <c r="B1" s="283"/>
      <c r="C1" s="258"/>
      <c r="D1" s="282" t="s">
        <v>362</v>
      </c>
      <c r="E1" s="283"/>
    </row>
    <row r="2" spans="1:5" ht="15.75" thickBot="1" x14ac:dyDescent="0.3">
      <c r="A2" s="254"/>
      <c r="B2" s="255"/>
      <c r="C2" s="258"/>
      <c r="D2" s="245"/>
      <c r="E2" s="246"/>
    </row>
    <row r="3" spans="1:5" ht="29.25" thickBot="1" x14ac:dyDescent="0.3">
      <c r="A3" s="279" t="s">
        <v>606</v>
      </c>
      <c r="B3" s="256"/>
      <c r="C3" s="258"/>
      <c r="D3" s="247" t="s">
        <v>546</v>
      </c>
      <c r="E3" s="234"/>
    </row>
    <row r="4" spans="1:5" x14ac:dyDescent="0.25">
      <c r="A4" s="279" t="s">
        <v>607</v>
      </c>
      <c r="B4" s="256"/>
      <c r="C4" s="258"/>
      <c r="D4" s="281" t="s">
        <v>604</v>
      </c>
      <c r="E4" s="234"/>
    </row>
    <row r="5" spans="1:5" x14ac:dyDescent="0.25">
      <c r="A5" s="280" t="s">
        <v>608</v>
      </c>
      <c r="B5" s="256"/>
      <c r="C5" s="258"/>
      <c r="D5" s="284" t="s">
        <v>605</v>
      </c>
      <c r="E5" s="285"/>
    </row>
    <row r="6" spans="1:5" ht="14.25" customHeight="1" x14ac:dyDescent="0.25">
      <c r="A6" s="253" t="s">
        <v>1</v>
      </c>
      <c r="B6" s="273" t="s">
        <v>235</v>
      </c>
      <c r="C6" s="258"/>
      <c r="D6" s="271" t="s">
        <v>365</v>
      </c>
      <c r="E6" s="272" t="s">
        <v>553</v>
      </c>
    </row>
    <row r="7" spans="1:5" x14ac:dyDescent="0.25">
      <c r="A7" s="253" t="s">
        <v>2</v>
      </c>
      <c r="B7" s="273" t="s">
        <v>236</v>
      </c>
      <c r="C7" s="258"/>
      <c r="D7" s="271" t="s">
        <v>366</v>
      </c>
      <c r="E7" s="272" t="s">
        <v>550</v>
      </c>
    </row>
    <row r="8" spans="1:5" x14ac:dyDescent="0.25">
      <c r="A8" s="253" t="s">
        <v>3</v>
      </c>
      <c r="B8" s="273" t="s">
        <v>237</v>
      </c>
      <c r="C8" s="258"/>
      <c r="D8" s="271" t="s">
        <v>367</v>
      </c>
      <c r="E8" s="272" t="s">
        <v>456</v>
      </c>
    </row>
    <row r="9" spans="1:5" x14ac:dyDescent="0.25">
      <c r="A9" s="253" t="s">
        <v>4</v>
      </c>
      <c r="B9" s="273" t="s">
        <v>239</v>
      </c>
      <c r="C9" s="258"/>
      <c r="D9" s="271" t="s">
        <v>368</v>
      </c>
      <c r="E9" s="272" t="s">
        <v>457</v>
      </c>
    </row>
    <row r="10" spans="1:5" x14ac:dyDescent="0.25">
      <c r="A10" s="253" t="s">
        <v>238</v>
      </c>
      <c r="B10" s="273" t="s">
        <v>240</v>
      </c>
      <c r="C10" s="258"/>
      <c r="D10" s="271" t="s">
        <v>369</v>
      </c>
      <c r="E10" s="272" t="s">
        <v>458</v>
      </c>
    </row>
    <row r="11" spans="1:5" x14ac:dyDescent="0.25">
      <c r="A11" s="253" t="s">
        <v>5</v>
      </c>
      <c r="B11" s="273" t="s">
        <v>241</v>
      </c>
      <c r="C11" s="258"/>
      <c r="D11" s="271" t="s">
        <v>370</v>
      </c>
      <c r="E11" s="272" t="s">
        <v>459</v>
      </c>
    </row>
    <row r="12" spans="1:5" x14ac:dyDescent="0.25">
      <c r="A12" s="253" t="s">
        <v>6</v>
      </c>
      <c r="B12" s="273" t="s">
        <v>242</v>
      </c>
      <c r="C12" s="258"/>
      <c r="D12" s="271" t="s">
        <v>371</v>
      </c>
      <c r="E12" s="272" t="s">
        <v>460</v>
      </c>
    </row>
    <row r="13" spans="1:5" x14ac:dyDescent="0.25">
      <c r="A13" s="253" t="s">
        <v>7</v>
      </c>
      <c r="B13" s="273" t="s">
        <v>601</v>
      </c>
      <c r="C13" s="258"/>
      <c r="D13" s="271" t="s">
        <v>372</v>
      </c>
      <c r="E13" s="272" t="s">
        <v>461</v>
      </c>
    </row>
    <row r="14" spans="1:5" x14ac:dyDescent="0.25">
      <c r="A14" s="253" t="s">
        <v>8</v>
      </c>
      <c r="B14" s="273" t="s">
        <v>602</v>
      </c>
      <c r="C14" s="258"/>
      <c r="D14" s="271" t="s">
        <v>373</v>
      </c>
      <c r="E14" s="272" t="s">
        <v>464</v>
      </c>
    </row>
    <row r="15" spans="1:5" ht="15.75" thickBot="1" x14ac:dyDescent="0.3">
      <c r="A15" s="257" t="s">
        <v>9</v>
      </c>
      <c r="B15" s="274" t="s">
        <v>603</v>
      </c>
      <c r="C15" s="258"/>
      <c r="D15" s="271" t="s">
        <v>374</v>
      </c>
      <c r="E15" s="272" t="s">
        <v>462</v>
      </c>
    </row>
    <row r="16" spans="1:5" x14ac:dyDescent="0.25">
      <c r="A16" s="258"/>
      <c r="B16" s="258"/>
      <c r="C16" s="258"/>
      <c r="D16" s="271" t="s">
        <v>375</v>
      </c>
      <c r="E16" s="272" t="s">
        <v>465</v>
      </c>
    </row>
    <row r="17" spans="1:5" x14ac:dyDescent="0.25">
      <c r="A17" s="258"/>
      <c r="B17" s="258"/>
      <c r="C17" s="258"/>
      <c r="D17" s="271" t="s">
        <v>376</v>
      </c>
      <c r="E17" s="272" t="s">
        <v>463</v>
      </c>
    </row>
    <row r="18" spans="1:5" x14ac:dyDescent="0.25">
      <c r="A18" s="258"/>
      <c r="B18" s="258"/>
      <c r="C18" s="258"/>
      <c r="D18" s="271" t="s">
        <v>377</v>
      </c>
      <c r="E18" s="272" t="s">
        <v>466</v>
      </c>
    </row>
    <row r="19" spans="1:5" x14ac:dyDescent="0.25">
      <c r="A19" s="258"/>
      <c r="B19" s="258"/>
      <c r="C19" s="258"/>
      <c r="D19" s="248" t="s">
        <v>378</v>
      </c>
      <c r="E19" s="249" t="s">
        <v>467</v>
      </c>
    </row>
    <row r="20" spans="1:5" x14ac:dyDescent="0.25">
      <c r="A20" s="258"/>
      <c r="B20" s="258"/>
      <c r="C20" s="258"/>
      <c r="D20" s="248" t="s">
        <v>379</v>
      </c>
      <c r="E20" s="249" t="s">
        <v>468</v>
      </c>
    </row>
    <row r="21" spans="1:5" x14ac:dyDescent="0.25">
      <c r="A21" s="258"/>
      <c r="B21" s="258"/>
      <c r="C21" s="258"/>
      <c r="D21" s="248" t="s">
        <v>380</v>
      </c>
      <c r="E21" s="249" t="s">
        <v>469</v>
      </c>
    </row>
    <row r="22" spans="1:5" x14ac:dyDescent="0.25">
      <c r="A22" s="258"/>
      <c r="B22" s="258"/>
      <c r="C22" s="258"/>
      <c r="D22" s="248" t="s">
        <v>381</v>
      </c>
      <c r="E22" s="249" t="s">
        <v>470</v>
      </c>
    </row>
    <row r="23" spans="1:5" x14ac:dyDescent="0.25">
      <c r="A23" s="258"/>
      <c r="B23" s="258"/>
      <c r="C23" s="258"/>
      <c r="D23" s="248" t="s">
        <v>382</v>
      </c>
      <c r="E23" s="249" t="s">
        <v>471</v>
      </c>
    </row>
    <row r="24" spans="1:5" x14ac:dyDescent="0.25">
      <c r="A24" s="258"/>
      <c r="B24" s="258"/>
      <c r="C24" s="258"/>
      <c r="D24" s="248" t="s">
        <v>383</v>
      </c>
      <c r="E24" s="249" t="s">
        <v>472</v>
      </c>
    </row>
    <row r="25" spans="1:5" x14ac:dyDescent="0.25">
      <c r="A25" s="258"/>
      <c r="B25" s="258"/>
      <c r="C25" s="258"/>
      <c r="D25" s="248" t="s">
        <v>384</v>
      </c>
      <c r="E25" s="249" t="s">
        <v>475</v>
      </c>
    </row>
    <row r="26" spans="1:5" x14ac:dyDescent="0.25">
      <c r="A26" s="258"/>
      <c r="B26" s="258"/>
      <c r="C26" s="258"/>
      <c r="D26" s="248" t="s">
        <v>385</v>
      </c>
      <c r="E26" s="249" t="s">
        <v>473</v>
      </c>
    </row>
    <row r="27" spans="1:5" x14ac:dyDescent="0.25">
      <c r="A27" s="258"/>
      <c r="B27" s="258"/>
      <c r="C27" s="258"/>
      <c r="D27" s="248" t="s">
        <v>386</v>
      </c>
      <c r="E27" s="249" t="s">
        <v>476</v>
      </c>
    </row>
    <row r="28" spans="1:5" x14ac:dyDescent="0.25">
      <c r="A28" s="258"/>
      <c r="B28" s="258"/>
      <c r="C28" s="258"/>
      <c r="D28" s="248" t="s">
        <v>387</v>
      </c>
      <c r="E28" s="249" t="s">
        <v>474</v>
      </c>
    </row>
    <row r="29" spans="1:5" x14ac:dyDescent="0.25">
      <c r="A29" s="258"/>
      <c r="B29" s="258"/>
      <c r="C29" s="258"/>
      <c r="D29" s="248" t="s">
        <v>388</v>
      </c>
      <c r="E29" s="249" t="s">
        <v>477</v>
      </c>
    </row>
    <row r="30" spans="1:5" x14ac:dyDescent="0.25">
      <c r="A30" s="258"/>
      <c r="B30" s="258"/>
      <c r="C30" s="258"/>
      <c r="D30" s="271" t="s">
        <v>389</v>
      </c>
      <c r="E30" s="272" t="s">
        <v>478</v>
      </c>
    </row>
    <row r="31" spans="1:5" x14ac:dyDescent="0.25">
      <c r="A31" s="258"/>
      <c r="B31" s="258"/>
      <c r="C31" s="258"/>
      <c r="D31" s="271" t="s">
        <v>390</v>
      </c>
      <c r="E31" s="272" t="s">
        <v>479</v>
      </c>
    </row>
    <row r="32" spans="1:5" x14ac:dyDescent="0.25">
      <c r="A32" s="258"/>
      <c r="B32" s="258"/>
      <c r="C32" s="258"/>
      <c r="D32" s="271" t="s">
        <v>391</v>
      </c>
      <c r="E32" s="272" t="s">
        <v>480</v>
      </c>
    </row>
    <row r="33" spans="1:5" x14ac:dyDescent="0.25">
      <c r="A33" s="258"/>
      <c r="B33" s="258"/>
      <c r="C33" s="258"/>
      <c r="D33" s="271" t="s">
        <v>392</v>
      </c>
      <c r="E33" s="272" t="s">
        <v>481</v>
      </c>
    </row>
    <row r="34" spans="1:5" x14ac:dyDescent="0.25">
      <c r="A34" s="258"/>
      <c r="B34" s="258"/>
      <c r="C34" s="258"/>
      <c r="D34" s="248" t="s">
        <v>393</v>
      </c>
      <c r="E34" s="249" t="s">
        <v>482</v>
      </c>
    </row>
    <row r="35" spans="1:5" x14ac:dyDescent="0.25">
      <c r="A35" s="258"/>
      <c r="B35" s="258"/>
      <c r="C35" s="258"/>
      <c r="D35" s="248" t="s">
        <v>394</v>
      </c>
      <c r="E35" s="249" t="s">
        <v>483</v>
      </c>
    </row>
    <row r="36" spans="1:5" x14ac:dyDescent="0.25">
      <c r="A36" s="258"/>
      <c r="B36" s="258"/>
      <c r="C36" s="258"/>
      <c r="D36" s="248" t="s">
        <v>395</v>
      </c>
      <c r="E36" s="249" t="s">
        <v>484</v>
      </c>
    </row>
    <row r="37" spans="1:5" x14ac:dyDescent="0.25">
      <c r="A37" s="258"/>
      <c r="B37" s="258"/>
      <c r="C37" s="258"/>
      <c r="D37" s="248" t="s">
        <v>396</v>
      </c>
      <c r="E37" s="249" t="s">
        <v>485</v>
      </c>
    </row>
    <row r="38" spans="1:5" x14ac:dyDescent="0.25">
      <c r="A38" s="258"/>
      <c r="B38" s="258"/>
      <c r="C38" s="258"/>
      <c r="D38" s="248" t="s">
        <v>397</v>
      </c>
      <c r="E38" s="249" t="s">
        <v>486</v>
      </c>
    </row>
    <row r="39" spans="1:5" x14ac:dyDescent="0.25">
      <c r="A39" s="258"/>
      <c r="B39" s="258"/>
      <c r="C39" s="258"/>
      <c r="D39" s="248" t="s">
        <v>398</v>
      </c>
      <c r="E39" s="249" t="s">
        <v>487</v>
      </c>
    </row>
    <row r="40" spans="1:5" x14ac:dyDescent="0.25">
      <c r="A40" s="258"/>
      <c r="B40" s="258"/>
      <c r="C40" s="258"/>
      <c r="D40" s="248" t="s">
        <v>399</v>
      </c>
      <c r="E40" s="249" t="s">
        <v>488</v>
      </c>
    </row>
    <row r="41" spans="1:5" x14ac:dyDescent="0.25">
      <c r="A41" s="258"/>
      <c r="B41" s="258"/>
      <c r="C41" s="258"/>
      <c r="D41" s="248" t="s">
        <v>400</v>
      </c>
      <c r="E41" s="249" t="s">
        <v>489</v>
      </c>
    </row>
    <row r="42" spans="1:5" x14ac:dyDescent="0.25">
      <c r="A42" s="258"/>
      <c r="B42" s="258"/>
      <c r="C42" s="258"/>
      <c r="D42" s="248" t="s">
        <v>401</v>
      </c>
      <c r="E42" s="249" t="s">
        <v>490</v>
      </c>
    </row>
    <row r="43" spans="1:5" x14ac:dyDescent="0.25">
      <c r="A43" s="258"/>
      <c r="B43" s="258"/>
      <c r="C43" s="258"/>
      <c r="D43" s="248" t="s">
        <v>402</v>
      </c>
      <c r="E43" s="249" t="s">
        <v>491</v>
      </c>
    </row>
    <row r="44" spans="1:5" x14ac:dyDescent="0.25">
      <c r="A44" s="258"/>
      <c r="B44" s="258"/>
      <c r="C44" s="258"/>
      <c r="D44" s="248" t="s">
        <v>403</v>
      </c>
      <c r="E44" s="249" t="s">
        <v>492</v>
      </c>
    </row>
    <row r="45" spans="1:5" x14ac:dyDescent="0.25">
      <c r="A45" s="258"/>
      <c r="B45" s="258"/>
      <c r="C45" s="258"/>
      <c r="D45" s="271" t="s">
        <v>404</v>
      </c>
      <c r="E45" s="272" t="s">
        <v>493</v>
      </c>
    </row>
    <row r="46" spans="1:5" x14ac:dyDescent="0.25">
      <c r="A46" s="258"/>
      <c r="B46" s="258"/>
      <c r="C46" s="258"/>
      <c r="D46" s="271" t="s">
        <v>405</v>
      </c>
      <c r="E46" s="272" t="s">
        <v>494</v>
      </c>
    </row>
    <row r="47" spans="1:5" x14ac:dyDescent="0.25">
      <c r="A47" s="258"/>
      <c r="B47" s="258"/>
      <c r="C47" s="258"/>
      <c r="D47" s="271" t="s">
        <v>406</v>
      </c>
      <c r="E47" s="272" t="s">
        <v>495</v>
      </c>
    </row>
    <row r="48" spans="1:5" x14ac:dyDescent="0.25">
      <c r="A48" s="258"/>
      <c r="B48" s="258"/>
      <c r="C48" s="258"/>
      <c r="D48" s="271" t="s">
        <v>407</v>
      </c>
      <c r="E48" s="272" t="s">
        <v>496</v>
      </c>
    </row>
    <row r="49" spans="1:5" x14ac:dyDescent="0.25">
      <c r="A49" s="258"/>
      <c r="B49" s="258"/>
      <c r="C49" s="258"/>
      <c r="D49" s="271" t="s">
        <v>408</v>
      </c>
      <c r="E49" s="272" t="s">
        <v>497</v>
      </c>
    </row>
    <row r="50" spans="1:5" x14ac:dyDescent="0.25">
      <c r="A50" s="258"/>
      <c r="B50" s="258"/>
      <c r="C50" s="258"/>
      <c r="D50" s="271" t="s">
        <v>409</v>
      </c>
      <c r="E50" s="272" t="s">
        <v>498</v>
      </c>
    </row>
    <row r="51" spans="1:5" x14ac:dyDescent="0.25">
      <c r="A51" s="258"/>
      <c r="B51" s="258"/>
      <c r="C51" s="258"/>
      <c r="D51" s="271" t="s">
        <v>410</v>
      </c>
      <c r="E51" s="272" t="s">
        <v>499</v>
      </c>
    </row>
    <row r="52" spans="1:5" x14ac:dyDescent="0.25">
      <c r="A52" s="258"/>
      <c r="B52" s="258"/>
      <c r="C52" s="258"/>
      <c r="D52" s="271" t="s">
        <v>411</v>
      </c>
      <c r="E52" s="272" t="s">
        <v>500</v>
      </c>
    </row>
    <row r="53" spans="1:5" x14ac:dyDescent="0.25">
      <c r="A53" s="258"/>
      <c r="B53" s="258"/>
      <c r="C53" s="258"/>
      <c r="D53" s="271" t="s">
        <v>412</v>
      </c>
      <c r="E53" s="272" t="s">
        <v>501</v>
      </c>
    </row>
    <row r="54" spans="1:5" x14ac:dyDescent="0.25">
      <c r="A54" s="258"/>
      <c r="B54" s="258"/>
      <c r="C54" s="258"/>
      <c r="D54" s="271" t="s">
        <v>413</v>
      </c>
      <c r="E54" s="272" t="s">
        <v>502</v>
      </c>
    </row>
    <row r="55" spans="1:5" x14ac:dyDescent="0.25">
      <c r="A55" s="258"/>
      <c r="B55" s="258"/>
      <c r="C55" s="258"/>
      <c r="D55" s="271" t="s">
        <v>414</v>
      </c>
      <c r="E55" s="272" t="s">
        <v>503</v>
      </c>
    </row>
    <row r="56" spans="1:5" x14ac:dyDescent="0.25">
      <c r="A56" s="258"/>
      <c r="B56" s="258"/>
      <c r="C56" s="258"/>
      <c r="D56" s="248" t="s">
        <v>415</v>
      </c>
      <c r="E56" s="249" t="s">
        <v>504</v>
      </c>
    </row>
    <row r="57" spans="1:5" x14ac:dyDescent="0.25">
      <c r="A57" s="258"/>
      <c r="B57" s="258"/>
      <c r="C57" s="258"/>
      <c r="D57" s="248" t="s">
        <v>416</v>
      </c>
      <c r="E57" s="249" t="s">
        <v>505</v>
      </c>
    </row>
    <row r="58" spans="1:5" x14ac:dyDescent="0.25">
      <c r="A58" s="258"/>
      <c r="B58" s="258"/>
      <c r="C58" s="258"/>
      <c r="D58" s="248" t="s">
        <v>417</v>
      </c>
      <c r="E58" s="249" t="s">
        <v>506</v>
      </c>
    </row>
    <row r="59" spans="1:5" x14ac:dyDescent="0.25">
      <c r="A59" s="258"/>
      <c r="B59" s="258"/>
      <c r="C59" s="258"/>
      <c r="D59" s="248" t="s">
        <v>418</v>
      </c>
      <c r="E59" s="249" t="s">
        <v>507</v>
      </c>
    </row>
    <row r="60" spans="1:5" x14ac:dyDescent="0.25">
      <c r="A60" s="258"/>
      <c r="B60" s="258"/>
      <c r="C60" s="258"/>
      <c r="D60" s="248" t="s">
        <v>419</v>
      </c>
      <c r="E60" s="249" t="s">
        <v>508</v>
      </c>
    </row>
    <row r="61" spans="1:5" x14ac:dyDescent="0.25">
      <c r="A61" s="258"/>
      <c r="B61" s="258"/>
      <c r="C61" s="258"/>
      <c r="D61" s="248" t="s">
        <v>420</v>
      </c>
      <c r="E61" s="249" t="s">
        <v>509</v>
      </c>
    </row>
    <row r="62" spans="1:5" x14ac:dyDescent="0.25">
      <c r="A62" s="258"/>
      <c r="B62" s="258"/>
      <c r="C62" s="258"/>
      <c r="D62" s="248" t="s">
        <v>421</v>
      </c>
      <c r="E62" s="249" t="s">
        <v>510</v>
      </c>
    </row>
    <row r="63" spans="1:5" x14ac:dyDescent="0.25">
      <c r="A63" s="258"/>
      <c r="B63" s="258"/>
      <c r="C63" s="258"/>
      <c r="D63" s="248" t="s">
        <v>422</v>
      </c>
      <c r="E63" s="249" t="s">
        <v>511</v>
      </c>
    </row>
    <row r="64" spans="1:5" x14ac:dyDescent="0.25">
      <c r="A64" s="258"/>
      <c r="B64" s="258"/>
      <c r="C64" s="258"/>
      <c r="D64" s="248" t="s">
        <v>423</v>
      </c>
      <c r="E64" s="249" t="s">
        <v>512</v>
      </c>
    </row>
    <row r="65" spans="1:5" x14ac:dyDescent="0.25">
      <c r="A65" s="258"/>
      <c r="B65" s="258"/>
      <c r="C65" s="258"/>
      <c r="D65" s="248" t="s">
        <v>424</v>
      </c>
      <c r="E65" s="249" t="s">
        <v>513</v>
      </c>
    </row>
    <row r="66" spans="1:5" x14ac:dyDescent="0.25">
      <c r="A66" s="258"/>
      <c r="B66" s="258"/>
      <c r="C66" s="258"/>
      <c r="D66" s="248" t="s">
        <v>425</v>
      </c>
      <c r="E66" s="249" t="s">
        <v>514</v>
      </c>
    </row>
    <row r="67" spans="1:5" x14ac:dyDescent="0.25">
      <c r="A67" s="258"/>
      <c r="B67" s="258"/>
      <c r="C67" s="258"/>
      <c r="D67" s="271" t="s">
        <v>426</v>
      </c>
      <c r="E67" s="272" t="s">
        <v>515</v>
      </c>
    </row>
    <row r="68" spans="1:5" x14ac:dyDescent="0.25">
      <c r="A68" s="258"/>
      <c r="B68" s="258"/>
      <c r="C68" s="258"/>
      <c r="D68" s="271" t="s">
        <v>427</v>
      </c>
      <c r="E68" s="272" t="s">
        <v>516</v>
      </c>
    </row>
    <row r="69" spans="1:5" x14ac:dyDescent="0.25">
      <c r="A69" s="258"/>
      <c r="B69" s="258"/>
      <c r="C69" s="258"/>
      <c r="D69" s="271" t="s">
        <v>428</v>
      </c>
      <c r="E69" s="272" t="s">
        <v>517</v>
      </c>
    </row>
    <row r="70" spans="1:5" x14ac:dyDescent="0.25">
      <c r="A70" s="258"/>
      <c r="B70" s="258"/>
      <c r="C70" s="258"/>
      <c r="D70" s="271" t="s">
        <v>429</v>
      </c>
      <c r="E70" s="272" t="s">
        <v>518</v>
      </c>
    </row>
    <row r="71" spans="1:5" x14ac:dyDescent="0.25">
      <c r="A71" s="258"/>
      <c r="B71" s="258"/>
      <c r="C71" s="258"/>
      <c r="D71" s="271" t="s">
        <v>430</v>
      </c>
      <c r="E71" s="272" t="s">
        <v>519</v>
      </c>
    </row>
    <row r="72" spans="1:5" x14ac:dyDescent="0.25">
      <c r="A72" s="258"/>
      <c r="B72" s="258"/>
      <c r="C72" s="258"/>
      <c r="D72" s="271" t="s">
        <v>431</v>
      </c>
      <c r="E72" s="272" t="s">
        <v>520</v>
      </c>
    </row>
    <row r="73" spans="1:5" x14ac:dyDescent="0.25">
      <c r="A73" s="258"/>
      <c r="B73" s="258"/>
      <c r="C73" s="258"/>
      <c r="D73" s="271" t="s">
        <v>432</v>
      </c>
      <c r="E73" s="272" t="s">
        <v>521</v>
      </c>
    </row>
    <row r="74" spans="1:5" x14ac:dyDescent="0.25">
      <c r="A74" s="258"/>
      <c r="B74" s="258"/>
      <c r="C74" s="258"/>
      <c r="D74" s="271" t="s">
        <v>433</v>
      </c>
      <c r="E74" s="272" t="s">
        <v>522</v>
      </c>
    </row>
    <row r="75" spans="1:5" x14ac:dyDescent="0.25">
      <c r="A75" s="258"/>
      <c r="B75" s="258"/>
      <c r="C75" s="258"/>
      <c r="D75" s="271" t="s">
        <v>434</v>
      </c>
      <c r="E75" s="272" t="s">
        <v>523</v>
      </c>
    </row>
    <row r="76" spans="1:5" x14ac:dyDescent="0.25">
      <c r="A76" s="258"/>
      <c r="B76" s="258"/>
      <c r="C76" s="258"/>
      <c r="D76" s="271" t="s">
        <v>435</v>
      </c>
      <c r="E76" s="272" t="s">
        <v>524</v>
      </c>
    </row>
    <row r="77" spans="1:5" x14ac:dyDescent="0.25">
      <c r="A77" s="258"/>
      <c r="B77" s="258"/>
      <c r="C77" s="258"/>
      <c r="D77" s="271" t="s">
        <v>436</v>
      </c>
      <c r="E77" s="272" t="s">
        <v>525</v>
      </c>
    </row>
    <row r="78" spans="1:5" x14ac:dyDescent="0.25">
      <c r="A78" s="258"/>
      <c r="B78" s="258"/>
      <c r="C78" s="258"/>
      <c r="D78" s="248" t="s">
        <v>437</v>
      </c>
      <c r="E78" s="249" t="s">
        <v>526</v>
      </c>
    </row>
    <row r="79" spans="1:5" x14ac:dyDescent="0.25">
      <c r="A79" s="258"/>
      <c r="B79" s="258"/>
      <c r="C79" s="258"/>
      <c r="D79" s="248" t="s">
        <v>438</v>
      </c>
      <c r="E79" s="249" t="s">
        <v>527</v>
      </c>
    </row>
    <row r="80" spans="1:5" x14ac:dyDescent="0.2">
      <c r="A80" s="258"/>
      <c r="B80" s="258"/>
      <c r="C80" s="258"/>
      <c r="D80" s="250" t="s">
        <v>439</v>
      </c>
      <c r="E80" s="249" t="s">
        <v>528</v>
      </c>
    </row>
    <row r="81" spans="1:5" x14ac:dyDescent="0.25">
      <c r="A81" s="258"/>
      <c r="B81" s="258"/>
      <c r="C81" s="258"/>
      <c r="D81" s="248" t="s">
        <v>440</v>
      </c>
      <c r="E81" s="249" t="s">
        <v>529</v>
      </c>
    </row>
    <row r="82" spans="1:5" x14ac:dyDescent="0.25">
      <c r="A82" s="258"/>
      <c r="B82" s="258"/>
      <c r="C82" s="258"/>
      <c r="D82" s="248" t="s">
        <v>441</v>
      </c>
      <c r="E82" s="249" t="s">
        <v>530</v>
      </c>
    </row>
    <row r="83" spans="1:5" x14ac:dyDescent="0.25">
      <c r="A83" s="258"/>
      <c r="B83" s="258"/>
      <c r="C83" s="258"/>
      <c r="D83" s="248" t="s">
        <v>442</v>
      </c>
      <c r="E83" s="249" t="s">
        <v>531</v>
      </c>
    </row>
    <row r="84" spans="1:5" x14ac:dyDescent="0.25">
      <c r="A84" s="258"/>
      <c r="B84" s="258"/>
      <c r="C84" s="258"/>
      <c r="D84" s="248" t="s">
        <v>443</v>
      </c>
      <c r="E84" s="249" t="s">
        <v>532</v>
      </c>
    </row>
    <row r="85" spans="1:5" x14ac:dyDescent="0.25">
      <c r="A85" s="258"/>
      <c r="B85" s="258"/>
      <c r="C85" s="258"/>
      <c r="D85" s="248" t="s">
        <v>444</v>
      </c>
      <c r="E85" s="249" t="s">
        <v>533</v>
      </c>
    </row>
    <row r="86" spans="1:5" x14ac:dyDescent="0.25">
      <c r="A86" s="258"/>
      <c r="B86" s="258"/>
      <c r="C86" s="258"/>
      <c r="D86" s="271" t="s">
        <v>445</v>
      </c>
      <c r="E86" s="272" t="s">
        <v>534</v>
      </c>
    </row>
    <row r="87" spans="1:5" x14ac:dyDescent="0.25">
      <c r="A87" s="258"/>
      <c r="B87" s="258"/>
      <c r="C87" s="258"/>
      <c r="D87" s="271" t="s">
        <v>446</v>
      </c>
      <c r="E87" s="272" t="s">
        <v>535</v>
      </c>
    </row>
    <row r="88" spans="1:5" x14ac:dyDescent="0.25">
      <c r="A88" s="258"/>
      <c r="B88" s="258"/>
      <c r="C88" s="258"/>
      <c r="D88" s="271" t="s">
        <v>447</v>
      </c>
      <c r="E88" s="272" t="s">
        <v>536</v>
      </c>
    </row>
    <row r="89" spans="1:5" x14ac:dyDescent="0.25">
      <c r="A89" s="258"/>
      <c r="B89" s="258"/>
      <c r="C89" s="258"/>
      <c r="D89" s="271" t="s">
        <v>448</v>
      </c>
      <c r="E89" s="272" t="s">
        <v>537</v>
      </c>
    </row>
    <row r="90" spans="1:5" x14ac:dyDescent="0.25">
      <c r="A90" s="258"/>
      <c r="B90" s="258"/>
      <c r="C90" s="258"/>
      <c r="D90" s="271" t="s">
        <v>449</v>
      </c>
      <c r="E90" s="272" t="s">
        <v>538</v>
      </c>
    </row>
    <row r="91" spans="1:5" x14ac:dyDescent="0.25">
      <c r="A91" s="258"/>
      <c r="B91" s="258"/>
      <c r="C91" s="258"/>
      <c r="D91" s="271" t="s">
        <v>450</v>
      </c>
      <c r="E91" s="272" t="s">
        <v>539</v>
      </c>
    </row>
    <row r="92" spans="1:5" x14ac:dyDescent="0.25">
      <c r="A92" s="258"/>
      <c r="B92" s="258"/>
      <c r="C92" s="258"/>
      <c r="D92" s="271" t="s">
        <v>451</v>
      </c>
      <c r="E92" s="272" t="s">
        <v>540</v>
      </c>
    </row>
    <row r="93" spans="1:5" x14ac:dyDescent="0.25">
      <c r="A93" s="258"/>
      <c r="B93" s="258"/>
      <c r="C93" s="258"/>
      <c r="D93" s="271" t="s">
        <v>452</v>
      </c>
      <c r="E93" s="272" t="s">
        <v>541</v>
      </c>
    </row>
    <row r="94" spans="1:5" x14ac:dyDescent="0.25">
      <c r="A94" s="258"/>
      <c r="B94" s="258"/>
      <c r="C94" s="258"/>
      <c r="D94" s="248" t="s">
        <v>453</v>
      </c>
      <c r="E94" s="249" t="s">
        <v>542</v>
      </c>
    </row>
    <row r="95" spans="1:5" x14ac:dyDescent="0.25">
      <c r="A95" s="258"/>
      <c r="B95" s="258"/>
      <c r="C95" s="258"/>
      <c r="D95" s="248" t="s">
        <v>454</v>
      </c>
      <c r="E95" s="249" t="s">
        <v>543</v>
      </c>
    </row>
    <row r="96" spans="1:5" ht="15.75" thickBot="1" x14ac:dyDescent="0.3">
      <c r="A96" s="258"/>
      <c r="B96" s="258"/>
      <c r="C96" s="258"/>
      <c r="D96" s="251" t="s">
        <v>455</v>
      </c>
      <c r="E96" s="252" t="s">
        <v>544</v>
      </c>
    </row>
  </sheetData>
  <mergeCells count="3">
    <mergeCell ref="D1:E1"/>
    <mergeCell ref="A1:B1"/>
    <mergeCell ref="D5:E5"/>
  </mergeCells>
  <hyperlinks>
    <hyperlink ref="D6" r:id="rId1" location="'C1'!A1"/>
    <hyperlink ref="D7" r:id="rId2" location="'C2'!A1"/>
    <hyperlink ref="D8" r:id="rId3" location="'C3-C4'!A1"/>
    <hyperlink ref="D9" r:id="rId4" location="'C3-C4'!A47"/>
    <hyperlink ref="D10" r:id="rId5" location="'C5-C6'!A1"/>
    <hyperlink ref="D11" r:id="rId6" location="'C5-C6'!A31"/>
    <hyperlink ref="D12" r:id="rId7" location="'C7'!A1"/>
    <hyperlink ref="D13" r:id="rId8" location="'C8,C10,C12'!A1"/>
    <hyperlink ref="D14" r:id="rId9" location="'C9,C11,C13'!A1"/>
    <hyperlink ref="D15" r:id="rId10" location="'C8,C10,C12'!A46"/>
    <hyperlink ref="D16" r:id="rId11" location="'C9,C11,C13'!A48"/>
    <hyperlink ref="D17" r:id="rId12" location="'C8,C10,C12'!A89"/>
    <hyperlink ref="D18" r:id="rId13" location="'C9,C11,C13'!A92"/>
    <hyperlink ref="D19" r:id="rId14" location="'C14-C17'!A1"/>
    <hyperlink ref="D20" r:id="rId15" location="'C14-C17'!A30"/>
    <hyperlink ref="D21" r:id="rId16" location="'C14-C17'!A81"/>
    <hyperlink ref="D22" r:id="rId17" location="'C14-C17'!A133"/>
    <hyperlink ref="D23" r:id="rId18" location="'C18'!A1"/>
    <hyperlink ref="D24" r:id="rId19" location="'C19-24'!A3"/>
    <hyperlink ref="D25" r:id="rId20" location="'C19-24'!AD3"/>
    <hyperlink ref="D26" r:id="rId21" location="'C19-24'!A48"/>
    <hyperlink ref="D27" r:id="rId22" location="'C19-24'!AD48"/>
    <hyperlink ref="D28" r:id="rId23" location="'C19-24'!A95"/>
    <hyperlink ref="D29" r:id="rId24" location="'C19-24'!AD95"/>
    <hyperlink ref="D30" r:id="rId25" location="'C25'!A1"/>
    <hyperlink ref="D31" r:id="rId26" location="'C26-C28'!A1"/>
    <hyperlink ref="D32:D33" r:id="rId27" location="'C26-C28'!A1" display="C26"/>
    <hyperlink ref="D32" r:id="rId28" location="'C26-C28'!A35"/>
    <hyperlink ref="D33" r:id="rId29" location="'C26-C28'!A68"/>
    <hyperlink ref="D34:D35" r:id="rId30" location="'C26-C28'!A1" display="C26"/>
    <hyperlink ref="D34" r:id="rId31" location="'C29'!A1"/>
    <hyperlink ref="D35" r:id="rId32" location="'C30-C32'!A1"/>
    <hyperlink ref="D36:D37" r:id="rId33" location="'C26-C28'!A1" display="C26"/>
    <hyperlink ref="D36" r:id="rId34" location="'C30-C32'!A52"/>
    <hyperlink ref="D37" r:id="rId35" location="'C30-C32'!A103"/>
    <hyperlink ref="D38" location="'C33'!A1" display="C33"/>
    <hyperlink ref="D39" location="'C34-C39'!A3" display="C34"/>
    <hyperlink ref="D40" location="'C34-C39'!AD3" display="C35"/>
    <hyperlink ref="D41" location="'C34-C39'!A48" display="C36"/>
    <hyperlink ref="D42" location="'C34-C39'!AD48" display="C37"/>
    <hyperlink ref="D43" location="'C34-C39'!A95" display="C38"/>
    <hyperlink ref="D44" location="'C34-C39'!AD95" display="C39"/>
    <hyperlink ref="D45" location="'C40'!A1" display="C40"/>
    <hyperlink ref="D46" location="'C41-C43'!A1" display="C41"/>
    <hyperlink ref="D47:D48" location="'C41-C43'!A1" display="C41"/>
    <hyperlink ref="D47" location="'C41-C43'!A52" display="C42"/>
    <hyperlink ref="D48" location="'C41-C43'!A103" display="C43"/>
    <hyperlink ref="D49" location="'C44'!A1" display="C44"/>
    <hyperlink ref="D50" location="'C45-C50'!A3" display="C45"/>
    <hyperlink ref="D51" location="'C45-C50'!AD3" display="C46"/>
    <hyperlink ref="D52" location="'C45-C50'!A50" display="C47"/>
    <hyperlink ref="D53" location="'C45-C50'!AD50" display="C48"/>
    <hyperlink ref="D54" location="'C45-C50'!A97" display="C49"/>
    <hyperlink ref="D55" location="'C45-C50'!AD97" display="C50"/>
    <hyperlink ref="D56" location="'C51'!A1" display="C51"/>
    <hyperlink ref="D57" location="'C52-C54'!A1" display="C52"/>
    <hyperlink ref="D58:D59" location="'C52-C54'!A1" display="C52"/>
    <hyperlink ref="D58" location="'C52-C54'!A52" display="C53"/>
    <hyperlink ref="D59" location="'C52-C54'!A103" display="C54"/>
    <hyperlink ref="D60" location="'C55'!A1" display="C55"/>
    <hyperlink ref="D61" location="'C56-C61'!A3" display="C56"/>
    <hyperlink ref="D62" location="'C56-C61'!AD3" display="C57"/>
    <hyperlink ref="D63" location="'C56-C61'!A50" display="C58"/>
    <hyperlink ref="D64" location="'C56-C61'!AD50" display="C59"/>
    <hyperlink ref="D65" location="'C56-C61'!A97" display="C60"/>
    <hyperlink ref="D66" location="'C56-C61'!AD97" display="C61"/>
    <hyperlink ref="D67" location="'C62'!A1" display="C62"/>
    <hyperlink ref="D68" location="'C63-C65'!A1" display="C63"/>
    <hyperlink ref="D69:D70" location="'C63-C65'!A1" display="C63"/>
    <hyperlink ref="D69" location="'C63-C65'!A52" display="C64"/>
    <hyperlink ref="D70" location="'C63-C65'!A103" display="C65"/>
    <hyperlink ref="D71" location="'C66'!A1" display="C66"/>
    <hyperlink ref="D81" location="'C76'!A1" display="C76"/>
    <hyperlink ref="D89" location="'C84'!A1" display="C84"/>
    <hyperlink ref="D94" location="'C89'!A1" display="C89"/>
    <hyperlink ref="D95" location="'C90'!A1" display="C90"/>
    <hyperlink ref="D96" location="'C91'!A1" display="C91"/>
    <hyperlink ref="D86" location="'C81'!A1" display="C81"/>
    <hyperlink ref="D78" location="'C73'!A1" display="C73"/>
    <hyperlink ref="D79" location="'C74-C75'!A1" display="C74"/>
    <hyperlink ref="D87" location="'C82-C83'!A1" display="C82"/>
    <hyperlink ref="D72" location="'C67-C72'!A3" display="C67"/>
    <hyperlink ref="D74" location="'C67-C72'!A50" display="C69"/>
    <hyperlink ref="D75" location="'C67-C72'!AD50" display="C70"/>
    <hyperlink ref="D76" location="'C67-C72'!A97" display="C71"/>
    <hyperlink ref="D77" location="'C67-C72'!AD97" display="C72"/>
    <hyperlink ref="D82" location="'C77-C80'!A3" display="C77"/>
    <hyperlink ref="D83" location="'C77-C80'!AD3" display="C78"/>
    <hyperlink ref="D84" location="'C77-C80'!A45" display="C79"/>
    <hyperlink ref="D85" location="'C77-C80'!AD45" display="C80"/>
    <hyperlink ref="D90" location="'C85-C88'!A3" display="C85"/>
    <hyperlink ref="D93" location="'C85-C88'!AD47" display="C88"/>
    <hyperlink ref="D92" location="'C85-C88'!A47" display="C87"/>
    <hyperlink ref="D80" r:id="rId36" location="'C74-C75'!A52"/>
    <hyperlink ref="D91" location="'C85-C88'!AD3" display="C86"/>
    <hyperlink ref="D73" location="'C67-C72'!AD3" display="C68"/>
    <hyperlink ref="D88" location="'C82-C83'!A52" display="C83"/>
    <hyperlink ref="D4" location="PORTADA!A1" display="PORTADA"/>
    <hyperlink ref="D5:E5" location="FUNCIONARIOS!A1" display="FUNCIONARIOS QUE PARTICIPARON EN LA PUBLICACIÓN"/>
  </hyperlinks>
  <printOptions horizontalCentered="1"/>
  <pageMargins left="0.70866141732283472" right="0.70866141732283472" top="0.74803149606299213" bottom="0.74803149606299213" header="0.31496062992125984" footer="0.31496062992125984"/>
  <pageSetup orientation="portrait" r:id="rId37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97"/>
  <sheetViews>
    <sheetView zoomScaleNormal="100" zoomScaleSheetLayoutView="100" workbookViewId="0">
      <selection activeCell="P136" sqref="P136"/>
    </sheetView>
  </sheetViews>
  <sheetFormatPr baseColWidth="10" defaultRowHeight="12.75" x14ac:dyDescent="0.25"/>
  <cols>
    <col min="1" max="1" width="22.28515625" style="43" customWidth="1"/>
    <col min="2" max="18" width="8.7109375" style="47" customWidth="1"/>
    <col min="19" max="256" width="11.42578125" style="47"/>
    <col min="257" max="257" width="29.140625" style="47" customWidth="1"/>
    <col min="258" max="273" width="8.42578125" style="47" customWidth="1"/>
    <col min="274" max="512" width="11.42578125" style="47"/>
    <col min="513" max="513" width="29.140625" style="47" customWidth="1"/>
    <col min="514" max="529" width="8.42578125" style="47" customWidth="1"/>
    <col min="530" max="768" width="11.42578125" style="47"/>
    <col min="769" max="769" width="29.140625" style="47" customWidth="1"/>
    <col min="770" max="785" width="8.42578125" style="47" customWidth="1"/>
    <col min="786" max="1024" width="11.42578125" style="47"/>
    <col min="1025" max="1025" width="29.140625" style="47" customWidth="1"/>
    <col min="1026" max="1041" width="8.42578125" style="47" customWidth="1"/>
    <col min="1042" max="1280" width="11.42578125" style="47"/>
    <col min="1281" max="1281" width="29.140625" style="47" customWidth="1"/>
    <col min="1282" max="1297" width="8.42578125" style="47" customWidth="1"/>
    <col min="1298" max="1536" width="11.42578125" style="47"/>
    <col min="1537" max="1537" width="29.140625" style="47" customWidth="1"/>
    <col min="1538" max="1553" width="8.42578125" style="47" customWidth="1"/>
    <col min="1554" max="1792" width="11.42578125" style="47"/>
    <col min="1793" max="1793" width="29.140625" style="47" customWidth="1"/>
    <col min="1794" max="1809" width="8.42578125" style="47" customWidth="1"/>
    <col min="1810" max="2048" width="11.42578125" style="47"/>
    <col min="2049" max="2049" width="29.140625" style="47" customWidth="1"/>
    <col min="2050" max="2065" width="8.42578125" style="47" customWidth="1"/>
    <col min="2066" max="2304" width="11.42578125" style="47"/>
    <col min="2305" max="2305" width="29.140625" style="47" customWidth="1"/>
    <col min="2306" max="2321" width="8.42578125" style="47" customWidth="1"/>
    <col min="2322" max="2560" width="11.42578125" style="47"/>
    <col min="2561" max="2561" width="29.140625" style="47" customWidth="1"/>
    <col min="2562" max="2577" width="8.42578125" style="47" customWidth="1"/>
    <col min="2578" max="2816" width="11.42578125" style="47"/>
    <col min="2817" max="2817" width="29.140625" style="47" customWidth="1"/>
    <col min="2818" max="2833" width="8.42578125" style="47" customWidth="1"/>
    <col min="2834" max="3072" width="11.42578125" style="47"/>
    <col min="3073" max="3073" width="29.140625" style="47" customWidth="1"/>
    <col min="3074" max="3089" width="8.42578125" style="47" customWidth="1"/>
    <col min="3090" max="3328" width="11.42578125" style="47"/>
    <col min="3329" max="3329" width="29.140625" style="47" customWidth="1"/>
    <col min="3330" max="3345" width="8.42578125" style="47" customWidth="1"/>
    <col min="3346" max="3584" width="11.42578125" style="47"/>
    <col min="3585" max="3585" width="29.140625" style="47" customWidth="1"/>
    <col min="3586" max="3601" width="8.42578125" style="47" customWidth="1"/>
    <col min="3602" max="3840" width="11.42578125" style="47"/>
    <col min="3841" max="3841" width="29.140625" style="47" customWidth="1"/>
    <col min="3842" max="3857" width="8.42578125" style="47" customWidth="1"/>
    <col min="3858" max="4096" width="11.42578125" style="47"/>
    <col min="4097" max="4097" width="29.140625" style="47" customWidth="1"/>
    <col min="4098" max="4113" width="8.42578125" style="47" customWidth="1"/>
    <col min="4114" max="4352" width="11.42578125" style="47"/>
    <col min="4353" max="4353" width="29.140625" style="47" customWidth="1"/>
    <col min="4354" max="4369" width="8.42578125" style="47" customWidth="1"/>
    <col min="4370" max="4608" width="11.42578125" style="47"/>
    <col min="4609" max="4609" width="29.140625" style="47" customWidth="1"/>
    <col min="4610" max="4625" width="8.42578125" style="47" customWidth="1"/>
    <col min="4626" max="4864" width="11.42578125" style="47"/>
    <col min="4865" max="4865" width="29.140625" style="47" customWidth="1"/>
    <col min="4866" max="4881" width="8.42578125" style="47" customWidth="1"/>
    <col min="4882" max="5120" width="11.42578125" style="47"/>
    <col min="5121" max="5121" width="29.140625" style="47" customWidth="1"/>
    <col min="5122" max="5137" width="8.42578125" style="47" customWidth="1"/>
    <col min="5138" max="5376" width="11.42578125" style="47"/>
    <col min="5377" max="5377" width="29.140625" style="47" customWidth="1"/>
    <col min="5378" max="5393" width="8.42578125" style="47" customWidth="1"/>
    <col min="5394" max="5632" width="11.42578125" style="47"/>
    <col min="5633" max="5633" width="29.140625" style="47" customWidth="1"/>
    <col min="5634" max="5649" width="8.42578125" style="47" customWidth="1"/>
    <col min="5650" max="5888" width="11.42578125" style="47"/>
    <col min="5889" max="5889" width="29.140625" style="47" customWidth="1"/>
    <col min="5890" max="5905" width="8.42578125" style="47" customWidth="1"/>
    <col min="5906" max="6144" width="11.42578125" style="47"/>
    <col min="6145" max="6145" width="29.140625" style="47" customWidth="1"/>
    <col min="6146" max="6161" width="8.42578125" style="47" customWidth="1"/>
    <col min="6162" max="6400" width="11.42578125" style="47"/>
    <col min="6401" max="6401" width="29.140625" style="47" customWidth="1"/>
    <col min="6402" max="6417" width="8.42578125" style="47" customWidth="1"/>
    <col min="6418" max="6656" width="11.42578125" style="47"/>
    <col min="6657" max="6657" width="29.140625" style="47" customWidth="1"/>
    <col min="6658" max="6673" width="8.42578125" style="47" customWidth="1"/>
    <col min="6674" max="6912" width="11.42578125" style="47"/>
    <col min="6913" max="6913" width="29.140625" style="47" customWidth="1"/>
    <col min="6914" max="6929" width="8.42578125" style="47" customWidth="1"/>
    <col min="6930" max="7168" width="11.42578125" style="47"/>
    <col min="7169" max="7169" width="29.140625" style="47" customWidth="1"/>
    <col min="7170" max="7185" width="8.42578125" style="47" customWidth="1"/>
    <col min="7186" max="7424" width="11.42578125" style="47"/>
    <col min="7425" max="7425" width="29.140625" style="47" customWidth="1"/>
    <col min="7426" max="7441" width="8.42578125" style="47" customWidth="1"/>
    <col min="7442" max="7680" width="11.42578125" style="47"/>
    <col min="7681" max="7681" width="29.140625" style="47" customWidth="1"/>
    <col min="7682" max="7697" width="8.42578125" style="47" customWidth="1"/>
    <col min="7698" max="7936" width="11.42578125" style="47"/>
    <col min="7937" max="7937" width="29.140625" style="47" customWidth="1"/>
    <col min="7938" max="7953" width="8.42578125" style="47" customWidth="1"/>
    <col min="7954" max="8192" width="11.42578125" style="47"/>
    <col min="8193" max="8193" width="29.140625" style="47" customWidth="1"/>
    <col min="8194" max="8209" width="8.42578125" style="47" customWidth="1"/>
    <col min="8210" max="8448" width="11.42578125" style="47"/>
    <col min="8449" max="8449" width="29.140625" style="47" customWidth="1"/>
    <col min="8450" max="8465" width="8.42578125" style="47" customWidth="1"/>
    <col min="8466" max="8704" width="11.42578125" style="47"/>
    <col min="8705" max="8705" width="29.140625" style="47" customWidth="1"/>
    <col min="8706" max="8721" width="8.42578125" style="47" customWidth="1"/>
    <col min="8722" max="8960" width="11.42578125" style="47"/>
    <col min="8961" max="8961" width="29.140625" style="47" customWidth="1"/>
    <col min="8962" max="8977" width="8.42578125" style="47" customWidth="1"/>
    <col min="8978" max="9216" width="11.42578125" style="47"/>
    <col min="9217" max="9217" width="29.140625" style="47" customWidth="1"/>
    <col min="9218" max="9233" width="8.42578125" style="47" customWidth="1"/>
    <col min="9234" max="9472" width="11.42578125" style="47"/>
    <col min="9473" max="9473" width="29.140625" style="47" customWidth="1"/>
    <col min="9474" max="9489" width="8.42578125" style="47" customWidth="1"/>
    <col min="9490" max="9728" width="11.42578125" style="47"/>
    <col min="9729" max="9729" width="29.140625" style="47" customWidth="1"/>
    <col min="9730" max="9745" width="8.42578125" style="47" customWidth="1"/>
    <col min="9746" max="9984" width="11.42578125" style="47"/>
    <col min="9985" max="9985" width="29.140625" style="47" customWidth="1"/>
    <col min="9986" max="10001" width="8.42578125" style="47" customWidth="1"/>
    <col min="10002" max="10240" width="11.42578125" style="47"/>
    <col min="10241" max="10241" width="29.140625" style="47" customWidth="1"/>
    <col min="10242" max="10257" width="8.42578125" style="47" customWidth="1"/>
    <col min="10258" max="10496" width="11.42578125" style="47"/>
    <col min="10497" max="10497" width="29.140625" style="47" customWidth="1"/>
    <col min="10498" max="10513" width="8.42578125" style="47" customWidth="1"/>
    <col min="10514" max="10752" width="11.42578125" style="47"/>
    <col min="10753" max="10753" width="29.140625" style="47" customWidth="1"/>
    <col min="10754" max="10769" width="8.42578125" style="47" customWidth="1"/>
    <col min="10770" max="11008" width="11.42578125" style="47"/>
    <col min="11009" max="11009" width="29.140625" style="47" customWidth="1"/>
    <col min="11010" max="11025" width="8.42578125" style="47" customWidth="1"/>
    <col min="11026" max="11264" width="11.42578125" style="47"/>
    <col min="11265" max="11265" width="29.140625" style="47" customWidth="1"/>
    <col min="11266" max="11281" width="8.42578125" style="47" customWidth="1"/>
    <col min="11282" max="11520" width="11.42578125" style="47"/>
    <col min="11521" max="11521" width="29.140625" style="47" customWidth="1"/>
    <col min="11522" max="11537" width="8.42578125" style="47" customWidth="1"/>
    <col min="11538" max="11776" width="11.42578125" style="47"/>
    <col min="11777" max="11777" width="29.140625" style="47" customWidth="1"/>
    <col min="11778" max="11793" width="8.42578125" style="47" customWidth="1"/>
    <col min="11794" max="12032" width="11.42578125" style="47"/>
    <col min="12033" max="12033" width="29.140625" style="47" customWidth="1"/>
    <col min="12034" max="12049" width="8.42578125" style="47" customWidth="1"/>
    <col min="12050" max="12288" width="11.42578125" style="47"/>
    <col min="12289" max="12289" width="29.140625" style="47" customWidth="1"/>
    <col min="12290" max="12305" width="8.42578125" style="47" customWidth="1"/>
    <col min="12306" max="12544" width="11.42578125" style="47"/>
    <col min="12545" max="12545" width="29.140625" style="47" customWidth="1"/>
    <col min="12546" max="12561" width="8.42578125" style="47" customWidth="1"/>
    <col min="12562" max="12800" width="11.42578125" style="47"/>
    <col min="12801" max="12801" width="29.140625" style="47" customWidth="1"/>
    <col min="12802" max="12817" width="8.42578125" style="47" customWidth="1"/>
    <col min="12818" max="13056" width="11.42578125" style="47"/>
    <col min="13057" max="13057" width="29.140625" style="47" customWidth="1"/>
    <col min="13058" max="13073" width="8.42578125" style="47" customWidth="1"/>
    <col min="13074" max="13312" width="11.42578125" style="47"/>
    <col min="13313" max="13313" width="29.140625" style="47" customWidth="1"/>
    <col min="13314" max="13329" width="8.42578125" style="47" customWidth="1"/>
    <col min="13330" max="13568" width="11.42578125" style="47"/>
    <col min="13569" max="13569" width="29.140625" style="47" customWidth="1"/>
    <col min="13570" max="13585" width="8.42578125" style="47" customWidth="1"/>
    <col min="13586" max="13824" width="11.42578125" style="47"/>
    <col min="13825" max="13825" width="29.140625" style="47" customWidth="1"/>
    <col min="13826" max="13841" width="8.42578125" style="47" customWidth="1"/>
    <col min="13842" max="14080" width="11.42578125" style="47"/>
    <col min="14081" max="14081" width="29.140625" style="47" customWidth="1"/>
    <col min="14082" max="14097" width="8.42578125" style="47" customWidth="1"/>
    <col min="14098" max="14336" width="11.42578125" style="47"/>
    <col min="14337" max="14337" width="29.140625" style="47" customWidth="1"/>
    <col min="14338" max="14353" width="8.42578125" style="47" customWidth="1"/>
    <col min="14354" max="14592" width="11.42578125" style="47"/>
    <col min="14593" max="14593" width="29.140625" style="47" customWidth="1"/>
    <col min="14594" max="14609" width="8.42578125" style="47" customWidth="1"/>
    <col min="14610" max="14848" width="11.42578125" style="47"/>
    <col min="14849" max="14849" width="29.140625" style="47" customWidth="1"/>
    <col min="14850" max="14865" width="8.42578125" style="47" customWidth="1"/>
    <col min="14866" max="15104" width="11.42578125" style="47"/>
    <col min="15105" max="15105" width="29.140625" style="47" customWidth="1"/>
    <col min="15106" max="15121" width="8.42578125" style="47" customWidth="1"/>
    <col min="15122" max="15360" width="11.42578125" style="47"/>
    <col min="15361" max="15361" width="29.140625" style="47" customWidth="1"/>
    <col min="15362" max="15377" width="8.42578125" style="47" customWidth="1"/>
    <col min="15378" max="15616" width="11.42578125" style="47"/>
    <col min="15617" max="15617" width="29.140625" style="47" customWidth="1"/>
    <col min="15618" max="15633" width="8.42578125" style="47" customWidth="1"/>
    <col min="15634" max="15872" width="11.42578125" style="47"/>
    <col min="15873" max="15873" width="29.140625" style="47" customWidth="1"/>
    <col min="15874" max="15889" width="8.42578125" style="47" customWidth="1"/>
    <col min="15890" max="16128" width="11.42578125" style="47"/>
    <col min="16129" max="16129" width="29.140625" style="47" customWidth="1"/>
    <col min="16130" max="16145" width="8.42578125" style="47" customWidth="1"/>
    <col min="16146" max="16384" width="11.42578125" style="47"/>
  </cols>
  <sheetData>
    <row r="1" spans="1:21" ht="15" customHeight="1" x14ac:dyDescent="0.25">
      <c r="A1" s="296" t="s">
        <v>564</v>
      </c>
      <c r="B1" s="296"/>
      <c r="C1" s="296"/>
      <c r="D1" s="296"/>
      <c r="E1" s="296"/>
      <c r="F1" s="296"/>
      <c r="G1" s="296"/>
      <c r="H1" s="296"/>
      <c r="I1" s="296"/>
      <c r="J1" s="296"/>
      <c r="K1" s="296"/>
      <c r="L1" s="296"/>
      <c r="M1" s="296"/>
      <c r="N1" s="296"/>
      <c r="O1" s="296"/>
      <c r="P1" s="296"/>
      <c r="Q1" s="296"/>
      <c r="R1" s="296"/>
      <c r="T1" s="286" t="s">
        <v>362</v>
      </c>
      <c r="U1" s="286"/>
    </row>
    <row r="2" spans="1:21" ht="15" customHeight="1" x14ac:dyDescent="0.25">
      <c r="A2" s="296" t="s">
        <v>49</v>
      </c>
      <c r="B2" s="296"/>
      <c r="C2" s="296"/>
      <c r="D2" s="296"/>
      <c r="E2" s="296"/>
      <c r="F2" s="296"/>
      <c r="G2" s="296"/>
      <c r="H2" s="296"/>
      <c r="I2" s="296"/>
      <c r="J2" s="296"/>
      <c r="K2" s="296"/>
      <c r="L2" s="296"/>
      <c r="M2" s="296"/>
      <c r="N2" s="296"/>
      <c r="O2" s="296"/>
      <c r="P2" s="296"/>
      <c r="Q2" s="296"/>
      <c r="R2" s="296"/>
      <c r="T2" s="286"/>
      <c r="U2" s="286"/>
    </row>
    <row r="3" spans="1:21" ht="15" customHeight="1" x14ac:dyDescent="0.25">
      <c r="A3" s="296" t="s">
        <v>255</v>
      </c>
      <c r="B3" s="296"/>
      <c r="C3" s="296"/>
      <c r="D3" s="296"/>
      <c r="E3" s="296"/>
      <c r="F3" s="296"/>
      <c r="G3" s="296"/>
      <c r="H3" s="296"/>
      <c r="I3" s="296"/>
      <c r="J3" s="296"/>
      <c r="K3" s="296"/>
      <c r="L3" s="296"/>
      <c r="M3" s="296"/>
      <c r="N3" s="296"/>
      <c r="O3" s="296"/>
      <c r="P3" s="296"/>
      <c r="Q3" s="296"/>
      <c r="R3" s="296"/>
    </row>
    <row r="4" spans="1:21" ht="15" customHeight="1" x14ac:dyDescent="0.25">
      <c r="A4" s="296" t="s">
        <v>250</v>
      </c>
      <c r="B4" s="296"/>
      <c r="C4" s="296"/>
      <c r="D4" s="296"/>
      <c r="E4" s="296"/>
      <c r="F4" s="296"/>
      <c r="G4" s="296"/>
      <c r="H4" s="296"/>
      <c r="I4" s="296"/>
      <c r="J4" s="296"/>
      <c r="K4" s="296"/>
      <c r="L4" s="296"/>
      <c r="M4" s="296"/>
      <c r="N4" s="296"/>
      <c r="O4" s="296"/>
      <c r="P4" s="296"/>
      <c r="Q4" s="296"/>
      <c r="R4" s="296"/>
    </row>
    <row r="5" spans="1:21" ht="15" customHeight="1" x14ac:dyDescent="0.25">
      <c r="A5" s="296" t="s">
        <v>246</v>
      </c>
      <c r="B5" s="296"/>
      <c r="C5" s="296"/>
      <c r="D5" s="296"/>
      <c r="E5" s="296"/>
      <c r="F5" s="296"/>
      <c r="G5" s="296"/>
      <c r="H5" s="296"/>
      <c r="I5" s="296"/>
      <c r="J5" s="296"/>
      <c r="K5" s="296"/>
      <c r="L5" s="296"/>
      <c r="M5" s="296"/>
      <c r="N5" s="296"/>
      <c r="O5" s="296"/>
      <c r="P5" s="296"/>
      <c r="Q5" s="296"/>
      <c r="R5" s="296"/>
    </row>
    <row r="6" spans="1:21" ht="15" customHeight="1" x14ac:dyDescent="0.25">
      <c r="A6" s="295" t="s">
        <v>37</v>
      </c>
      <c r="B6" s="295"/>
      <c r="C6" s="295"/>
      <c r="D6" s="295"/>
      <c r="E6" s="295"/>
      <c r="F6" s="295"/>
      <c r="G6" s="295"/>
      <c r="H6" s="295"/>
      <c r="I6" s="295"/>
      <c r="J6" s="295"/>
      <c r="K6" s="295"/>
      <c r="L6" s="295"/>
      <c r="M6" s="295"/>
      <c r="N6" s="295"/>
      <c r="O6" s="295"/>
      <c r="P6" s="295"/>
      <c r="Q6" s="295"/>
      <c r="R6" s="295"/>
    </row>
    <row r="7" spans="1:21" ht="15" customHeight="1" thickBot="1" x14ac:dyDescent="0.3">
      <c r="A7" s="297"/>
      <c r="B7" s="297"/>
      <c r="C7" s="297"/>
      <c r="D7" s="297"/>
      <c r="E7" s="297"/>
      <c r="F7" s="297"/>
      <c r="G7" s="297"/>
      <c r="H7" s="297"/>
      <c r="I7" s="297"/>
      <c r="J7" s="297"/>
      <c r="K7" s="297"/>
      <c r="L7" s="297"/>
      <c r="M7" s="297"/>
      <c r="N7" s="297"/>
      <c r="O7" s="297"/>
      <c r="P7" s="297"/>
      <c r="Q7" s="297"/>
      <c r="R7" s="297"/>
    </row>
    <row r="8" spans="1:21" s="43" customFormat="1" ht="15" customHeight="1" thickBot="1" x14ac:dyDescent="0.3">
      <c r="A8" s="44" t="s">
        <v>248</v>
      </c>
      <c r="B8" s="45">
        <v>2000</v>
      </c>
      <c r="C8" s="45">
        <v>2001</v>
      </c>
      <c r="D8" s="45">
        <v>2002</v>
      </c>
      <c r="E8" s="45">
        <v>2003</v>
      </c>
      <c r="F8" s="45">
        <v>2004</v>
      </c>
      <c r="G8" s="45">
        <v>2005</v>
      </c>
      <c r="H8" s="45">
        <v>2006</v>
      </c>
      <c r="I8" s="45">
        <v>2007</v>
      </c>
      <c r="J8" s="45">
        <v>2008</v>
      </c>
      <c r="K8" s="45">
        <v>2009</v>
      </c>
      <c r="L8" s="45">
        <v>2010</v>
      </c>
      <c r="M8" s="45">
        <v>2011</v>
      </c>
      <c r="N8" s="45">
        <v>2012</v>
      </c>
      <c r="O8" s="45">
        <v>2013</v>
      </c>
      <c r="P8" s="45">
        <v>2014</v>
      </c>
      <c r="Q8" s="45">
        <v>2015</v>
      </c>
      <c r="R8" s="45">
        <v>2016</v>
      </c>
    </row>
    <row r="9" spans="1:21" s="87" customFormat="1" ht="15" customHeight="1" x14ac:dyDescent="0.25">
      <c r="A9" s="73"/>
    </row>
    <row r="10" spans="1:21" ht="15" customHeight="1" x14ac:dyDescent="0.25">
      <c r="A10" s="74" t="s">
        <v>19</v>
      </c>
      <c r="B10" s="88">
        <f>+[1]ABSOL!L9/([1]ABSOL!L9+[1]ABSOL!L52+[1]ABSOL!L95)*100</f>
        <v>57.736352059145624</v>
      </c>
      <c r="C10" s="88">
        <f>+'C8,C10,C12'!C10/('C8,C10,C12'!C10+'C8,C10,C12'!C55+'C8,C10,C12'!C99)*100</f>
        <v>54.852358113882495</v>
      </c>
      <c r="D10" s="88">
        <f>+'C8,C10,C12'!D10/('C8,C10,C12'!D10+'C8,C10,C12'!D55+'C8,C10,C12'!D99)*100</f>
        <v>54.592788766338586</v>
      </c>
      <c r="E10" s="88">
        <f>+'C8,C10,C12'!E10/('C8,C10,C12'!E10+'C8,C10,C12'!E55+'C8,C10,C12'!E99)*100</f>
        <v>56.299989655529117</v>
      </c>
      <c r="F10" s="88">
        <f>+'C8,C10,C12'!F10/('C8,C10,C12'!F10+'C8,C10,C12'!F55+'C8,C10,C12'!F99)*100</f>
        <v>55.38538668046705</v>
      </c>
      <c r="G10" s="88">
        <f>+'C8,C10,C12'!G10/('C8,C10,C12'!G10+'C8,C10,C12'!G55+'C8,C10,C12'!G99)*100</f>
        <v>53.680059864219885</v>
      </c>
      <c r="H10" s="88">
        <f>+'C8,C10,C12'!H10/('C8,C10,C12'!H10+'C8,C10,C12'!H55+'C8,C10,C12'!H99)*100</f>
        <v>52.815746101347827</v>
      </c>
      <c r="I10" s="88">
        <f>+'C8,C10,C12'!I10/('C8,C10,C12'!I10+'C8,C10,C12'!I55+'C8,C10,C12'!I99)*100</f>
        <v>54.116445044318183</v>
      </c>
      <c r="J10" s="88">
        <f>+'C8,C10,C12'!J10/('C8,C10,C12'!J10+'C8,C10,C12'!J55+'C8,C10,C12'!J99)*100</f>
        <v>60.158897507342424</v>
      </c>
      <c r="K10" s="88">
        <f>+'C8,C10,C12'!K10/('C8,C10,C12'!K10+'C8,C10,C12'!K55+'C8,C10,C12'!K99)*100</f>
        <v>56.633668381709114</v>
      </c>
      <c r="L10" s="88">
        <f>+'C8,C10,C12'!L10/('C8,C10,C12'!L10+'C8,C10,C12'!L55+'C8,C10,C12'!L99)*100</f>
        <v>56.194346903269462</v>
      </c>
      <c r="M10" s="88">
        <f>+'C8,C10,C12'!M10/('C8,C10,C12'!M10+'C8,C10,C12'!M55+'C8,C10,C12'!M99)*100</f>
        <v>57.365546750742467</v>
      </c>
      <c r="N10" s="88">
        <f>+'C8,C10,C12'!N10/('C8,C10,C12'!N10+'C8,C10,C12'!N55+'C8,C10,C12'!N99)*100</f>
        <v>57.603852009797265</v>
      </c>
      <c r="O10" s="88">
        <f>+'C8,C10,C12'!O10/('C8,C10,C12'!O10+'C8,C10,C12'!O55+'C8,C10,C12'!O99)*100</f>
        <v>57.866466482936396</v>
      </c>
      <c r="P10" s="88">
        <f>+'C8,C10,C12'!P10/('C8,C10,C12'!P10+'C8,C10,C12'!P55+'C8,C10,C12'!P99)*100</f>
        <v>59.17246161333982</v>
      </c>
      <c r="Q10" s="88">
        <f>+'C8,C10,C12'!Q10/('C8,C10,C12'!Q10+'C8,C10,C12'!Q55+'C8,C10,C12'!Q99)*100</f>
        <v>59.394210275277089</v>
      </c>
      <c r="R10" s="88">
        <f>+'C8,C10,C12'!R10/('C8,C10,C12'!R10+'C8,C10,C12'!R55+'C8,C10,C12'!R99)*100</f>
        <v>61.017809665050038</v>
      </c>
    </row>
    <row r="11" spans="1:21" ht="15" customHeight="1" x14ac:dyDescent="0.25">
      <c r="A11" s="71" t="s">
        <v>50</v>
      </c>
      <c r="B11" s="89">
        <f>+[1]ABSOL!L10/([1]ABSOL!L10+[1]ABSOL!L53+[1]ABSOL!L96)*100</f>
        <v>55.482655175041742</v>
      </c>
      <c r="C11" s="89">
        <f>+'C8,C10,C12'!C11/('C8,C10,C12'!C11+'C8,C10,C12'!C56+'C8,C10,C12'!C100)*100</f>
        <v>53.118332953157918</v>
      </c>
      <c r="D11" s="89">
        <f>+'C8,C10,C12'!D11/('C8,C10,C12'!D11+'C8,C10,C12'!D56+'C8,C10,C12'!D100)*100</f>
        <v>52.835146627660876</v>
      </c>
      <c r="E11" s="89">
        <f>+'C8,C10,C12'!E11/('C8,C10,C12'!E11+'C8,C10,C12'!E56+'C8,C10,C12'!E100)*100</f>
        <v>54.184775567412224</v>
      </c>
      <c r="F11" s="89">
        <f>+'C8,C10,C12'!F11/('C8,C10,C12'!F11+'C8,C10,C12'!F56+'C8,C10,C12'!F100)*100</f>
        <v>53.69059018480187</v>
      </c>
      <c r="G11" s="89">
        <f>+'C8,C10,C12'!G11/('C8,C10,C12'!G11+'C8,C10,C12'!G56+'C8,C10,C12'!G100)*100</f>
        <v>51.630634544057209</v>
      </c>
      <c r="H11" s="89">
        <f>+'C8,C10,C12'!H11/('C8,C10,C12'!H11+'C8,C10,C12'!H56+'C8,C10,C12'!H100)*100</f>
        <v>50.751603829176908</v>
      </c>
      <c r="I11" s="89">
        <f>+'C8,C10,C12'!I11/('C8,C10,C12'!I11+'C8,C10,C12'!I56+'C8,C10,C12'!I100)*100</f>
        <v>52.655087397317821</v>
      </c>
      <c r="J11" s="89">
        <f>+'C8,C10,C12'!J11/('C8,C10,C12'!J11+'C8,C10,C12'!J56+'C8,C10,C12'!J100)*100</f>
        <v>59.687572731605144</v>
      </c>
      <c r="K11" s="89">
        <f>+'C8,C10,C12'!K11/('C8,C10,C12'!K11+'C8,C10,C12'!K56+'C8,C10,C12'!K100)*100</f>
        <v>55.154364940752885</v>
      </c>
      <c r="L11" s="89">
        <f>+'C8,C10,C12'!L11/('C8,C10,C12'!L11+'C8,C10,C12'!L56+'C8,C10,C12'!L100)*100</f>
        <v>54.76098306113267</v>
      </c>
      <c r="M11" s="89">
        <f>+'C8,C10,C12'!M11/('C8,C10,C12'!M11+'C8,C10,C12'!M56+'C8,C10,C12'!M100)*100</f>
        <v>54.973068158276362</v>
      </c>
      <c r="N11" s="89">
        <f>+'C8,C10,C12'!N11/('C8,C10,C12'!N11+'C8,C10,C12'!N56+'C8,C10,C12'!N100)*100</f>
        <v>55.79982555381563</v>
      </c>
      <c r="O11" s="89">
        <f>+'C8,C10,C12'!O11/('C8,C10,C12'!O11+'C8,C10,C12'!O56+'C8,C10,C12'!O100)*100</f>
        <v>56.087154110280743</v>
      </c>
      <c r="P11" s="89">
        <f>+'C8,C10,C12'!P11/('C8,C10,C12'!P11+'C8,C10,C12'!P56+'C8,C10,C12'!P100)*100</f>
        <v>56.380167510189459</v>
      </c>
      <c r="Q11" s="89">
        <f>+'C8,C10,C12'!Q11/('C8,C10,C12'!Q11+'C8,C10,C12'!Q56+'C8,C10,C12'!Q100)*100</f>
        <v>57.01760693594116</v>
      </c>
      <c r="R11" s="89">
        <f>+'C8,C10,C12'!R11/('C8,C10,C12'!R11+'C8,C10,C12'!R56+'C8,C10,C12'!R100)*100</f>
        <v>58.712462442915836</v>
      </c>
    </row>
    <row r="12" spans="1:21" ht="15" customHeight="1" x14ac:dyDescent="0.25">
      <c r="A12" s="71" t="s">
        <v>51</v>
      </c>
      <c r="B12" s="90">
        <f>+[1]ABSOL!L11/([1]ABSOL!L11+[1]ABSOL!L54+[1]ABSOL!L97)*100</f>
        <v>49.690766332705422</v>
      </c>
      <c r="C12" s="90">
        <f>+'C8,C10,C12'!C12/('C8,C10,C12'!C12+'C8,C10,C12'!C57+'C8,C10,C12'!C101)*100</f>
        <v>48.916190625244546</v>
      </c>
      <c r="D12" s="90">
        <f>+'C8,C10,C12'!D12/('C8,C10,C12'!D12+'C8,C10,C12'!D57+'C8,C10,C12'!D101)*100</f>
        <v>49.460279854890054</v>
      </c>
      <c r="E12" s="90">
        <f>+'C8,C10,C12'!E12/('C8,C10,C12'!E12+'C8,C10,C12'!E57+'C8,C10,C12'!E101)*100</f>
        <v>50.718526100307059</v>
      </c>
      <c r="F12" s="90">
        <f>+'C8,C10,C12'!F12/('C8,C10,C12'!F12+'C8,C10,C12'!F57+'C8,C10,C12'!F101)*100</f>
        <v>53.226792662590327</v>
      </c>
      <c r="G12" s="90">
        <f>+'C8,C10,C12'!G12/('C8,C10,C12'!G12+'C8,C10,C12'!G57+'C8,C10,C12'!G101)*100</f>
        <v>50.743070998535558</v>
      </c>
      <c r="H12" s="90">
        <f>+'C8,C10,C12'!H12/('C8,C10,C12'!H12+'C8,C10,C12'!H57+'C8,C10,C12'!H101)*100</f>
        <v>50.631647141391781</v>
      </c>
      <c r="I12" s="90">
        <f>+'C8,C10,C12'!I12/('C8,C10,C12'!I12+'C8,C10,C12'!I57+'C8,C10,C12'!I101)*100</f>
        <v>50.09627640821197</v>
      </c>
      <c r="J12" s="90">
        <f>+'C8,C10,C12'!J12/('C8,C10,C12'!J12+'C8,C10,C12'!J57+'C8,C10,C12'!J101)*100</f>
        <v>56.443507861890097</v>
      </c>
      <c r="K12" s="90">
        <f>+'C8,C10,C12'!K12/('C8,C10,C12'!K12+'C8,C10,C12'!K57+'C8,C10,C12'!K101)*100</f>
        <v>52.386179499242068</v>
      </c>
      <c r="L12" s="90">
        <f>+'C8,C10,C12'!L12/('C8,C10,C12'!L12+'C8,C10,C12'!L57+'C8,C10,C12'!L101)*100</f>
        <v>52.642836472527335</v>
      </c>
      <c r="M12" s="90">
        <f>+'C8,C10,C12'!M12/('C8,C10,C12'!M12+'C8,C10,C12'!M57+'C8,C10,C12'!M101)*100</f>
        <v>52.110094031377052</v>
      </c>
      <c r="N12" s="90">
        <f>+'C8,C10,C12'!N12/('C8,C10,C12'!N12+'C8,C10,C12'!N57+'C8,C10,C12'!N101)*100</f>
        <v>53.495795889849909</v>
      </c>
      <c r="O12" s="90">
        <f>+'C8,C10,C12'!O12/('C8,C10,C12'!O12+'C8,C10,C12'!O57+'C8,C10,C12'!O101)*100</f>
        <v>54.112212708427222</v>
      </c>
      <c r="P12" s="90">
        <f>+'C8,C10,C12'!P12/('C8,C10,C12'!P12+'C8,C10,C12'!P57+'C8,C10,C12'!P101)*100</f>
        <v>53.216661285114633</v>
      </c>
      <c r="Q12" s="90">
        <f>+'C8,C10,C12'!Q12/('C8,C10,C12'!Q12+'C8,C10,C12'!Q57+'C8,C10,C12'!Q101)*100</f>
        <v>55.603711877476137</v>
      </c>
      <c r="R12" s="90">
        <f>+'C8,C10,C12'!R12/('C8,C10,C12'!R12+'C8,C10,C12'!R57+'C8,C10,C12'!R101)*100</f>
        <v>57.175938108520604</v>
      </c>
    </row>
    <row r="13" spans="1:21" ht="15" customHeight="1" x14ac:dyDescent="0.25">
      <c r="A13" s="71" t="s">
        <v>52</v>
      </c>
      <c r="B13" s="90">
        <f>+[1]ABSOL!L12/([1]ABSOL!L12+[1]ABSOL!L55+[1]ABSOL!L98)*100</f>
        <v>53.426728267580749</v>
      </c>
      <c r="C13" s="90">
        <f>+'C8,C10,C12'!C13/('C8,C10,C12'!C13+'C8,C10,C12'!C58+'C8,C10,C12'!C102)*100</f>
        <v>52.257831887500792</v>
      </c>
      <c r="D13" s="90">
        <f>+'C8,C10,C12'!D13/('C8,C10,C12'!D13+'C8,C10,C12'!D58+'C8,C10,C12'!D102)*100</f>
        <v>53.102620442708336</v>
      </c>
      <c r="E13" s="90">
        <f>+'C8,C10,C12'!E13/('C8,C10,C12'!E13+'C8,C10,C12'!E58+'C8,C10,C12'!E102)*100</f>
        <v>55.707012645754638</v>
      </c>
      <c r="F13" s="90">
        <f>+'C8,C10,C12'!F13/('C8,C10,C12'!F13+'C8,C10,C12'!F58+'C8,C10,C12'!F102)*100</f>
        <v>55.138685610252381</v>
      </c>
      <c r="G13" s="90">
        <f>+'C8,C10,C12'!G13/('C8,C10,C12'!G13+'C8,C10,C12'!G58+'C8,C10,C12'!G102)*100</f>
        <v>51.885130066123487</v>
      </c>
      <c r="H13" s="90">
        <f>+'C8,C10,C12'!H13/('C8,C10,C12'!H13+'C8,C10,C12'!H58+'C8,C10,C12'!H102)*100</f>
        <v>50.562703722765477</v>
      </c>
      <c r="I13" s="90">
        <f>+'C8,C10,C12'!I13/('C8,C10,C12'!I13+'C8,C10,C12'!I58+'C8,C10,C12'!I102)*100</f>
        <v>50.661628911743271</v>
      </c>
      <c r="J13" s="90">
        <f>+'C8,C10,C12'!J13/('C8,C10,C12'!J13+'C8,C10,C12'!J58+'C8,C10,C12'!J102)*100</f>
        <v>57.717359547665282</v>
      </c>
      <c r="K13" s="90">
        <f>+'C8,C10,C12'!K13/('C8,C10,C12'!K13+'C8,C10,C12'!K58+'C8,C10,C12'!K102)*100</f>
        <v>53.475971361650522</v>
      </c>
      <c r="L13" s="90">
        <f>+'C8,C10,C12'!L13/('C8,C10,C12'!L13+'C8,C10,C12'!L58+'C8,C10,C12'!L102)*100</f>
        <v>52.557482462977404</v>
      </c>
      <c r="M13" s="90">
        <f>+'C8,C10,C12'!M13/('C8,C10,C12'!M13+'C8,C10,C12'!M58+'C8,C10,C12'!M102)*100</f>
        <v>53.21523247138753</v>
      </c>
      <c r="N13" s="90">
        <f>+'C8,C10,C12'!N13/('C8,C10,C12'!N13+'C8,C10,C12'!N58+'C8,C10,C12'!N102)*100</f>
        <v>53.196479054227709</v>
      </c>
      <c r="O13" s="90">
        <f>+'C8,C10,C12'!O13/('C8,C10,C12'!O13+'C8,C10,C12'!O58+'C8,C10,C12'!O102)*100</f>
        <v>52.96537383600036</v>
      </c>
      <c r="P13" s="90">
        <f>+'C8,C10,C12'!P13/('C8,C10,C12'!P13+'C8,C10,C12'!P58+'C8,C10,C12'!P102)*100</f>
        <v>52.656868706342962</v>
      </c>
      <c r="Q13" s="90">
        <f>+'C8,C10,C12'!Q13/('C8,C10,C12'!Q13+'C8,C10,C12'!Q58+'C8,C10,C12'!Q102)*100</f>
        <v>52.924395971567719</v>
      </c>
      <c r="R13" s="90">
        <f>+'C8,C10,C12'!R13/('C8,C10,C12'!R13+'C8,C10,C12'!R58+'C8,C10,C12'!R102)*100</f>
        <v>55.412272900520897</v>
      </c>
    </row>
    <row r="14" spans="1:21" ht="15" customHeight="1" x14ac:dyDescent="0.25">
      <c r="A14" s="71" t="s">
        <v>53</v>
      </c>
      <c r="B14" s="90">
        <f>+[1]ABSOL!L13/([1]ABSOL!L13+[1]ABSOL!L56+[1]ABSOL!L99)*100</f>
        <v>67.360423744683132</v>
      </c>
      <c r="C14" s="90">
        <f>+'C8,C10,C12'!C14/('C8,C10,C12'!C14+'C8,C10,C12'!C59+'C8,C10,C12'!C103)*100</f>
        <v>61.24907923813533</v>
      </c>
      <c r="D14" s="90">
        <f>+'C8,C10,C12'!D14/('C8,C10,C12'!D14+'C8,C10,C12'!D59+'C8,C10,C12'!D103)*100</f>
        <v>58.514013749338979</v>
      </c>
      <c r="E14" s="90">
        <f>+'C8,C10,C12'!E14/('C8,C10,C12'!E14+'C8,C10,C12'!E59+'C8,C10,C12'!E103)*100</f>
        <v>58.272226216151445</v>
      </c>
      <c r="F14" s="90">
        <f>+'C8,C10,C12'!F14/('C8,C10,C12'!F14+'C8,C10,C12'!F59+'C8,C10,C12'!F103)*100</f>
        <v>52.66174031066204</v>
      </c>
      <c r="G14" s="90">
        <f>+'C8,C10,C12'!G14/('C8,C10,C12'!G14+'C8,C10,C12'!G59+'C8,C10,C12'!G103)*100</f>
        <v>52.679547188485884</v>
      </c>
      <c r="H14" s="90">
        <f>+'C8,C10,C12'!H14/('C8,C10,C12'!H14+'C8,C10,C12'!H59+'C8,C10,C12'!H103)*100</f>
        <v>51.170526315789481</v>
      </c>
      <c r="I14" s="90">
        <f>+'C8,C10,C12'!I14/('C8,C10,C12'!I14+'C8,C10,C12'!I59+'C8,C10,C12'!I103)*100</f>
        <v>59.02017410816314</v>
      </c>
      <c r="J14" s="90">
        <f>+'C8,C10,C12'!J14/('C8,C10,C12'!J14+'C8,C10,C12'!J59+'C8,C10,C12'!J103)*100</f>
        <v>67.041850631179656</v>
      </c>
      <c r="K14" s="90">
        <f>+'C8,C10,C12'!K14/('C8,C10,C12'!K14+'C8,C10,C12'!K59+'C8,C10,C12'!K103)*100</f>
        <v>61.492646165066247</v>
      </c>
      <c r="L14" s="90">
        <f>+'C8,C10,C12'!L14/('C8,C10,C12'!L14+'C8,C10,C12'!L59+'C8,C10,C12'!L103)*100</f>
        <v>60.830422197824127</v>
      </c>
      <c r="M14" s="90">
        <f>+'C8,C10,C12'!M14/('C8,C10,C12'!M14+'C8,C10,C12'!M59+'C8,C10,C12'!M103)*100</f>
        <v>61.793294186023203</v>
      </c>
      <c r="N14" s="90">
        <f>+'C8,C10,C12'!N14/('C8,C10,C12'!N14+'C8,C10,C12'!N59+'C8,C10,C12'!N103)*100</f>
        <v>62.758226826050134</v>
      </c>
      <c r="O14" s="90">
        <f>+'C8,C10,C12'!O14/('C8,C10,C12'!O14+'C8,C10,C12'!O59+'C8,C10,C12'!O103)*100</f>
        <v>63.133809615755943</v>
      </c>
      <c r="P14" s="90">
        <f>+'C8,C10,C12'!P14/('C8,C10,C12'!P14+'C8,C10,C12'!P59+'C8,C10,C12'!P103)*100</f>
        <v>65.223127529462104</v>
      </c>
      <c r="Q14" s="90">
        <f>+'C8,C10,C12'!Q14/('C8,C10,C12'!Q14+'C8,C10,C12'!Q59+'C8,C10,C12'!Q103)*100</f>
        <v>63.551018222706105</v>
      </c>
      <c r="R14" s="90">
        <f>+'C8,C10,C12'!R14/('C8,C10,C12'!R14+'C8,C10,C12'!R59+'C8,C10,C12'!R103)*100</f>
        <v>64.828807778552459</v>
      </c>
    </row>
    <row r="15" spans="1:21" ht="15" customHeight="1" x14ac:dyDescent="0.25">
      <c r="A15" s="72"/>
      <c r="B15" s="91"/>
      <c r="C15" s="91"/>
      <c r="D15" s="91"/>
      <c r="E15" s="91"/>
      <c r="F15" s="91"/>
      <c r="G15" s="91"/>
      <c r="H15" s="91"/>
      <c r="I15" s="91"/>
      <c r="J15" s="91"/>
      <c r="K15" s="91"/>
      <c r="L15" s="91"/>
      <c r="M15" s="91"/>
      <c r="N15" s="91"/>
      <c r="O15" s="91"/>
      <c r="P15" s="91"/>
      <c r="Q15" s="91"/>
      <c r="R15" s="91"/>
    </row>
    <row r="16" spans="1:21" ht="15" customHeight="1" x14ac:dyDescent="0.25">
      <c r="A16" s="80" t="s">
        <v>54</v>
      </c>
      <c r="B16" s="89">
        <f>+[1]ABSOL!L15/([1]ABSOL!L15+[1]ABSOL!L58+[1]ABSOL!L101)*100</f>
        <v>63.396554724203938</v>
      </c>
      <c r="C16" s="89">
        <f>+'C8,C10,C12'!C16/('C8,C10,C12'!C16+'C8,C10,C12'!C61+'C8,C10,C12'!C105)*100</f>
        <v>58.823890963290772</v>
      </c>
      <c r="D16" s="89">
        <f>+'C8,C10,C12'!D16/('C8,C10,C12'!D16+'C8,C10,C12'!D61+'C8,C10,C12'!D105)*100</f>
        <v>58.592553316837517</v>
      </c>
      <c r="E16" s="89">
        <f>+'C8,C10,C12'!E16/('C8,C10,C12'!E16+'C8,C10,C12'!E61+'C8,C10,C12'!E105)*100</f>
        <v>61.29763875940948</v>
      </c>
      <c r="F16" s="89">
        <f>+'C8,C10,C12'!F16/('C8,C10,C12'!F16+'C8,C10,C12'!F61+'C8,C10,C12'!F105)*100</f>
        <v>59.438114433795398</v>
      </c>
      <c r="G16" s="89">
        <f>+'C8,C10,C12'!G16/('C8,C10,C12'!G16+'C8,C10,C12'!G61+'C8,C10,C12'!G105)*100</f>
        <v>58.376619232978108</v>
      </c>
      <c r="H16" s="89">
        <f>+'C8,C10,C12'!H16/('C8,C10,C12'!H16+'C8,C10,C12'!H61+'C8,C10,C12'!H105)*100</f>
        <v>57.298067288771925</v>
      </c>
      <c r="I16" s="89">
        <f>+'C8,C10,C12'!I16/('C8,C10,C12'!I16+'C8,C10,C12'!I61+'C8,C10,C12'!I105)*100</f>
        <v>57.250749914041478</v>
      </c>
      <c r="J16" s="89">
        <f>+'C8,C10,C12'!J16/('C8,C10,C12'!J16+'C8,C10,C12'!J61+'C8,C10,C12'!J105)*100</f>
        <v>61.158102488193414</v>
      </c>
      <c r="K16" s="89">
        <f>+'C8,C10,C12'!K16/('C8,C10,C12'!K16+'C8,C10,C12'!K61+'C8,C10,C12'!K105)*100</f>
        <v>59.682367403896208</v>
      </c>
      <c r="L16" s="89">
        <f>+'C8,C10,C12'!L16/('C8,C10,C12'!L16+'C8,C10,C12'!L61+'C8,C10,C12'!L105)*100</f>
        <v>59.20337363687279</v>
      </c>
      <c r="M16" s="89">
        <f>+'C8,C10,C12'!M16/('C8,C10,C12'!M16+'C8,C10,C12'!M61+'C8,C10,C12'!M105)*100</f>
        <v>62.435790490406994</v>
      </c>
      <c r="N16" s="89">
        <f>+'C8,C10,C12'!N16/('C8,C10,C12'!N16+'C8,C10,C12'!N61+'C8,C10,C12'!N105)*100</f>
        <v>61.491700560624388</v>
      </c>
      <c r="O16" s="89">
        <f>+'C8,C10,C12'!O16/('C8,C10,C12'!O16+'C8,C10,C12'!O61+'C8,C10,C12'!O105)*100</f>
        <v>61.627460188703409</v>
      </c>
      <c r="P16" s="89">
        <f>+'C8,C10,C12'!P16/('C8,C10,C12'!P16+'C8,C10,C12'!P61+'C8,C10,C12'!P105)*100</f>
        <v>64.838282961900816</v>
      </c>
      <c r="Q16" s="89">
        <f>+'C8,C10,C12'!Q16/('C8,C10,C12'!Q16+'C8,C10,C12'!Q61+'C8,C10,C12'!Q105)*100</f>
        <v>63.796367649437258</v>
      </c>
      <c r="R16" s="89">
        <f>+'C8,C10,C12'!R16/('C8,C10,C12'!R16+'C8,C10,C12'!R61+'C8,C10,C12'!R105)*100</f>
        <v>65.142016078698049</v>
      </c>
    </row>
    <row r="17" spans="1:18" ht="15" customHeight="1" x14ac:dyDescent="0.25">
      <c r="A17" s="80" t="s">
        <v>55</v>
      </c>
      <c r="B17" s="90">
        <f>+[1]ABSOL!L16/([1]ABSOL!L16+[1]ABSOL!L59+[1]ABSOL!L102)*100</f>
        <v>51.822442072376987</v>
      </c>
      <c r="C17" s="90">
        <f>+'C8,C10,C12'!C17/('C8,C10,C12'!C17+'C8,C10,C12'!C62+'C8,C10,C12'!C106)*100</f>
        <v>46.435822555972742</v>
      </c>
      <c r="D17" s="90">
        <f>+'C8,C10,C12'!D17/('C8,C10,C12'!D17+'C8,C10,C12'!D62+'C8,C10,C12'!D106)*100</f>
        <v>46.789291269819614</v>
      </c>
      <c r="E17" s="90">
        <f>+'C8,C10,C12'!E17/('C8,C10,C12'!E17+'C8,C10,C12'!E62+'C8,C10,C12'!E106)*100</f>
        <v>48.822093701915428</v>
      </c>
      <c r="F17" s="90">
        <f>+'C8,C10,C12'!F17/('C8,C10,C12'!F17+'C8,C10,C12'!F62+'C8,C10,C12'!F106)*100</f>
        <v>49.131442560616719</v>
      </c>
      <c r="G17" s="90">
        <f>+'C8,C10,C12'!G17/('C8,C10,C12'!G17+'C8,C10,C12'!G62+'C8,C10,C12'!G106)*100</f>
        <v>48.118195956454123</v>
      </c>
      <c r="H17" s="90">
        <f>+'C8,C10,C12'!H17/('C8,C10,C12'!H17+'C8,C10,C12'!H62+'C8,C10,C12'!H106)*100</f>
        <v>46.220215476775891</v>
      </c>
      <c r="I17" s="90">
        <f>+'C8,C10,C12'!I17/('C8,C10,C12'!I17+'C8,C10,C12'!I62+'C8,C10,C12'!I106)*100</f>
        <v>46.172434231523276</v>
      </c>
      <c r="J17" s="90">
        <f>+'C8,C10,C12'!J17/('C8,C10,C12'!J17+'C8,C10,C12'!J62+'C8,C10,C12'!J106)*100</f>
        <v>50.341675541356054</v>
      </c>
      <c r="K17" s="90">
        <f>+'C8,C10,C12'!K17/('C8,C10,C12'!K17+'C8,C10,C12'!K62+'C8,C10,C12'!K106)*100</f>
        <v>50.194817637915975</v>
      </c>
      <c r="L17" s="90">
        <f>+'C8,C10,C12'!L17/('C8,C10,C12'!L17+'C8,C10,C12'!L62+'C8,C10,C12'!L106)*100</f>
        <v>49.11440371269213</v>
      </c>
      <c r="M17" s="90">
        <f>+'C8,C10,C12'!M17/('C8,C10,C12'!M17+'C8,C10,C12'!M62+'C8,C10,C12'!M106)*100</f>
        <v>52.075754333404667</v>
      </c>
      <c r="N17" s="90">
        <f>+'C8,C10,C12'!N17/('C8,C10,C12'!N17+'C8,C10,C12'!N62+'C8,C10,C12'!N106)*100</f>
        <v>51.489948503587513</v>
      </c>
      <c r="O17" s="90">
        <f>+'C8,C10,C12'!O17/('C8,C10,C12'!O17+'C8,C10,C12'!O62+'C8,C10,C12'!O106)*100</f>
        <v>51.624548736462096</v>
      </c>
      <c r="P17" s="90">
        <f>+'C8,C10,C12'!P17/('C8,C10,C12'!P17+'C8,C10,C12'!P62+'C8,C10,C12'!P106)*100</f>
        <v>53.963669680914627</v>
      </c>
      <c r="Q17" s="90">
        <f>+'C8,C10,C12'!Q17/('C8,C10,C12'!Q17+'C8,C10,C12'!Q62+'C8,C10,C12'!Q106)*100</f>
        <v>54.879747073657271</v>
      </c>
      <c r="R17" s="90">
        <f>+'C8,C10,C12'!R17/('C8,C10,C12'!R17+'C8,C10,C12'!R62+'C8,C10,C12'!R106)*100</f>
        <v>54.607321946989408</v>
      </c>
    </row>
    <row r="18" spans="1:18" ht="15" customHeight="1" x14ac:dyDescent="0.25">
      <c r="A18" s="80" t="s">
        <v>56</v>
      </c>
      <c r="B18" s="90">
        <f>+[1]ABSOL!L17/([1]ABSOL!L17+[1]ABSOL!L60+[1]ABSOL!L103)*100</f>
        <v>76.469560660319686</v>
      </c>
      <c r="C18" s="90">
        <f>+'C8,C10,C12'!C18/('C8,C10,C12'!C18+'C8,C10,C12'!C63+'C8,C10,C12'!C107)*100</f>
        <v>73.36647157860979</v>
      </c>
      <c r="D18" s="90">
        <f>+'C8,C10,C12'!D18/('C8,C10,C12'!D18+'C8,C10,C12'!D63+'C8,C10,C12'!D107)*100</f>
        <v>71.401592297722644</v>
      </c>
      <c r="E18" s="90">
        <f>+'C8,C10,C12'!E18/('C8,C10,C12'!E18+'C8,C10,C12'!E63+'C8,C10,C12'!E107)*100</f>
        <v>73.565223339489705</v>
      </c>
      <c r="F18" s="90">
        <f>+'C8,C10,C12'!F18/('C8,C10,C12'!F18+'C8,C10,C12'!F63+'C8,C10,C12'!F107)*100</f>
        <v>69.559303590859628</v>
      </c>
      <c r="G18" s="90">
        <f>+'C8,C10,C12'!G18/('C8,C10,C12'!G18+'C8,C10,C12'!G63+'C8,C10,C12'!G107)*100</f>
        <v>68.849245246030193</v>
      </c>
      <c r="H18" s="90">
        <f>+'C8,C10,C12'!H18/('C8,C10,C12'!H18+'C8,C10,C12'!H63+'C8,C10,C12'!H107)*100</f>
        <v>69.521607349310997</v>
      </c>
      <c r="I18" s="90">
        <f>+'C8,C10,C12'!I18/('C8,C10,C12'!I18+'C8,C10,C12'!I63+'C8,C10,C12'!I107)*100</f>
        <v>67.326413323950277</v>
      </c>
      <c r="J18" s="90">
        <f>+'C8,C10,C12'!J18/('C8,C10,C12'!J18+'C8,C10,C12'!J63+'C8,C10,C12'!J107)*100</f>
        <v>72.132036261783568</v>
      </c>
      <c r="K18" s="90">
        <f>+'C8,C10,C12'!K18/('C8,C10,C12'!K18+'C8,C10,C12'!K63+'C8,C10,C12'!K107)*100</f>
        <v>67.889115096076083</v>
      </c>
      <c r="L18" s="90">
        <f>+'C8,C10,C12'!L18/('C8,C10,C12'!L18+'C8,C10,C12'!L63+'C8,C10,C12'!L107)*100</f>
        <v>66.871483969632422</v>
      </c>
      <c r="M18" s="90">
        <f>+'C8,C10,C12'!M18/('C8,C10,C12'!M18+'C8,C10,C12'!M63+'C8,C10,C12'!M107)*100</f>
        <v>71.401266928789866</v>
      </c>
      <c r="N18" s="90">
        <f>+'C8,C10,C12'!N18/('C8,C10,C12'!N18+'C8,C10,C12'!N63+'C8,C10,C12'!N107)*100</f>
        <v>70.080026130981537</v>
      </c>
      <c r="O18" s="90">
        <f>+'C8,C10,C12'!O18/('C8,C10,C12'!O18+'C8,C10,C12'!O63+'C8,C10,C12'!O107)*100</f>
        <v>70.180618732210789</v>
      </c>
      <c r="P18" s="90">
        <f>+'C8,C10,C12'!P18/('C8,C10,C12'!P18+'C8,C10,C12'!P63+'C8,C10,C12'!P107)*100</f>
        <v>74.072761335730021</v>
      </c>
      <c r="Q18" s="90">
        <f>+'C8,C10,C12'!Q18/('C8,C10,C12'!Q18+'C8,C10,C12'!Q63+'C8,C10,C12'!Q107)*100</f>
        <v>71.283139941620632</v>
      </c>
      <c r="R18" s="90">
        <f>+'C8,C10,C12'!R18/('C8,C10,C12'!R18+'C8,C10,C12'!R63+'C8,C10,C12'!R107)*100</f>
        <v>74.019755955839628</v>
      </c>
    </row>
    <row r="19" spans="1:18" ht="15" customHeight="1" x14ac:dyDescent="0.25">
      <c r="A19" s="80" t="s">
        <v>57</v>
      </c>
      <c r="B19" s="90">
        <f>+[1]ABSOL!L18/([1]ABSOL!L18+[1]ABSOL!L61+[1]ABSOL!L104)*100</f>
        <v>78.043704474505731</v>
      </c>
      <c r="C19" s="90">
        <f>+'C8,C10,C12'!C19/('C8,C10,C12'!C19+'C8,C10,C12'!C64+'C8,C10,C12'!C108)*100</f>
        <v>78.602202010531357</v>
      </c>
      <c r="D19" s="90">
        <f>+'C8,C10,C12'!D19/('C8,C10,C12'!D19+'C8,C10,C12'!D64+'C8,C10,C12'!D108)*100</f>
        <v>78.97834274952919</v>
      </c>
      <c r="E19" s="90">
        <f>+'C8,C10,C12'!E19/('C8,C10,C12'!E19+'C8,C10,C12'!E64+'C8,C10,C12'!E108)*100</f>
        <v>83.897103504152312</v>
      </c>
      <c r="F19" s="90">
        <f>+'C8,C10,C12'!F19/('C8,C10,C12'!F19+'C8,C10,C12'!F64+'C8,C10,C12'!F108)*100</f>
        <v>78.568642745709823</v>
      </c>
      <c r="G19" s="90">
        <f>+'C8,C10,C12'!G19/('C8,C10,C12'!G19+'C8,C10,C12'!G64+'C8,C10,C12'!G108)*100</f>
        <v>76.553577426939867</v>
      </c>
      <c r="H19" s="90">
        <f>+'C8,C10,C12'!H19/('C8,C10,C12'!H19+'C8,C10,C12'!H64+'C8,C10,C12'!H108)*100</f>
        <v>74.425853018372706</v>
      </c>
      <c r="I19" s="90">
        <f>+'C8,C10,C12'!I19/('C8,C10,C12'!I19+'C8,C10,C12'!I64+'C8,C10,C12'!I108)*100</f>
        <v>79.58575239290758</v>
      </c>
      <c r="J19" s="90">
        <f>+'C8,C10,C12'!J19/('C8,C10,C12'!J19+'C8,C10,C12'!J64+'C8,C10,C12'!J108)*100</f>
        <v>79.144150722944346</v>
      </c>
      <c r="K19" s="90">
        <f>+'C8,C10,C12'!K19/('C8,C10,C12'!K19+'C8,C10,C12'!K64+'C8,C10,C12'!K108)*100</f>
        <v>79.943767572633547</v>
      </c>
      <c r="L19" s="90">
        <f>+'C8,C10,C12'!L19/('C8,C10,C12'!L19+'C8,C10,C12'!L64+'C8,C10,C12'!L108)*100</f>
        <v>85.067630909334397</v>
      </c>
      <c r="M19" s="90">
        <f>+'C8,C10,C12'!M19/('C8,C10,C12'!M19+'C8,C10,C12'!M64+'C8,C10,C12'!M108)*100</f>
        <v>82.525148310549383</v>
      </c>
      <c r="N19" s="90">
        <f>+'C8,C10,C12'!N19/('C8,C10,C12'!N19+'C8,C10,C12'!N64+'C8,C10,C12'!N108)*100</f>
        <v>80.501214678429861</v>
      </c>
      <c r="O19" s="90">
        <f>+'C8,C10,C12'!O19/('C8,C10,C12'!O19+'C8,C10,C12'!O64+'C8,C10,C12'!O108)*100</f>
        <v>80.924431401320618</v>
      </c>
      <c r="P19" s="90">
        <f>+'C8,C10,C12'!P19/('C8,C10,C12'!P19+'C8,C10,C12'!P64+'C8,C10,C12'!P108)*100</f>
        <v>84.269783401243842</v>
      </c>
      <c r="Q19" s="90">
        <f>+'C8,C10,C12'!Q19/('C8,C10,C12'!Q19+'C8,C10,C12'!Q64+'C8,C10,C12'!Q108)*100</f>
        <v>79.334600760456269</v>
      </c>
      <c r="R19" s="90">
        <f>+'C8,C10,C12'!R19/('C8,C10,C12'!R19+'C8,C10,C12'!R64+'C8,C10,C12'!R108)*100</f>
        <v>80.826534231997158</v>
      </c>
    </row>
    <row r="20" spans="1:18" ht="15" customHeight="1" x14ac:dyDescent="0.25">
      <c r="A20" s="72"/>
      <c r="B20" s="91"/>
      <c r="C20" s="90"/>
      <c r="D20" s="90"/>
      <c r="E20" s="90"/>
      <c r="F20" s="90"/>
      <c r="G20" s="90"/>
      <c r="H20" s="90"/>
      <c r="I20" s="90"/>
      <c r="J20" s="90"/>
      <c r="K20" s="90"/>
      <c r="L20" s="90"/>
      <c r="M20" s="90"/>
      <c r="N20" s="90"/>
      <c r="O20" s="90"/>
      <c r="P20" s="90"/>
      <c r="Q20" s="90"/>
      <c r="R20" s="90"/>
    </row>
    <row r="21" spans="1:18" ht="15" customHeight="1" x14ac:dyDescent="0.25">
      <c r="A21" s="74" t="s">
        <v>58</v>
      </c>
      <c r="B21" s="88">
        <f>+[1]ABSOL!L20/([1]ABSOL!L20+[1]ABSOL!L63+[1]ABSOL!L106)*100</f>
        <v>57.482677244426597</v>
      </c>
      <c r="C21" s="88">
        <f>+'C8,C10,C12'!C21/('C8,C10,C12'!C21+'C8,C10,C12'!C66+'C8,C10,C12'!C110)*100</f>
        <v>54.696815429072522</v>
      </c>
      <c r="D21" s="88">
        <f>+'C8,C10,C12'!D21/('C8,C10,C12'!D21+'C8,C10,C12'!D66+'C8,C10,C12'!D110)*100</f>
        <v>54.397696927358567</v>
      </c>
      <c r="E21" s="88">
        <f>+'C8,C10,C12'!E21/('C8,C10,C12'!E21+'C8,C10,C12'!E66+'C8,C10,C12'!E110)*100</f>
        <v>55.698249420994429</v>
      </c>
      <c r="F21" s="88">
        <f>+'C8,C10,C12'!F21/('C8,C10,C12'!F21+'C8,C10,C12'!F66+'C8,C10,C12'!F110)*100</f>
        <v>54.847152694839018</v>
      </c>
      <c r="G21" s="88">
        <f>+'C8,C10,C12'!G21/('C8,C10,C12'!G21+'C8,C10,C12'!G66+'C8,C10,C12'!G110)*100</f>
        <v>53.388295244276954</v>
      </c>
      <c r="H21" s="88">
        <f>+'C8,C10,C12'!H21/('C8,C10,C12'!H21+'C8,C10,C12'!H66+'C8,C10,C12'!H110)*100</f>
        <v>52.435416795682222</v>
      </c>
      <c r="I21" s="88">
        <f>+'C8,C10,C12'!I21/('C8,C10,C12'!I21+'C8,C10,C12'!I66+'C8,C10,C12'!I110)*100</f>
        <v>53.802727138692177</v>
      </c>
      <c r="J21" s="88">
        <f>+'C8,C10,C12'!J21/('C8,C10,C12'!J21+'C8,C10,C12'!J66+'C8,C10,C12'!J110)*100</f>
        <v>59.402785975115279</v>
      </c>
      <c r="K21" s="88">
        <f>+'C8,C10,C12'!K21/('C8,C10,C12'!K21+'C8,C10,C12'!K66+'C8,C10,C12'!K110)*100</f>
        <v>55.844534953224255</v>
      </c>
      <c r="L21" s="88">
        <f>+'C8,C10,C12'!L21/('C8,C10,C12'!L21+'C8,C10,C12'!L66+'C8,C10,C12'!L110)*100</f>
        <v>55.344812792687826</v>
      </c>
      <c r="M21" s="88">
        <f>+'C8,C10,C12'!M21/('C8,C10,C12'!M21+'C8,C10,C12'!M66+'C8,C10,C12'!M110)*100</f>
        <v>56.622155148019893</v>
      </c>
      <c r="N21" s="88">
        <f>+'C8,C10,C12'!N21/('C8,C10,C12'!N21+'C8,C10,C12'!N66+'C8,C10,C12'!N110)*100</f>
        <v>57.104735279968779</v>
      </c>
      <c r="O21" s="88">
        <f>+'C8,C10,C12'!O21/('C8,C10,C12'!O21+'C8,C10,C12'!O66+'C8,C10,C12'!O110)*100</f>
        <v>57.418726598609297</v>
      </c>
      <c r="P21" s="88">
        <f>+'C8,C10,C12'!P21/('C8,C10,C12'!P21+'C8,C10,C12'!P66+'C8,C10,C12'!P110)*100</f>
        <v>58.164605450366643</v>
      </c>
      <c r="Q21" s="88">
        <f>+'C8,C10,C12'!Q21/('C8,C10,C12'!Q21+'C8,C10,C12'!Q66+'C8,C10,C12'!Q110)*100</f>
        <v>58.422219143925744</v>
      </c>
      <c r="R21" s="88">
        <f>+'C8,C10,C12'!R21/('C8,C10,C12'!R21+'C8,C10,C12'!R66+'C8,C10,C12'!R110)*100</f>
        <v>59.928385717854539</v>
      </c>
    </row>
    <row r="22" spans="1:18" ht="15" customHeight="1" x14ac:dyDescent="0.25">
      <c r="A22" s="71" t="s">
        <v>50</v>
      </c>
      <c r="B22" s="89">
        <f>+[1]ABSOL!L21/([1]ABSOL!L21+[1]ABSOL!L64+[1]ABSOL!L107)*100</f>
        <v>55.537132754143016</v>
      </c>
      <c r="C22" s="89">
        <f>+'C8,C10,C12'!C22/('C8,C10,C12'!C22+'C8,C10,C12'!C67+'C8,C10,C12'!C111)*100</f>
        <v>53.552602634816402</v>
      </c>
      <c r="D22" s="89">
        <f>+'C8,C10,C12'!D22/('C8,C10,C12'!D22+'C8,C10,C12'!D67+'C8,C10,C12'!D111)*100</f>
        <v>53.120995217703872</v>
      </c>
      <c r="E22" s="89">
        <f>+'C8,C10,C12'!E22/('C8,C10,C12'!E22+'C8,C10,C12'!E67+'C8,C10,C12'!E111)*100</f>
        <v>54.209872910851018</v>
      </c>
      <c r="F22" s="89">
        <f>+'C8,C10,C12'!F22/('C8,C10,C12'!F22+'C8,C10,C12'!F67+'C8,C10,C12'!F111)*100</f>
        <v>53.454806733123597</v>
      </c>
      <c r="G22" s="89">
        <f>+'C8,C10,C12'!G22/('C8,C10,C12'!G22+'C8,C10,C12'!G67+'C8,C10,C12'!G111)*100</f>
        <v>51.716615766687923</v>
      </c>
      <c r="H22" s="89">
        <f>+'C8,C10,C12'!H22/('C8,C10,C12'!H22+'C8,C10,C12'!H67+'C8,C10,C12'!H111)*100</f>
        <v>50.954386293794315</v>
      </c>
      <c r="I22" s="89">
        <f>+'C8,C10,C12'!I22/('C8,C10,C12'!I22+'C8,C10,C12'!I67+'C8,C10,C12'!I111)*100</f>
        <v>52.943032663063548</v>
      </c>
      <c r="J22" s="89">
        <f>+'C8,C10,C12'!J22/('C8,C10,C12'!J22+'C8,C10,C12'!J67+'C8,C10,C12'!J111)*100</f>
        <v>59.172714373968951</v>
      </c>
      <c r="K22" s="89">
        <f>+'C8,C10,C12'!K22/('C8,C10,C12'!K22+'C8,C10,C12'!K67+'C8,C10,C12'!K111)*100</f>
        <v>54.96713242823639</v>
      </c>
      <c r="L22" s="89">
        <f>+'C8,C10,C12'!L22/('C8,C10,C12'!L22+'C8,C10,C12'!L67+'C8,C10,C12'!L111)*100</f>
        <v>54.528316355874793</v>
      </c>
      <c r="M22" s="89">
        <f>+'C8,C10,C12'!M22/('C8,C10,C12'!M22+'C8,C10,C12'!M67+'C8,C10,C12'!M111)*100</f>
        <v>54.868942299173526</v>
      </c>
      <c r="N22" s="89">
        <f>+'C8,C10,C12'!N22/('C8,C10,C12'!N22+'C8,C10,C12'!N67+'C8,C10,C12'!N111)*100</f>
        <v>55.754565171762408</v>
      </c>
      <c r="O22" s="89">
        <f>+'C8,C10,C12'!O22/('C8,C10,C12'!O22+'C8,C10,C12'!O67+'C8,C10,C12'!O111)*100</f>
        <v>55.9799130334398</v>
      </c>
      <c r="P22" s="89">
        <f>+'C8,C10,C12'!P22/('C8,C10,C12'!P22+'C8,C10,C12'!P67+'C8,C10,C12'!P111)*100</f>
        <v>55.784070017348974</v>
      </c>
      <c r="Q22" s="89">
        <f>+'C8,C10,C12'!Q22/('C8,C10,C12'!Q22+'C8,C10,C12'!Q67+'C8,C10,C12'!Q111)*100</f>
        <v>56.30537964046092</v>
      </c>
      <c r="R22" s="89">
        <f>+'C8,C10,C12'!R22/('C8,C10,C12'!R22+'C8,C10,C12'!R67+'C8,C10,C12'!R111)*100</f>
        <v>58.006834023088651</v>
      </c>
    </row>
    <row r="23" spans="1:18" ht="15" customHeight="1" x14ac:dyDescent="0.25">
      <c r="A23" s="71" t="s">
        <v>51</v>
      </c>
      <c r="B23" s="90">
        <f>+[1]ABSOL!L22/([1]ABSOL!L22+[1]ABSOL!L65+[1]ABSOL!L108)*100</f>
        <v>49.456555112066319</v>
      </c>
      <c r="C23" s="90">
        <f>+'C8,C10,C12'!C23/('C8,C10,C12'!C23+'C8,C10,C12'!C68+'C8,C10,C12'!C112)*100</f>
        <v>48.691397360036412</v>
      </c>
      <c r="D23" s="90">
        <f>+'C8,C10,C12'!D23/('C8,C10,C12'!D23+'C8,C10,C12'!D68+'C8,C10,C12'!D112)*100</f>
        <v>49.367179376859923</v>
      </c>
      <c r="E23" s="90">
        <f>+'C8,C10,C12'!E23/('C8,C10,C12'!E23+'C8,C10,C12'!E68+'C8,C10,C12'!E112)*100</f>
        <v>50.244057370198256</v>
      </c>
      <c r="F23" s="90">
        <f>+'C8,C10,C12'!F23/('C8,C10,C12'!F23+'C8,C10,C12'!F68+'C8,C10,C12'!F112)*100</f>
        <v>52.909343828458979</v>
      </c>
      <c r="G23" s="90">
        <f>+'C8,C10,C12'!G23/('C8,C10,C12'!G23+'C8,C10,C12'!G68+'C8,C10,C12'!G112)*100</f>
        <v>50.524435412501234</v>
      </c>
      <c r="H23" s="90">
        <f>+'C8,C10,C12'!H23/('C8,C10,C12'!H23+'C8,C10,C12'!H68+'C8,C10,C12'!H112)*100</f>
        <v>50.701981970147294</v>
      </c>
      <c r="I23" s="90">
        <f>+'C8,C10,C12'!I23/('C8,C10,C12'!I23+'C8,C10,C12'!I68+'C8,C10,C12'!I112)*100</f>
        <v>49.986570421353029</v>
      </c>
      <c r="J23" s="90">
        <f>+'C8,C10,C12'!J23/('C8,C10,C12'!J23+'C8,C10,C12'!J68+'C8,C10,C12'!J112)*100</f>
        <v>55.847525279403939</v>
      </c>
      <c r="K23" s="90">
        <f>+'C8,C10,C12'!K23/('C8,C10,C12'!K23+'C8,C10,C12'!K68+'C8,C10,C12'!K112)*100</f>
        <v>51.912568306010932</v>
      </c>
      <c r="L23" s="90">
        <f>+'C8,C10,C12'!L23/('C8,C10,C12'!L23+'C8,C10,C12'!L68+'C8,C10,C12'!L112)*100</f>
        <v>52.120304928860214</v>
      </c>
      <c r="M23" s="90">
        <f>+'C8,C10,C12'!M23/('C8,C10,C12'!M23+'C8,C10,C12'!M68+'C8,C10,C12'!M112)*100</f>
        <v>51.582583179226972</v>
      </c>
      <c r="N23" s="90">
        <f>+'C8,C10,C12'!N23/('C8,C10,C12'!N23+'C8,C10,C12'!N68+'C8,C10,C12'!N112)*100</f>
        <v>53.178416335581637</v>
      </c>
      <c r="O23" s="90">
        <f>+'C8,C10,C12'!O23/('C8,C10,C12'!O23+'C8,C10,C12'!O68+'C8,C10,C12'!O112)*100</f>
        <v>53.412796764936076</v>
      </c>
      <c r="P23" s="90">
        <f>+'C8,C10,C12'!P23/('C8,C10,C12'!P23+'C8,C10,C12'!P68+'C8,C10,C12'!P112)*100</f>
        <v>52.019135823487353</v>
      </c>
      <c r="Q23" s="90">
        <f>+'C8,C10,C12'!Q23/('C8,C10,C12'!Q23+'C8,C10,C12'!Q68+'C8,C10,C12'!Q112)*100</f>
        <v>54.294306896069379</v>
      </c>
      <c r="R23" s="90">
        <f>+'C8,C10,C12'!R23/('C8,C10,C12'!R23+'C8,C10,C12'!R68+'C8,C10,C12'!R112)*100</f>
        <v>55.836539283576982</v>
      </c>
    </row>
    <row r="24" spans="1:18" ht="15" customHeight="1" x14ac:dyDescent="0.25">
      <c r="A24" s="71" t="s">
        <v>52</v>
      </c>
      <c r="B24" s="90">
        <f>+[1]ABSOL!L23/([1]ABSOL!L23+[1]ABSOL!L66+[1]ABSOL!L109)*100</f>
        <v>53.102033396525307</v>
      </c>
      <c r="C24" s="90">
        <f>+'C8,C10,C12'!C24/('C8,C10,C12'!C24+'C8,C10,C12'!C69+'C8,C10,C12'!C113)*100</f>
        <v>52.529615643267292</v>
      </c>
      <c r="D24" s="90">
        <f>+'C8,C10,C12'!D24/('C8,C10,C12'!D24+'C8,C10,C12'!D69+'C8,C10,C12'!D113)*100</f>
        <v>53.265975144338974</v>
      </c>
      <c r="E24" s="90">
        <f>+'C8,C10,C12'!E24/('C8,C10,C12'!E24+'C8,C10,C12'!E69+'C8,C10,C12'!E113)*100</f>
        <v>55.81008190717187</v>
      </c>
      <c r="F24" s="90">
        <f>+'C8,C10,C12'!F24/('C8,C10,C12'!F24+'C8,C10,C12'!F69+'C8,C10,C12'!F113)*100</f>
        <v>54.97147072223548</v>
      </c>
      <c r="G24" s="90">
        <f>+'C8,C10,C12'!G24/('C8,C10,C12'!G24+'C8,C10,C12'!G69+'C8,C10,C12'!G113)*100</f>
        <v>52.192567354407217</v>
      </c>
      <c r="H24" s="90">
        <f>+'C8,C10,C12'!H24/('C8,C10,C12'!H24+'C8,C10,C12'!H69+'C8,C10,C12'!H113)*100</f>
        <v>50.820109621661572</v>
      </c>
      <c r="I24" s="90">
        <f>+'C8,C10,C12'!I24/('C8,C10,C12'!I24+'C8,C10,C12'!I69+'C8,C10,C12'!I113)*100</f>
        <v>51.105073943949662</v>
      </c>
      <c r="J24" s="90">
        <f>+'C8,C10,C12'!J24/('C8,C10,C12'!J24+'C8,C10,C12'!J69+'C8,C10,C12'!J113)*100</f>
        <v>57.305342381767829</v>
      </c>
      <c r="K24" s="90">
        <f>+'C8,C10,C12'!K24/('C8,C10,C12'!K24+'C8,C10,C12'!K69+'C8,C10,C12'!K113)*100</f>
        <v>53.623129223921431</v>
      </c>
      <c r="L24" s="90">
        <f>+'C8,C10,C12'!L24/('C8,C10,C12'!L24+'C8,C10,C12'!L69+'C8,C10,C12'!L113)*100</f>
        <v>52.723194791790718</v>
      </c>
      <c r="M24" s="90">
        <f>+'C8,C10,C12'!M24/('C8,C10,C12'!M24+'C8,C10,C12'!M69+'C8,C10,C12'!M113)*100</f>
        <v>53.586113266097747</v>
      </c>
      <c r="N24" s="90">
        <f>+'C8,C10,C12'!N24/('C8,C10,C12'!N24+'C8,C10,C12'!N69+'C8,C10,C12'!N113)*100</f>
        <v>53.239214137624643</v>
      </c>
      <c r="O24" s="90">
        <f>+'C8,C10,C12'!O24/('C8,C10,C12'!O24+'C8,C10,C12'!O69+'C8,C10,C12'!O113)*100</f>
        <v>52.954684629516223</v>
      </c>
      <c r="P24" s="90">
        <f>+'C8,C10,C12'!P24/('C8,C10,C12'!P24+'C8,C10,C12'!P69+'C8,C10,C12'!P113)*100</f>
        <v>52.248887168569766</v>
      </c>
      <c r="Q24" s="90">
        <f>+'C8,C10,C12'!Q24/('C8,C10,C12'!Q24+'C8,C10,C12'!Q69+'C8,C10,C12'!Q113)*100</f>
        <v>52.42756622516557</v>
      </c>
      <c r="R24" s="90">
        <f>+'C8,C10,C12'!R24/('C8,C10,C12'!R24+'C8,C10,C12'!R69+'C8,C10,C12'!R113)*100</f>
        <v>55.288451514709259</v>
      </c>
    </row>
    <row r="25" spans="1:18" ht="15" customHeight="1" x14ac:dyDescent="0.25">
      <c r="A25" s="71" t="s">
        <v>53</v>
      </c>
      <c r="B25" s="90">
        <f>+[1]ABSOL!L24/([1]ABSOL!L24+[1]ABSOL!L67+[1]ABSOL!L110)*100</f>
        <v>68.206424843592984</v>
      </c>
      <c r="C25" s="90">
        <f>+'C8,C10,C12'!C25/('C8,C10,C12'!C25+'C8,C10,C12'!C70+'C8,C10,C12'!C114)*100</f>
        <v>62.990016267423684</v>
      </c>
      <c r="D25" s="90">
        <f>+'C8,C10,C12'!D25/('C8,C10,C12'!D25+'C8,C10,C12'!D70+'C8,C10,C12'!D114)*100</f>
        <v>59.618700900555666</v>
      </c>
      <c r="E25" s="90">
        <f>+'C8,C10,C12'!E25/('C8,C10,C12'!E25+'C8,C10,C12'!E70+'C8,C10,C12'!E114)*100</f>
        <v>58.999941991994895</v>
      </c>
      <c r="F25" s="90">
        <f>+'C8,C10,C12'!F25/('C8,C10,C12'!F25+'C8,C10,C12'!F70+'C8,C10,C12'!F114)*100</f>
        <v>52.469329156878096</v>
      </c>
      <c r="G25" s="90">
        <f>+'C8,C10,C12'!G25/('C8,C10,C12'!G25+'C8,C10,C12'!G70+'C8,C10,C12'!G114)*100</f>
        <v>52.956457199406238</v>
      </c>
      <c r="H25" s="90">
        <f>+'C8,C10,C12'!H25/('C8,C10,C12'!H25+'C8,C10,C12'!H70+'C8,C10,C12'!H114)*100</f>
        <v>51.505622500062884</v>
      </c>
      <c r="I25" s="90">
        <f>+'C8,C10,C12'!I25/('C8,C10,C12'!I25+'C8,C10,C12'!I70+'C8,C10,C12'!I114)*100</f>
        <v>59.526460328063536</v>
      </c>
      <c r="J25" s="90">
        <f>+'C8,C10,C12'!J25/('C8,C10,C12'!J25+'C8,C10,C12'!J70+'C8,C10,C12'!J114)*100</f>
        <v>66.402487961476737</v>
      </c>
      <c r="K25" s="90">
        <f>+'C8,C10,C12'!K25/('C8,C10,C12'!K25+'C8,C10,C12'!K70+'C8,C10,C12'!K114)*100</f>
        <v>61.337382991435973</v>
      </c>
      <c r="L25" s="90">
        <f>+'C8,C10,C12'!L25/('C8,C10,C12'!L25+'C8,C10,C12'!L70+'C8,C10,C12'!L114)*100</f>
        <v>60.508983485883093</v>
      </c>
      <c r="M25" s="90">
        <f>+'C8,C10,C12'!M25/('C8,C10,C12'!M25+'C8,C10,C12'!M70+'C8,C10,C12'!M114)*100</f>
        <v>61.72162511271965</v>
      </c>
      <c r="N25" s="90">
        <f>+'C8,C10,C12'!N25/('C8,C10,C12'!N25+'C8,C10,C12'!N70+'C8,C10,C12'!N114)*100</f>
        <v>62.831412103746395</v>
      </c>
      <c r="O25" s="90">
        <f>+'C8,C10,C12'!O25/('C8,C10,C12'!O25+'C8,C10,C12'!O70+'C8,C10,C12'!O114)*100</f>
        <v>63.432377533185317</v>
      </c>
      <c r="P25" s="90">
        <f>+'C8,C10,C12'!P25/('C8,C10,C12'!P25+'C8,C10,C12'!P70+'C8,C10,C12'!P114)*100</f>
        <v>64.947354089134976</v>
      </c>
      <c r="Q25" s="90">
        <f>+'C8,C10,C12'!Q25/('C8,C10,C12'!Q25+'C8,C10,C12'!Q70+'C8,C10,C12'!Q114)*100</f>
        <v>63.299717814682886</v>
      </c>
      <c r="R25" s="90">
        <f>+'C8,C10,C12'!R25/('C8,C10,C12'!R25+'C8,C10,C12'!R70+'C8,C10,C12'!R114)*100</f>
        <v>64.365856069592724</v>
      </c>
    </row>
    <row r="26" spans="1:18" ht="15" customHeight="1" x14ac:dyDescent="0.25">
      <c r="A26" s="72"/>
      <c r="B26" s="91"/>
      <c r="C26" s="91"/>
      <c r="D26" s="91"/>
      <c r="E26" s="91"/>
      <c r="F26" s="91"/>
      <c r="G26" s="91"/>
      <c r="H26" s="91"/>
      <c r="I26" s="91"/>
      <c r="J26" s="91"/>
      <c r="K26" s="91"/>
      <c r="L26" s="91"/>
      <c r="M26" s="91"/>
      <c r="N26" s="91"/>
      <c r="O26" s="91"/>
      <c r="P26" s="91"/>
      <c r="Q26" s="91"/>
      <c r="R26" s="91"/>
    </row>
    <row r="27" spans="1:18" ht="15" customHeight="1" x14ac:dyDescent="0.25">
      <c r="A27" s="80" t="s">
        <v>54</v>
      </c>
      <c r="B27" s="89">
        <f>+[1]ABSOL!L26/([1]ABSOL!L26+[1]ABSOL!L69+[1]ABSOL!L112)*100</f>
        <v>63.076099910012893</v>
      </c>
      <c r="C27" s="89">
        <f>+'C8,C10,C12'!C27/('C8,C10,C12'!C27+'C8,C10,C12'!C72+'C8,C10,C12'!C116)*100</f>
        <v>57.674043924361904</v>
      </c>
      <c r="D27" s="89">
        <f>+'C8,C10,C12'!D27/('C8,C10,C12'!D27+'C8,C10,C12'!D72+'C8,C10,C12'!D116)*100</f>
        <v>57.696345649101552</v>
      </c>
      <c r="E27" s="89">
        <f>+'C8,C10,C12'!E27/('C8,C10,C12'!E27+'C8,C10,C12'!E72+'C8,C10,C12'!E116)*100</f>
        <v>59.659644364650376</v>
      </c>
      <c r="F27" s="89">
        <f>+'C8,C10,C12'!F27/('C8,C10,C12'!F27+'C8,C10,C12'!F72+'C8,C10,C12'!F116)*100</f>
        <v>58.583891863556367</v>
      </c>
      <c r="G27" s="89">
        <f>+'C8,C10,C12'!G27/('C8,C10,C12'!G27+'C8,C10,C12'!G72+'C8,C10,C12'!G116)*100</f>
        <v>57.722629261586121</v>
      </c>
      <c r="H27" s="89">
        <f>+'C8,C10,C12'!H27/('C8,C10,C12'!H27+'C8,C10,C12'!H72+'C8,C10,C12'!H116)*100</f>
        <v>56.088177014531048</v>
      </c>
      <c r="I27" s="89">
        <f>+'C8,C10,C12'!I27/('C8,C10,C12'!I27+'C8,C10,C12'!I72+'C8,C10,C12'!I116)*100</f>
        <v>55.891179540709814</v>
      </c>
      <c r="J27" s="89">
        <f>+'C8,C10,C12'!J27/('C8,C10,C12'!J27+'C8,C10,C12'!J72+'C8,C10,C12'!J116)*100</f>
        <v>59.957446808510639</v>
      </c>
      <c r="K27" s="89">
        <f>+'C8,C10,C12'!K27/('C8,C10,C12'!K27+'C8,C10,C12'!K72+'C8,C10,C12'!K116)*100</f>
        <v>57.905107677030962</v>
      </c>
      <c r="L27" s="89">
        <f>+'C8,C10,C12'!L27/('C8,C10,C12'!L27+'C8,C10,C12'!L72+'C8,C10,C12'!L116)*100</f>
        <v>57.311760087442465</v>
      </c>
      <c r="M27" s="89">
        <f>+'C8,C10,C12'!M27/('C8,C10,C12'!M27+'C8,C10,C12'!M72+'C8,C10,C12'!M116)*100</f>
        <v>60.909667734497106</v>
      </c>
      <c r="N27" s="89">
        <f>+'C8,C10,C12'!N27/('C8,C10,C12'!N27+'C8,C10,C12'!N72+'C8,C10,C12'!N116)*100</f>
        <v>60.467658381255639</v>
      </c>
      <c r="O27" s="89">
        <f>+'C8,C10,C12'!O27/('C8,C10,C12'!O27+'C8,C10,C12'!O72+'C8,C10,C12'!O116)*100</f>
        <v>60.990209344901693</v>
      </c>
      <c r="P27" s="89">
        <f>+'C8,C10,C12'!P27/('C8,C10,C12'!P27+'C8,C10,C12'!P72+'C8,C10,C12'!P116)*100</f>
        <v>63.838486699993823</v>
      </c>
      <c r="Q27" s="89">
        <f>+'C8,C10,C12'!Q27/('C8,C10,C12'!Q27+'C8,C10,C12'!Q72+'C8,C10,C12'!Q116)*100</f>
        <v>63.064696862467564</v>
      </c>
      <c r="R27" s="89">
        <f>+'C8,C10,C12'!R27/('C8,C10,C12'!R27+'C8,C10,C12'!R72+'C8,C10,C12'!R116)*100</f>
        <v>64.005141091182168</v>
      </c>
    </row>
    <row r="28" spans="1:18" ht="15" customHeight="1" x14ac:dyDescent="0.25">
      <c r="A28" s="80" t="s">
        <v>55</v>
      </c>
      <c r="B28" s="90">
        <f>+[1]ABSOL!L27/([1]ABSOL!L27+[1]ABSOL!L70+[1]ABSOL!L113)*100</f>
        <v>50.700196396550254</v>
      </c>
      <c r="C28" s="90">
        <f>+'C8,C10,C12'!C28/('C8,C10,C12'!C28+'C8,C10,C12'!C73+'C8,C10,C12'!C117)*100</f>
        <v>45.382491123623716</v>
      </c>
      <c r="D28" s="90">
        <f>+'C8,C10,C12'!D28/('C8,C10,C12'!D28+'C8,C10,C12'!D73+'C8,C10,C12'!D117)*100</f>
        <v>46.226184233525608</v>
      </c>
      <c r="E28" s="90">
        <f>+'C8,C10,C12'!E28/('C8,C10,C12'!E28+'C8,C10,C12'!E73+'C8,C10,C12'!E117)*100</f>
        <v>47.288187269216436</v>
      </c>
      <c r="F28" s="90">
        <f>+'C8,C10,C12'!F28/('C8,C10,C12'!F28+'C8,C10,C12'!F73+'C8,C10,C12'!F117)*100</f>
        <v>48.571710981516262</v>
      </c>
      <c r="G28" s="90">
        <f>+'C8,C10,C12'!G28/('C8,C10,C12'!G28+'C8,C10,C12'!G73+'C8,C10,C12'!G117)*100</f>
        <v>47.739667919040116</v>
      </c>
      <c r="H28" s="90">
        <f>+'C8,C10,C12'!H28/('C8,C10,C12'!H28+'C8,C10,C12'!H73+'C8,C10,C12'!H117)*100</f>
        <v>45.137228106138252</v>
      </c>
      <c r="I28" s="90">
        <f>+'C8,C10,C12'!I28/('C8,C10,C12'!I28+'C8,C10,C12'!I73+'C8,C10,C12'!I117)*100</f>
        <v>45.050156464773494</v>
      </c>
      <c r="J28" s="90">
        <f>+'C8,C10,C12'!J28/('C8,C10,C12'!J28+'C8,C10,C12'!J73+'C8,C10,C12'!J117)*100</f>
        <v>49.291864944482214</v>
      </c>
      <c r="K28" s="90">
        <f>+'C8,C10,C12'!K28/('C8,C10,C12'!K28+'C8,C10,C12'!K73+'C8,C10,C12'!K117)*100</f>
        <v>48.531846782205541</v>
      </c>
      <c r="L28" s="90">
        <f>+'C8,C10,C12'!L28/('C8,C10,C12'!L28+'C8,C10,C12'!L73+'C8,C10,C12'!L117)*100</f>
        <v>48.471302428256067</v>
      </c>
      <c r="M28" s="90">
        <f>+'C8,C10,C12'!M28/('C8,C10,C12'!M28+'C8,C10,C12'!M73+'C8,C10,C12'!M117)*100</f>
        <v>50.969229060208846</v>
      </c>
      <c r="N28" s="90">
        <f>+'C8,C10,C12'!N28/('C8,C10,C12'!N28+'C8,C10,C12'!N73+'C8,C10,C12'!N117)*100</f>
        <v>50.644806847096923</v>
      </c>
      <c r="O28" s="90">
        <f>+'C8,C10,C12'!O28/('C8,C10,C12'!O28+'C8,C10,C12'!O73+'C8,C10,C12'!O117)*100</f>
        <v>51.037609719235022</v>
      </c>
      <c r="P28" s="90">
        <f>+'C8,C10,C12'!P28/('C8,C10,C12'!P28+'C8,C10,C12'!P73+'C8,C10,C12'!P117)*100</f>
        <v>52.894472921774017</v>
      </c>
      <c r="Q28" s="90">
        <f>+'C8,C10,C12'!Q28/('C8,C10,C12'!Q28+'C8,C10,C12'!Q73+'C8,C10,C12'!Q117)*100</f>
        <v>53.942238841594403</v>
      </c>
      <c r="R28" s="90">
        <f>+'C8,C10,C12'!R28/('C8,C10,C12'!R28+'C8,C10,C12'!R73+'C8,C10,C12'!R117)*100</f>
        <v>53.140654095308037</v>
      </c>
    </row>
    <row r="29" spans="1:18" ht="15" customHeight="1" x14ac:dyDescent="0.25">
      <c r="A29" s="80" t="s">
        <v>56</v>
      </c>
      <c r="B29" s="90">
        <f>+[1]ABSOL!L28/([1]ABSOL!L28+[1]ABSOL!L71+[1]ABSOL!L114)*100</f>
        <v>79.223822588020127</v>
      </c>
      <c r="C29" s="90">
        <f>+'C8,C10,C12'!C29/('C8,C10,C12'!C29+'C8,C10,C12'!C74+'C8,C10,C12'!C118)*100</f>
        <v>75.191279740069177</v>
      </c>
      <c r="D29" s="90">
        <f>+'C8,C10,C12'!D29/('C8,C10,C12'!D29+'C8,C10,C12'!D74+'C8,C10,C12'!D118)*100</f>
        <v>73.268278613661479</v>
      </c>
      <c r="E29" s="90">
        <f>+'C8,C10,C12'!E29/('C8,C10,C12'!E29+'C8,C10,C12'!E74+'C8,C10,C12'!E118)*100</f>
        <v>75.424141749723148</v>
      </c>
      <c r="F29" s="90">
        <f>+'C8,C10,C12'!F29/('C8,C10,C12'!F29+'C8,C10,C12'!F74+'C8,C10,C12'!F118)*100</f>
        <v>71.60806212372394</v>
      </c>
      <c r="G29" s="90">
        <f>+'C8,C10,C12'!G29/('C8,C10,C12'!G29+'C8,C10,C12'!G74+'C8,C10,C12'!G118)*100</f>
        <v>70.987322954949008</v>
      </c>
      <c r="H29" s="90">
        <f>+'C8,C10,C12'!H29/('C8,C10,C12'!H29+'C8,C10,C12'!H74+'C8,C10,C12'!H118)*100</f>
        <v>71.093162291641917</v>
      </c>
      <c r="I29" s="90">
        <f>+'C8,C10,C12'!I29/('C8,C10,C12'!I29+'C8,C10,C12'!I74+'C8,C10,C12'!I118)*100</f>
        <v>69.362808842652797</v>
      </c>
      <c r="J29" s="90">
        <f>+'C8,C10,C12'!J29/('C8,C10,C12'!J29+'C8,C10,C12'!J74+'C8,C10,C12'!J118)*100</f>
        <v>74.315229300360002</v>
      </c>
      <c r="K29" s="90">
        <f>+'C8,C10,C12'!K29/('C8,C10,C12'!K29+'C8,C10,C12'!K74+'C8,C10,C12'!K118)*100</f>
        <v>69.626469744766268</v>
      </c>
      <c r="L29" s="90">
        <f>+'C8,C10,C12'!L29/('C8,C10,C12'!L29+'C8,C10,C12'!L74+'C8,C10,C12'!L118)*100</f>
        <v>68.175742225974389</v>
      </c>
      <c r="M29" s="90">
        <f>+'C8,C10,C12'!M29/('C8,C10,C12'!M29+'C8,C10,C12'!M74+'C8,C10,C12'!M118)*100</f>
        <v>73.194385667936231</v>
      </c>
      <c r="N29" s="90">
        <f>+'C8,C10,C12'!N29/('C8,C10,C12'!N29+'C8,C10,C12'!N74+'C8,C10,C12'!N118)*100</f>
        <v>72.108169333144559</v>
      </c>
      <c r="O29" s="90">
        <f>+'C8,C10,C12'!O29/('C8,C10,C12'!O29+'C8,C10,C12'!O74+'C8,C10,C12'!O118)*100</f>
        <v>72.825083445777992</v>
      </c>
      <c r="P29" s="90">
        <f>+'C8,C10,C12'!P29/('C8,C10,C12'!P29+'C8,C10,C12'!P74+'C8,C10,C12'!P118)*100</f>
        <v>77.102162827501317</v>
      </c>
      <c r="Q29" s="90">
        <f>+'C8,C10,C12'!Q29/('C8,C10,C12'!Q29+'C8,C10,C12'!Q74+'C8,C10,C12'!Q118)*100</f>
        <v>74.213034431841066</v>
      </c>
      <c r="R29" s="90">
        <f>+'C8,C10,C12'!R29/('C8,C10,C12'!R29+'C8,C10,C12'!R74+'C8,C10,C12'!R118)*100</f>
        <v>76.954248366013061</v>
      </c>
    </row>
    <row r="30" spans="1:18" ht="15" customHeight="1" x14ac:dyDescent="0.25">
      <c r="A30" s="80" t="s">
        <v>57</v>
      </c>
      <c r="B30" s="90">
        <f>+[1]ABSOL!L29/([1]ABSOL!L29)*100</f>
        <v>100</v>
      </c>
      <c r="C30" s="90">
        <f>+'C8,C10,C12'!C30/('C8,C10,C12'!C30+'C8,C10,C12'!C75+'C8,C10,C12'!C119)*100</f>
        <v>98.550724637681171</v>
      </c>
      <c r="D30" s="90">
        <f>+'C8,C10,C12'!D30/('C8,C10,C12'!D30+'C8,C10,C12'!D75+'C8,C10,C12'!D119)*100</f>
        <v>91.803278688524586</v>
      </c>
      <c r="E30" s="90">
        <f>+'C8,C10,C12'!E30/('C8,C10,C12'!E30+'C8,C10,C12'!E75+'C8,C10,C12'!E119)*100</f>
        <v>95.057034220532316</v>
      </c>
      <c r="F30" s="90">
        <f>+'C8,C10,C12'!F30/('C8,C10,C12'!F30+'C8,C10,C12'!F75+'C8,C10,C12'!F119)*100</f>
        <v>96.453900709219852</v>
      </c>
      <c r="G30" s="90">
        <f>+'C8,C10,C12'!G30/('C8,C10,C12'!G30+'C8,C10,C12'!G75+'C8,C10,C12'!G119)*100</f>
        <v>92.083333333333329</v>
      </c>
      <c r="H30" s="90">
        <f>+'C8,C10,C12'!H30/('C8,C10,C12'!H30+'C8,C10,C12'!H75+'C8,C10,C12'!H119)*100</f>
        <v>87.709497206703915</v>
      </c>
      <c r="I30" s="90">
        <f>+'C8,C10,C12'!I30/('C8,C10,C12'!I30+'C8,C10,C12'!I75+'C8,C10,C12'!I119)*100</f>
        <v>95.588235294117652</v>
      </c>
      <c r="J30" s="90">
        <f>+'C8,C10,C12'!J30/('C8,C10,C12'!J30+'C8,C10,C12'!J75+'C8,C10,C12'!J119)*100</f>
        <v>100</v>
      </c>
      <c r="K30" s="90">
        <f>+'C8,C10,C12'!K30/('C8,C10,C12'!K30+'C8,C10,C12'!K75+'C8,C10,C12'!K119)*100</f>
        <v>97.5</v>
      </c>
      <c r="L30" s="90">
        <f>+'C8,C10,C12'!L30/('C8,C10,C12'!L30+'C8,C10,C12'!L75+'C8,C10,C12'!L119)*100</f>
        <v>97.231833910034609</v>
      </c>
      <c r="M30" s="90">
        <f>+'C8,C10,C12'!M30/('C8,C10,C12'!M30+'C8,C10,C12'!M75+'C8,C10,C12'!M119)*100</f>
        <v>98.814229249011859</v>
      </c>
      <c r="N30" s="90">
        <f>+'C8,C10,C12'!N30/('C8,C10,C12'!N30+'C8,C10,C12'!N75+'C8,C10,C12'!N119)*100</f>
        <v>98.257839721254356</v>
      </c>
      <c r="O30" s="90">
        <f>+'C8,C10,C12'!O30/('C8,C10,C12'!O30+'C8,C10,C12'!O75+'C8,C10,C12'!O119)*100</f>
        <v>97.97570850202429</v>
      </c>
      <c r="P30" s="90">
        <f>+'C8,C10,C12'!P30/('C8,C10,C12'!P30+'C8,C10,C12'!P75+'C8,C10,C12'!P119)*100</f>
        <v>96.465696465696467</v>
      </c>
      <c r="Q30" s="90">
        <f>+'C8,C10,C12'!Q30/('C8,C10,C12'!Q30+'C8,C10,C12'!Q75+'C8,C10,C12'!Q119)*100</f>
        <v>100</v>
      </c>
      <c r="R30" s="90">
        <f>+'C8,C10,C12'!R30/('C8,C10,C12'!R30+'C8,C10,C12'!R75+'C8,C10,C12'!R119)*100</f>
        <v>98.839458413926494</v>
      </c>
    </row>
    <row r="31" spans="1:18" ht="15" customHeight="1" x14ac:dyDescent="0.25">
      <c r="A31" s="72"/>
      <c r="B31" s="91"/>
      <c r="C31" s="91"/>
      <c r="D31" s="91"/>
      <c r="E31" s="91"/>
      <c r="F31" s="91"/>
      <c r="G31" s="91"/>
      <c r="H31" s="91"/>
      <c r="I31" s="91"/>
      <c r="J31" s="91"/>
      <c r="K31" s="91"/>
      <c r="L31" s="91"/>
      <c r="M31" s="91"/>
      <c r="N31" s="91"/>
      <c r="O31" s="91"/>
      <c r="P31" s="91"/>
      <c r="Q31" s="91"/>
      <c r="R31" s="91"/>
    </row>
    <row r="32" spans="1:18" ht="15" customHeight="1" x14ac:dyDescent="0.25">
      <c r="A32" s="92" t="s">
        <v>59</v>
      </c>
      <c r="B32" s="88">
        <f>+[1]ABSOL!L31/([1]ABSOL!L31+[1]ABSOL!L74+[1]ABSOL!L117)*100</f>
        <v>58.687822218037141</v>
      </c>
      <c r="C32" s="88">
        <f>+'C8,C10,C12'!C32/('C8,C10,C12'!C32+'C8,C10,C12'!C77+'C8,C10,C12'!C121)*100</f>
        <v>55.450022614201721</v>
      </c>
      <c r="D32" s="88">
        <f>+'C8,C10,C12'!D32/('C8,C10,C12'!D32+'C8,C10,C12'!D77+'C8,C10,C12'!D121)*100</f>
        <v>55.364023072982782</v>
      </c>
      <c r="E32" s="88">
        <f>+'C8,C10,C12'!E32/('C8,C10,C12'!E32+'C8,C10,C12'!E77+'C8,C10,C12'!E121)*100</f>
        <v>58.608681729941758</v>
      </c>
      <c r="F32" s="88">
        <f>+'C8,C10,C12'!F32/('C8,C10,C12'!F32+'C8,C10,C12'!F77+'C8,C10,C12'!F121)*100</f>
        <v>57.479583160309268</v>
      </c>
      <c r="G32" s="88">
        <f>+'C8,C10,C12'!G32/('C8,C10,C12'!G32+'C8,C10,C12'!G77+'C8,C10,C12'!G121)*100</f>
        <v>54.850304054710421</v>
      </c>
      <c r="H32" s="88">
        <f>+'C8,C10,C12'!H32/('C8,C10,C12'!H32+'C8,C10,C12'!H77+'C8,C10,C12'!H121)*100</f>
        <v>54.327979392378211</v>
      </c>
      <c r="I32" s="88">
        <f>+'C8,C10,C12'!I32/('C8,C10,C12'!I32+'C8,C10,C12'!I77+'C8,C10,C12'!I121)*100</f>
        <v>55.31609195402298</v>
      </c>
      <c r="J32" s="88">
        <f>+'C8,C10,C12'!J32/('C8,C10,C12'!J32+'C8,C10,C12'!J77+'C8,C10,C12'!J121)*100</f>
        <v>62.914706448171529</v>
      </c>
      <c r="K32" s="88">
        <f>+'C8,C10,C12'!K32/('C8,C10,C12'!K32+'C8,C10,C12'!K77+'C8,C10,C12'!K121)*100</f>
        <v>59.445847987979064</v>
      </c>
      <c r="L32" s="88">
        <f>+'C8,C10,C12'!L32/('C8,C10,C12'!L32+'C8,C10,C12'!L77+'C8,C10,C12'!L121)*100</f>
        <v>59.28954555924841</v>
      </c>
      <c r="M32" s="88">
        <f>+'C8,C10,C12'!M32/('C8,C10,C12'!M32+'C8,C10,C12'!M77+'C8,C10,C12'!M121)*100</f>
        <v>60.054590651350956</v>
      </c>
      <c r="N32" s="88">
        <f>+'C8,C10,C12'!N32/('C8,C10,C12'!N32+'C8,C10,C12'!N77+'C8,C10,C12'!N121)*100</f>
        <v>59.253370929761672</v>
      </c>
      <c r="O32" s="88">
        <f>+'C8,C10,C12'!O32/('C8,C10,C12'!O32+'C8,C10,C12'!O77+'C8,C10,C12'!O121)*100</f>
        <v>59.208164942804295</v>
      </c>
      <c r="P32" s="88">
        <f>+'C8,C10,C12'!P32/('C8,C10,C12'!P32+'C8,C10,C12'!P77+'C8,C10,C12'!P121)*100</f>
        <v>61.91160796172818</v>
      </c>
      <c r="Q32" s="88">
        <f>+'C8,C10,C12'!Q32/('C8,C10,C12'!Q32+'C8,C10,C12'!Q77+'C8,C10,C12'!Q121)*100</f>
        <v>61.92318319977894</v>
      </c>
      <c r="R32" s="88">
        <f>+'C8,C10,C12'!R32/('C8,C10,C12'!R32+'C8,C10,C12'!R77+'C8,C10,C12'!R121)*100</f>
        <v>63.847170491409344</v>
      </c>
    </row>
    <row r="33" spans="1:21" ht="15" customHeight="1" x14ac:dyDescent="0.25">
      <c r="A33" s="71" t="s">
        <v>50</v>
      </c>
      <c r="B33" s="90">
        <f>+[1]ABSOL!L32/([1]ABSOL!L32+[1]ABSOL!L75+[1]ABSOL!L118)*100</f>
        <v>55.236163209063768</v>
      </c>
      <c r="C33" s="90">
        <f>+'C8,C10,C12'!C33/('C8,C10,C12'!C33+'C8,C10,C12'!C78+'C8,C10,C12'!C122)*100</f>
        <v>51.092615817276631</v>
      </c>
      <c r="D33" s="90">
        <f>+'C8,C10,C12'!D33/('C8,C10,C12'!D33+'C8,C10,C12'!D78+'C8,C10,C12'!D122)*100</f>
        <v>51.456566798567927</v>
      </c>
      <c r="E33" s="90">
        <f>+'C8,C10,C12'!E33/('C8,C10,C12'!E33+'C8,C10,C12'!E78+'C8,C10,C12'!E122)*100</f>
        <v>54.069939254637987</v>
      </c>
      <c r="F33" s="90">
        <f>+'C8,C10,C12'!F33/('C8,C10,C12'!F33+'C8,C10,C12'!F78+'C8,C10,C12'!F122)*100</f>
        <v>54.779080252479709</v>
      </c>
      <c r="G33" s="90">
        <f>+'C8,C10,C12'!G33/('C8,C10,C12'!G33+'C8,C10,C12'!G78+'C8,C10,C12'!G122)*100</f>
        <v>51.211695064918075</v>
      </c>
      <c r="H33" s="90">
        <f>+'C8,C10,C12'!H33/('C8,C10,C12'!H33+'C8,C10,C12'!H78+'C8,C10,C12'!H122)*100</f>
        <v>49.759166420918113</v>
      </c>
      <c r="I33" s="90">
        <f>+'C8,C10,C12'!I33/('C8,C10,C12'!I33+'C8,C10,C12'!I78+'C8,C10,C12'!I122)*100</f>
        <v>51.312865771602048</v>
      </c>
      <c r="J33" s="90">
        <f>+'C8,C10,C12'!J33/('C8,C10,C12'!J33+'C8,C10,C12'!J78+'C8,C10,C12'!J122)*100</f>
        <v>61.974846940314265</v>
      </c>
      <c r="K33" s="90">
        <f>+'C8,C10,C12'!K33/('C8,C10,C12'!K33+'C8,C10,C12'!K78+'C8,C10,C12'!K122)*100</f>
        <v>55.970622119815673</v>
      </c>
      <c r="L33" s="90">
        <f>+'C8,C10,C12'!L33/('C8,C10,C12'!L33+'C8,C10,C12'!L78+'C8,C10,C12'!L122)*100</f>
        <v>55.810935517360718</v>
      </c>
      <c r="M33" s="90">
        <f>+'C8,C10,C12'!M33/('C8,C10,C12'!M33+'C8,C10,C12'!M78+'C8,C10,C12'!M122)*100</f>
        <v>55.442409721033712</v>
      </c>
      <c r="N33" s="90">
        <f>+'C8,C10,C12'!N33/('C8,C10,C12'!N33+'C8,C10,C12'!N78+'C8,C10,C12'!N122)*100</f>
        <v>55.983104105496317</v>
      </c>
      <c r="O33" s="90">
        <f>+'C8,C10,C12'!O33/('C8,C10,C12'!O33+'C8,C10,C12'!O78+'C8,C10,C12'!O122)*100</f>
        <v>56.484163540528989</v>
      </c>
      <c r="P33" s="90">
        <f>+'C8,C10,C12'!P33/('C8,C10,C12'!P33+'C8,C10,C12'!P78+'C8,C10,C12'!P122)*100</f>
        <v>58.361848193341515</v>
      </c>
      <c r="Q33" s="90">
        <f>+'C8,C10,C12'!Q33/('C8,C10,C12'!Q33+'C8,C10,C12'!Q78+'C8,C10,C12'!Q122)*100</f>
        <v>59.323177366702936</v>
      </c>
      <c r="R33" s="90">
        <f>+'C8,C10,C12'!R33/('C8,C10,C12'!R33+'C8,C10,C12'!R78+'C8,C10,C12'!R122)*100</f>
        <v>61.009550399964539</v>
      </c>
    </row>
    <row r="34" spans="1:21" ht="15" customHeight="1" x14ac:dyDescent="0.25">
      <c r="A34" s="71" t="s">
        <v>51</v>
      </c>
      <c r="B34" s="90">
        <f>+[1]ABSOL!L33/([1]ABSOL!L33+[1]ABSOL!L76+[1]ABSOL!L119)*100</f>
        <v>50.718648939992818</v>
      </c>
      <c r="C34" s="90">
        <f>+'C8,C10,C12'!C34/('C8,C10,C12'!C34+'C8,C10,C12'!C79+'C8,C10,C12'!C123)*100</f>
        <v>49.977612608578845</v>
      </c>
      <c r="D34" s="90">
        <f>+'C8,C10,C12'!D34/('C8,C10,C12'!D34+'C8,C10,C12'!D79+'C8,C10,C12'!D123)*100</f>
        <v>49.902152641878665</v>
      </c>
      <c r="E34" s="90">
        <f>+'C8,C10,C12'!E34/('C8,C10,C12'!E34+'C8,C10,C12'!E79+'C8,C10,C12'!E123)*100</f>
        <v>52.828365420352341</v>
      </c>
      <c r="F34" s="90">
        <f>+'C8,C10,C12'!F34/('C8,C10,C12'!F34+'C8,C10,C12'!F79+'C8,C10,C12'!F123)*100</f>
        <v>54.664924684906232</v>
      </c>
      <c r="G34" s="90">
        <f>+'C8,C10,C12'!G34/('C8,C10,C12'!G34+'C8,C10,C12'!G79+'C8,C10,C12'!G123)*100</f>
        <v>51.791044776119399</v>
      </c>
      <c r="H34" s="90">
        <f>+'C8,C10,C12'!H34/('C8,C10,C12'!H34+'C8,C10,C12'!H79+'C8,C10,C12'!H123)*100</f>
        <v>50.306980974759341</v>
      </c>
      <c r="I34" s="90">
        <f>+'C8,C10,C12'!I34/('C8,C10,C12'!I34+'C8,C10,C12'!I79+'C8,C10,C12'!I123)*100</f>
        <v>50.557279909706544</v>
      </c>
      <c r="J34" s="90">
        <f>+'C8,C10,C12'!J34/('C8,C10,C12'!J34+'C8,C10,C12'!J79+'C8,C10,C12'!J123)*100</f>
        <v>59.021582733812949</v>
      </c>
      <c r="K34" s="90">
        <f>+'C8,C10,C12'!K34/('C8,C10,C12'!K34+'C8,C10,C12'!K79+'C8,C10,C12'!K123)*100</f>
        <v>54.446308724832214</v>
      </c>
      <c r="L34" s="90">
        <f>+'C8,C10,C12'!L34/('C8,C10,C12'!L34+'C8,C10,C12'!L79+'C8,C10,C12'!L123)*100</f>
        <v>54.949921646112962</v>
      </c>
      <c r="M34" s="90">
        <f>+'C8,C10,C12'!M34/('C8,C10,C12'!M34+'C8,C10,C12'!M79+'C8,C10,C12'!M123)*100</f>
        <v>54.449339207048453</v>
      </c>
      <c r="N34" s="90">
        <f>+'C8,C10,C12'!N34/('C8,C10,C12'!N34+'C8,C10,C12'!N79+'C8,C10,C12'!N123)*100</f>
        <v>54.635981411816772</v>
      </c>
      <c r="O34" s="90">
        <f>+'C8,C10,C12'!O34/('C8,C10,C12'!O34+'C8,C10,C12'!O79+'C8,C10,C12'!O123)*100</f>
        <v>56.423798232377663</v>
      </c>
      <c r="P34" s="90">
        <f>+'C8,C10,C12'!P34/('C8,C10,C12'!P34+'C8,C10,C12'!P79+'C8,C10,C12'!P123)*100</f>
        <v>56.980788783646389</v>
      </c>
      <c r="Q34" s="90">
        <f>+'C8,C10,C12'!Q34/('C8,C10,C12'!Q34+'C8,C10,C12'!Q79+'C8,C10,C12'!Q123)*100</f>
        <v>59.758127149672688</v>
      </c>
      <c r="R34" s="90">
        <f>+'C8,C10,C12'!R34/('C8,C10,C12'!R34+'C8,C10,C12'!R79+'C8,C10,C12'!R123)*100</f>
        <v>61.647354301044579</v>
      </c>
    </row>
    <row r="35" spans="1:21" ht="15" customHeight="1" x14ac:dyDescent="0.25">
      <c r="A35" s="71" t="s">
        <v>52</v>
      </c>
      <c r="B35" s="90">
        <f>+[1]ABSOL!L34/([1]ABSOL!L34+[1]ABSOL!L77+[1]ABSOL!L120)*100</f>
        <v>54.904277948475531</v>
      </c>
      <c r="C35" s="90">
        <f>+'C8,C10,C12'!C35/('C8,C10,C12'!C35+'C8,C10,C12'!C80+'C8,C10,C12'!C124)*100</f>
        <v>51.019446081319977</v>
      </c>
      <c r="D35" s="90">
        <f>+'C8,C10,C12'!D35/('C8,C10,C12'!D35+'C8,C10,C12'!D80+'C8,C10,C12'!D124)*100</f>
        <v>52.295795070082164</v>
      </c>
      <c r="E35" s="90">
        <f>+'C8,C10,C12'!E35/('C8,C10,C12'!E35+'C8,C10,C12'!E80+'C8,C10,C12'!E124)*100</f>
        <v>55.230769230769226</v>
      </c>
      <c r="F35" s="90">
        <f>+'C8,C10,C12'!F35/('C8,C10,C12'!F35+'C8,C10,C12'!F80+'C8,C10,C12'!F124)*100</f>
        <v>55.914628007651267</v>
      </c>
      <c r="G35" s="90">
        <f>+'C8,C10,C12'!G35/('C8,C10,C12'!G35+'C8,C10,C12'!G80+'C8,C10,C12'!G124)*100</f>
        <v>50.388945752302973</v>
      </c>
      <c r="H35" s="90">
        <f>+'C8,C10,C12'!H35/('C8,C10,C12'!H35+'C8,C10,C12'!H80+'C8,C10,C12'!H124)*100</f>
        <v>49.253419651247782</v>
      </c>
      <c r="I35" s="90">
        <f>+'C8,C10,C12'!I35/('C8,C10,C12'!I35+'C8,C10,C12'!I80+'C8,C10,C12'!I124)*100</f>
        <v>48.504719324391452</v>
      </c>
      <c r="J35" s="90">
        <f>+'C8,C10,C12'!J35/('C8,C10,C12'!J35+'C8,C10,C12'!J80+'C8,C10,C12'!J124)*100</f>
        <v>59.507624471798636</v>
      </c>
      <c r="K35" s="90">
        <f>+'C8,C10,C12'!K35/('C8,C10,C12'!K35+'C8,C10,C12'!K80+'C8,C10,C12'!K124)*100</f>
        <v>52.833719479593654</v>
      </c>
      <c r="L35" s="90">
        <f>+'C8,C10,C12'!L35/('C8,C10,C12'!L35+'C8,C10,C12'!L80+'C8,C10,C12'!L124)*100</f>
        <v>51.812176397071951</v>
      </c>
      <c r="M35" s="90">
        <f>+'C8,C10,C12'!M35/('C8,C10,C12'!M35+'C8,C10,C12'!M80+'C8,C10,C12'!M124)*100</f>
        <v>51.543236862813679</v>
      </c>
      <c r="N35" s="90">
        <f>+'C8,C10,C12'!N35/('C8,C10,C12'!N35+'C8,C10,C12'!N80+'C8,C10,C12'!N124)*100</f>
        <v>53.010076651451207</v>
      </c>
      <c r="O35" s="90">
        <f>+'C8,C10,C12'!O35/('C8,C10,C12'!O35+'C8,C10,C12'!O80+'C8,C10,C12'!O124)*100</f>
        <v>53.004961020552798</v>
      </c>
      <c r="P35" s="90">
        <f>+'C8,C10,C12'!P35/('C8,C10,C12'!P35+'C8,C10,C12'!P80+'C8,C10,C12'!P124)*100</f>
        <v>53.994542800939151</v>
      </c>
      <c r="Q35" s="90">
        <f>+'C8,C10,C12'!Q35/('C8,C10,C12'!Q35+'C8,C10,C12'!Q80+'C8,C10,C12'!Q124)*100</f>
        <v>54.511203648621851</v>
      </c>
      <c r="R35" s="90">
        <f>+'C8,C10,C12'!R35/('C8,C10,C12'!R35+'C8,C10,C12'!R80+'C8,C10,C12'!R124)*100</f>
        <v>55.808063978673772</v>
      </c>
    </row>
    <row r="36" spans="1:21" ht="15" customHeight="1" x14ac:dyDescent="0.25">
      <c r="A36" s="71" t="s">
        <v>53</v>
      </c>
      <c r="B36" s="90">
        <f>+[1]ABSOL!L35/([1]ABSOL!L35+[1]ABSOL!L78+[1]ABSOL!L121)*100</f>
        <v>63.364972443355782</v>
      </c>
      <c r="C36" s="90">
        <f>+'C8,C10,C12'!C36/('C8,C10,C12'!C36+'C8,C10,C12'!C81+'C8,C10,C12'!C125)*100</f>
        <v>53.055096832307456</v>
      </c>
      <c r="D36" s="90">
        <f>+'C8,C10,C12'!D36/('C8,C10,C12'!D36+'C8,C10,C12'!D81+'C8,C10,C12'!D125)*100</f>
        <v>53.197048877958807</v>
      </c>
      <c r="E36" s="90">
        <f>+'C8,C10,C12'!E36/('C8,C10,C12'!E36+'C8,C10,C12'!E81+'C8,C10,C12'!E125)*100</f>
        <v>54.81246552675124</v>
      </c>
      <c r="F36" s="90">
        <f>+'C8,C10,C12'!F36/('C8,C10,C12'!F36+'C8,C10,C12'!F81+'C8,C10,C12'!F125)*100</f>
        <v>53.570988035031455</v>
      </c>
      <c r="G36" s="90">
        <f>+'C8,C10,C12'!G36/('C8,C10,C12'!G36+'C8,C10,C12'!G81+'C8,C10,C12'!G125)*100</f>
        <v>51.293797201931412</v>
      </c>
      <c r="H36" s="90">
        <f>+'C8,C10,C12'!H36/('C8,C10,C12'!H36+'C8,C10,C12'!H81+'C8,C10,C12'!H125)*100</f>
        <v>49.451542134468966</v>
      </c>
      <c r="I36" s="90">
        <f>+'C8,C10,C12'!I36/('C8,C10,C12'!I36+'C8,C10,C12'!I81+'C8,C10,C12'!I125)*100</f>
        <v>56.366701244813278</v>
      </c>
      <c r="J36" s="90">
        <f>+'C8,C10,C12'!J36/('C8,C10,C12'!J36+'C8,C10,C12'!J81+'C8,C10,C12'!J125)*100</f>
        <v>70.087205829649974</v>
      </c>
      <c r="K36" s="90">
        <f>+'C8,C10,C12'!K36/('C8,C10,C12'!K36+'C8,C10,C12'!K81+'C8,C10,C12'!K125)*100</f>
        <v>62.170981074613877</v>
      </c>
      <c r="L36" s="90">
        <f>+'C8,C10,C12'!L36/('C8,C10,C12'!L36+'C8,C10,C12'!L81+'C8,C10,C12'!L125)*100</f>
        <v>62.339433897919747</v>
      </c>
      <c r="M36" s="90">
        <f>+'C8,C10,C12'!M36/('C8,C10,C12'!M36+'C8,C10,C12'!M81+'C8,C10,C12'!M125)*100</f>
        <v>62.124971802391158</v>
      </c>
      <c r="N36" s="90">
        <f>+'C8,C10,C12'!N36/('C8,C10,C12'!N36+'C8,C10,C12'!N81+'C8,C10,C12'!N125)*100</f>
        <v>62.424772951088734</v>
      </c>
      <c r="O36" s="90">
        <f>+'C8,C10,C12'!O36/('C8,C10,C12'!O36+'C8,C10,C12'!O81+'C8,C10,C12'!O125)*100</f>
        <v>61.796445196783743</v>
      </c>
      <c r="P36" s="90">
        <f>+'C8,C10,C12'!P36/('C8,C10,C12'!P36+'C8,C10,C12'!P81+'C8,C10,C12'!P125)*100</f>
        <v>66.234090341901677</v>
      </c>
      <c r="Q36" s="90">
        <f>+'C8,C10,C12'!Q36/('C8,C10,C12'!Q36+'C8,C10,C12'!Q81+'C8,C10,C12'!Q125)*100</f>
        <v>64.400156311059007</v>
      </c>
      <c r="R36" s="90">
        <f>+'C8,C10,C12'!R36/('C8,C10,C12'!R36+'C8,C10,C12'!R81+'C8,C10,C12'!R125)*100</f>
        <v>66.314954383181274</v>
      </c>
    </row>
    <row r="37" spans="1:21" ht="15" customHeight="1" x14ac:dyDescent="0.25">
      <c r="A37" s="72"/>
      <c r="B37" s="91"/>
      <c r="C37" s="91"/>
      <c r="D37" s="91"/>
      <c r="E37" s="91"/>
      <c r="F37" s="91"/>
      <c r="G37" s="91"/>
      <c r="H37" s="91"/>
      <c r="I37" s="91"/>
      <c r="J37" s="91"/>
      <c r="K37" s="91"/>
      <c r="L37" s="91"/>
      <c r="M37" s="91"/>
      <c r="N37" s="91"/>
      <c r="O37" s="91"/>
      <c r="P37" s="91"/>
      <c r="Q37" s="91"/>
      <c r="R37" s="91"/>
    </row>
    <row r="38" spans="1:21" ht="15" customHeight="1" x14ac:dyDescent="0.25">
      <c r="A38" s="80" t="s">
        <v>54</v>
      </c>
      <c r="B38" s="89">
        <f>+[1]ABSOL!L37/([1]ABSOL!L37+[1]ABSOL!L80+[1]ABSOL!L123)*100</f>
        <v>64.202287042132937</v>
      </c>
      <c r="C38" s="89">
        <f>+'C8,C10,C12'!C38/('C8,C10,C12'!C38+'C8,C10,C12'!C83+'C8,C10,C12'!C127)*100</f>
        <v>61.852906684536769</v>
      </c>
      <c r="D38" s="89">
        <f>+'C8,C10,C12'!D38/('C8,C10,C12'!D38+'C8,C10,C12'!D83+'C8,C10,C12'!D127)*100</f>
        <v>61.00947402809539</v>
      </c>
      <c r="E38" s="89">
        <f>+'C8,C10,C12'!E38/('C8,C10,C12'!E38+'C8,C10,C12'!E83+'C8,C10,C12'!E127)*100</f>
        <v>65.692906929069295</v>
      </c>
      <c r="F38" s="89">
        <f>+'C8,C10,C12'!F38/('C8,C10,C12'!F38+'C8,C10,C12'!F83+'C8,C10,C12'!F127)*100</f>
        <v>61.77570572262924</v>
      </c>
      <c r="G38" s="89">
        <f>+'C8,C10,C12'!G38/('C8,C10,C12'!G38+'C8,C10,C12'!G83+'C8,C10,C12'!G127)*100</f>
        <v>60.175169905235947</v>
      </c>
      <c r="H38" s="89">
        <f>+'C8,C10,C12'!H38/('C8,C10,C12'!H38+'C8,C10,C12'!H83+'C8,C10,C12'!H127)*100</f>
        <v>60.587152668671727</v>
      </c>
      <c r="I38" s="89">
        <f>+'C8,C10,C12'!I38/('C8,C10,C12'!I38+'C8,C10,C12'!I83+'C8,C10,C12'!I127)*100</f>
        <v>60.870131561807995</v>
      </c>
      <c r="J38" s="89">
        <f>+'C8,C10,C12'!J38/('C8,C10,C12'!J38+'C8,C10,C12'!J83+'C8,C10,C12'!J127)*100</f>
        <v>64.211972358671218</v>
      </c>
      <c r="K38" s="89">
        <f>+'C8,C10,C12'!K38/('C8,C10,C12'!K38+'C8,C10,C12'!K83+'C8,C10,C12'!K127)*100</f>
        <v>64.115165821756122</v>
      </c>
      <c r="L38" s="89">
        <f>+'C8,C10,C12'!L38/('C8,C10,C12'!L38+'C8,C10,C12'!L83+'C8,C10,C12'!L127)*100</f>
        <v>63.910811432074169</v>
      </c>
      <c r="M38" s="89">
        <f>+'C8,C10,C12'!M38/('C8,C10,C12'!M38+'C8,C10,C12'!M83+'C8,C10,C12'!M127)*100</f>
        <v>66.158317919293339</v>
      </c>
      <c r="N38" s="89">
        <f>+'C8,C10,C12'!N38/('C8,C10,C12'!N38+'C8,C10,C12'!N83+'C8,C10,C12'!N127)*100</f>
        <v>63.812978058677771</v>
      </c>
      <c r="O38" s="89">
        <f>+'C8,C10,C12'!O38/('C8,C10,C12'!O38+'C8,C10,C12'!O83+'C8,C10,C12'!O127)*100</f>
        <v>62.923859183210809</v>
      </c>
      <c r="P38" s="89">
        <f>+'C8,C10,C12'!P38/('C8,C10,C12'!P38+'C8,C10,C12'!P83+'C8,C10,C12'!P127)*100</f>
        <v>66.731932552090939</v>
      </c>
      <c r="Q38" s="89">
        <f>+'C8,C10,C12'!Q38/('C8,C10,C12'!Q38+'C8,C10,C12'!Q83+'C8,C10,C12'!Q127)*100</f>
        <v>65.127256148255412</v>
      </c>
      <c r="R38" s="89">
        <f>+'C8,C10,C12'!R38/('C8,C10,C12'!R38+'C8,C10,C12'!R83+'C8,C10,C12'!R127)*100</f>
        <v>67.208209758274066</v>
      </c>
    </row>
    <row r="39" spans="1:21" ht="15" customHeight="1" x14ac:dyDescent="0.25">
      <c r="A39" s="80" t="s">
        <v>55</v>
      </c>
      <c r="B39" s="90">
        <f>+[1]ABSOL!L38/([1]ABSOL!L38+[1]ABSOL!L81+[1]ABSOL!L124)*100</f>
        <v>55.420202573227485</v>
      </c>
      <c r="C39" s="90">
        <f>+'C8,C10,C12'!C39/('C8,C10,C12'!C39+'C8,C10,C12'!C84+'C8,C10,C12'!C128)*100</f>
        <v>50.074331020812693</v>
      </c>
      <c r="D39" s="90">
        <f>+'C8,C10,C12'!D39/('C8,C10,C12'!D39+'C8,C10,C12'!D84+'C8,C10,C12'!D128)*100</f>
        <v>48.793232147300323</v>
      </c>
      <c r="E39" s="90">
        <f>+'C8,C10,C12'!E39/('C8,C10,C12'!E39+'C8,C10,C12'!E84+'C8,C10,C12'!E128)*100</f>
        <v>54.360856269113143</v>
      </c>
      <c r="F39" s="90">
        <f>+'C8,C10,C12'!F39/('C8,C10,C12'!F39+'C8,C10,C12'!F84+'C8,C10,C12'!F128)*100</f>
        <v>51.242853591846881</v>
      </c>
      <c r="G39" s="90">
        <f>+'C8,C10,C12'!G39/('C8,C10,C12'!G39+'C8,C10,C12'!G84+'C8,C10,C12'!G128)*100</f>
        <v>49.539301558412014</v>
      </c>
      <c r="H39" s="90">
        <f>+'C8,C10,C12'!H39/('C8,C10,C12'!H39+'C8,C10,C12'!H84+'C8,C10,C12'!H128)*100</f>
        <v>50.176825462866645</v>
      </c>
      <c r="I39" s="90">
        <f>+'C8,C10,C12'!I39/('C8,C10,C12'!I39+'C8,C10,C12'!I84+'C8,C10,C12'!I128)*100</f>
        <v>50.139563734105238</v>
      </c>
      <c r="J39" s="90">
        <f>+'C8,C10,C12'!J39/('C8,C10,C12'!J39+'C8,C10,C12'!J84+'C8,C10,C12'!J128)*100</f>
        <v>54.135954135954137</v>
      </c>
      <c r="K39" s="90">
        <f>+'C8,C10,C12'!K39/('C8,C10,C12'!K39+'C8,C10,C12'!K84+'C8,C10,C12'!K128)*100</f>
        <v>55.810269313204728</v>
      </c>
      <c r="L39" s="90">
        <f>+'C8,C10,C12'!L39/('C8,C10,C12'!L39+'C8,C10,C12'!L84+'C8,C10,C12'!L128)*100</f>
        <v>51.285634432643931</v>
      </c>
      <c r="M39" s="90">
        <f>+'C8,C10,C12'!M39/('C8,C10,C12'!M39+'C8,C10,C12'!M84+'C8,C10,C12'!M128)*100</f>
        <v>55.791829882484613</v>
      </c>
      <c r="N39" s="90">
        <f>+'C8,C10,C12'!N39/('C8,C10,C12'!N39+'C8,C10,C12'!N84+'C8,C10,C12'!N128)*100</f>
        <v>53.961275048617573</v>
      </c>
      <c r="O39" s="90">
        <f>+'C8,C10,C12'!O39/('C8,C10,C12'!O39+'C8,C10,C12'!O84+'C8,C10,C12'!O128)*100</f>
        <v>53.118756936736958</v>
      </c>
      <c r="P39" s="90">
        <f>+'C8,C10,C12'!P39/('C8,C10,C12'!P39+'C8,C10,C12'!P84+'C8,C10,C12'!P128)*100</f>
        <v>56.645702306079656</v>
      </c>
      <c r="Q39" s="90">
        <f>+'C8,C10,C12'!Q39/('C8,C10,C12'!Q39+'C8,C10,C12'!Q84+'C8,C10,C12'!Q128)*100</f>
        <v>57.170630548895083</v>
      </c>
      <c r="R39" s="90">
        <f>+'C8,C10,C12'!R39/('C8,C10,C12'!R39+'C8,C10,C12'!R84+'C8,C10,C12'!R128)*100</f>
        <v>58.356237849433533</v>
      </c>
    </row>
    <row r="40" spans="1:21" ht="15" customHeight="1" x14ac:dyDescent="0.25">
      <c r="A40" s="80" t="s">
        <v>56</v>
      </c>
      <c r="B40" s="90">
        <f>+[1]ABSOL!L39/([1]ABSOL!L39+[1]ABSOL!L82+[1]ABSOL!L125)*100</f>
        <v>67.549055905220285</v>
      </c>
      <c r="C40" s="90">
        <f>+'C8,C10,C12'!C40/('C8,C10,C12'!C40+'C8,C10,C12'!C85+'C8,C10,C12'!C129)*100</f>
        <v>67.428376534788541</v>
      </c>
      <c r="D40" s="90">
        <f>+'C8,C10,C12'!D40/('C8,C10,C12'!D40+'C8,C10,C12'!D85+'C8,C10,C12'!D129)*100</f>
        <v>65.140277329893578</v>
      </c>
      <c r="E40" s="90">
        <f>+'C8,C10,C12'!E40/('C8,C10,C12'!E40+'C8,C10,C12'!E85+'C8,C10,C12'!E129)*100</f>
        <v>67.266996848266544</v>
      </c>
      <c r="F40" s="90">
        <f>+'C8,C10,C12'!F40/('C8,C10,C12'!F40+'C8,C10,C12'!F85+'C8,C10,C12'!F129)*100</f>
        <v>62.318840579710141</v>
      </c>
      <c r="G40" s="90">
        <f>+'C8,C10,C12'!G40/('C8,C10,C12'!G40+'C8,C10,C12'!G85+'C8,C10,C12'!G129)*100</f>
        <v>60.745030521208335</v>
      </c>
      <c r="H40" s="90">
        <f>+'C8,C10,C12'!H40/('C8,C10,C12'!H40+'C8,C10,C12'!H85+'C8,C10,C12'!H129)*100</f>
        <v>63.637711236288176</v>
      </c>
      <c r="I40" s="90">
        <f>+'C8,C10,C12'!I40/('C8,C10,C12'!I40+'C8,C10,C12'!I85+'C8,C10,C12'!I129)*100</f>
        <v>59.702322993462232</v>
      </c>
      <c r="J40" s="90">
        <f>+'C8,C10,C12'!J40/('C8,C10,C12'!J40+'C8,C10,C12'!J85+'C8,C10,C12'!J129)*100</f>
        <v>64.835883352948869</v>
      </c>
      <c r="K40" s="90">
        <f>+'C8,C10,C12'!K40/('C8,C10,C12'!K40+'C8,C10,C12'!K85+'C8,C10,C12'!K129)*100</f>
        <v>61.801281246074616</v>
      </c>
      <c r="L40" s="90">
        <f>+'C8,C10,C12'!L40/('C8,C10,C12'!L40+'C8,C10,C12'!L85+'C8,C10,C12'!L129)*100</f>
        <v>62.344322344322343</v>
      </c>
      <c r="M40" s="90">
        <f>+'C8,C10,C12'!M40/('C8,C10,C12'!M40+'C8,C10,C12'!M85+'C8,C10,C12'!M129)*100</f>
        <v>65.25157232704403</v>
      </c>
      <c r="N40" s="90">
        <f>+'C8,C10,C12'!N40/('C8,C10,C12'!N40+'C8,C10,C12'!N85+'C8,C10,C12'!N129)*100</f>
        <v>63.327834079660619</v>
      </c>
      <c r="O40" s="90">
        <f>+'C8,C10,C12'!O40/('C8,C10,C12'!O40+'C8,C10,C12'!O85+'C8,C10,C12'!O129)*100</f>
        <v>62.283957162549044</v>
      </c>
      <c r="P40" s="90">
        <f>+'C8,C10,C12'!P40/('C8,C10,C12'!P40+'C8,C10,C12'!P85+'C8,C10,C12'!P129)*100</f>
        <v>66.287057122198121</v>
      </c>
      <c r="Q40" s="90">
        <f>+'C8,C10,C12'!Q40/('C8,C10,C12'!Q40+'C8,C10,C12'!Q85+'C8,C10,C12'!Q129)*100</f>
        <v>63.792363792363794</v>
      </c>
      <c r="R40" s="90">
        <f>+'C8,C10,C12'!R40/('C8,C10,C12'!R40+'C8,C10,C12'!R85+'C8,C10,C12'!R129)*100</f>
        <v>66.792756539235413</v>
      </c>
    </row>
    <row r="41" spans="1:21" ht="15" customHeight="1" thickBot="1" x14ac:dyDescent="0.3">
      <c r="A41" s="81" t="s">
        <v>57</v>
      </c>
      <c r="B41" s="93">
        <f>+[1]ABSOL!L40/([1]ABSOL!L40+[1]ABSOL!L83+[1]ABSOL!L126)*100</f>
        <v>76.844993141289436</v>
      </c>
      <c r="C41" s="93">
        <f>+'C8,C10,C12'!C41/('C8,C10,C12'!C41+'C8,C10,C12'!C86+'C8,C10,C12'!C130)*100</f>
        <v>77.5623268698061</v>
      </c>
      <c r="D41" s="93">
        <f>+'C8,C10,C12'!D41/('C8,C10,C12'!D41+'C8,C10,C12'!D86+'C8,C10,C12'!D130)*100</f>
        <v>78.599127484246239</v>
      </c>
      <c r="E41" s="93">
        <f>+'C8,C10,C12'!E41/('C8,C10,C12'!E41+'C8,C10,C12'!E86+'C8,C10,C12'!E130)*100</f>
        <v>83.269148480958506</v>
      </c>
      <c r="F41" s="93">
        <f>+'C8,C10,C12'!F41/('C8,C10,C12'!F41+'C8,C10,C12'!F86+'C8,C10,C12'!F130)*100</f>
        <v>78.062963705634644</v>
      </c>
      <c r="G41" s="93">
        <f>+'C8,C10,C12'!G41/('C8,C10,C12'!G41+'C8,C10,C12'!G86+'C8,C10,C12'!G130)*100</f>
        <v>75.901295064753242</v>
      </c>
      <c r="H41" s="93">
        <f>+'C8,C10,C12'!H41/('C8,C10,C12'!H41+'C8,C10,C12'!H86+'C8,C10,C12'!H130)*100</f>
        <v>74.023998647963495</v>
      </c>
      <c r="I41" s="93">
        <f>+'C8,C10,C12'!I41/('C8,C10,C12'!I41+'C8,C10,C12'!I86+'C8,C10,C12'!I130)*100</f>
        <v>79.056573188523259</v>
      </c>
      <c r="J41" s="93">
        <f>+'C8,C10,C12'!J41/('C8,C10,C12'!J41+'C8,C10,C12'!J86+'C8,C10,C12'!J130)*100</f>
        <v>78.386559709399123</v>
      </c>
      <c r="K41" s="93">
        <f>+'C8,C10,C12'!K41/('C8,C10,C12'!K41+'C8,C10,C12'!K86+'C8,C10,C12'!K130)*100</f>
        <v>79.157924185200727</v>
      </c>
      <c r="L41" s="93">
        <f>+'C8,C10,C12'!L41/('C8,C10,C12'!L41+'C8,C10,C12'!L86+'C8,C10,C12'!L130)*100</f>
        <v>84.577876845918084</v>
      </c>
      <c r="M41" s="93">
        <f>+'C8,C10,C12'!M41/('C8,C10,C12'!M41+'C8,C10,C12'!M86+'C8,C10,C12'!M130)*100</f>
        <v>81.975736568457535</v>
      </c>
      <c r="N41" s="93">
        <f>+'C8,C10,C12'!N41/('C8,C10,C12'!N41+'C8,C10,C12'!N86+'C8,C10,C12'!N130)*100</f>
        <v>79.824794265994157</v>
      </c>
      <c r="O41" s="93">
        <f>+'C8,C10,C12'!O41/('C8,C10,C12'!O41+'C8,C10,C12'!O86+'C8,C10,C12'!O130)*100</f>
        <v>80.393393014752235</v>
      </c>
      <c r="P41" s="93">
        <f>+'C8,C10,C12'!P41/('C8,C10,C12'!P41+'C8,C10,C12'!P86+'C8,C10,C12'!P130)*100</f>
        <v>83.606557377049185</v>
      </c>
      <c r="Q41" s="93">
        <f>+'C8,C10,C12'!Q41/('C8,C10,C12'!Q41+'C8,C10,C12'!Q86+'C8,C10,C12'!Q130)*100</f>
        <v>78.688363885893537</v>
      </c>
      <c r="R41" s="93">
        <f>+'C8,C10,C12'!R41/('C8,C10,C12'!R41+'C8,C10,C12'!R86+'C8,C10,C12'!R130)*100</f>
        <v>79.960962914769027</v>
      </c>
    </row>
    <row r="42" spans="1:21" ht="15" customHeight="1" x14ac:dyDescent="0.25">
      <c r="A42" s="287" t="s">
        <v>243</v>
      </c>
      <c r="B42" s="287"/>
      <c r="C42" s="287"/>
      <c r="D42" s="287"/>
      <c r="E42" s="287"/>
      <c r="F42" s="287"/>
      <c r="G42" s="287"/>
      <c r="H42" s="287"/>
      <c r="I42" s="287"/>
      <c r="J42" s="287"/>
      <c r="K42" s="287"/>
      <c r="L42" s="287"/>
      <c r="M42" s="287"/>
      <c r="N42" s="287"/>
      <c r="O42" s="287"/>
      <c r="P42" s="287"/>
      <c r="Q42" s="287"/>
      <c r="R42" s="287"/>
    </row>
    <row r="43" spans="1:21" ht="15" customHeight="1" x14ac:dyDescent="0.25">
      <c r="A43" s="94"/>
    </row>
    <row r="44" spans="1:21" ht="15" customHeight="1" x14ac:dyDescent="0.25">
      <c r="A44" s="94"/>
    </row>
    <row r="45" spans="1:21" ht="15" customHeight="1" x14ac:dyDescent="0.25">
      <c r="A45" s="94"/>
    </row>
    <row r="46" spans="1:21" ht="15" customHeight="1" x14ac:dyDescent="0.25">
      <c r="A46" s="95"/>
    </row>
    <row r="47" spans="1:21" s="42" customFormat="1" ht="15" customHeight="1" x14ac:dyDescent="0.25">
      <c r="A47" s="296" t="s">
        <v>565</v>
      </c>
      <c r="B47" s="296"/>
      <c r="C47" s="296"/>
      <c r="D47" s="296"/>
      <c r="E47" s="296"/>
      <c r="F47" s="296"/>
      <c r="G47" s="296"/>
      <c r="H47" s="296"/>
      <c r="I47" s="296"/>
      <c r="J47" s="296"/>
      <c r="K47" s="296"/>
      <c r="L47" s="296"/>
      <c r="M47" s="296"/>
      <c r="N47" s="296"/>
      <c r="O47" s="296"/>
      <c r="P47" s="296"/>
      <c r="Q47" s="296"/>
      <c r="R47" s="296"/>
      <c r="S47" s="47"/>
      <c r="T47" s="286" t="s">
        <v>362</v>
      </c>
      <c r="U47" s="286"/>
    </row>
    <row r="48" spans="1:21" s="42" customFormat="1" ht="15" customHeight="1" x14ac:dyDescent="0.25">
      <c r="A48" s="296" t="s">
        <v>60</v>
      </c>
      <c r="B48" s="296"/>
      <c r="C48" s="296"/>
      <c r="D48" s="296"/>
      <c r="E48" s="296"/>
      <c r="F48" s="296"/>
      <c r="G48" s="296"/>
      <c r="H48" s="296"/>
      <c r="I48" s="296"/>
      <c r="J48" s="296"/>
      <c r="K48" s="296"/>
      <c r="L48" s="296"/>
      <c r="M48" s="296"/>
      <c r="N48" s="296"/>
      <c r="O48" s="296"/>
      <c r="P48" s="296"/>
      <c r="Q48" s="296"/>
      <c r="R48" s="296"/>
      <c r="S48" s="47"/>
      <c r="T48" s="286"/>
      <c r="U48" s="286"/>
    </row>
    <row r="49" spans="1:21" s="42" customFormat="1" ht="15" customHeight="1" x14ac:dyDescent="0.25">
      <c r="A49" s="296" t="s">
        <v>255</v>
      </c>
      <c r="B49" s="296"/>
      <c r="C49" s="296"/>
      <c r="D49" s="296"/>
      <c r="E49" s="296"/>
      <c r="F49" s="296"/>
      <c r="G49" s="296"/>
      <c r="H49" s="296"/>
      <c r="I49" s="296"/>
      <c r="J49" s="296"/>
      <c r="K49" s="296"/>
      <c r="L49" s="296"/>
      <c r="M49" s="296"/>
      <c r="N49" s="296"/>
      <c r="O49" s="296"/>
      <c r="P49" s="296"/>
      <c r="Q49" s="296"/>
      <c r="R49" s="296"/>
      <c r="S49" s="47"/>
      <c r="T49" s="47"/>
      <c r="U49" s="47"/>
    </row>
    <row r="50" spans="1:21" s="42" customFormat="1" ht="15" customHeight="1" x14ac:dyDescent="0.25">
      <c r="A50" s="296" t="s">
        <v>250</v>
      </c>
      <c r="B50" s="296"/>
      <c r="C50" s="296"/>
      <c r="D50" s="296"/>
      <c r="E50" s="296"/>
      <c r="F50" s="296"/>
      <c r="G50" s="296"/>
      <c r="H50" s="296"/>
      <c r="I50" s="296"/>
      <c r="J50" s="296"/>
      <c r="K50" s="296"/>
      <c r="L50" s="296"/>
      <c r="M50" s="296"/>
      <c r="N50" s="296"/>
      <c r="O50" s="296"/>
      <c r="P50" s="296"/>
      <c r="Q50" s="296"/>
      <c r="R50" s="296"/>
    </row>
    <row r="51" spans="1:21" s="42" customFormat="1" ht="15" customHeight="1" x14ac:dyDescent="0.25">
      <c r="A51" s="296" t="s">
        <v>246</v>
      </c>
      <c r="B51" s="296"/>
      <c r="C51" s="296"/>
      <c r="D51" s="296"/>
      <c r="E51" s="296"/>
      <c r="F51" s="296"/>
      <c r="G51" s="296"/>
      <c r="H51" s="296"/>
      <c r="I51" s="296"/>
      <c r="J51" s="296"/>
      <c r="K51" s="296"/>
      <c r="L51" s="296"/>
      <c r="M51" s="296"/>
      <c r="N51" s="296"/>
      <c r="O51" s="296"/>
      <c r="P51" s="296"/>
      <c r="Q51" s="296"/>
      <c r="R51" s="296"/>
    </row>
    <row r="52" spans="1:21" s="42" customFormat="1" ht="15" customHeight="1" x14ac:dyDescent="0.25">
      <c r="A52" s="295" t="s">
        <v>37</v>
      </c>
      <c r="B52" s="295"/>
      <c r="C52" s="295"/>
      <c r="D52" s="295"/>
      <c r="E52" s="295"/>
      <c r="F52" s="295"/>
      <c r="G52" s="295"/>
      <c r="H52" s="295"/>
      <c r="I52" s="295"/>
      <c r="J52" s="295"/>
      <c r="K52" s="295"/>
      <c r="L52" s="295"/>
      <c r="M52" s="295"/>
      <c r="N52" s="295"/>
      <c r="O52" s="295"/>
      <c r="P52" s="295"/>
      <c r="Q52" s="295"/>
      <c r="R52" s="295"/>
    </row>
    <row r="53" spans="1:21" ht="15" customHeight="1" thickBot="1" x14ac:dyDescent="0.3">
      <c r="A53" s="297"/>
      <c r="B53" s="297"/>
      <c r="C53" s="297"/>
      <c r="D53" s="297"/>
      <c r="E53" s="297"/>
      <c r="F53" s="297"/>
      <c r="G53" s="297"/>
      <c r="H53" s="297"/>
      <c r="I53" s="297"/>
      <c r="J53" s="297"/>
      <c r="K53" s="297"/>
      <c r="L53" s="297"/>
      <c r="M53" s="297"/>
      <c r="N53" s="297"/>
      <c r="O53" s="297"/>
      <c r="P53" s="297"/>
      <c r="Q53" s="297"/>
      <c r="R53" s="297"/>
    </row>
    <row r="54" spans="1:21" s="43" customFormat="1" ht="15" customHeight="1" thickBot="1" x14ac:dyDescent="0.3">
      <c r="A54" s="44" t="s">
        <v>248</v>
      </c>
      <c r="B54" s="45">
        <v>2000</v>
      </c>
      <c r="C54" s="45">
        <v>2001</v>
      </c>
      <c r="D54" s="45">
        <v>2002</v>
      </c>
      <c r="E54" s="45">
        <v>2003</v>
      </c>
      <c r="F54" s="45">
        <v>2004</v>
      </c>
      <c r="G54" s="45">
        <v>2005</v>
      </c>
      <c r="H54" s="45">
        <v>2006</v>
      </c>
      <c r="I54" s="45">
        <v>2007</v>
      </c>
      <c r="J54" s="45">
        <v>2008</v>
      </c>
      <c r="K54" s="45">
        <v>2009</v>
      </c>
      <c r="L54" s="45">
        <v>2010</v>
      </c>
      <c r="M54" s="45">
        <v>2011</v>
      </c>
      <c r="N54" s="45">
        <v>2012</v>
      </c>
      <c r="O54" s="45">
        <v>2013</v>
      </c>
      <c r="P54" s="45">
        <v>2014</v>
      </c>
      <c r="Q54" s="45">
        <v>2015</v>
      </c>
      <c r="R54" s="45">
        <v>2016</v>
      </c>
    </row>
    <row r="55" spans="1:21" s="87" customFormat="1" ht="15" customHeight="1" x14ac:dyDescent="0.25">
      <c r="A55" s="73"/>
    </row>
    <row r="56" spans="1:21" ht="15" customHeight="1" x14ac:dyDescent="0.25">
      <c r="A56" s="74" t="s">
        <v>19</v>
      </c>
      <c r="B56" s="88">
        <f>+[1]ABSOL!L52/([1]ABSOL!L9+[1]ABSOL!L52+[1]ABSOL!L95)*100</f>
        <v>31.319032540992136</v>
      </c>
      <c r="C56" s="88">
        <f>+'C8,C10,C12'!C55/('C8,C10,C12'!C55+'C8,C10,C12'!C10+'C8,C10,C12'!C99)*100</f>
        <v>33.012193356465374</v>
      </c>
      <c r="D56" s="88">
        <f>+'C8,C10,C12'!D55/('C8,C10,C12'!D55+'C8,C10,C12'!D10+'C8,C10,C12'!D99)*100</f>
        <v>33.03372706303422</v>
      </c>
      <c r="E56" s="88">
        <f>+'C8,C10,C12'!E55/('C8,C10,C12'!E55+'C8,C10,C12'!E10+'C8,C10,C12'!E99)*100</f>
        <v>31.988414192614044</v>
      </c>
      <c r="F56" s="88">
        <f>+'C8,C10,C12'!F55/('C8,C10,C12'!F55+'C8,C10,C12'!F10+'C8,C10,C12'!F99)*100</f>
        <v>32.32647087362939</v>
      </c>
      <c r="G56" s="88">
        <f>+'C8,C10,C12'!G55/('C8,C10,C12'!G55+'C8,C10,C12'!G10+'C8,C10,C12'!G99)*100</f>
        <v>33.038535652942613</v>
      </c>
      <c r="H56" s="88">
        <f>+'C8,C10,C12'!H55/('C8,C10,C12'!H55+'C8,C10,C12'!H10+'C8,C10,C12'!H99)*100</f>
        <v>32.601372569170863</v>
      </c>
      <c r="I56" s="88">
        <f>+'C8,C10,C12'!I55/('C8,C10,C12'!I55+'C8,C10,C12'!I10+'C8,C10,C12'!I99)*100</f>
        <v>31.623316153988263</v>
      </c>
      <c r="J56" s="88">
        <f>+'C8,C10,C12'!J55/('C8,C10,C12'!J55+'C8,C10,C12'!J10+'C8,C10,C12'!J99)*100</f>
        <v>33.894118533022066</v>
      </c>
      <c r="K56" s="88">
        <f>+'C8,C10,C12'!K55/('C8,C10,C12'!K55+'C8,C10,C12'!K10+'C8,C10,C12'!K99)*100</f>
        <v>35.473879975974931</v>
      </c>
      <c r="L56" s="88">
        <f>+'C8,C10,C12'!L55/('C8,C10,C12'!L55+'C8,C10,C12'!L10+'C8,C10,C12'!L99)*100</f>
        <v>34.683240201688768</v>
      </c>
      <c r="M56" s="88">
        <f>+'C8,C10,C12'!M55/('C8,C10,C12'!M55+'C8,C10,C12'!M10+'C8,C10,C12'!M99)*100</f>
        <v>34.115796585358986</v>
      </c>
      <c r="N56" s="88">
        <f>+'C8,C10,C12'!N55/('C8,C10,C12'!N55+'C8,C10,C12'!N10+'C8,C10,C12'!N99)*100</f>
        <v>33.687665276514792</v>
      </c>
      <c r="O56" s="88">
        <f>+'C8,C10,C12'!O55/('C8,C10,C12'!O55+'C8,C10,C12'!O10+'C8,C10,C12'!O99)*100</f>
        <v>33.082418109771986</v>
      </c>
      <c r="P56" s="88">
        <f>+'C8,C10,C12'!P55/('C8,C10,C12'!P55+'C8,C10,C12'!P10+'C8,C10,C12'!P99)*100</f>
        <v>31.083360557915018</v>
      </c>
      <c r="Q56" s="88">
        <f>+'C8,C10,C12'!Q55/('C8,C10,C12'!Q55+'C8,C10,C12'!Q10+'C8,C10,C12'!Q99)*100</f>
        <v>30.323841671475314</v>
      </c>
      <c r="R56" s="88">
        <f>+'C8,C10,C12'!R55/('C8,C10,C12'!R55+'C8,C10,C12'!R10+'C8,C10,C12'!R99)*100</f>
        <v>28.966424840006948</v>
      </c>
    </row>
    <row r="57" spans="1:21" ht="15" customHeight="1" x14ac:dyDescent="0.25">
      <c r="A57" s="71" t="s">
        <v>50</v>
      </c>
      <c r="B57" s="89">
        <f>+[1]ABSOL!L53/([1]ABSOL!L10+[1]ABSOL!L53+[1]ABSOL!L96)*100</f>
        <v>32.346522374720273</v>
      </c>
      <c r="C57" s="89">
        <f>+'C8,C10,C12'!C56/('C8,C10,C12'!C56+'C8,C10,C12'!C11+'C8,C10,C12'!C100)*100</f>
        <v>33.924617923705505</v>
      </c>
      <c r="D57" s="89">
        <f>+'C8,C10,C12'!D56/('C8,C10,C12'!D56+'C8,C10,C12'!D11+'C8,C10,C12'!D100)*100</f>
        <v>33.788113159921558</v>
      </c>
      <c r="E57" s="89">
        <f>+'C8,C10,C12'!E56/('C8,C10,C12'!E56+'C8,C10,C12'!E11+'C8,C10,C12'!E100)*100</f>
        <v>32.872807792421945</v>
      </c>
      <c r="F57" s="89">
        <f>+'C8,C10,C12'!F56/('C8,C10,C12'!F56+'C8,C10,C12'!F11+'C8,C10,C12'!F100)*100</f>
        <v>33.14163173798616</v>
      </c>
      <c r="G57" s="89">
        <f>+'C8,C10,C12'!G56/('C8,C10,C12'!G56+'C8,C10,C12'!G11+'C8,C10,C12'!G100)*100</f>
        <v>34.051191231997862</v>
      </c>
      <c r="H57" s="89">
        <f>+'C8,C10,C12'!H56/('C8,C10,C12'!H56+'C8,C10,C12'!H11+'C8,C10,C12'!H100)*100</f>
        <v>33.161739362470954</v>
      </c>
      <c r="I57" s="89">
        <f>+'C8,C10,C12'!I56/('C8,C10,C12'!I56+'C8,C10,C12'!I11+'C8,C10,C12'!I100)*100</f>
        <v>31.683600703158689</v>
      </c>
      <c r="J57" s="89">
        <f>+'C8,C10,C12'!J56/('C8,C10,C12'!J56+'C8,C10,C12'!J11+'C8,C10,C12'!J100)*100</f>
        <v>34.265590885413779</v>
      </c>
      <c r="K57" s="89">
        <f>+'C8,C10,C12'!K56/('C8,C10,C12'!K56+'C8,C10,C12'!K11+'C8,C10,C12'!K100)*100</f>
        <v>36.234516484402292</v>
      </c>
      <c r="L57" s="89">
        <f>+'C8,C10,C12'!L56/('C8,C10,C12'!L56+'C8,C10,C12'!L11+'C8,C10,C12'!L100)*100</f>
        <v>35.438747005095259</v>
      </c>
      <c r="M57" s="89">
        <f>+'C8,C10,C12'!M56/('C8,C10,C12'!M56+'C8,C10,C12'!M11+'C8,C10,C12'!M100)*100</f>
        <v>35.656722602030243</v>
      </c>
      <c r="N57" s="89">
        <f>+'C8,C10,C12'!N56/('C8,C10,C12'!N56+'C8,C10,C12'!N11+'C8,C10,C12'!N100)*100</f>
        <v>34.7714091885192</v>
      </c>
      <c r="O57" s="89">
        <f>+'C8,C10,C12'!O56/('C8,C10,C12'!O56+'C8,C10,C12'!O11+'C8,C10,C12'!O100)*100</f>
        <v>34.06837002625732</v>
      </c>
      <c r="P57" s="89">
        <f>+'C8,C10,C12'!P56/('C8,C10,C12'!P56+'C8,C10,C12'!P11+'C8,C10,C12'!P100)*100</f>
        <v>32.451491218902873</v>
      </c>
      <c r="Q57" s="89">
        <f>+'C8,C10,C12'!Q56/('C8,C10,C12'!Q56+'C8,C10,C12'!Q11+'C8,C10,C12'!Q100)*100</f>
        <v>31.460841517031678</v>
      </c>
      <c r="R57" s="89">
        <f>+'C8,C10,C12'!R56/('C8,C10,C12'!R56+'C8,C10,C12'!R11+'C8,C10,C12'!R100)*100</f>
        <v>30.077431381840334</v>
      </c>
    </row>
    <row r="58" spans="1:21" ht="15" customHeight="1" x14ac:dyDescent="0.25">
      <c r="A58" s="71" t="s">
        <v>51</v>
      </c>
      <c r="B58" s="90">
        <f>+[1]ABSOL!L54/([1]ABSOL!L11+[1]ABSOL!L54+[1]ABSOL!L97)*100</f>
        <v>32.365345824928731</v>
      </c>
      <c r="C58" s="90">
        <f>+'C8,C10,C12'!C57/('C8,C10,C12'!C57+'C8,C10,C12'!C12+'C8,C10,C12'!C101)*100</f>
        <v>32.326473119962444</v>
      </c>
      <c r="D58" s="90">
        <f>+'C8,C10,C12'!D57/('C8,C10,C12'!D57+'C8,C10,C12'!D12+'C8,C10,C12'!D101)*100</f>
        <v>31.345228400088843</v>
      </c>
      <c r="E58" s="90">
        <f>+'C8,C10,C12'!E57/('C8,C10,C12'!E57+'C8,C10,C12'!E12+'C8,C10,C12'!E101)*100</f>
        <v>30.412828386216304</v>
      </c>
      <c r="F58" s="90">
        <f>+'C8,C10,C12'!F57/('C8,C10,C12'!F57+'C8,C10,C12'!F12+'C8,C10,C12'!F101)*100</f>
        <v>28.624235686492494</v>
      </c>
      <c r="G58" s="90">
        <f>+'C8,C10,C12'!G57/('C8,C10,C12'!G57+'C8,C10,C12'!G12+'C8,C10,C12'!G101)*100</f>
        <v>30.217768617454034</v>
      </c>
      <c r="H58" s="90">
        <f>+'C8,C10,C12'!H57/('C8,C10,C12'!H57+'C8,C10,C12'!H12+'C8,C10,C12'!H101)*100</f>
        <v>29.391837175403552</v>
      </c>
      <c r="I58" s="90">
        <f>+'C8,C10,C12'!I57/('C8,C10,C12'!I57+'C8,C10,C12'!I12+'C8,C10,C12'!I101)*100</f>
        <v>30.156211862338296</v>
      </c>
      <c r="J58" s="90">
        <f>+'C8,C10,C12'!J57/('C8,C10,C12'!J57+'C8,C10,C12'!J12+'C8,C10,C12'!J101)*100</f>
        <v>35.362295347706272</v>
      </c>
      <c r="K58" s="90">
        <f>+'C8,C10,C12'!K57/('C8,C10,C12'!K57+'C8,C10,C12'!K12+'C8,C10,C12'!K101)*100</f>
        <v>36.677382259160524</v>
      </c>
      <c r="L58" s="90">
        <f>+'C8,C10,C12'!L57/('C8,C10,C12'!L57+'C8,C10,C12'!L12+'C8,C10,C12'!L101)*100</f>
        <v>35.537689200920994</v>
      </c>
      <c r="M58" s="90">
        <f>+'C8,C10,C12'!M57/('C8,C10,C12'!M57+'C8,C10,C12'!M12+'C8,C10,C12'!M101)*100</f>
        <v>36.190856259197368</v>
      </c>
      <c r="N58" s="90">
        <f>+'C8,C10,C12'!N57/('C8,C10,C12'!N57+'C8,C10,C12'!N12+'C8,C10,C12'!N101)*100</f>
        <v>35.019394319030525</v>
      </c>
      <c r="O58" s="90">
        <f>+'C8,C10,C12'!O57/('C8,C10,C12'!O57+'C8,C10,C12'!O12+'C8,C10,C12'!O101)*100</f>
        <v>34.287216463872618</v>
      </c>
      <c r="P58" s="90">
        <f>+'C8,C10,C12'!P57/('C8,C10,C12'!P57+'C8,C10,C12'!P12+'C8,C10,C12'!P101)*100</f>
        <v>32.308685824991926</v>
      </c>
      <c r="Q58" s="90">
        <f>+'C8,C10,C12'!Q57/('C8,C10,C12'!Q57+'C8,C10,C12'!Q12+'C8,C10,C12'!Q101)*100</f>
        <v>29.960913611103724</v>
      </c>
      <c r="R58" s="90">
        <f>+'C8,C10,C12'!R57/('C8,C10,C12'!R57+'C8,C10,C12'!R12+'C8,C10,C12'!R101)*100</f>
        <v>28.806378611652018</v>
      </c>
    </row>
    <row r="59" spans="1:21" ht="15" customHeight="1" x14ac:dyDescent="0.25">
      <c r="A59" s="71" t="s">
        <v>52</v>
      </c>
      <c r="B59" s="90">
        <f>+[1]ABSOL!L55/([1]ABSOL!L12+[1]ABSOL!L55+[1]ABSOL!L98)*100</f>
        <v>34.12889352551683</v>
      </c>
      <c r="C59" s="90">
        <f>+'C8,C10,C12'!C58/('C8,C10,C12'!C58+'C8,C10,C12'!C13+'C8,C10,C12'!C102)*100</f>
        <v>35.402040426750375</v>
      </c>
      <c r="D59" s="90">
        <f>+'C8,C10,C12'!D58/('C8,C10,C12'!D58+'C8,C10,C12'!D13+'C8,C10,C12'!D102)*100</f>
        <v>34.889729817708329</v>
      </c>
      <c r="E59" s="90">
        <f>+'C8,C10,C12'!E58/('C8,C10,C12'!E58+'C8,C10,C12'!E13+'C8,C10,C12'!E102)*100</f>
        <v>33.099760953267278</v>
      </c>
      <c r="F59" s="90">
        <f>+'C8,C10,C12'!F58/('C8,C10,C12'!F58+'C8,C10,C12'!F13+'C8,C10,C12'!F102)*100</f>
        <v>31.904829900403385</v>
      </c>
      <c r="G59" s="90">
        <f>+'C8,C10,C12'!G58/('C8,C10,C12'!G58+'C8,C10,C12'!G13+'C8,C10,C12'!G102)*100</f>
        <v>33.0617443341417</v>
      </c>
      <c r="H59" s="90">
        <f>+'C8,C10,C12'!H58/('C8,C10,C12'!H58+'C8,C10,C12'!H13+'C8,C10,C12'!H102)*100</f>
        <v>33.727912163321321</v>
      </c>
      <c r="I59" s="90">
        <f>+'C8,C10,C12'!I58/('C8,C10,C12'!I58+'C8,C10,C12'!I13+'C8,C10,C12'!I102)*100</f>
        <v>33.628708425814544</v>
      </c>
      <c r="J59" s="90">
        <f>+'C8,C10,C12'!J58/('C8,C10,C12'!J58+'C8,C10,C12'!J13+'C8,C10,C12'!J102)*100</f>
        <v>36.42050629865777</v>
      </c>
      <c r="K59" s="90">
        <f>+'C8,C10,C12'!K58/('C8,C10,C12'!K58+'C8,C10,C12'!K13+'C8,C10,C12'!K102)*100</f>
        <v>37.881027924051899</v>
      </c>
      <c r="L59" s="90">
        <f>+'C8,C10,C12'!L58/('C8,C10,C12'!L58+'C8,C10,C12'!L13+'C8,C10,C12'!L102)*100</f>
        <v>37.279163419069889</v>
      </c>
      <c r="M59" s="90">
        <f>+'C8,C10,C12'!M58/('C8,C10,C12'!M58+'C8,C10,C12'!M13+'C8,C10,C12'!M102)*100</f>
        <v>37.573217772274873</v>
      </c>
      <c r="N59" s="90">
        <f>+'C8,C10,C12'!N58/('C8,C10,C12'!N58+'C8,C10,C12'!N13+'C8,C10,C12'!N102)*100</f>
        <v>37.039000257003337</v>
      </c>
      <c r="O59" s="90">
        <f>+'C8,C10,C12'!O58/('C8,C10,C12'!O58+'C8,C10,C12'!O13+'C8,C10,C12'!O102)*100</f>
        <v>36.371033360455655</v>
      </c>
      <c r="P59" s="90">
        <f>+'C8,C10,C12'!P58/('C8,C10,C12'!P58+'C8,C10,C12'!P13+'C8,C10,C12'!P102)*100</f>
        <v>35.822865532634324</v>
      </c>
      <c r="Q59" s="90">
        <f>+'C8,C10,C12'!Q58/('C8,C10,C12'!Q58+'C8,C10,C12'!Q13+'C8,C10,C12'!Q102)*100</f>
        <v>34.75547289949408</v>
      </c>
      <c r="R59" s="90">
        <f>+'C8,C10,C12'!R58/('C8,C10,C12'!R58+'C8,C10,C12'!R13+'C8,C10,C12'!R102)*100</f>
        <v>32.932600686062763</v>
      </c>
    </row>
    <row r="60" spans="1:21" ht="15" customHeight="1" x14ac:dyDescent="0.25">
      <c r="A60" s="71" t="s">
        <v>53</v>
      </c>
      <c r="B60" s="90">
        <f>+[1]ABSOL!L56/([1]ABSOL!L13+[1]ABSOL!L56+[1]ABSOL!L99)*100</f>
        <v>30.076776972258635</v>
      </c>
      <c r="C60" s="90">
        <f>+'C8,C10,C12'!C59/('C8,C10,C12'!C59+'C8,C10,C12'!C14+'C8,C10,C12'!C103)*100</f>
        <v>34.778491002841207</v>
      </c>
      <c r="D60" s="90">
        <f>+'C8,C10,C12'!D59/('C8,C10,C12'!D59+'C8,C10,C12'!D14+'C8,C10,C12'!D103)*100</f>
        <v>36.718667371760972</v>
      </c>
      <c r="E60" s="90">
        <f>+'C8,C10,C12'!E59/('C8,C10,C12'!E59+'C8,C10,C12'!E14+'C8,C10,C12'!E103)*100</f>
        <v>36.89432063263839</v>
      </c>
      <c r="F60" s="90">
        <f>+'C8,C10,C12'!F59/('C8,C10,C12'!F59+'C8,C10,C12'!F14+'C8,C10,C12'!F103)*100</f>
        <v>41.63776202684361</v>
      </c>
      <c r="G60" s="90">
        <f>+'C8,C10,C12'!G59/('C8,C10,C12'!G59+'C8,C10,C12'!G14+'C8,C10,C12'!G103)*100</f>
        <v>41.049961853310514</v>
      </c>
      <c r="H60" s="90">
        <f>+'C8,C10,C12'!H59/('C8,C10,C12'!H59+'C8,C10,C12'!H14+'C8,C10,C12'!H103)*100</f>
        <v>38.347368421052629</v>
      </c>
      <c r="I60" s="90">
        <f>+'C8,C10,C12'!I59/('C8,C10,C12'!I59+'C8,C10,C12'!I14+'C8,C10,C12'!I103)*100</f>
        <v>31.638652843281879</v>
      </c>
      <c r="J60" s="90">
        <f>+'C8,C10,C12'!J59/('C8,C10,C12'!J59+'C8,C10,C12'!J14+'C8,C10,C12'!J103)*100</f>
        <v>29.983624567294736</v>
      </c>
      <c r="K60" s="90">
        <f>+'C8,C10,C12'!K59/('C8,C10,C12'!K59+'C8,C10,C12'!K14+'C8,C10,C12'!K103)*100</f>
        <v>33.539970017422313</v>
      </c>
      <c r="L60" s="90">
        <f>+'C8,C10,C12'!L59/('C8,C10,C12'!L59+'C8,C10,C12'!L14+'C8,C10,C12'!L103)*100</f>
        <v>33.019263399540868</v>
      </c>
      <c r="M60" s="90">
        <f>+'C8,C10,C12'!M59/('C8,C10,C12'!M59+'C8,C10,C12'!M14+'C8,C10,C12'!M103)*100</f>
        <v>32.378700122251843</v>
      </c>
      <c r="N60" s="90">
        <f>+'C8,C10,C12'!N59/('C8,C10,C12'!N59+'C8,C10,C12'!N14+'C8,C10,C12'!N103)*100</f>
        <v>31.5858918056677</v>
      </c>
      <c r="O60" s="90">
        <f>+'C8,C10,C12'!O59/('C8,C10,C12'!O59+'C8,C10,C12'!O14+'C8,C10,C12'!O103)*100</f>
        <v>30.780073373238075</v>
      </c>
      <c r="P60" s="90">
        <f>+'C8,C10,C12'!P59/('C8,C10,C12'!P59+'C8,C10,C12'!P14+'C8,C10,C12'!P103)*100</f>
        <v>28.595624810568914</v>
      </c>
      <c r="Q60" s="90">
        <f>+'C8,C10,C12'!Q59/('C8,C10,C12'!Q59+'C8,C10,C12'!Q14+'C8,C10,C12'!Q103)*100</f>
        <v>29.743525674204431</v>
      </c>
      <c r="R60" s="90">
        <f>+'C8,C10,C12'!R59/('C8,C10,C12'!R59+'C8,C10,C12'!R14+'C8,C10,C12'!R103)*100</f>
        <v>28.510052949933108</v>
      </c>
    </row>
    <row r="61" spans="1:21" ht="15" customHeight="1" x14ac:dyDescent="0.25">
      <c r="A61" s="72"/>
      <c r="B61" s="91"/>
      <c r="C61" s="91"/>
      <c r="D61" s="91"/>
      <c r="E61" s="91"/>
      <c r="F61" s="91"/>
      <c r="G61" s="91"/>
      <c r="H61" s="91"/>
      <c r="I61" s="91"/>
      <c r="J61" s="91"/>
      <c r="K61" s="91"/>
      <c r="L61" s="91"/>
      <c r="M61" s="91"/>
      <c r="N61" s="91"/>
      <c r="O61" s="91"/>
      <c r="P61" s="91"/>
      <c r="Q61" s="91"/>
      <c r="R61" s="91"/>
    </row>
    <row r="62" spans="1:21" ht="15" customHeight="1" x14ac:dyDescent="0.25">
      <c r="A62" s="80" t="s">
        <v>54</v>
      </c>
      <c r="B62" s="89">
        <f>+[1]ABSOL!L58/([1]ABSOL!L15+[1]ABSOL!L58+[1]ABSOL!L101)*100</f>
        <v>28.738472246389417</v>
      </c>
      <c r="C62" s="89">
        <f>+'C8,C10,C12'!C61/('C8,C10,C12'!C61+'C8,C10,C12'!C16+'C8,C10,C12'!C105)*100</f>
        <v>30.922417369658419</v>
      </c>
      <c r="D62" s="89">
        <f>+'C8,C10,C12'!D61/('C8,C10,C12'!D61+'C8,C10,C12'!D16+'C8,C10,C12'!D105)*100</f>
        <v>31.317014257099089</v>
      </c>
      <c r="E62" s="89">
        <f>+'C8,C10,C12'!E61/('C8,C10,C12'!E61+'C8,C10,C12'!E16+'C8,C10,C12'!E105)*100</f>
        <v>29.898843729563513</v>
      </c>
      <c r="F62" s="89">
        <f>+'C8,C10,C12'!F61/('C8,C10,C12'!F61+'C8,C10,C12'!F16+'C8,C10,C12'!F105)*100</f>
        <v>30.37719550820616</v>
      </c>
      <c r="G62" s="89">
        <f>+'C8,C10,C12'!G61/('C8,C10,C12'!G61+'C8,C10,C12'!G16+'C8,C10,C12'!G105)*100</f>
        <v>30.717886542020288</v>
      </c>
      <c r="H62" s="89">
        <f>+'C8,C10,C12'!H61/('C8,C10,C12'!H61+'C8,C10,C12'!H16+'C8,C10,C12'!H105)*100</f>
        <v>31.384526238275168</v>
      </c>
      <c r="I62" s="89">
        <f>+'C8,C10,C12'!I61/('C8,C10,C12'!I61+'C8,C10,C12'!I16+'C8,C10,C12'!I105)*100</f>
        <v>31.49401847219093</v>
      </c>
      <c r="J62" s="89">
        <f>+'C8,C10,C12'!J61/('C8,C10,C12'!J61+'C8,C10,C12'!J16+'C8,C10,C12'!J105)*100</f>
        <v>33.106599938911209</v>
      </c>
      <c r="K62" s="89">
        <f>+'C8,C10,C12'!K61/('C8,C10,C12'!K61+'C8,C10,C12'!K16+'C8,C10,C12'!K105)*100</f>
        <v>33.906282879071469</v>
      </c>
      <c r="L62" s="89">
        <f>+'C8,C10,C12'!L61/('C8,C10,C12'!L61+'C8,C10,C12'!L16+'C8,C10,C12'!L105)*100</f>
        <v>33.097222679801007</v>
      </c>
      <c r="M62" s="89">
        <f>+'C8,C10,C12'!M61/('C8,C10,C12'!M61+'C8,C10,C12'!M16+'C8,C10,C12'!M105)*100</f>
        <v>30.850199762918734</v>
      </c>
      <c r="N62" s="89">
        <f>+'C8,C10,C12'!N61/('C8,C10,C12'!N61+'C8,C10,C12'!N16+'C8,C10,C12'!N105)*100</f>
        <v>31.352094096955042</v>
      </c>
      <c r="O62" s="89">
        <f>+'C8,C10,C12'!O61/('C8,C10,C12'!O61+'C8,C10,C12'!O16+'C8,C10,C12'!O105)*100</f>
        <v>30.998377662980829</v>
      </c>
      <c r="P62" s="89">
        <f>+'C8,C10,C12'!P61/('C8,C10,C12'!P61+'C8,C10,C12'!P16+'C8,C10,C12'!P105)*100</f>
        <v>28.307297714856965</v>
      </c>
      <c r="Q62" s="89">
        <f>+'C8,C10,C12'!Q61/('C8,C10,C12'!Q61+'C8,C10,C12'!Q16+'C8,C10,C12'!Q105)*100</f>
        <v>28.217788813730248</v>
      </c>
      <c r="R62" s="89">
        <f>+'C8,C10,C12'!R61/('C8,C10,C12'!R61+'C8,C10,C12'!R16+'C8,C10,C12'!R105)*100</f>
        <v>26.978862939812011</v>
      </c>
    </row>
    <row r="63" spans="1:21" ht="15" customHeight="1" x14ac:dyDescent="0.25">
      <c r="A63" s="80" t="s">
        <v>55</v>
      </c>
      <c r="B63" s="90">
        <f>+[1]ABSOL!L59/([1]ABSOL!L16+[1]ABSOL!L59+[1]ABSOL!L102)*100</f>
        <v>35.794714917990106</v>
      </c>
      <c r="C63" s="90">
        <f>+'C8,C10,C12'!C62/('C8,C10,C12'!C62+'C8,C10,C12'!C17+'C8,C10,C12'!C106)*100</f>
        <v>37.635933806146568</v>
      </c>
      <c r="D63" s="90">
        <f>+'C8,C10,C12'!D62/('C8,C10,C12'!D62+'C8,C10,C12'!D17+'C8,C10,C12'!D106)*100</f>
        <v>37.556968588816417</v>
      </c>
      <c r="E63" s="90">
        <f>+'C8,C10,C12'!E62/('C8,C10,C12'!E62+'C8,C10,C12'!E17+'C8,C10,C12'!E106)*100</f>
        <v>37.048336605295276</v>
      </c>
      <c r="F63" s="90">
        <f>+'C8,C10,C12'!F62/('C8,C10,C12'!F62+'C8,C10,C12'!F17+'C8,C10,C12'!F106)*100</f>
        <v>35.619970310180484</v>
      </c>
      <c r="G63" s="90">
        <f>+'C8,C10,C12'!G62/('C8,C10,C12'!G62+'C8,C10,C12'!G17+'C8,C10,C12'!G106)*100</f>
        <v>35.336762770666347</v>
      </c>
      <c r="H63" s="90">
        <f>+'C8,C10,C12'!H62/('C8,C10,C12'!H62+'C8,C10,C12'!H17+'C8,C10,C12'!H106)*100</f>
        <v>36.568465286780807</v>
      </c>
      <c r="I63" s="90">
        <f>+'C8,C10,C12'!I62/('C8,C10,C12'!I62+'C8,C10,C12'!I17+'C8,C10,C12'!I106)*100</f>
        <v>36.686727761820087</v>
      </c>
      <c r="J63" s="90">
        <f>+'C8,C10,C12'!J62/('C8,C10,C12'!J62+'C8,C10,C12'!J17+'C8,C10,C12'!J106)*100</f>
        <v>41.440362087326946</v>
      </c>
      <c r="K63" s="90">
        <f>+'C8,C10,C12'!K62/('C8,C10,C12'!K62+'C8,C10,C12'!K17+'C8,C10,C12'!K106)*100</f>
        <v>40.415610960887435</v>
      </c>
      <c r="L63" s="90">
        <f>+'C8,C10,C12'!L62/('C8,C10,C12'!L62+'C8,C10,C12'!L17+'C8,C10,C12'!L106)*100</f>
        <v>40.015753395495381</v>
      </c>
      <c r="M63" s="90">
        <f>+'C8,C10,C12'!M62/('C8,C10,C12'!M62+'C8,C10,C12'!M17+'C8,C10,C12'!M106)*100</f>
        <v>38.142520864540977</v>
      </c>
      <c r="N63" s="90">
        <f>+'C8,C10,C12'!N62/('C8,C10,C12'!N62+'C8,C10,C12'!N17+'C8,C10,C12'!N106)*100</f>
        <v>37.738898106052446</v>
      </c>
      <c r="O63" s="90">
        <f>+'C8,C10,C12'!O62/('C8,C10,C12'!O62+'C8,C10,C12'!O17+'C8,C10,C12'!O106)*100</f>
        <v>37.492957158656957</v>
      </c>
      <c r="P63" s="90">
        <f>+'C8,C10,C12'!P62/('C8,C10,C12'!P62+'C8,C10,C12'!P17+'C8,C10,C12'!P106)*100</f>
        <v>35.270684778711711</v>
      </c>
      <c r="Q63" s="90">
        <f>+'C8,C10,C12'!Q62/('C8,C10,C12'!Q62+'C8,C10,C12'!Q17+'C8,C10,C12'!Q106)*100</f>
        <v>33.586134216568183</v>
      </c>
      <c r="R63" s="90">
        <f>+'C8,C10,C12'!R62/('C8,C10,C12'!R62+'C8,C10,C12'!R17+'C8,C10,C12'!R106)*100</f>
        <v>33.276778644949665</v>
      </c>
    </row>
    <row r="64" spans="1:21" ht="15" customHeight="1" x14ac:dyDescent="0.25">
      <c r="A64" s="80" t="s">
        <v>56</v>
      </c>
      <c r="B64" s="90">
        <f>+[1]ABSOL!L60/([1]ABSOL!L17+[1]ABSOL!L60+[1]ABSOL!L103)*100</f>
        <v>20.68739627915102</v>
      </c>
      <c r="C64" s="90">
        <f>+'C8,C10,C12'!C63/('C8,C10,C12'!C63+'C8,C10,C12'!C18+'C8,C10,C12'!C107)*100</f>
        <v>23.137978032550308</v>
      </c>
      <c r="D64" s="90">
        <f>+'C8,C10,C12'!D63/('C8,C10,C12'!D63+'C8,C10,C12'!D18+'C8,C10,C12'!D107)*100</f>
        <v>24.80651731160896</v>
      </c>
      <c r="E64" s="90">
        <f>+'C8,C10,C12'!E63/('C8,C10,C12'!E63+'C8,C10,C12'!E18+'C8,C10,C12'!E107)*100</f>
        <v>23.339489705178192</v>
      </c>
      <c r="F64" s="90">
        <f>+'C8,C10,C12'!F63/('C8,C10,C12'!F63+'C8,C10,C12'!F18+'C8,C10,C12'!F107)*100</f>
        <v>25.70729053318825</v>
      </c>
      <c r="G64" s="90">
        <f>+'C8,C10,C12'!G63/('C8,C10,C12'!G63+'C8,C10,C12'!G18+'C8,C10,C12'!G107)*100</f>
        <v>26.445794942168206</v>
      </c>
      <c r="H64" s="90">
        <f>+'C8,C10,C12'!H63/('C8,C10,C12'!H63+'C8,C10,C12'!H18+'C8,C10,C12'!H107)*100</f>
        <v>25.750710870855858</v>
      </c>
      <c r="I64" s="90">
        <f>+'C8,C10,C12'!I63/('C8,C10,C12'!I63+'C8,C10,C12'!I18+'C8,C10,C12'!I107)*100</f>
        <v>27.39854562514661</v>
      </c>
      <c r="J64" s="90">
        <f>+'C8,C10,C12'!J63/('C8,C10,C12'!J63+'C8,C10,C12'!J18+'C8,C10,C12'!J107)*100</f>
        <v>24.798963949040751</v>
      </c>
      <c r="K64" s="90">
        <f>+'C8,C10,C12'!K63/('C8,C10,C12'!K63+'C8,C10,C12'!K18+'C8,C10,C12'!K107)*100</f>
        <v>28.535571854867946</v>
      </c>
      <c r="L64" s="90">
        <f>+'C8,C10,C12'!L63/('C8,C10,C12'!L63+'C8,C10,C12'!L18+'C8,C10,C12'!L107)*100</f>
        <v>28.207438964443714</v>
      </c>
      <c r="M64" s="90">
        <f>+'C8,C10,C12'!M63/('C8,C10,C12'!M63+'C8,C10,C12'!M18+'C8,C10,C12'!M107)*100</f>
        <v>24.868938401048492</v>
      </c>
      <c r="N64" s="90">
        <f>+'C8,C10,C12'!N63/('C8,C10,C12'!N63+'C8,C10,C12'!N18+'C8,C10,C12'!N107)*100</f>
        <v>26.166367249169799</v>
      </c>
      <c r="O64" s="90">
        <f>+'C8,C10,C12'!O63/('C8,C10,C12'!O63+'C8,C10,C12'!O18+'C8,C10,C12'!O107)*100</f>
        <v>25.850557284600857</v>
      </c>
      <c r="P64" s="90">
        <f>+'C8,C10,C12'!P63/('C8,C10,C12'!P63+'C8,C10,C12'!P18+'C8,C10,C12'!P107)*100</f>
        <v>22.625889263019317</v>
      </c>
      <c r="Q64" s="90">
        <f>+'C8,C10,C12'!Q63/('C8,C10,C12'!Q63+'C8,C10,C12'!Q18+'C8,C10,C12'!Q107)*100</f>
        <v>23.853520854944154</v>
      </c>
      <c r="R64" s="90">
        <f>+'C8,C10,C12'!R63/('C8,C10,C12'!R63+'C8,C10,C12'!R18+'C8,C10,C12'!R107)*100</f>
        <v>21.88727484020918</v>
      </c>
    </row>
    <row r="65" spans="1:18" ht="15" customHeight="1" x14ac:dyDescent="0.25">
      <c r="A65" s="80" t="s">
        <v>57</v>
      </c>
      <c r="B65" s="90">
        <f>+[1]ABSOL!L61/([1]ABSOL!L18+[1]ABSOL!L61+[1]ABSOL!L104)*100</f>
        <v>20.291363163371486</v>
      </c>
      <c r="C65" s="90">
        <f>+'C8,C10,C12'!C64/('C8,C10,C12'!C64+'C8,C10,C12'!C19+'C8,C10,C12'!C108)*100</f>
        <v>19.626615605552896</v>
      </c>
      <c r="D65" s="90">
        <f>+'C8,C10,C12'!D64/('C8,C10,C12'!D64+'C8,C10,C12'!D19+'C8,C10,C12'!D108)*100</f>
        <v>18.879472693032014</v>
      </c>
      <c r="E65" s="90">
        <f>+'C8,C10,C12'!E64/('C8,C10,C12'!E64+'C8,C10,C12'!E19+'C8,C10,C12'!E108)*100</f>
        <v>14.158395786915131</v>
      </c>
      <c r="F65" s="90">
        <f>+'C8,C10,C12'!F64/('C8,C10,C12'!F64+'C8,C10,C12'!F19+'C8,C10,C12'!F108)*100</f>
        <v>17.901716068642745</v>
      </c>
      <c r="G65" s="90">
        <f>+'C8,C10,C12'!G64/('C8,C10,C12'!G64+'C8,C10,C12'!G19+'C8,C10,C12'!G108)*100</f>
        <v>20.255290560967417</v>
      </c>
      <c r="H65" s="90">
        <f>+'C8,C10,C12'!H64/('C8,C10,C12'!H64+'C8,C10,C12'!H19+'C8,C10,C12'!H108)*100</f>
        <v>22.916666666666664</v>
      </c>
      <c r="I65" s="90">
        <f>+'C8,C10,C12'!I64/('C8,C10,C12'!I64+'C8,C10,C12'!I19+'C8,C10,C12'!I108)*100</f>
        <v>17.668288090381296</v>
      </c>
      <c r="J65" s="90">
        <f>+'C8,C10,C12'!J64/('C8,C10,C12'!J64+'C8,C10,C12'!J19+'C8,C10,C12'!J108)*100</f>
        <v>18.533664378559951</v>
      </c>
      <c r="K65" s="90">
        <f>+'C8,C10,C12'!K64/('C8,C10,C12'!K64+'C8,C10,C12'!K19+'C8,C10,C12'!K108)*100</f>
        <v>18.75753112866515</v>
      </c>
      <c r="L65" s="90">
        <f>+'C8,C10,C12'!L64/('C8,C10,C12'!L64+'C8,C10,C12'!L19+'C8,C10,C12'!L108)*100</f>
        <v>13.552966385429222</v>
      </c>
      <c r="M65" s="90">
        <f>+'C8,C10,C12'!M64/('C8,C10,C12'!M64+'C8,C10,C12'!M19+'C8,C10,C12'!M108)*100</f>
        <v>15.153469177198865</v>
      </c>
      <c r="N65" s="90">
        <f>+'C8,C10,C12'!N64/('C8,C10,C12'!N64+'C8,C10,C12'!N19+'C8,C10,C12'!N108)*100</f>
        <v>17.811021608489963</v>
      </c>
      <c r="O65" s="90">
        <f>+'C8,C10,C12'!O64/('C8,C10,C12'!O64+'C8,C10,C12'!O19+'C8,C10,C12'!O108)*100</f>
        <v>16.605527023722182</v>
      </c>
      <c r="P65" s="90">
        <f>+'C8,C10,C12'!P64/('C8,C10,C12'!P64+'C8,C10,C12'!P19+'C8,C10,C12'!P108)*100</f>
        <v>14.88312245335621</v>
      </c>
      <c r="Q65" s="90">
        <f>+'C8,C10,C12'!Q64/('C8,C10,C12'!Q64+'C8,C10,C12'!Q19+'C8,C10,C12'!Q108)*100</f>
        <v>18.298479087452471</v>
      </c>
      <c r="R65" s="90">
        <f>+'C8,C10,C12'!R64/('C8,C10,C12'!R64+'C8,C10,C12'!R19+'C8,C10,C12'!R108)*100</f>
        <v>16.778999645264278</v>
      </c>
    </row>
    <row r="66" spans="1:18" ht="15" customHeight="1" x14ac:dyDescent="0.25">
      <c r="A66" s="72"/>
      <c r="B66" s="91"/>
      <c r="C66" s="90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  <c r="Q66" s="90"/>
      <c r="R66" s="90"/>
    </row>
    <row r="67" spans="1:18" ht="15" customHeight="1" x14ac:dyDescent="0.25">
      <c r="A67" s="74" t="s">
        <v>58</v>
      </c>
      <c r="B67" s="88">
        <f>+[1]ABSOL!L63/([1]ABSOL!L20+[1]ABSOL!L63+[1]ABSOL!L106)*100</f>
        <v>31.012753564972883</v>
      </c>
      <c r="C67" s="88">
        <f>+'C8,C10,C12'!C66/('C8,C10,C12'!C66+'C8,C10,C12'!C21+'C8,C10,C12'!C110)*100</f>
        <v>32.467792340786168</v>
      </c>
      <c r="D67" s="88">
        <f>+'C8,C10,C12'!D66/('C8,C10,C12'!D66+'C8,C10,C12'!D21+'C8,C10,C12'!D110)*100</f>
        <v>32.732588928575453</v>
      </c>
      <c r="E67" s="88">
        <f>+'C8,C10,C12'!E66/('C8,C10,C12'!E66+'C8,C10,C12'!E21+'C8,C10,C12'!E110)*100</f>
        <v>32.067519352348363</v>
      </c>
      <c r="F67" s="88">
        <f>+'C8,C10,C12'!F66/('C8,C10,C12'!F66+'C8,C10,C12'!F21+'C8,C10,C12'!F110)*100</f>
        <v>32.197799405382057</v>
      </c>
      <c r="G67" s="88">
        <f>+'C8,C10,C12'!G66/('C8,C10,C12'!G66+'C8,C10,C12'!G21+'C8,C10,C12'!G110)*100</f>
        <v>33.033819981980763</v>
      </c>
      <c r="H67" s="88">
        <f>+'C8,C10,C12'!H66/('C8,C10,C12'!H66+'C8,C10,C12'!H21+'C8,C10,C12'!H110)*100</f>
        <v>32.358055096392484</v>
      </c>
      <c r="I67" s="88">
        <f>+'C8,C10,C12'!I66/('C8,C10,C12'!I66+'C8,C10,C12'!I21+'C8,C10,C12'!I110)*100</f>
        <v>31.354009616802291</v>
      </c>
      <c r="J67" s="88">
        <f>+'C8,C10,C12'!J66/('C8,C10,C12'!J66+'C8,C10,C12'!J21+'C8,C10,C12'!J110)*100</f>
        <v>34.109721162566395</v>
      </c>
      <c r="K67" s="88">
        <f>+'C8,C10,C12'!K66/('C8,C10,C12'!K66+'C8,C10,C12'!K21+'C8,C10,C12'!K110)*100</f>
        <v>35.78448407678728</v>
      </c>
      <c r="L67" s="88">
        <f>+'C8,C10,C12'!L66/('C8,C10,C12'!L66+'C8,C10,C12'!L21+'C8,C10,C12'!L110)*100</f>
        <v>34.986610308030649</v>
      </c>
      <c r="M67" s="88">
        <f>+'C8,C10,C12'!M66/('C8,C10,C12'!M66+'C8,C10,C12'!M21+'C8,C10,C12'!M110)*100</f>
        <v>34.461617236872243</v>
      </c>
      <c r="N67" s="88">
        <f>+'C8,C10,C12'!N66/('C8,C10,C12'!N66+'C8,C10,C12'!N21+'C8,C10,C12'!N110)*100</f>
        <v>33.792308460330574</v>
      </c>
      <c r="O67" s="88">
        <f>+'C8,C10,C12'!O66/('C8,C10,C12'!O66+'C8,C10,C12'!O21+'C8,C10,C12'!O110)*100</f>
        <v>33.245404298312586</v>
      </c>
      <c r="P67" s="88">
        <f>+'C8,C10,C12'!P66/('C8,C10,C12'!P66+'C8,C10,C12'!P21+'C8,C10,C12'!P110)*100</f>
        <v>31.214658348838061</v>
      </c>
      <c r="Q67" s="88">
        <f>+'C8,C10,C12'!Q66/('C8,C10,C12'!Q66+'C8,C10,C12'!Q21+'C8,C10,C12'!Q110)*100</f>
        <v>30.212864200951195</v>
      </c>
      <c r="R67" s="88">
        <f>+'C8,C10,C12'!R66/('C8,C10,C12'!R66+'C8,C10,C12'!R21+'C8,C10,C12'!R110)*100</f>
        <v>29.177268479538114</v>
      </c>
    </row>
    <row r="68" spans="1:18" ht="15" customHeight="1" x14ac:dyDescent="0.25">
      <c r="A68" s="71" t="s">
        <v>50</v>
      </c>
      <c r="B68" s="89">
        <f>+[1]ABSOL!L64/([1]ABSOL!L21+[1]ABSOL!L64+[1]ABSOL!L107)*100</f>
        <v>31.933576401519314</v>
      </c>
      <c r="C68" s="89">
        <f>+'C8,C10,C12'!C67/('C8,C10,C12'!C67+'C8,C10,C12'!C22+'C8,C10,C12'!C111)*100</f>
        <v>33.118517854669591</v>
      </c>
      <c r="D68" s="89">
        <f>+'C8,C10,C12'!D67/('C8,C10,C12'!D67+'C8,C10,C12'!D22+'C8,C10,C12'!D111)*100</f>
        <v>33.291657550089084</v>
      </c>
      <c r="E68" s="89">
        <f>+'C8,C10,C12'!E67/('C8,C10,C12'!E67+'C8,C10,C12'!E22+'C8,C10,C12'!E111)*100</f>
        <v>32.672173145510257</v>
      </c>
      <c r="F68" s="89">
        <f>+'C8,C10,C12'!F67/('C8,C10,C12'!F67+'C8,C10,C12'!F22+'C8,C10,C12'!F111)*100</f>
        <v>32.998723413160704</v>
      </c>
      <c r="G68" s="89">
        <f>+'C8,C10,C12'!G67/('C8,C10,C12'!G67+'C8,C10,C12'!G22+'C8,C10,C12'!G111)*100</f>
        <v>34.09739235493506</v>
      </c>
      <c r="H68" s="89">
        <f>+'C8,C10,C12'!H67/('C8,C10,C12'!H67+'C8,C10,C12'!H22+'C8,C10,C12'!H111)*100</f>
        <v>32.819372937072771</v>
      </c>
      <c r="I68" s="89">
        <f>+'C8,C10,C12'!I67/('C8,C10,C12'!I67+'C8,C10,C12'!I22+'C8,C10,C12'!I111)*100</f>
        <v>31.308872402564702</v>
      </c>
      <c r="J68" s="89">
        <f>+'C8,C10,C12'!J67/('C8,C10,C12'!J67+'C8,C10,C12'!J22+'C8,C10,C12'!J111)*100</f>
        <v>34.387410811875</v>
      </c>
      <c r="K68" s="89">
        <f>+'C8,C10,C12'!K67/('C8,C10,C12'!K67+'C8,C10,C12'!K22+'C8,C10,C12'!K111)*100</f>
        <v>36.232286195619864</v>
      </c>
      <c r="L68" s="89">
        <f>+'C8,C10,C12'!L67/('C8,C10,C12'!L67+'C8,C10,C12'!L22+'C8,C10,C12'!L111)*100</f>
        <v>35.443054153193337</v>
      </c>
      <c r="M68" s="89">
        <f>+'C8,C10,C12'!M67/('C8,C10,C12'!M67+'C8,C10,C12'!M22+'C8,C10,C12'!M111)*100</f>
        <v>35.650732176532379</v>
      </c>
      <c r="N68" s="89">
        <f>+'C8,C10,C12'!N67/('C8,C10,C12'!N67+'C8,C10,C12'!N22+'C8,C10,C12'!N111)*100</f>
        <v>34.761453476908592</v>
      </c>
      <c r="O68" s="89">
        <f>+'C8,C10,C12'!O67/('C8,C10,C12'!O67+'C8,C10,C12'!O22+'C8,C10,C12'!O111)*100</f>
        <v>34.140146996575211</v>
      </c>
      <c r="P68" s="89">
        <f>+'C8,C10,C12'!P67/('C8,C10,C12'!P67+'C8,C10,C12'!P22+'C8,C10,C12'!P111)*100</f>
        <v>32.512493850177378</v>
      </c>
      <c r="Q68" s="89">
        <f>+'C8,C10,C12'!Q67/('C8,C10,C12'!Q67+'C8,C10,C12'!Q22+'C8,C10,C12'!Q111)*100</f>
        <v>31.474459817406853</v>
      </c>
      <c r="R68" s="89">
        <f>+'C8,C10,C12'!R67/('C8,C10,C12'!R67+'C8,C10,C12'!R22+'C8,C10,C12'!R111)*100</f>
        <v>30.275266826399477</v>
      </c>
    </row>
    <row r="69" spans="1:18" ht="15" customHeight="1" x14ac:dyDescent="0.25">
      <c r="A69" s="71" t="s">
        <v>51</v>
      </c>
      <c r="B69" s="90">
        <f>+[1]ABSOL!L65/([1]ABSOL!L22+[1]ABSOL!L65+[1]ABSOL!L108)*100</f>
        <v>31.837068877289944</v>
      </c>
      <c r="C69" s="90">
        <f>+'C8,C10,C12'!C68/('C8,C10,C12'!C68+'C8,C10,C12'!C23+'C8,C10,C12'!C112)*100</f>
        <v>31.89766348050372</v>
      </c>
      <c r="D69" s="90">
        <f>+'C8,C10,C12'!D68/('C8,C10,C12'!D68+'C8,C10,C12'!D23+'C8,C10,C12'!D112)*100</f>
        <v>30.794880068839408</v>
      </c>
      <c r="E69" s="90">
        <f>+'C8,C10,C12'!E68/('C8,C10,C12'!E68+'C8,C10,C12'!E23+'C8,C10,C12'!E112)*100</f>
        <v>30.378456086389622</v>
      </c>
      <c r="F69" s="90">
        <f>+'C8,C10,C12'!F68/('C8,C10,C12'!F68+'C8,C10,C12'!F23+'C8,C10,C12'!F112)*100</f>
        <v>28.406392074370636</v>
      </c>
      <c r="G69" s="90">
        <f>+'C8,C10,C12'!G68/('C8,C10,C12'!G68+'C8,C10,C12'!G23+'C8,C10,C12'!G112)*100</f>
        <v>30.422170507063491</v>
      </c>
      <c r="H69" s="90">
        <f>+'C8,C10,C12'!H68/('C8,C10,C12'!H68+'C8,C10,C12'!H23+'C8,C10,C12'!H112)*100</f>
        <v>29.003760324471667</v>
      </c>
      <c r="I69" s="90">
        <f>+'C8,C10,C12'!I68/('C8,C10,C12'!I68+'C8,C10,C12'!I23+'C8,C10,C12'!I112)*100</f>
        <v>29.947960382742995</v>
      </c>
      <c r="J69" s="90">
        <f>+'C8,C10,C12'!J68/('C8,C10,C12'!J68+'C8,C10,C12'!J23+'C8,C10,C12'!J112)*100</f>
        <v>35.454364023416716</v>
      </c>
      <c r="K69" s="90">
        <f>+'C8,C10,C12'!K68/('C8,C10,C12'!K68+'C8,C10,C12'!K23+'C8,C10,C12'!K112)*100</f>
        <v>36.690774670523943</v>
      </c>
      <c r="L69" s="90">
        <f>+'C8,C10,C12'!L68/('C8,C10,C12'!L68+'C8,C10,C12'!L23+'C8,C10,C12'!L112)*100</f>
        <v>35.6563069041079</v>
      </c>
      <c r="M69" s="90">
        <f>+'C8,C10,C12'!M68/('C8,C10,C12'!M68+'C8,C10,C12'!M23+'C8,C10,C12'!M112)*100</f>
        <v>36.444498784979594</v>
      </c>
      <c r="N69" s="90">
        <f>+'C8,C10,C12'!N68/('C8,C10,C12'!N68+'C8,C10,C12'!N23+'C8,C10,C12'!N112)*100</f>
        <v>35.222827928177644</v>
      </c>
      <c r="O69" s="90">
        <f>+'C8,C10,C12'!O68/('C8,C10,C12'!O68+'C8,C10,C12'!O23+'C8,C10,C12'!O112)*100</f>
        <v>34.739433863814249</v>
      </c>
      <c r="P69" s="90">
        <f>+'C8,C10,C12'!P68/('C8,C10,C12'!P68+'C8,C10,C12'!P23+'C8,C10,C12'!P112)*100</f>
        <v>32.553032108686033</v>
      </c>
      <c r="Q69" s="90">
        <f>+'C8,C10,C12'!Q68/('C8,C10,C12'!Q68+'C8,C10,C12'!Q23+'C8,C10,C12'!Q112)*100</f>
        <v>30.198279479647503</v>
      </c>
      <c r="R69" s="90">
        <f>+'C8,C10,C12'!R68/('C8,C10,C12'!R68+'C8,C10,C12'!R23+'C8,C10,C12'!R112)*100</f>
        <v>29.216038300418912</v>
      </c>
    </row>
    <row r="70" spans="1:18" ht="15" customHeight="1" x14ac:dyDescent="0.25">
      <c r="A70" s="71" t="s">
        <v>52</v>
      </c>
      <c r="B70" s="90">
        <f>+[1]ABSOL!L66/([1]ABSOL!L23+[1]ABSOL!L66+[1]ABSOL!L109)*100</f>
        <v>34.180798296413641</v>
      </c>
      <c r="C70" s="90">
        <f>+'C8,C10,C12'!C69/('C8,C10,C12'!C69+'C8,C10,C12'!C24+'C8,C10,C12'!C113)*100</f>
        <v>34.915420826651491</v>
      </c>
      <c r="D70" s="90">
        <f>+'C8,C10,C12'!D69/('C8,C10,C12'!D69+'C8,C10,C12'!D24+'C8,C10,C12'!D113)*100</f>
        <v>34.660925726587728</v>
      </c>
      <c r="E70" s="90">
        <f>+'C8,C10,C12'!E69/('C8,C10,C12'!E69+'C8,C10,C12'!E24+'C8,C10,C12'!E113)*100</f>
        <v>32.785065814299351</v>
      </c>
      <c r="F70" s="90">
        <f>+'C8,C10,C12'!F69/('C8,C10,C12'!F69+'C8,C10,C12'!F24+'C8,C10,C12'!F113)*100</f>
        <v>31.653396394246414</v>
      </c>
      <c r="G70" s="90">
        <f>+'C8,C10,C12'!G69/('C8,C10,C12'!G69+'C8,C10,C12'!G24+'C8,C10,C12'!G113)*100</f>
        <v>33.026268744610597</v>
      </c>
      <c r="H70" s="90">
        <f>+'C8,C10,C12'!H69/('C8,C10,C12'!H69+'C8,C10,C12'!H24+'C8,C10,C12'!H113)*100</f>
        <v>33.290907971178122</v>
      </c>
      <c r="I70" s="90">
        <f>+'C8,C10,C12'!I69/('C8,C10,C12'!I69+'C8,C10,C12'!I24+'C8,C10,C12'!I113)*100</f>
        <v>33.113407958166519</v>
      </c>
      <c r="J70" s="90">
        <f>+'C8,C10,C12'!J69/('C8,C10,C12'!J69+'C8,C10,C12'!J24+'C8,C10,C12'!J113)*100</f>
        <v>36.436861799961946</v>
      </c>
      <c r="K70" s="90">
        <f>+'C8,C10,C12'!K69/('C8,C10,C12'!K69+'C8,C10,C12'!K24+'C8,C10,C12'!K113)*100</f>
        <v>37.672785184882699</v>
      </c>
      <c r="L70" s="90">
        <f>+'C8,C10,C12'!L69/('C8,C10,C12'!L69+'C8,C10,C12'!L24+'C8,C10,C12'!L113)*100</f>
        <v>37.025128021912593</v>
      </c>
      <c r="M70" s="90">
        <f>+'C8,C10,C12'!M69/('C8,C10,C12'!M69+'C8,C10,C12'!M24+'C8,C10,C12'!M113)*100</f>
        <v>37.257564003103184</v>
      </c>
      <c r="N70" s="90">
        <f>+'C8,C10,C12'!N69/('C8,C10,C12'!N69+'C8,C10,C12'!N24+'C8,C10,C12'!N113)*100</f>
        <v>37.004640142166053</v>
      </c>
      <c r="O70" s="90">
        <f>+'C8,C10,C12'!O69/('C8,C10,C12'!O69+'C8,C10,C12'!O24+'C8,C10,C12'!O113)*100</f>
        <v>36.395820575627681</v>
      </c>
      <c r="P70" s="90">
        <f>+'C8,C10,C12'!P69/('C8,C10,C12'!P69+'C8,C10,C12'!P24+'C8,C10,C12'!P113)*100</f>
        <v>35.668666537642736</v>
      </c>
      <c r="Q70" s="90">
        <f>+'C8,C10,C12'!Q69/('C8,C10,C12'!Q69+'C8,C10,C12'!Q24+'C8,C10,C12'!Q113)*100</f>
        <v>34.484685430463571</v>
      </c>
      <c r="R70" s="90">
        <f>+'C8,C10,C12'!R69/('C8,C10,C12'!R69+'C8,C10,C12'!R24+'C8,C10,C12'!R113)*100</f>
        <v>32.698121468632067</v>
      </c>
    </row>
    <row r="71" spans="1:18" ht="15" customHeight="1" x14ac:dyDescent="0.25">
      <c r="A71" s="71" t="s">
        <v>53</v>
      </c>
      <c r="B71" s="90">
        <f>+[1]ABSOL!L67/([1]ABSOL!L24+[1]ABSOL!L67+[1]ABSOL!L110)*100</f>
        <v>29.281338130895652</v>
      </c>
      <c r="C71" s="90">
        <f>+'C8,C10,C12'!C70/('C8,C10,C12'!C70+'C8,C10,C12'!C25+'C8,C10,C12'!C114)*100</f>
        <v>32.95588657459092</v>
      </c>
      <c r="D71" s="90">
        <f>+'C8,C10,C12'!D70/('C8,C10,C12'!D70+'C8,C10,C12'!D25+'C8,C10,C12'!D114)*100</f>
        <v>35.951970364693111</v>
      </c>
      <c r="E71" s="90">
        <f>+'C8,C10,C12'!E70/('C8,C10,C12'!E70+'C8,C10,C12'!E25+'C8,C10,C12'!E114)*100</f>
        <v>36.504437612390511</v>
      </c>
      <c r="F71" s="90">
        <f>+'C8,C10,C12'!F70/('C8,C10,C12'!F70+'C8,C10,C12'!F25+'C8,C10,C12'!F114)*100</f>
        <v>41.683633516053249</v>
      </c>
      <c r="G71" s="90">
        <f>+'C8,C10,C12'!G70/('C8,C10,C12'!G70+'C8,C10,C12'!G25+'C8,C10,C12'!G114)*100</f>
        <v>40.905492330529441</v>
      </c>
      <c r="H71" s="90">
        <f>+'C8,C10,C12'!H70/('C8,C10,C12'!H70+'C8,C10,C12'!H25+'C8,C10,C12'!H114)*100</f>
        <v>38.087092148625189</v>
      </c>
      <c r="I71" s="90">
        <f>+'C8,C10,C12'!I70/('C8,C10,C12'!I70+'C8,C10,C12'!I25+'C8,C10,C12'!I114)*100</f>
        <v>31.128924515698063</v>
      </c>
      <c r="J71" s="90">
        <f>+'C8,C10,C12'!J70/('C8,C10,C12'!J70+'C8,C10,C12'!J25+'C8,C10,C12'!J114)*100</f>
        <v>30.347110754414125</v>
      </c>
      <c r="K71" s="90">
        <f>+'C8,C10,C12'!K70/('C8,C10,C12'!K70+'C8,C10,C12'!K25+'C8,C10,C12'!K114)*100</f>
        <v>33.765684126667992</v>
      </c>
      <c r="L71" s="90">
        <f>+'C8,C10,C12'!L70/('C8,C10,C12'!L70+'C8,C10,C12'!L25+'C8,C10,C12'!L114)*100</f>
        <v>33.178362148288052</v>
      </c>
      <c r="M71" s="90">
        <f>+'C8,C10,C12'!M70/('C8,C10,C12'!M70+'C8,C10,C12'!M25+'C8,C10,C12'!M114)*100</f>
        <v>32.365772221003631</v>
      </c>
      <c r="N71" s="90">
        <f>+'C8,C10,C12'!N70/('C8,C10,C12'!N70+'C8,C10,C12'!N25+'C8,C10,C12'!N114)*100</f>
        <v>31.313640730067245</v>
      </c>
      <c r="O71" s="90">
        <f>+'C8,C10,C12'!O70/('C8,C10,C12'!O70+'C8,C10,C12'!O25+'C8,C10,C12'!O114)*100</f>
        <v>30.48797770324531</v>
      </c>
      <c r="P71" s="90">
        <f>+'C8,C10,C12'!P70/('C8,C10,C12'!P70+'C8,C10,C12'!P25+'C8,C10,C12'!P114)*100</f>
        <v>28.757828810020875</v>
      </c>
      <c r="Q71" s="90">
        <f>+'C8,C10,C12'!Q70/('C8,C10,C12'!Q70+'C8,C10,C12'!Q25+'C8,C10,C12'!Q114)*100</f>
        <v>29.798306888097333</v>
      </c>
      <c r="R71" s="90">
        <f>+'C8,C10,C12'!R70/('C8,C10,C12'!R70+'C8,C10,C12'!R25+'C8,C10,C12'!R114)*100</f>
        <v>28.934361407671016</v>
      </c>
    </row>
    <row r="72" spans="1:18" ht="15" customHeight="1" x14ac:dyDescent="0.25">
      <c r="A72" s="72"/>
      <c r="B72" s="91"/>
      <c r="C72" s="91"/>
      <c r="D72" s="91"/>
      <c r="E72" s="91"/>
      <c r="F72" s="91"/>
      <c r="G72" s="91"/>
      <c r="H72" s="91"/>
      <c r="I72" s="91"/>
      <c r="J72" s="91"/>
      <c r="K72" s="91"/>
      <c r="L72" s="91"/>
      <c r="M72" s="91"/>
      <c r="N72" s="91"/>
      <c r="O72" s="91"/>
      <c r="P72" s="91"/>
      <c r="Q72" s="91"/>
      <c r="R72" s="91"/>
    </row>
    <row r="73" spans="1:18" ht="15" customHeight="1" x14ac:dyDescent="0.25">
      <c r="A73" s="80" t="s">
        <v>54</v>
      </c>
      <c r="B73" s="89">
        <f>+[1]ABSOL!L69/([1]ABSOL!L26+[1]ABSOL!L69+[1]ABSOL!L112)*100</f>
        <v>28.365396308096408</v>
      </c>
      <c r="C73" s="89">
        <f>+'C8,C10,C12'!C72/('C8,C10,C12'!C72+'C8,C10,C12'!C27+'C8,C10,C12'!C116)*100</f>
        <v>30.77461205800051</v>
      </c>
      <c r="D73" s="89">
        <f>+'C8,C10,C12'!D72/('C8,C10,C12'!D72+'C8,C10,C12'!D27+'C8,C10,C12'!D116)*100</f>
        <v>31.288108217242076</v>
      </c>
      <c r="E73" s="89">
        <f>+'C8,C10,C12'!E72/('C8,C10,C12'!E72+'C8,C10,C12'!E27+'C8,C10,C12'!E116)*100</f>
        <v>30.458200431651928</v>
      </c>
      <c r="F73" s="89">
        <f>+'C8,C10,C12'!F72/('C8,C10,C12'!F72+'C8,C10,C12'!F27+'C8,C10,C12'!F116)*100</f>
        <v>30.04830194331074</v>
      </c>
      <c r="G73" s="89">
        <f>+'C8,C10,C12'!G72/('C8,C10,C12'!G72+'C8,C10,C12'!G27+'C8,C10,C12'!G116)*100</f>
        <v>30.276187327056615</v>
      </c>
      <c r="H73" s="89">
        <f>+'C8,C10,C12'!H72/('C8,C10,C12'!H72+'C8,C10,C12'!H27+'C8,C10,C12'!H116)*100</f>
        <v>31.220277410832232</v>
      </c>
      <c r="I73" s="89">
        <f>+'C8,C10,C12'!I72/('C8,C10,C12'!I72+'C8,C10,C12'!I27+'C8,C10,C12'!I116)*100</f>
        <v>31.46366127348643</v>
      </c>
      <c r="J73" s="89">
        <f>+'C8,C10,C12'!J72/('C8,C10,C12'!J72+'C8,C10,C12'!J27+'C8,C10,C12'!J116)*100</f>
        <v>33.440261865793779</v>
      </c>
      <c r="K73" s="89">
        <f>+'C8,C10,C12'!K72/('C8,C10,C12'!K72+'C8,C10,C12'!K27+'C8,C10,C12'!K116)*100</f>
        <v>34.732824427480921</v>
      </c>
      <c r="L73" s="89">
        <f>+'C8,C10,C12'!L72/('C8,C10,C12'!L72+'C8,C10,C12'!L27+'C8,C10,C12'!L116)*100</f>
        <v>33.887032960266019</v>
      </c>
      <c r="M73" s="89">
        <f>+'C8,C10,C12'!M72/('C8,C10,C12'!M72+'C8,C10,C12'!M27+'C8,C10,C12'!M116)*100</f>
        <v>31.553615921506722</v>
      </c>
      <c r="N73" s="89">
        <f>+'C8,C10,C12'!N72/('C8,C10,C12'!N72+'C8,C10,C12'!N27+'C8,C10,C12'!N116)*100</f>
        <v>31.378419910333793</v>
      </c>
      <c r="O73" s="89">
        <f>+'C8,C10,C12'!O72/('C8,C10,C12'!O72+'C8,C10,C12'!O27+'C8,C10,C12'!O116)*100</f>
        <v>31.02443683833479</v>
      </c>
      <c r="P73" s="89">
        <f>+'C8,C10,C12'!P72/('C8,C10,C12'!P72+'C8,C10,C12'!P27+'C8,C10,C12'!P116)*100</f>
        <v>28.12133555514411</v>
      </c>
      <c r="Q73" s="89">
        <f>+'C8,C10,C12'!Q72/('C8,C10,C12'!Q72+'C8,C10,C12'!Q27+'C8,C10,C12'!Q116)*100</f>
        <v>27.446036801132344</v>
      </c>
      <c r="R73" s="89">
        <f>+'C8,C10,C12'!R72/('C8,C10,C12'!R72+'C8,C10,C12'!R27+'C8,C10,C12'!R116)*100</f>
        <v>26.847760159431594</v>
      </c>
    </row>
    <row r="74" spans="1:18" ht="15" customHeight="1" x14ac:dyDescent="0.25">
      <c r="A74" s="80" t="s">
        <v>55</v>
      </c>
      <c r="B74" s="90">
        <f>+[1]ABSOL!L70/([1]ABSOL!L27+[1]ABSOL!L70+[1]ABSOL!L113)*100</f>
        <v>36.081461873452305</v>
      </c>
      <c r="C74" s="90">
        <f>+'C8,C10,C12'!C73/('C8,C10,C12'!C73+'C8,C10,C12'!C28+'C8,C10,C12'!C117)*100</f>
        <v>37.298712477136611</v>
      </c>
      <c r="D74" s="90">
        <f>+'C8,C10,C12'!D73/('C8,C10,C12'!D73+'C8,C10,C12'!D28+'C8,C10,C12'!D117)*100</f>
        <v>37.063450445726268</v>
      </c>
      <c r="E74" s="90">
        <f>+'C8,C10,C12'!E73/('C8,C10,C12'!E73+'C8,C10,C12'!E28+'C8,C10,C12'!E117)*100</f>
        <v>37.223483180324536</v>
      </c>
      <c r="F74" s="90">
        <f>+'C8,C10,C12'!F73/('C8,C10,C12'!F73+'C8,C10,C12'!F28+'C8,C10,C12'!F117)*100</f>
        <v>34.638067938453425</v>
      </c>
      <c r="G74" s="90">
        <f>+'C8,C10,C12'!G73/('C8,C10,C12'!G73+'C8,C10,C12'!G28+'C8,C10,C12'!G117)*100</f>
        <v>34.471579202520907</v>
      </c>
      <c r="H74" s="90">
        <f>+'C8,C10,C12'!H73/('C8,C10,C12'!H73+'C8,C10,C12'!H28+'C8,C10,C12'!H117)*100</f>
        <v>36.120601298257604</v>
      </c>
      <c r="I74" s="90">
        <f>+'C8,C10,C12'!I73/('C8,C10,C12'!I73+'C8,C10,C12'!I28+'C8,C10,C12'!I117)*100</f>
        <v>36.261807972392013</v>
      </c>
      <c r="J74" s="90">
        <f>+'C8,C10,C12'!J73/('C8,C10,C12'!J73+'C8,C10,C12'!J28+'C8,C10,C12'!J117)*100</f>
        <v>41.372082483571262</v>
      </c>
      <c r="K74" s="90">
        <f>+'C8,C10,C12'!K73/('C8,C10,C12'!K73+'C8,C10,C12'!K28+'C8,C10,C12'!K117)*100</f>
        <v>40.992383265261068</v>
      </c>
      <c r="L74" s="90">
        <f>+'C8,C10,C12'!L73/('C8,C10,C12'!L73+'C8,C10,C12'!L28+'C8,C10,C12'!L117)*100</f>
        <v>39.417770419426049</v>
      </c>
      <c r="M74" s="90">
        <f>+'C8,C10,C12'!M73/('C8,C10,C12'!M73+'C8,C10,C12'!M28+'C8,C10,C12'!M117)*100</f>
        <v>38.24705620973117</v>
      </c>
      <c r="N74" s="90">
        <f>+'C8,C10,C12'!N73/('C8,C10,C12'!N73+'C8,C10,C12'!N28+'C8,C10,C12'!N117)*100</f>
        <v>37.398797131621556</v>
      </c>
      <c r="O74" s="90">
        <f>+'C8,C10,C12'!O73/('C8,C10,C12'!O73+'C8,C10,C12'!O28+'C8,C10,C12'!O117)*100</f>
        <v>37.284194617217928</v>
      </c>
      <c r="P74" s="90">
        <f>+'C8,C10,C12'!P73/('C8,C10,C12'!P73+'C8,C10,C12'!P28+'C8,C10,C12'!P117)*100</f>
        <v>34.872966347225315</v>
      </c>
      <c r="Q74" s="90">
        <f>+'C8,C10,C12'!Q73/('C8,C10,C12'!Q73+'C8,C10,C12'!Q28+'C8,C10,C12'!Q117)*100</f>
        <v>32.82414405813244</v>
      </c>
      <c r="R74" s="90">
        <f>+'C8,C10,C12'!R73/('C8,C10,C12'!R73+'C8,C10,C12'!R28+'C8,C10,C12'!R117)*100</f>
        <v>33.103412101025462</v>
      </c>
    </row>
    <row r="75" spans="1:18" ht="15" customHeight="1" x14ac:dyDescent="0.25">
      <c r="A75" s="80" t="s">
        <v>56</v>
      </c>
      <c r="B75" s="90">
        <f>+[1]ABSOL!L71/([1]ABSOL!L28+[1]ABSOL!L71+[1]ABSOL!L114)*100</f>
        <v>18.35848193872885</v>
      </c>
      <c r="C75" s="90">
        <f>+'C8,C10,C12'!C74/('C8,C10,C12'!C74+'C8,C10,C12'!C29+'C8,C10,C12'!C118)*100</f>
        <v>21.559584949166755</v>
      </c>
      <c r="D75" s="90">
        <f>+'C8,C10,C12'!D74/('C8,C10,C12'!D74+'C8,C10,C12'!D29+'C8,C10,C12'!D118)*100</f>
        <v>23.482190068740085</v>
      </c>
      <c r="E75" s="90">
        <f>+'C8,C10,C12'!E74/('C8,C10,C12'!E74+'C8,C10,C12'!E29+'C8,C10,C12'!E118)*100</f>
        <v>21.909191583610188</v>
      </c>
      <c r="F75" s="90">
        <f>+'C8,C10,C12'!F74/('C8,C10,C12'!F74+'C8,C10,C12'!F29+'C8,C10,C12'!F118)*100</f>
        <v>24.134019719047203</v>
      </c>
      <c r="G75" s="90">
        <f>+'C8,C10,C12'!G74/('C8,C10,C12'!G74+'C8,C10,C12'!G29+'C8,C10,C12'!G118)*100</f>
        <v>24.784242474294917</v>
      </c>
      <c r="H75" s="90">
        <f>+'C8,C10,C12'!H74/('C8,C10,C12'!H74+'C8,C10,C12'!H29+'C8,C10,C12'!H118)*100</f>
        <v>24.547650156392287</v>
      </c>
      <c r="I75" s="90">
        <f>+'C8,C10,C12'!I74/('C8,C10,C12'!I74+'C8,C10,C12'!I29+'C8,C10,C12'!I118)*100</f>
        <v>25.580531302247817</v>
      </c>
      <c r="J75" s="90">
        <f>+'C8,C10,C12'!J74/('C8,C10,C12'!J74+'C8,C10,C12'!J29+'C8,C10,C12'!J118)*100</f>
        <v>22.796994834872436</v>
      </c>
      <c r="K75" s="90">
        <f>+'C8,C10,C12'!K74/('C8,C10,C12'!K74+'C8,C10,C12'!K29+'C8,C10,C12'!K118)*100</f>
        <v>26.971608832807568</v>
      </c>
      <c r="L75" s="90">
        <f>+'C8,C10,C12'!L74/('C8,C10,C12'!L74+'C8,C10,C12'!L29+'C8,C10,C12'!L118)*100</f>
        <v>27.152807091599829</v>
      </c>
      <c r="M75" s="90">
        <f>+'C8,C10,C12'!M74/('C8,C10,C12'!M74+'C8,C10,C12'!M29+'C8,C10,C12'!M118)*100</f>
        <v>23.328396106644096</v>
      </c>
      <c r="N75" s="90">
        <f>+'C8,C10,C12'!N74/('C8,C10,C12'!N74+'C8,C10,C12'!N29+'C8,C10,C12'!N118)*100</f>
        <v>24.309783378167918</v>
      </c>
      <c r="O75" s="90">
        <f>+'C8,C10,C12'!O74/('C8,C10,C12'!O74+'C8,C10,C12'!O29+'C8,C10,C12'!O118)*100</f>
        <v>23.631134152403948</v>
      </c>
      <c r="P75" s="90">
        <f>+'C8,C10,C12'!P74/('C8,C10,C12'!P74+'C8,C10,C12'!P29+'C8,C10,C12'!P118)*100</f>
        <v>20.014067170740287</v>
      </c>
      <c r="Q75" s="90">
        <f>+'C8,C10,C12'!Q74/('C8,C10,C12'!Q74+'C8,C10,C12'!Q29+'C8,C10,C12'!Q118)*100</f>
        <v>20.934290892006175</v>
      </c>
      <c r="R75" s="90">
        <f>+'C8,C10,C12'!R74/('C8,C10,C12'!R74+'C8,C10,C12'!R29+'C8,C10,C12'!R118)*100</f>
        <v>19.486928104575163</v>
      </c>
    </row>
    <row r="76" spans="1:18" ht="15" customHeight="1" x14ac:dyDescent="0.25">
      <c r="A76" s="80" t="s">
        <v>57</v>
      </c>
      <c r="B76" s="90" t="s">
        <v>61</v>
      </c>
      <c r="C76" s="90">
        <f>+'C8,C10,C12'!C75/('C8,C10,C12'!C75+'C8,C10,C12'!C30+'C8,C10,C12'!C119)*100</f>
        <v>1.4492753623188406</v>
      </c>
      <c r="D76" s="90">
        <f>+'C8,C10,C12'!D75/('C8,C10,C12'!D75+'C8,C10,C12'!D30+'C8,C10,C12'!D119)*100</f>
        <v>8.1967213114754092</v>
      </c>
      <c r="E76" s="90">
        <f>+'C8,C10,C12'!E75/('C8,C10,C12'!E75+'C8,C10,C12'!E30+'C8,C10,C12'!E119)*100</f>
        <v>4.9429657794676807</v>
      </c>
      <c r="F76" s="90">
        <f>+'C8,C10,C12'!F75/('C8,C10,C12'!F75+'C8,C10,C12'!F30+'C8,C10,C12'!F119)*100</f>
        <v>3.5460992907801421</v>
      </c>
      <c r="G76" s="90">
        <f>+'C8,C10,C12'!G75/('C8,C10,C12'!G75+'C8,C10,C12'!G30+'C8,C10,C12'!G119)*100</f>
        <v>7.5</v>
      </c>
      <c r="H76" s="90">
        <f>+'C8,C10,C12'!H75/('C8,C10,C12'!H75+'C8,C10,C12'!H30+'C8,C10,C12'!H119)*100</f>
        <v>11.173184357541899</v>
      </c>
      <c r="I76" s="90">
        <f>+'C8,C10,C12'!I75/('C8,C10,C12'!I75+'C8,C10,C12'!I30+'C8,C10,C12'!I119)*100</f>
        <v>3.4313725490196081</v>
      </c>
      <c r="J76" s="90">
        <f>+'C8,C10,C12'!J75/('C8,C10,C12'!J75+'C8,C10,C12'!J30+'C8,C10,C12'!J119)*100</f>
        <v>0</v>
      </c>
      <c r="K76" s="90">
        <f>+'C8,C10,C12'!K75/('C8,C10,C12'!K75+'C8,C10,C12'!K30+'C8,C10,C12'!K119)*100</f>
        <v>2.5</v>
      </c>
      <c r="L76" s="90">
        <f>+'C8,C10,C12'!L75/('C8,C10,C12'!L75+'C8,C10,C12'!L30+'C8,C10,C12'!L119)*100</f>
        <v>2.7681660899653981</v>
      </c>
      <c r="M76" s="90">
        <f>+'C8,C10,C12'!M75/('C8,C10,C12'!M75+'C8,C10,C12'!M30+'C8,C10,C12'!M119)*100</f>
        <v>0.79051383399209485</v>
      </c>
      <c r="N76" s="90">
        <f>+'C8,C10,C12'!N75/('C8,C10,C12'!N75+'C8,C10,C12'!N30+'C8,C10,C12'!N119)*100</f>
        <v>1.7421602787456445</v>
      </c>
      <c r="O76" s="90">
        <f>+'C8,C10,C12'!O75/('C8,C10,C12'!O75+'C8,C10,C12'!O30+'C8,C10,C12'!O119)*100</f>
        <v>2.0242914979757085</v>
      </c>
      <c r="P76" s="90">
        <f>+'C8,C10,C12'!P75/('C8,C10,C12'!P75+'C8,C10,C12'!P30+'C8,C10,C12'!P119)*100</f>
        <v>3.5343035343035343</v>
      </c>
      <c r="Q76" s="90">
        <f>+'C8,C10,C12'!Q75/('C8,C10,C12'!Q75+'C8,C10,C12'!Q30+'C8,C10,C12'!Q119)*100</f>
        <v>0</v>
      </c>
      <c r="R76" s="90">
        <f>+'C8,C10,C12'!R75/('C8,C10,C12'!R75+'C8,C10,C12'!R30+'C8,C10,C12'!R119)*100</f>
        <v>1.1605415860735011</v>
      </c>
    </row>
    <row r="77" spans="1:18" ht="15" customHeight="1" x14ac:dyDescent="0.25">
      <c r="A77" s="72"/>
      <c r="B77" s="91"/>
      <c r="C77" s="91"/>
      <c r="D77" s="91"/>
      <c r="E77" s="91"/>
      <c r="F77" s="91"/>
      <c r="G77" s="91"/>
      <c r="H77" s="91"/>
      <c r="I77" s="91"/>
      <c r="J77" s="91"/>
      <c r="K77" s="91"/>
      <c r="L77" s="91"/>
      <c r="M77" s="91"/>
      <c r="N77" s="91"/>
      <c r="O77" s="91"/>
      <c r="P77" s="91"/>
      <c r="Q77" s="91"/>
      <c r="R77" s="91"/>
    </row>
    <row r="78" spans="1:18" ht="15" customHeight="1" x14ac:dyDescent="0.25">
      <c r="A78" s="92" t="s">
        <v>59</v>
      </c>
      <c r="B78" s="88">
        <f>+[1]ABSOL!L74/([1]ABSOL!L31+[1]ABSOL!L74+[1]ABSOL!L117)*100</f>
        <v>32.467807622589987</v>
      </c>
      <c r="C78" s="88">
        <f>+'C8,C10,C12'!C77/('C8,C10,C12'!C77+'C8,C10,C12'!C32+'C8,C10,C12'!C121)*100</f>
        <v>35.104025327905923</v>
      </c>
      <c r="D78" s="88">
        <f>+'C8,C10,C12'!D77/('C8,C10,C12'!D77+'C8,C10,C12'!D32+'C8,C10,C12'!D121)*100</f>
        <v>34.224182089485758</v>
      </c>
      <c r="E78" s="88">
        <f>+'C8,C10,C12'!E77/('C8,C10,C12'!E77+'C8,C10,C12'!E32+'C8,C10,C12'!E121)*100</f>
        <v>31.684912041947687</v>
      </c>
      <c r="F78" s="88">
        <f>+'C8,C10,C12'!F77/('C8,C10,C12'!F77+'C8,C10,C12'!F32+'C8,C10,C12'!F121)*100</f>
        <v>32.82711435407645</v>
      </c>
      <c r="G78" s="88">
        <f>+'C8,C10,C12'!G77/('C8,C10,C12'!G77+'C8,C10,C12'!G32+'C8,C10,C12'!G121)*100</f>
        <v>33.057449826115679</v>
      </c>
      <c r="H78" s="88">
        <f>+'C8,C10,C12'!H77/('C8,C10,C12'!H77+'C8,C10,C12'!H32+'C8,C10,C12'!H121)*100</f>
        <v>33.568830972043337</v>
      </c>
      <c r="I78" s="88">
        <f>+'C8,C10,C12'!I77/('C8,C10,C12'!I77+'C8,C10,C12'!I32+'C8,C10,C12'!I121)*100</f>
        <v>32.653135457587659</v>
      </c>
      <c r="J78" s="88">
        <f>+'C8,C10,C12'!J77/('C8,C10,C12'!J77+'C8,C10,C12'!J32+'C8,C10,C12'!J121)*100</f>
        <v>33.108308994560943</v>
      </c>
      <c r="K78" s="88">
        <f>+'C8,C10,C12'!K77/('C8,C10,C12'!K77+'C8,C10,C12'!K32+'C8,C10,C12'!K121)*100</f>
        <v>34.367001865887289</v>
      </c>
      <c r="L78" s="88">
        <f>+'C8,C10,C12'!L77/('C8,C10,C12'!L77+'C8,C10,C12'!L32+'C8,C10,C12'!L121)*100</f>
        <v>33.577939385962026</v>
      </c>
      <c r="M78" s="88">
        <f>+'C8,C10,C12'!M77/('C8,C10,C12'!M77+'C8,C10,C12'!M32+'C8,C10,C12'!M121)*100</f>
        <v>32.864871890688718</v>
      </c>
      <c r="N78" s="88">
        <f>+'C8,C10,C12'!N77/('C8,C10,C12'!N77+'C8,C10,C12'!N32+'C8,C10,C12'!N121)*100</f>
        <v>33.341832525910036</v>
      </c>
      <c r="O78" s="88">
        <f>+'C8,C10,C12'!O77/('C8,C10,C12'!O77+'C8,C10,C12'!O32+'C8,C10,C12'!O121)*100</f>
        <v>32.594013288581408</v>
      </c>
      <c r="P78" s="88">
        <f>+'C8,C10,C12'!P77/('C8,C10,C12'!P77+'C8,C10,C12'!P32+'C8,C10,C12'!P121)*100</f>
        <v>30.726520090226312</v>
      </c>
      <c r="Q78" s="88">
        <f>+'C8,C10,C12'!Q77/('C8,C10,C12'!Q77+'C8,C10,C12'!Q32+'C8,C10,C12'!Q121)*100</f>
        <v>30.612588151903601</v>
      </c>
      <c r="R78" s="88">
        <f>+'C8,C10,C12'!R77/('C8,C10,C12'!R77+'C8,C10,C12'!R32+'C8,C10,C12'!R121)*100</f>
        <v>28.418839360807404</v>
      </c>
    </row>
    <row r="79" spans="1:18" ht="15" customHeight="1" x14ac:dyDescent="0.25">
      <c r="A79" s="71" t="s">
        <v>50</v>
      </c>
      <c r="B79" s="90">
        <f>+[1]ABSOL!L75/([1]ABSOL!L32+[1]ABSOL!L75+[1]ABSOL!L118)*100</f>
        <v>34.214958279108934</v>
      </c>
      <c r="C79" s="90">
        <f>+'C8,C10,C12'!C78/('C8,C10,C12'!C78+'C8,C10,C12'!C33+'C8,C10,C12'!C122)*100</f>
        <v>37.684794588226353</v>
      </c>
      <c r="D79" s="90">
        <f>+'C8,C10,C12'!D78/('C8,C10,C12'!D78+'C8,C10,C12'!D33+'C8,C10,C12'!D122)*100</f>
        <v>36.182400602977197</v>
      </c>
      <c r="E79" s="90">
        <f>+'C8,C10,C12'!E78/('C8,C10,C12'!E78+'C8,C10,C12'!E33+'C8,C10,C12'!E122)*100</f>
        <v>33.790838942702351</v>
      </c>
      <c r="F79" s="90">
        <f>+'C8,C10,C12'!F78/('C8,C10,C12'!F78+'C8,C10,C12'!F33+'C8,C10,C12'!F122)*100</f>
        <v>33.801365451500708</v>
      </c>
      <c r="G79" s="90">
        <f>+'C8,C10,C12'!G78/('C8,C10,C12'!G78+'C8,C10,C12'!G33+'C8,C10,C12'!G122)*100</f>
        <v>33.826078424959938</v>
      </c>
      <c r="H79" s="90">
        <f>+'C8,C10,C12'!H78/('C8,C10,C12'!H78+'C8,C10,C12'!H33+'C8,C10,C12'!H122)*100</f>
        <v>34.837314459844684</v>
      </c>
      <c r="I79" s="90">
        <f>+'C8,C10,C12'!I78/('C8,C10,C12'!I78+'C8,C10,C12'!I33+'C8,C10,C12'!I122)*100</f>
        <v>33.430350827778298</v>
      </c>
      <c r="J79" s="90">
        <f>+'C8,C10,C12'!J78/('C8,C10,C12'!J78+'C8,C10,C12'!J33+'C8,C10,C12'!J122)*100</f>
        <v>33.724402087040446</v>
      </c>
      <c r="K79" s="90">
        <f>+'C8,C10,C12'!K78/('C8,C10,C12'!K78+'C8,C10,C12'!K33+'C8,C10,C12'!K122)*100</f>
        <v>36.244239631336406</v>
      </c>
      <c r="L79" s="90">
        <f>+'C8,C10,C12'!L78/('C8,C10,C12'!L78+'C8,C10,C12'!L33+'C8,C10,C12'!L122)*100</f>
        <v>35.419310185719226</v>
      </c>
      <c r="M79" s="90">
        <f>+'C8,C10,C12'!M78/('C8,C10,C12'!M78+'C8,C10,C12'!M33+'C8,C10,C12'!M122)*100</f>
        <v>35.683724114324832</v>
      </c>
      <c r="N79" s="90">
        <f>+'C8,C10,C12'!N78/('C8,C10,C12'!N78+'C8,C10,C12'!N33+'C8,C10,C12'!N122)*100</f>
        <v>34.811724102405606</v>
      </c>
      <c r="O79" s="90">
        <f>+'C8,C10,C12'!O78/('C8,C10,C12'!O78+'C8,C10,C12'!O33+'C8,C10,C12'!O122)*100</f>
        <v>33.802649698466212</v>
      </c>
      <c r="P79" s="90">
        <f>+'C8,C10,C12'!P78/('C8,C10,C12'!P78+'C8,C10,C12'!P33+'C8,C10,C12'!P122)*100</f>
        <v>32.248692620569436</v>
      </c>
      <c r="Q79" s="90">
        <f>+'C8,C10,C12'!Q78/('C8,C10,C12'!Q78+'C8,C10,C12'!Q33+'C8,C10,C12'!Q122)*100</f>
        <v>31.416757344940155</v>
      </c>
      <c r="R79" s="90">
        <f>+'C8,C10,C12'!R78/('C8,C10,C12'!R78+'C8,C10,C12'!R33+'C8,C10,C12'!R122)*100</f>
        <v>29.433402025305238</v>
      </c>
    </row>
    <row r="80" spans="1:18" ht="15" customHeight="1" x14ac:dyDescent="0.25">
      <c r="A80" s="71" t="s">
        <v>51</v>
      </c>
      <c r="B80" s="90">
        <f>+[1]ABSOL!L76/([1]ABSOL!L33+[1]ABSOL!L76+[1]ABSOL!L119)*100</f>
        <v>34.683794466403164</v>
      </c>
      <c r="C80" s="90">
        <f>+'C8,C10,C12'!C79/('C8,C10,C12'!C79+'C8,C10,C12'!C34+'C8,C10,C12'!C123)*100</f>
        <v>34.35121339661503</v>
      </c>
      <c r="D80" s="90">
        <f>+'C8,C10,C12'!D79/('C8,C10,C12'!D79+'C8,C10,C12'!D34+'C8,C10,C12'!D123)*100</f>
        <v>33.957287501063561</v>
      </c>
      <c r="E80" s="90">
        <f>+'C8,C10,C12'!E79/('C8,C10,C12'!E79+'C8,C10,C12'!E34+'C8,C10,C12'!E123)*100</f>
        <v>30.565673084070465</v>
      </c>
      <c r="F80" s="90">
        <f>+'C8,C10,C12'!F79/('C8,C10,C12'!F79+'C8,C10,C12'!F34+'C8,C10,C12'!F123)*100</f>
        <v>29.611128189363669</v>
      </c>
      <c r="G80" s="90">
        <f>+'C8,C10,C12'!G79/('C8,C10,C12'!G79+'C8,C10,C12'!G34+'C8,C10,C12'!G123)*100</f>
        <v>29.238020424194815</v>
      </c>
      <c r="H80" s="90">
        <f>+'C8,C10,C12'!H79/('C8,C10,C12'!H79+'C8,C10,C12'!H34+'C8,C10,C12'!H123)*100</f>
        <v>31.183203213825511</v>
      </c>
      <c r="I80" s="90">
        <f>+'C8,C10,C12'!I79/('C8,C10,C12'!I79+'C8,C10,C12'!I34+'C8,C10,C12'!I123)*100</f>
        <v>31.031320541760721</v>
      </c>
      <c r="J80" s="90">
        <f>+'C8,C10,C12'!J79/('C8,C10,C12'!J79+'C8,C10,C12'!J34+'C8,C10,C12'!J123)*100</f>
        <v>34.964028776978417</v>
      </c>
      <c r="K80" s="90">
        <f>+'C8,C10,C12'!K79/('C8,C10,C12'!K79+'C8,C10,C12'!K34+'C8,C10,C12'!K123)*100</f>
        <v>36.619127516778519</v>
      </c>
      <c r="L80" s="90">
        <f>+'C8,C10,C12'!L79/('C8,C10,C12'!L79+'C8,C10,C12'!L34+'C8,C10,C12'!L123)*100</f>
        <v>35.013967432036516</v>
      </c>
      <c r="M80" s="90">
        <f>+'C8,C10,C12'!M79/('C8,C10,C12'!M79+'C8,C10,C12'!M34+'C8,C10,C12'!M123)*100</f>
        <v>35.066079295154182</v>
      </c>
      <c r="N80" s="90">
        <f>+'C8,C10,C12'!N79/('C8,C10,C12'!N79+'C8,C10,C12'!N34+'C8,C10,C12'!N123)*100</f>
        <v>34.288559415799959</v>
      </c>
      <c r="O80" s="90">
        <f>+'C8,C10,C12'!O79/('C8,C10,C12'!O79+'C8,C10,C12'!O34+'C8,C10,C12'!O123)*100</f>
        <v>32.792627721491705</v>
      </c>
      <c r="P80" s="90">
        <f>+'C8,C10,C12'!P79/('C8,C10,C12'!P79+'C8,C10,C12'!P34+'C8,C10,C12'!P123)*100</f>
        <v>31.540643227912451</v>
      </c>
      <c r="Q80" s="90">
        <f>+'C8,C10,C12'!Q79/('C8,C10,C12'!Q79+'C8,C10,C12'!Q34+'C8,C10,C12'!Q123)*100</f>
        <v>29.207810939753685</v>
      </c>
      <c r="R80" s="90">
        <f>+'C8,C10,C12'!R79/('C8,C10,C12'!R79+'C8,C10,C12'!R34+'C8,C10,C12'!R123)*100</f>
        <v>27.438780752326046</v>
      </c>
    </row>
    <row r="81" spans="1:22" ht="15" customHeight="1" x14ac:dyDescent="0.25">
      <c r="A81" s="71" t="s">
        <v>52</v>
      </c>
      <c r="B81" s="90">
        <f>+[1]ABSOL!L77/([1]ABSOL!L34+[1]ABSOL!L77+[1]ABSOL!L120)*100</f>
        <v>33.892696761994799</v>
      </c>
      <c r="C81" s="90">
        <f>+'C8,C10,C12'!C80/('C8,C10,C12'!C80+'C8,C10,C12'!C35+'C8,C10,C12'!C124)*100</f>
        <v>37.619328226281674</v>
      </c>
      <c r="D81" s="90">
        <f>+'C8,C10,C12'!D80/('C8,C10,C12'!D80+'C8,C10,C12'!D35+'C8,C10,C12'!D124)*100</f>
        <v>36.019816336394392</v>
      </c>
      <c r="E81" s="90">
        <f>+'C8,C10,C12'!E80/('C8,C10,C12'!E80+'C8,C10,C12'!E35+'C8,C10,C12'!E124)*100</f>
        <v>34.553846153846152</v>
      </c>
      <c r="F81" s="90">
        <f>+'C8,C10,C12'!F80/('C8,C10,C12'!F80+'C8,C10,C12'!F35+'C8,C10,C12'!F124)*100</f>
        <v>33.071579583207487</v>
      </c>
      <c r="G81" s="90">
        <f>+'C8,C10,C12'!G80/('C8,C10,C12'!G80+'C8,C10,C12'!G35+'C8,C10,C12'!G124)*100</f>
        <v>33.234390992835209</v>
      </c>
      <c r="H81" s="90">
        <f>+'C8,C10,C12'!H80/('C8,C10,C12'!H80+'C8,C10,C12'!H35+'C8,C10,C12'!H124)*100</f>
        <v>35.950715255299151</v>
      </c>
      <c r="I81" s="90">
        <f>+'C8,C10,C12'!I80/('C8,C10,C12'!I80+'C8,C10,C12'!I35+'C8,C10,C12'!I124)*100</f>
        <v>36.1351217088922</v>
      </c>
      <c r="J81" s="90">
        <f>+'C8,C10,C12'!J80/('C8,C10,C12'!J80+'C8,C10,C12'!J35+'C8,C10,C12'!J124)*100</f>
        <v>36.349439647253348</v>
      </c>
      <c r="K81" s="90">
        <f>+'C8,C10,C12'!K80/('C8,C10,C12'!K80+'C8,C10,C12'!K35+'C8,C10,C12'!K124)*100</f>
        <v>38.789877027267863</v>
      </c>
      <c r="L81" s="90">
        <f>+'C8,C10,C12'!L80/('C8,C10,C12'!L80+'C8,C10,C12'!L35+'C8,C10,C12'!L124)*100</f>
        <v>38.421710408855567</v>
      </c>
      <c r="M81" s="90">
        <f>+'C8,C10,C12'!M80/('C8,C10,C12'!M80+'C8,C10,C12'!M35+'C8,C10,C12'!M124)*100</f>
        <v>38.996240272798808</v>
      </c>
      <c r="N81" s="90">
        <f>+'C8,C10,C12'!N80/('C8,C10,C12'!N80+'C8,C10,C12'!N35+'C8,C10,C12'!N124)*100</f>
        <v>37.188872620790633</v>
      </c>
      <c r="O81" s="90">
        <f>+'C8,C10,C12'!O80/('C8,C10,C12'!O80+'C8,C10,C12'!O35+'C8,C10,C12'!O124)*100</f>
        <v>36.279234585400424</v>
      </c>
      <c r="P81" s="90">
        <f>+'C8,C10,C12'!P80/('C8,C10,C12'!P80+'C8,C10,C12'!P35+'C8,C10,C12'!P124)*100</f>
        <v>36.328447236499777</v>
      </c>
      <c r="Q81" s="90">
        <f>+'C8,C10,C12'!Q80/('C8,C10,C12'!Q80+'C8,C10,C12'!Q35+'C8,C10,C12'!Q124)*100</f>
        <v>35.62033181307423</v>
      </c>
      <c r="R81" s="90">
        <f>+'C8,C10,C12'!R80/('C8,C10,C12'!R80+'C8,C10,C12'!R35+'C8,C10,C12'!R124)*100</f>
        <v>33.682105964678435</v>
      </c>
    </row>
    <row r="82" spans="1:22" ht="15" customHeight="1" x14ac:dyDescent="0.25">
      <c r="A82" s="71" t="s">
        <v>53</v>
      </c>
      <c r="B82" s="90">
        <f>+[1]ABSOL!L78/([1]ABSOL!L35+[1]ABSOL!L78+[1]ABSOL!L121)*100</f>
        <v>33.833435394978565</v>
      </c>
      <c r="C82" s="90">
        <f>+'C8,C10,C12'!C81/('C8,C10,C12'!C81+'C8,C10,C12'!C36+'C8,C10,C12'!C125)*100</f>
        <v>43.356853325326526</v>
      </c>
      <c r="D82" s="90">
        <f>+'C8,C10,C12'!D81/('C8,C10,C12'!D81+'C8,C10,C12'!D36+'C8,C10,C12'!D125)*100</f>
        <v>40.408853366123573</v>
      </c>
      <c r="E82" s="90">
        <f>+'C8,C10,C12'!E81/('C8,C10,C12'!E81+'C8,C10,C12'!E36+'C8,C10,C12'!E125)*100</f>
        <v>38.747931605074463</v>
      </c>
      <c r="F82" s="90">
        <f>+'C8,C10,C12'!F81/('C8,C10,C12'!F81+'C8,C10,C12'!F36+'C8,C10,C12'!F125)*100</f>
        <v>41.42099420254101</v>
      </c>
      <c r="G82" s="90">
        <f>+'C8,C10,C12'!G81/('C8,C10,C12'!G81+'C8,C10,C12'!G36+'C8,C10,C12'!G125)*100</f>
        <v>41.772935495852423</v>
      </c>
      <c r="H82" s="90">
        <f>+'C8,C10,C12'!H81/('C8,C10,C12'!H81+'C8,C10,C12'!H36+'C8,C10,C12'!H125)*100</f>
        <v>39.682539682539684</v>
      </c>
      <c r="I82" s="90">
        <f>+'C8,C10,C12'!I81/('C8,C10,C12'!I81+'C8,C10,C12'!I36+'C8,C10,C12'!I125)*100</f>
        <v>34.310165975103736</v>
      </c>
      <c r="J82" s="90">
        <f>+'C8,C10,C12'!J81/('C8,C10,C12'!J81+'C8,C10,C12'!J36+'C8,C10,C12'!J125)*100</f>
        <v>28.252299605781868</v>
      </c>
      <c r="K82" s="90">
        <f>+'C8,C10,C12'!K81/('C8,C10,C12'!K81+'C8,C10,C12'!K36+'C8,C10,C12'!K125)*100</f>
        <v>32.553839460517729</v>
      </c>
      <c r="L82" s="90">
        <f>+'C8,C10,C12'!L81/('C8,C10,C12'!L81+'C8,C10,C12'!L36+'C8,C10,C12'!L125)*100</f>
        <v>32.272365579174718</v>
      </c>
      <c r="M82" s="90">
        <f>+'C8,C10,C12'!M81/('C8,C10,C12'!M81+'C8,C10,C12'!M36+'C8,C10,C12'!M125)*100</f>
        <v>32.438529212722763</v>
      </c>
      <c r="N82" s="90">
        <f>+'C8,C10,C12'!N81/('C8,C10,C12'!N81+'C8,C10,C12'!N36+'C8,C10,C12'!N125)*100</f>
        <v>32.826348615822297</v>
      </c>
      <c r="O82" s="90">
        <f>+'C8,C10,C12'!O81/('C8,C10,C12'!O81+'C8,C10,C12'!O36+'C8,C10,C12'!O125)*100</f>
        <v>32.088446889547185</v>
      </c>
      <c r="P82" s="90">
        <f>+'C8,C10,C12'!P81/('C8,C10,C12'!P81+'C8,C10,C12'!P36+'C8,C10,C12'!P125)*100</f>
        <v>28.000998253057151</v>
      </c>
      <c r="Q82" s="90">
        <f>+'C8,C10,C12'!Q81/('C8,C10,C12'!Q81+'C8,C10,C12'!Q36+'C8,C10,C12'!Q125)*100</f>
        <v>29.558421258304023</v>
      </c>
      <c r="R82" s="90">
        <f>+'C8,C10,C12'!R81/('C8,C10,C12'!R81+'C8,C10,C12'!R36+'C8,C10,C12'!R125)*100</f>
        <v>27.147957159857199</v>
      </c>
    </row>
    <row r="83" spans="1:22" ht="15" customHeight="1" x14ac:dyDescent="0.25">
      <c r="A83" s="72"/>
      <c r="B83" s="91"/>
      <c r="C83" s="91"/>
      <c r="D83" s="91"/>
      <c r="E83" s="91"/>
      <c r="F83" s="91"/>
      <c r="G83" s="91"/>
      <c r="H83" s="91"/>
      <c r="I83" s="91"/>
      <c r="J83" s="91"/>
      <c r="K83" s="91"/>
      <c r="L83" s="91"/>
      <c r="M83" s="91"/>
      <c r="N83" s="91"/>
      <c r="O83" s="91"/>
      <c r="P83" s="91"/>
      <c r="Q83" s="91"/>
      <c r="R83" s="91"/>
    </row>
    <row r="84" spans="1:22" ht="15" customHeight="1" x14ac:dyDescent="0.25">
      <c r="A84" s="80" t="s">
        <v>54</v>
      </c>
      <c r="B84" s="89">
        <f>+[1]ABSOL!L80/([1]ABSOL!L37+[1]ABSOL!L80+[1]ABSOL!L123)*100</f>
        <v>29.676511954992968</v>
      </c>
      <c r="C84" s="89">
        <f>+'C8,C10,C12'!C83/('C8,C10,C12'!C83+'C8,C10,C12'!C38+'C8,C10,C12'!C127)*100</f>
        <v>31.311777517172057</v>
      </c>
      <c r="D84" s="89">
        <f>+'C8,C10,C12'!D83/('C8,C10,C12'!D83+'C8,C10,C12'!D38+'C8,C10,C12'!D127)*100</f>
        <v>31.394968964390724</v>
      </c>
      <c r="E84" s="89">
        <f>+'C8,C10,C12'!E83/('C8,C10,C12'!E83+'C8,C10,C12'!E38+'C8,C10,C12'!E127)*100</f>
        <v>28.397908979089792</v>
      </c>
      <c r="F84" s="89">
        <f>+'C8,C10,C12'!F83/('C8,C10,C12'!F83+'C8,C10,C12'!F38+'C8,C10,C12'!F127)*100</f>
        <v>31.277217070546648</v>
      </c>
      <c r="G84" s="89">
        <f>+'C8,C10,C12'!G83/('C8,C10,C12'!G83+'C8,C10,C12'!G38+'C8,C10,C12'!G127)*100</f>
        <v>31.932612233176989</v>
      </c>
      <c r="H84" s="89">
        <f>+'C8,C10,C12'!H83/('C8,C10,C12'!H83+'C8,C10,C12'!H38+'C8,C10,C12'!H127)*100</f>
        <v>31.831036495039726</v>
      </c>
      <c r="I84" s="89">
        <f>+'C8,C10,C12'!I83/('C8,C10,C12'!I83+'C8,C10,C12'!I38+'C8,C10,C12'!I127)*100</f>
        <v>31.574833919499806</v>
      </c>
      <c r="J84" s="89">
        <f>+'C8,C10,C12'!J83/('C8,C10,C12'!J83+'C8,C10,C12'!J38+'C8,C10,C12'!J127)*100</f>
        <v>32.25793023062193</v>
      </c>
      <c r="K84" s="89">
        <f>+'C8,C10,C12'!K83/('C8,C10,C12'!K83+'C8,C10,C12'!K38+'C8,C10,C12'!K127)*100</f>
        <v>31.844742850508883</v>
      </c>
      <c r="L84" s="89">
        <f>+'C8,C10,C12'!L83/('C8,C10,C12'!L83+'C8,C10,C12'!L38+'C8,C10,C12'!L127)*100</f>
        <v>31.131714044900772</v>
      </c>
      <c r="M84" s="89">
        <f>+'C8,C10,C12'!M83/('C8,C10,C12'!M83+'C8,C10,C12'!M38+'C8,C10,C12'!M127)*100</f>
        <v>29.13442301158884</v>
      </c>
      <c r="N84" s="89">
        <f>+'C8,C10,C12'!N83/('C8,C10,C12'!N83+'C8,C10,C12'!N38+'C8,C10,C12'!N127)*100</f>
        <v>31.29241929112651</v>
      </c>
      <c r="O84" s="89">
        <f>+'C8,C10,C12'!O83/('C8,C10,C12'!O83+'C8,C10,C12'!O38+'C8,C10,C12'!O127)*100</f>
        <v>30.945363863069598</v>
      </c>
      <c r="P84" s="89">
        <f>+'C8,C10,C12'!P83/('C8,C10,C12'!P83+'C8,C10,C12'!P38+'C8,C10,C12'!P127)*100</f>
        <v>28.659516642800781</v>
      </c>
      <c r="Q84" s="89">
        <f>+'C8,C10,C12'!Q83/('C8,C10,C12'!Q83+'C8,C10,C12'!Q38+'C8,C10,C12'!Q127)*100</f>
        <v>29.621583930056051</v>
      </c>
      <c r="R84" s="89">
        <f>+'C8,C10,C12'!R83/('C8,C10,C12'!R83+'C8,C10,C12'!R38+'C8,C10,C12'!R127)*100</f>
        <v>27.217133408571954</v>
      </c>
    </row>
    <row r="85" spans="1:22" ht="15" customHeight="1" x14ac:dyDescent="0.25">
      <c r="A85" s="80" t="s">
        <v>55</v>
      </c>
      <c r="B85" s="90">
        <f>+[1]ABSOL!L81/([1]ABSOL!L38+[1]ABSOL!L81+[1]ABSOL!L124)*100</f>
        <v>34.87544483985765</v>
      </c>
      <c r="C85" s="90">
        <f>+'C8,C10,C12'!C84/('C8,C10,C12'!C84+'C8,C10,C12'!C39+'C8,C10,C12'!C128)*100</f>
        <v>38.800792864222004</v>
      </c>
      <c r="D85" s="90">
        <f>+'C8,C10,C12'!D84/('C8,C10,C12'!D84+'C8,C10,C12'!D39+'C8,C10,C12'!D128)*100</f>
        <v>39.313262005473995</v>
      </c>
      <c r="E85" s="90">
        <f>+'C8,C10,C12'!E84/('C8,C10,C12'!E84+'C8,C10,C12'!E39+'C8,C10,C12'!E128)*100</f>
        <v>36.415902140672785</v>
      </c>
      <c r="F85" s="90">
        <f>+'C8,C10,C12'!F84/('C8,C10,C12'!F84+'C8,C10,C12'!F39+'C8,C10,C12'!F128)*100</f>
        <v>39.323887646035303</v>
      </c>
      <c r="G85" s="90">
        <f>+'C8,C10,C12'!G84/('C8,C10,C12'!G84+'C8,C10,C12'!G39+'C8,C10,C12'!G128)*100</f>
        <v>38.58491639176431</v>
      </c>
      <c r="H85" s="90">
        <f>+'C8,C10,C12'!H84/('C8,C10,C12'!H84+'C8,C10,C12'!H39+'C8,C10,C12'!H128)*100</f>
        <v>38.204701477012691</v>
      </c>
      <c r="I85" s="90">
        <f>+'C8,C10,C12'!I84/('C8,C10,C12'!I84+'C8,C10,C12'!I39+'C8,C10,C12'!I128)*100</f>
        <v>38.188772872945307</v>
      </c>
      <c r="J85" s="90">
        <f>+'C8,C10,C12'!J84/('C8,C10,C12'!J84+'C8,C10,C12'!J39+'C8,C10,C12'!J128)*100</f>
        <v>41.68714168714169</v>
      </c>
      <c r="K85" s="90">
        <f>+'C8,C10,C12'!K84/('C8,C10,C12'!K84+'C8,C10,C12'!K39+'C8,C10,C12'!K128)*100</f>
        <v>38.467989935700309</v>
      </c>
      <c r="L85" s="90">
        <f>+'C8,C10,C12'!L84/('C8,C10,C12'!L84+'C8,C10,C12'!L39+'C8,C10,C12'!L128)*100</f>
        <v>42.034656232532143</v>
      </c>
      <c r="M85" s="90">
        <f>+'C8,C10,C12'!M84/('C8,C10,C12'!M84+'C8,C10,C12'!M39+'C8,C10,C12'!M128)*100</f>
        <v>37.791456817757876</v>
      </c>
      <c r="N85" s="90">
        <f>+'C8,C10,C12'!N84/('C8,C10,C12'!N84+'C8,C10,C12'!N39+'C8,C10,C12'!N128)*100</f>
        <v>38.733406611989516</v>
      </c>
      <c r="O85" s="90">
        <f>+'C8,C10,C12'!O84/('C8,C10,C12'!O84+'C8,C10,C12'!O39+'C8,C10,C12'!O128)*100</f>
        <v>38.024417314095452</v>
      </c>
      <c r="P85" s="90">
        <f>+'C8,C10,C12'!P84/('C8,C10,C12'!P84+'C8,C10,C12'!P39+'C8,C10,C12'!P128)*100</f>
        <v>36.268343815513624</v>
      </c>
      <c r="Q85" s="90">
        <f>+'C8,C10,C12'!Q84/('C8,C10,C12'!Q84+'C8,C10,C12'!Q39+'C8,C10,C12'!Q128)*100</f>
        <v>35.448123906422133</v>
      </c>
      <c r="R85" s="90">
        <f>+'C8,C10,C12'!R84/('C8,C10,C12'!R84+'C8,C10,C12'!R39+'C8,C10,C12'!R128)*100</f>
        <v>33.71991687336596</v>
      </c>
    </row>
    <row r="86" spans="1:22" ht="15" customHeight="1" x14ac:dyDescent="0.25">
      <c r="A86" s="80" t="s">
        <v>56</v>
      </c>
      <c r="B86" s="90">
        <f>+[1]ABSOL!L82/([1]ABSOL!L39+[1]ABSOL!L82+[1]ABSOL!L125)*100</f>
        <v>28.230285079600147</v>
      </c>
      <c r="C86" s="90">
        <f>+'C8,C10,C12'!C85/('C8,C10,C12'!C85+'C8,C10,C12'!C40+'C8,C10,C12'!C129)*100</f>
        <v>28.274215552523874</v>
      </c>
      <c r="D86" s="90">
        <f>+'C8,C10,C12'!D85/('C8,C10,C12'!D85+'C8,C10,C12'!D40+'C8,C10,C12'!D129)*100</f>
        <v>29.248629474363106</v>
      </c>
      <c r="E86" s="90">
        <f>+'C8,C10,C12'!E85/('C8,C10,C12'!E85+'C8,C10,C12'!E40+'C8,C10,C12'!E129)*100</f>
        <v>28.185502026114364</v>
      </c>
      <c r="F86" s="90">
        <f>+'C8,C10,C12'!F85/('C8,C10,C12'!F85+'C8,C10,C12'!F40+'C8,C10,C12'!F129)*100</f>
        <v>31.267345050878813</v>
      </c>
      <c r="G86" s="90">
        <f>+'C8,C10,C12'!G85/('C8,C10,C12'!G85+'C8,C10,C12'!G40+'C8,C10,C12'!G129)*100</f>
        <v>32.74377836907184</v>
      </c>
      <c r="H86" s="90">
        <f>+'C8,C10,C12'!H85/('C8,C10,C12'!H85+'C8,C10,C12'!H40+'C8,C10,C12'!H129)*100</f>
        <v>30.25496590572191</v>
      </c>
      <c r="I86" s="90">
        <f>+'C8,C10,C12'!I85/('C8,C10,C12'!I85+'C8,C10,C12'!I40+'C8,C10,C12'!I129)*100</f>
        <v>34.205035470858256</v>
      </c>
      <c r="J86" s="90">
        <f>+'C8,C10,C12'!J85/('C8,C10,C12'!J85+'C8,C10,C12'!J40+'C8,C10,C12'!J129)*100</f>
        <v>31.489472995946123</v>
      </c>
      <c r="K86" s="90">
        <f>+'C8,C10,C12'!K85/('C8,C10,C12'!K85+'C8,C10,C12'!K40+'C8,C10,C12'!K129)*100</f>
        <v>34.015827157392287</v>
      </c>
      <c r="L86" s="90">
        <f>+'C8,C10,C12'!L85/('C8,C10,C12'!L85+'C8,C10,C12'!L40+'C8,C10,C12'!L129)*100</f>
        <v>31.868131868131865</v>
      </c>
      <c r="M86" s="90">
        <f>+'C8,C10,C12'!M85/('C8,C10,C12'!M85+'C8,C10,C12'!M40+'C8,C10,C12'!M129)*100</f>
        <v>30.152394775036285</v>
      </c>
      <c r="N86" s="90">
        <f>+'C8,C10,C12'!N85/('C8,C10,C12'!N85+'C8,C10,C12'!N40+'C8,C10,C12'!N129)*100</f>
        <v>32.347395710582134</v>
      </c>
      <c r="O86" s="90">
        <f>+'C8,C10,C12'!O85/('C8,C10,C12'!O85+'C8,C10,C12'!O40+'C8,C10,C12'!O129)*100</f>
        <v>32.4779980914007</v>
      </c>
      <c r="P86" s="90">
        <f>+'C8,C10,C12'!P85/('C8,C10,C12'!P85+'C8,C10,C12'!P40+'C8,C10,C12'!P129)*100</f>
        <v>29.338394793926248</v>
      </c>
      <c r="Q86" s="90">
        <f>+'C8,C10,C12'!Q85/('C8,C10,C12'!Q85+'C8,C10,C12'!Q40+'C8,C10,C12'!Q129)*100</f>
        <v>31.317031317031319</v>
      </c>
      <c r="R86" s="90">
        <f>+'C8,C10,C12'!R85/('C8,C10,C12'!R85+'C8,C10,C12'!R40+'C8,C10,C12'!R129)*100</f>
        <v>27.798792756539235</v>
      </c>
    </row>
    <row r="87" spans="1:22" ht="15" customHeight="1" thickBot="1" x14ac:dyDescent="0.3">
      <c r="A87" s="81" t="s">
        <v>57</v>
      </c>
      <c r="B87" s="93">
        <f>+[1]ABSOL!L83/([1]ABSOL!L40+[1]ABSOL!L83+[1]ABSOL!L126)*100</f>
        <v>21.399176954732511</v>
      </c>
      <c r="C87" s="93">
        <f>+'C8,C10,C12'!C86/('C8,C10,C12'!C86+'C8,C10,C12'!C41+'C8,C10,C12'!C130)*100</f>
        <v>20.574162679425836</v>
      </c>
      <c r="D87" s="93">
        <f>+'C8,C10,C12'!D86/('C8,C10,C12'!D86+'C8,C10,C12'!D41+'C8,C10,C12'!D130)*100</f>
        <v>19.195346582646629</v>
      </c>
      <c r="E87" s="93">
        <f>+'C8,C10,C12'!E86/('C8,C10,C12'!E86+'C8,C10,C12'!E41+'C8,C10,C12'!E130)*100</f>
        <v>14.67693624304664</v>
      </c>
      <c r="F87" s="93">
        <f>+'C8,C10,C12'!F86/('C8,C10,C12'!F86+'C8,C10,C12'!F41+'C8,C10,C12'!F130)*100</f>
        <v>18.307599759374373</v>
      </c>
      <c r="G87" s="93">
        <f>+'C8,C10,C12'!G86/('C8,C10,C12'!G86+'C8,C10,C12'!G41+'C8,C10,C12'!G130)*100</f>
        <v>20.791039551977601</v>
      </c>
      <c r="H87" s="93">
        <f>+'C8,C10,C12'!H86/('C8,C10,C12'!H86+'C8,C10,C12'!H41+'C8,C10,C12'!H130)*100</f>
        <v>23.271928342065234</v>
      </c>
      <c r="I87" s="93">
        <f>+'C8,C10,C12'!I86/('C8,C10,C12'!I86+'C8,C10,C12'!I41+'C8,C10,C12'!I130)*100</f>
        <v>18.139082509320797</v>
      </c>
      <c r="J87" s="93">
        <f>+'C8,C10,C12'!J86/('C8,C10,C12'!J86+'C8,C10,C12'!J41+'C8,C10,C12'!J130)*100</f>
        <v>19.2069017708491</v>
      </c>
      <c r="K87" s="93">
        <f>+'C8,C10,C12'!K86/('C8,C10,C12'!K86+'C8,C10,C12'!K41+'C8,C10,C12'!K130)*100</f>
        <v>19.485242691285496</v>
      </c>
      <c r="L87" s="93">
        <f>+'C8,C10,C12'!L86/('C8,C10,C12'!L86+'C8,C10,C12'!L41+'C8,C10,C12'!L130)*100</f>
        <v>13.987183059348007</v>
      </c>
      <c r="M87" s="93">
        <f>+'C8,C10,C12'!M86/('C8,C10,C12'!M86+'C8,C10,C12'!M41+'C8,C10,C12'!M130)*100</f>
        <v>15.637914944674044</v>
      </c>
      <c r="N87" s="93">
        <f>+'C8,C10,C12'!N86/('C8,C10,C12'!N86+'C8,C10,C12'!N41+'C8,C10,C12'!N130)*100</f>
        <v>18.423148393947439</v>
      </c>
      <c r="O87" s="93">
        <f>+'C8,C10,C12'!O86/('C8,C10,C12'!O86+'C8,C10,C12'!O41+'C8,C10,C12'!O130)*100</f>
        <v>17.059639389736478</v>
      </c>
      <c r="P87" s="93">
        <f>+'C8,C10,C12'!P86/('C8,C10,C12'!P86+'C8,C10,C12'!P41+'C8,C10,C12'!P130)*100</f>
        <v>15.500282645562466</v>
      </c>
      <c r="Q87" s="93">
        <f>+'C8,C10,C12'!Q86/('C8,C10,C12'!Q86+'C8,C10,C12'!Q41+'C8,C10,C12'!Q130)*100</f>
        <v>18.870698951083227</v>
      </c>
      <c r="R87" s="93">
        <f>+'C8,C10,C12'!R86/('C8,C10,C12'!R86+'C8,C10,C12'!R41+'C8,C10,C12'!R130)*100</f>
        <v>17.529510177525793</v>
      </c>
    </row>
    <row r="88" spans="1:22" ht="15" customHeight="1" x14ac:dyDescent="0.25">
      <c r="A88" s="287" t="s">
        <v>243</v>
      </c>
      <c r="B88" s="287"/>
      <c r="C88" s="287"/>
      <c r="D88" s="287"/>
      <c r="E88" s="287"/>
      <c r="F88" s="287"/>
      <c r="G88" s="287"/>
      <c r="H88" s="287"/>
      <c r="I88" s="287"/>
      <c r="J88" s="287"/>
      <c r="K88" s="287"/>
      <c r="L88" s="287"/>
      <c r="M88" s="287"/>
      <c r="N88" s="287"/>
      <c r="O88" s="287"/>
      <c r="P88" s="287"/>
      <c r="Q88" s="287"/>
      <c r="R88" s="287"/>
    </row>
    <row r="89" spans="1:22" ht="15" customHeight="1" x14ac:dyDescent="0.25">
      <c r="A89" s="94"/>
    </row>
    <row r="90" spans="1:22" ht="15" customHeight="1" x14ac:dyDescent="0.25">
      <c r="A90" s="95"/>
    </row>
    <row r="91" spans="1:22" s="42" customFormat="1" ht="15" customHeight="1" x14ac:dyDescent="0.25">
      <c r="A91" s="296" t="s">
        <v>566</v>
      </c>
      <c r="B91" s="296"/>
      <c r="C91" s="296"/>
      <c r="D91" s="296"/>
      <c r="E91" s="296"/>
      <c r="F91" s="296"/>
      <c r="G91" s="296"/>
      <c r="H91" s="296"/>
      <c r="I91" s="296"/>
      <c r="J91" s="296"/>
      <c r="K91" s="296"/>
      <c r="L91" s="296"/>
      <c r="M91" s="296"/>
      <c r="N91" s="296"/>
      <c r="O91" s="296"/>
      <c r="P91" s="296"/>
      <c r="Q91" s="296"/>
      <c r="R91" s="296"/>
      <c r="S91" s="47"/>
      <c r="T91" s="47"/>
      <c r="U91" s="47"/>
      <c r="V91" s="47"/>
    </row>
    <row r="92" spans="1:22" s="42" customFormat="1" ht="15" customHeight="1" x14ac:dyDescent="0.25">
      <c r="A92" s="296" t="s">
        <v>62</v>
      </c>
      <c r="B92" s="296"/>
      <c r="C92" s="296"/>
      <c r="D92" s="296"/>
      <c r="E92" s="296"/>
      <c r="F92" s="296"/>
      <c r="G92" s="296"/>
      <c r="H92" s="296"/>
      <c r="I92" s="296"/>
      <c r="J92" s="296"/>
      <c r="K92" s="296"/>
      <c r="L92" s="296"/>
      <c r="M92" s="296"/>
      <c r="N92" s="296"/>
      <c r="O92" s="296"/>
      <c r="P92" s="296"/>
      <c r="Q92" s="296"/>
      <c r="R92" s="296"/>
      <c r="S92" s="47"/>
      <c r="T92" s="286" t="s">
        <v>362</v>
      </c>
      <c r="U92" s="286"/>
    </row>
    <row r="93" spans="1:22" s="42" customFormat="1" ht="15" customHeight="1" x14ac:dyDescent="0.25">
      <c r="A93" s="296" t="s">
        <v>255</v>
      </c>
      <c r="B93" s="296"/>
      <c r="C93" s="296"/>
      <c r="D93" s="296"/>
      <c r="E93" s="296"/>
      <c r="F93" s="296"/>
      <c r="G93" s="296"/>
      <c r="H93" s="296"/>
      <c r="I93" s="296"/>
      <c r="J93" s="296"/>
      <c r="K93" s="296"/>
      <c r="L93" s="296"/>
      <c r="M93" s="296"/>
      <c r="N93" s="296"/>
      <c r="O93" s="296"/>
      <c r="P93" s="296"/>
      <c r="Q93" s="296"/>
      <c r="R93" s="296"/>
      <c r="S93" s="47"/>
      <c r="T93" s="286"/>
      <c r="U93" s="286"/>
    </row>
    <row r="94" spans="1:22" s="42" customFormat="1" ht="15" customHeight="1" x14ac:dyDescent="0.25">
      <c r="A94" s="296" t="s">
        <v>250</v>
      </c>
      <c r="B94" s="296"/>
      <c r="C94" s="296"/>
      <c r="D94" s="296"/>
      <c r="E94" s="296"/>
      <c r="F94" s="296"/>
      <c r="G94" s="296"/>
      <c r="H94" s="296"/>
      <c r="I94" s="296"/>
      <c r="J94" s="296"/>
      <c r="K94" s="296"/>
      <c r="L94" s="296"/>
      <c r="M94" s="296"/>
      <c r="N94" s="296"/>
      <c r="O94" s="296"/>
      <c r="P94" s="296"/>
      <c r="Q94" s="296"/>
      <c r="R94" s="296"/>
    </row>
    <row r="95" spans="1:22" s="42" customFormat="1" ht="15" customHeight="1" x14ac:dyDescent="0.25">
      <c r="A95" s="296" t="s">
        <v>246</v>
      </c>
      <c r="B95" s="296"/>
      <c r="C95" s="296"/>
      <c r="D95" s="296"/>
      <c r="E95" s="296"/>
      <c r="F95" s="296"/>
      <c r="G95" s="296"/>
      <c r="H95" s="296"/>
      <c r="I95" s="296"/>
      <c r="J95" s="296"/>
      <c r="K95" s="296"/>
      <c r="L95" s="296"/>
      <c r="M95" s="296"/>
      <c r="N95" s="296"/>
      <c r="O95" s="296"/>
      <c r="P95" s="296"/>
      <c r="Q95" s="296"/>
      <c r="R95" s="296"/>
    </row>
    <row r="96" spans="1:22" s="42" customFormat="1" ht="15" customHeight="1" x14ac:dyDescent="0.25">
      <c r="A96" s="295" t="s">
        <v>37</v>
      </c>
      <c r="B96" s="295"/>
      <c r="C96" s="295"/>
      <c r="D96" s="295"/>
      <c r="E96" s="295"/>
      <c r="F96" s="295"/>
      <c r="G96" s="295"/>
      <c r="H96" s="295"/>
      <c r="I96" s="295"/>
      <c r="J96" s="295"/>
      <c r="K96" s="295"/>
      <c r="L96" s="295"/>
      <c r="M96" s="295"/>
      <c r="N96" s="295"/>
      <c r="O96" s="295"/>
      <c r="P96" s="295"/>
      <c r="Q96" s="295"/>
      <c r="R96" s="295"/>
    </row>
    <row r="97" spans="1:18" ht="15" customHeight="1" thickBot="1" x14ac:dyDescent="0.3">
      <c r="A97" s="297"/>
      <c r="B97" s="297"/>
      <c r="C97" s="297"/>
      <c r="D97" s="297"/>
      <c r="E97" s="297"/>
      <c r="F97" s="297"/>
      <c r="G97" s="297"/>
      <c r="H97" s="297"/>
      <c r="I97" s="297"/>
      <c r="J97" s="297"/>
      <c r="K97" s="297"/>
      <c r="L97" s="297"/>
      <c r="M97" s="297"/>
      <c r="N97" s="297"/>
      <c r="O97" s="297"/>
      <c r="P97" s="297"/>
      <c r="Q97" s="297"/>
      <c r="R97" s="297"/>
    </row>
    <row r="98" spans="1:18" s="43" customFormat="1" ht="15" customHeight="1" thickBot="1" x14ac:dyDescent="0.3">
      <c r="A98" s="44" t="s">
        <v>248</v>
      </c>
      <c r="B98" s="45">
        <v>2000</v>
      </c>
      <c r="C98" s="45">
        <v>2001</v>
      </c>
      <c r="D98" s="45">
        <v>2002</v>
      </c>
      <c r="E98" s="45">
        <v>2003</v>
      </c>
      <c r="F98" s="45">
        <v>2004</v>
      </c>
      <c r="G98" s="45">
        <v>2005</v>
      </c>
      <c r="H98" s="45">
        <v>2006</v>
      </c>
      <c r="I98" s="45">
        <v>2007</v>
      </c>
      <c r="J98" s="45">
        <v>2008</v>
      </c>
      <c r="K98" s="45">
        <v>2009</v>
      </c>
      <c r="L98" s="45">
        <v>2010</v>
      </c>
      <c r="M98" s="45">
        <v>2011</v>
      </c>
      <c r="N98" s="45">
        <v>2012</v>
      </c>
      <c r="O98" s="45">
        <v>2013</v>
      </c>
      <c r="P98" s="45">
        <v>2014</v>
      </c>
      <c r="Q98" s="45">
        <v>2015</v>
      </c>
      <c r="R98" s="45">
        <v>2016</v>
      </c>
    </row>
    <row r="99" spans="1:18" s="87" customFormat="1" ht="15" customHeight="1" x14ac:dyDescent="0.25">
      <c r="A99" s="73"/>
    </row>
    <row r="100" spans="1:18" ht="15" customHeight="1" x14ac:dyDescent="0.25">
      <c r="A100" s="74" t="s">
        <v>19</v>
      </c>
      <c r="B100" s="88">
        <f>+[1]ABSOL!L95/([1]ABSOL!L9+[1]ABSOL!L52+[1]ABSOL!L95)*100</f>
        <v>10.944615399862245</v>
      </c>
      <c r="C100" s="88">
        <f>+'C8,C10,C12'!C99/('C8,C10,C12'!C99+'C8,C10,C12'!C55+'C8,C10,C12'!C10)*100</f>
        <v>12.135448529652132</v>
      </c>
      <c r="D100" s="88">
        <f>+'C8,C10,C12'!D99/('C8,C10,C12'!D99+'C8,C10,C12'!D55+'C8,C10,C12'!D10)*100</f>
        <v>12.373484170627194</v>
      </c>
      <c r="E100" s="88">
        <f>+'C8,C10,C12'!E99/('C8,C10,C12'!E99+'C8,C10,C12'!E55+'C8,C10,C12'!E10)*100</f>
        <v>11.711596151856833</v>
      </c>
      <c r="F100" s="88">
        <f>+'C8,C10,C12'!F99/('C8,C10,C12'!F99+'C8,C10,C12'!F55+'C8,C10,C12'!F10)*100</f>
        <v>12.288142445903548</v>
      </c>
      <c r="G100" s="88">
        <f>+'C8,C10,C12'!G99/('C8,C10,C12'!G99+'C8,C10,C12'!G55+'C8,C10,C12'!G10)*100</f>
        <v>13.281404482837504</v>
      </c>
      <c r="H100" s="88">
        <f>+'C8,C10,C12'!H99/('C8,C10,C12'!H99+'C8,C10,C12'!H55+'C8,C10,C12'!H10)*100</f>
        <v>14.582881329481308</v>
      </c>
      <c r="I100" s="88">
        <f>+'C8,C10,C12'!I99/('C8,C10,C12'!I99+'C8,C10,C12'!I55+'C8,C10,C12'!I10)*100</f>
        <v>14.260238801693554</v>
      </c>
      <c r="J100" s="88">
        <f>+'C8,C10,C12'!J99/('C8,C10,C12'!J99+'C8,C10,C12'!J55+'C8,C10,C12'!J10)*100</f>
        <v>5.9469839596355145</v>
      </c>
      <c r="K100" s="88">
        <f>+'C8,C10,C12'!K99/('C8,C10,C12'!K99+'C8,C10,C12'!K55+'C8,C10,C12'!K10)*100</f>
        <v>7.892451642315959</v>
      </c>
      <c r="L100" s="88">
        <f>+'C8,C10,C12'!L99/('C8,C10,C12'!L99+'C8,C10,C12'!L55+'C8,C10,C12'!L10)*100</f>
        <v>9.1224128950417587</v>
      </c>
      <c r="M100" s="88">
        <f>+'C8,C10,C12'!M99/('C8,C10,C12'!M99+'C8,C10,C12'!M55+'C8,C10,C12'!M10)*100</f>
        <v>8.5186566638985468</v>
      </c>
      <c r="N100" s="88">
        <f>+'C8,C10,C12'!N99/('C8,C10,C12'!N99+'C8,C10,C12'!N55+'C8,C10,C12'!N10)*100</f>
        <v>8.7084827136879444</v>
      </c>
      <c r="O100" s="88">
        <f>+'C8,C10,C12'!O99/('C8,C10,C12'!O99+'C8,C10,C12'!O55+'C8,C10,C12'!O10)*100</f>
        <v>9.0511154072916238</v>
      </c>
      <c r="P100" s="88">
        <f>+'C8,C10,C12'!P99/('C8,C10,C12'!P99+'C8,C10,C12'!P55+'C8,C10,C12'!P10)*100</f>
        <v>9.7441778287451584</v>
      </c>
      <c r="Q100" s="88">
        <f>+'C8,C10,C12'!Q99/('C8,C10,C12'!Q99+'C8,C10,C12'!Q55+'C8,C10,C12'!Q10)*100</f>
        <v>10.281948053247589</v>
      </c>
      <c r="R100" s="88">
        <f>+'C8,C10,C12'!R99/('C8,C10,C12'!R99+'C8,C10,C12'!R55+'C8,C10,C12'!R10)*100</f>
        <v>10.015765494943016</v>
      </c>
    </row>
    <row r="101" spans="1:18" ht="15" customHeight="1" x14ac:dyDescent="0.25">
      <c r="A101" s="71" t="s">
        <v>50</v>
      </c>
      <c r="B101" s="89">
        <f>+[1]ABSOL!L96/([1]ABSOL!L10+[1]ABSOL!L53+[1]ABSOL!L96)*100</f>
        <v>12.170822450237985</v>
      </c>
      <c r="C101" s="89">
        <f>+'C8,C10,C12'!C100/('C8,C10,C12'!C100+'C8,C10,C12'!C56+'C8,C10,C12'!C11)*100</f>
        <v>12.957049123136583</v>
      </c>
      <c r="D101" s="89">
        <f>+'C8,C10,C12'!D100/('C8,C10,C12'!D100+'C8,C10,C12'!D56+'C8,C10,C12'!D11)*100</f>
        <v>13.376740212417559</v>
      </c>
      <c r="E101" s="89">
        <f>+'C8,C10,C12'!E100/('C8,C10,C12'!E100+'C8,C10,C12'!E56+'C8,C10,C12'!E11)*100</f>
        <v>12.942416640165835</v>
      </c>
      <c r="F101" s="89">
        <f>+'C8,C10,C12'!F100/('C8,C10,C12'!F100+'C8,C10,C12'!F56+'C8,C10,C12'!F11)*100</f>
        <v>13.167778077211976</v>
      </c>
      <c r="G101" s="89">
        <f>+'C8,C10,C12'!G100/('C8,C10,C12'!G100+'C8,C10,C12'!G56+'C8,C10,C12'!G11)*100</f>
        <v>14.318174223944933</v>
      </c>
      <c r="H101" s="89">
        <f>+'C8,C10,C12'!H100/('C8,C10,C12'!H100+'C8,C10,C12'!H56+'C8,C10,C12'!H11)*100</f>
        <v>16.086656808352142</v>
      </c>
      <c r="I101" s="89">
        <f>+'C8,C10,C12'!I100/('C8,C10,C12'!I100+'C8,C10,C12'!I56+'C8,C10,C12'!I11)*100</f>
        <v>15.66131189952349</v>
      </c>
      <c r="J101" s="89">
        <f>+'C8,C10,C12'!J100/('C8,C10,C12'!J100+'C8,C10,C12'!J56+'C8,C10,C12'!J11)*100</f>
        <v>6.0468363829810814</v>
      </c>
      <c r="K101" s="89">
        <f>+'C8,C10,C12'!K100/('C8,C10,C12'!K100+'C8,C10,C12'!K56+'C8,C10,C12'!K11)*100</f>
        <v>8.6111185748448289</v>
      </c>
      <c r="L101" s="89">
        <f>+'C8,C10,C12'!L100/('C8,C10,C12'!L100+'C8,C10,C12'!L56+'C8,C10,C12'!L11)*100</f>
        <v>9.8002699337720625</v>
      </c>
      <c r="M101" s="89">
        <f>+'C8,C10,C12'!M100/('C8,C10,C12'!M100+'C8,C10,C12'!M56+'C8,C10,C12'!M11)*100</f>
        <v>9.3702092396933914</v>
      </c>
      <c r="N101" s="89">
        <f>+'C8,C10,C12'!N100/('C8,C10,C12'!N100+'C8,C10,C12'!N56+'C8,C10,C12'!N11)*100</f>
        <v>9.4287652576651748</v>
      </c>
      <c r="O101" s="89">
        <f>+'C8,C10,C12'!O100/('C8,C10,C12'!O100+'C8,C10,C12'!O56+'C8,C10,C12'!O11)*100</f>
        <v>9.8444758634619269</v>
      </c>
      <c r="P101" s="89">
        <f>+'C8,C10,C12'!P100/('C8,C10,C12'!P100+'C8,C10,C12'!P56+'C8,C10,C12'!P11)*100</f>
        <v>11.168341270907671</v>
      </c>
      <c r="Q101" s="89">
        <f>+'C8,C10,C12'!Q100/('C8,C10,C12'!Q100+'C8,C10,C12'!Q56+'C8,C10,C12'!Q11)*100</f>
        <v>11.52155154702716</v>
      </c>
      <c r="R101" s="89">
        <f>+'C8,C10,C12'!R100/('C8,C10,C12'!R100+'C8,C10,C12'!R56+'C8,C10,C12'!R11)*100</f>
        <v>11.210106175243828</v>
      </c>
    </row>
    <row r="102" spans="1:18" ht="15" customHeight="1" x14ac:dyDescent="0.25">
      <c r="A102" s="71" t="s">
        <v>51</v>
      </c>
      <c r="B102" s="90">
        <f>+[1]ABSOL!L97/([1]ABSOL!L11+[1]ABSOL!L54+[1]ABSOL!L97)*100</f>
        <v>17.943887842365847</v>
      </c>
      <c r="C102" s="90">
        <f>+'C8,C10,C12'!C101/('C8,C10,C12'!C101+'C8,C10,C12'!C57+'C8,C10,C12'!C12)*100</f>
        <v>18.757336254793021</v>
      </c>
      <c r="D102" s="90">
        <f>+'C8,C10,C12'!D101/('C8,C10,C12'!D101+'C8,C10,C12'!D57+'C8,C10,C12'!D12)*100</f>
        <v>19.1944917450211</v>
      </c>
      <c r="E102" s="90">
        <f>+'C8,C10,C12'!E101/('C8,C10,C12'!E101+'C8,C10,C12'!E57+'C8,C10,C12'!E12)*100</f>
        <v>18.868645513476629</v>
      </c>
      <c r="F102" s="90">
        <f>+'C8,C10,C12'!F101/('C8,C10,C12'!F101+'C8,C10,C12'!F57+'C8,C10,C12'!F12)*100</f>
        <v>18.148971650917176</v>
      </c>
      <c r="G102" s="90">
        <f>+'C8,C10,C12'!G101/('C8,C10,C12'!G101+'C8,C10,C12'!G57+'C8,C10,C12'!G12)*100</f>
        <v>19.039160384010415</v>
      </c>
      <c r="H102" s="90">
        <f>+'C8,C10,C12'!H101/('C8,C10,C12'!H101+'C8,C10,C12'!H57+'C8,C10,C12'!H12)*100</f>
        <v>19.976515683204667</v>
      </c>
      <c r="I102" s="90">
        <f>+'C8,C10,C12'!I101/('C8,C10,C12'!I101+'C8,C10,C12'!I57+'C8,C10,C12'!I12)*100</f>
        <v>19.747511729449734</v>
      </c>
      <c r="J102" s="90">
        <f>+'C8,C10,C12'!J101/('C8,C10,C12'!J101+'C8,C10,C12'!J57+'C8,C10,C12'!J12)*100</f>
        <v>8.1941967904036304</v>
      </c>
      <c r="K102" s="90">
        <f>+'C8,C10,C12'!K101/('C8,C10,C12'!K101+'C8,C10,C12'!K57+'C8,C10,C12'!K12)*100</f>
        <v>10.936438241597408</v>
      </c>
      <c r="L102" s="90">
        <f>+'C8,C10,C12'!L101/('C8,C10,C12'!L101+'C8,C10,C12'!L57+'C8,C10,C12'!L12)*100</f>
        <v>11.819474326551669</v>
      </c>
      <c r="M102" s="90">
        <f>+'C8,C10,C12'!M101/('C8,C10,C12'!M101+'C8,C10,C12'!M57+'C8,C10,C12'!M12)*100</f>
        <v>11.699049709425585</v>
      </c>
      <c r="N102" s="90">
        <f>+'C8,C10,C12'!N101/('C8,C10,C12'!N101+'C8,C10,C12'!N57+'C8,C10,C12'!N12)*100</f>
        <v>11.48480979111957</v>
      </c>
      <c r="O102" s="90">
        <f>+'C8,C10,C12'!O101/('C8,C10,C12'!O101+'C8,C10,C12'!O57+'C8,C10,C12'!O12)*100</f>
        <v>11.600570827700166</v>
      </c>
      <c r="P102" s="90">
        <f>+'C8,C10,C12'!P101/('C8,C10,C12'!P101+'C8,C10,C12'!P57+'C8,C10,C12'!P12)*100</f>
        <v>14.474652889893443</v>
      </c>
      <c r="Q102" s="90">
        <f>+'C8,C10,C12'!Q101/('C8,C10,C12'!Q101+'C8,C10,C12'!Q57+'C8,C10,C12'!Q12)*100</f>
        <v>14.435374511420138</v>
      </c>
      <c r="R102" s="90">
        <f>+'C8,C10,C12'!R101/('C8,C10,C12'!R101+'C8,C10,C12'!R57+'C8,C10,C12'!R12)*100</f>
        <v>14.017683279827379</v>
      </c>
    </row>
    <row r="103" spans="1:18" ht="15" customHeight="1" x14ac:dyDescent="0.25">
      <c r="A103" s="71" t="s">
        <v>52</v>
      </c>
      <c r="B103" s="90">
        <f>+[1]ABSOL!L98/([1]ABSOL!L12+[1]ABSOL!L55+[1]ABSOL!L98)*100</f>
        <v>12.444378206902424</v>
      </c>
      <c r="C103" s="90">
        <f>+'C8,C10,C12'!C102/('C8,C10,C12'!C102+'C8,C10,C12'!C58+'C8,C10,C12'!C13)*100</f>
        <v>12.340127685748827</v>
      </c>
      <c r="D103" s="90">
        <f>+'C8,C10,C12'!D102/('C8,C10,C12'!D102+'C8,C10,C12'!D58+'C8,C10,C12'!D13)*100</f>
        <v>12.007649739583332</v>
      </c>
      <c r="E103" s="90">
        <f>+'C8,C10,C12'!E102/('C8,C10,C12'!E102+'C8,C10,C12'!E58+'C8,C10,C12'!E13)*100</f>
        <v>11.193226400978084</v>
      </c>
      <c r="F103" s="90">
        <f>+'C8,C10,C12'!F102/('C8,C10,C12'!F102+'C8,C10,C12'!F58+'C8,C10,C12'!F13)*100</f>
        <v>12.956484489344234</v>
      </c>
      <c r="G103" s="90">
        <f>+'C8,C10,C12'!G102/('C8,C10,C12'!G102+'C8,C10,C12'!G58+'C8,C10,C12'!G13)*100</f>
        <v>15.053125599734807</v>
      </c>
      <c r="H103" s="90">
        <f>+'C8,C10,C12'!H102/('C8,C10,C12'!H102+'C8,C10,C12'!H58+'C8,C10,C12'!H13)*100</f>
        <v>15.709384113913194</v>
      </c>
      <c r="I103" s="90">
        <f>+'C8,C10,C12'!I102/('C8,C10,C12'!I102+'C8,C10,C12'!I58+'C8,C10,C12'!I13)*100</f>
        <v>15.709662662442181</v>
      </c>
      <c r="J103" s="90">
        <f>+'C8,C10,C12'!J102/('C8,C10,C12'!J102+'C8,C10,C12'!J58+'C8,C10,C12'!J13)*100</f>
        <v>5.862134153676938</v>
      </c>
      <c r="K103" s="90">
        <f>+'C8,C10,C12'!K102/('C8,C10,C12'!K102+'C8,C10,C12'!K58+'C8,C10,C12'!K13)*100</f>
        <v>8.64300071429758</v>
      </c>
      <c r="L103" s="90">
        <f>+'C8,C10,C12'!L102/('C8,C10,C12'!L102+'C8,C10,C12'!L58+'C8,C10,C12'!L13)*100</f>
        <v>10.163354117952714</v>
      </c>
      <c r="M103" s="90">
        <f>+'C8,C10,C12'!M102/('C8,C10,C12'!M102+'C8,C10,C12'!M58+'C8,C10,C12'!M13)*100</f>
        <v>9.2115497563376039</v>
      </c>
      <c r="N103" s="90">
        <f>+'C8,C10,C12'!N102/('C8,C10,C12'!N102+'C8,C10,C12'!N58+'C8,C10,C12'!N13)*100</f>
        <v>9.764520688768954</v>
      </c>
      <c r="O103" s="90">
        <f>+'C8,C10,C12'!O102/('C8,C10,C12'!O102+'C8,C10,C12'!O58+'C8,C10,C12'!O13)*100</f>
        <v>10.663592803543983</v>
      </c>
      <c r="P103" s="90">
        <f>+'C8,C10,C12'!P102/('C8,C10,C12'!P102+'C8,C10,C12'!P58+'C8,C10,C12'!P13)*100</f>
        <v>11.520265761022705</v>
      </c>
      <c r="Q103" s="90">
        <f>+'C8,C10,C12'!Q102/('C8,C10,C12'!Q102+'C8,C10,C12'!Q58+'C8,C10,C12'!Q13)*100</f>
        <v>12.320131128938202</v>
      </c>
      <c r="R103" s="90">
        <f>+'C8,C10,C12'!R102/('C8,C10,C12'!R102+'C8,C10,C12'!R58+'C8,C10,C12'!R13)*100</f>
        <v>11.655126413416339</v>
      </c>
    </row>
    <row r="104" spans="1:18" ht="15" customHeight="1" x14ac:dyDescent="0.25">
      <c r="A104" s="71" t="s">
        <v>53</v>
      </c>
      <c r="B104" s="90">
        <f>+[1]ABSOL!L99/([1]ABSOL!L13+[1]ABSOL!L56+[1]ABSOL!L99)*100</f>
        <v>2.5627992830582382</v>
      </c>
      <c r="C104" s="90">
        <f>+'C8,C10,C12'!C103/('C8,C10,C12'!C103+'C8,C10,C12'!C59+'C8,C10,C12'!C14)*100</f>
        <v>3.9724297590234667</v>
      </c>
      <c r="D104" s="90">
        <f>+'C8,C10,C12'!D103/('C8,C10,C12'!D103+'C8,C10,C12'!D59+'C8,C10,C12'!D14)*100</f>
        <v>4.7673188789000527</v>
      </c>
      <c r="E104" s="90">
        <f>+'C8,C10,C12'!E103/('C8,C10,C12'!E103+'C8,C10,C12'!E59+'C8,C10,C12'!E14)*100</f>
        <v>4.8334531512101604</v>
      </c>
      <c r="F104" s="90">
        <f>+'C8,C10,C12'!F103/('C8,C10,C12'!F103+'C8,C10,C12'!F59+'C8,C10,C12'!F14)*100</f>
        <v>5.7004976624943451</v>
      </c>
      <c r="G104" s="90">
        <f>+'C8,C10,C12'!G103/('C8,C10,C12'!G103+'C8,C10,C12'!G59+'C8,C10,C12'!G14)*100</f>
        <v>6.2704909582036006</v>
      </c>
      <c r="H104" s="90">
        <f>+'C8,C10,C12'!H103/('C8,C10,C12'!H103+'C8,C10,C12'!H59+'C8,C10,C12'!H14)*100</f>
        <v>10.482105263157896</v>
      </c>
      <c r="I104" s="90">
        <f>+'C8,C10,C12'!I103/('C8,C10,C12'!I103+'C8,C10,C12'!I59+'C8,C10,C12'!I14)*100</f>
        <v>9.3411730485549853</v>
      </c>
      <c r="J104" s="90">
        <f>+'C8,C10,C12'!J103/('C8,C10,C12'!J103+'C8,C10,C12'!J59+'C8,C10,C12'!J14)*100</f>
        <v>2.9745248015256101</v>
      </c>
      <c r="K104" s="90">
        <f>+'C8,C10,C12'!K103/('C8,C10,C12'!K103+'C8,C10,C12'!K59+'C8,C10,C12'!K14)*100</f>
        <v>4.967383817511446</v>
      </c>
      <c r="L104" s="90">
        <f>+'C8,C10,C12'!L103/('C8,C10,C12'!L103+'C8,C10,C12'!L59+'C8,C10,C12'!L14)*100</f>
        <v>6.1503144026349936</v>
      </c>
      <c r="M104" s="90">
        <f>+'C8,C10,C12'!M103/('C8,C10,C12'!M103+'C8,C10,C12'!M59+'C8,C10,C12'!M14)*100</f>
        <v>5.8280056917249539</v>
      </c>
      <c r="N104" s="90">
        <f>+'C8,C10,C12'!N103/('C8,C10,C12'!N103+'C8,C10,C12'!N59+'C8,C10,C12'!N14)*100</f>
        <v>5.6558813682821638</v>
      </c>
      <c r="O104" s="90">
        <f>+'C8,C10,C12'!O103/('C8,C10,C12'!O103+'C8,C10,C12'!O59+'C8,C10,C12'!O14)*100</f>
        <v>6.0861170110059852</v>
      </c>
      <c r="P104" s="90">
        <f>+'C8,C10,C12'!P103/('C8,C10,C12'!P103+'C8,C10,C12'!P59+'C8,C10,C12'!P14)*100</f>
        <v>6.1812476599689781</v>
      </c>
      <c r="Q104" s="90">
        <f>+'C8,C10,C12'!Q103/('C8,C10,C12'!Q103+'C8,C10,C12'!Q59+'C8,C10,C12'!Q14)*100</f>
        <v>6.7054561030894719</v>
      </c>
      <c r="R104" s="90">
        <f>+'C8,C10,C12'!R103/('C8,C10,C12'!R103+'C8,C10,C12'!R59+'C8,C10,C12'!R14)*100</f>
        <v>6.6611392715144433</v>
      </c>
    </row>
    <row r="105" spans="1:18" ht="15" customHeight="1" x14ac:dyDescent="0.25">
      <c r="A105" s="72"/>
      <c r="B105" s="91"/>
      <c r="C105" s="91"/>
      <c r="D105" s="91"/>
      <c r="E105" s="91"/>
      <c r="F105" s="91"/>
      <c r="G105" s="91"/>
      <c r="H105" s="91"/>
      <c r="I105" s="91"/>
      <c r="J105" s="91"/>
      <c r="K105" s="91"/>
      <c r="L105" s="91"/>
      <c r="M105" s="91"/>
      <c r="N105" s="91"/>
      <c r="O105" s="91"/>
      <c r="P105" s="91"/>
      <c r="Q105" s="91"/>
      <c r="R105" s="91"/>
    </row>
    <row r="106" spans="1:18" ht="15" customHeight="1" x14ac:dyDescent="0.25">
      <c r="A106" s="80" t="s">
        <v>54</v>
      </c>
      <c r="B106" s="89">
        <f>+[1]ABSOL!L101/([1]ABSOL!L15+[1]ABSOL!L58+[1]ABSOL!L101)*100</f>
        <v>7.8649730294066469</v>
      </c>
      <c r="C106" s="89">
        <f>+'C8,C10,C12'!C105/('C8,C10,C12'!C105+'C8,C10,C12'!C61+'C8,C10,C12'!C16)*100</f>
        <v>10.253691667050816</v>
      </c>
      <c r="D106" s="89">
        <f>+'C8,C10,C12'!D105/('C8,C10,C12'!D105+'C8,C10,C12'!D61+'C8,C10,C12'!D16)*100</f>
        <v>10.090432426063391</v>
      </c>
      <c r="E106" s="89">
        <f>+'C8,C10,C12'!E105/('C8,C10,C12'!E105+'C8,C10,C12'!E61+'C8,C10,C12'!E16)*100</f>
        <v>8.8035175110270085</v>
      </c>
      <c r="F106" s="89">
        <f>+'C8,C10,C12'!F105/('C8,C10,C12'!F105+'C8,C10,C12'!F61+'C8,C10,C12'!F16)*100</f>
        <v>10.184690057998438</v>
      </c>
      <c r="G106" s="89">
        <f>+'C8,C10,C12'!G105/('C8,C10,C12'!G105+'C8,C10,C12'!G61+'C8,C10,C12'!G16)*100</f>
        <v>10.905494225001595</v>
      </c>
      <c r="H106" s="89">
        <f>+'C8,C10,C12'!H105/('C8,C10,C12'!H105+'C8,C10,C12'!H61+'C8,C10,C12'!H16)*100</f>
        <v>11.317406472952909</v>
      </c>
      <c r="I106" s="89">
        <f>+'C8,C10,C12'!I105/('C8,C10,C12'!I105+'C8,C10,C12'!I61+'C8,C10,C12'!I16)*100</f>
        <v>11.255231613767592</v>
      </c>
      <c r="J106" s="89">
        <f>+'C8,C10,C12'!J105/('C8,C10,C12'!J105+'C8,C10,C12'!J61+'C8,C10,C12'!J16)*100</f>
        <v>5.7352975728953739</v>
      </c>
      <c r="K106" s="89">
        <f>+'C8,C10,C12'!K105/('C8,C10,C12'!K105+'C8,C10,C12'!K61+'C8,C10,C12'!K16)*100</f>
        <v>6.4113497170323273</v>
      </c>
      <c r="L106" s="89">
        <f>+'C8,C10,C12'!L105/('C8,C10,C12'!L105+'C8,C10,C12'!L61+'C8,C10,C12'!L16)*100</f>
        <v>7.699403683326195</v>
      </c>
      <c r="M106" s="89">
        <f>+'C8,C10,C12'!M105/('C8,C10,C12'!M105+'C8,C10,C12'!M61+'C8,C10,C12'!M16)*100</f>
        <v>6.714009746674277</v>
      </c>
      <c r="N106" s="89">
        <f>+'C8,C10,C12'!N105/('C8,C10,C12'!N105+'C8,C10,C12'!N61+'C8,C10,C12'!N16)*100</f>
        <v>7.156205342420578</v>
      </c>
      <c r="O106" s="89">
        <f>+'C8,C10,C12'!O105/('C8,C10,C12'!O105+'C8,C10,C12'!O61+'C8,C10,C12'!O16)*100</f>
        <v>7.374162148315758</v>
      </c>
      <c r="P106" s="89">
        <f>+'C8,C10,C12'!P105/('C8,C10,C12'!P105+'C8,C10,C12'!P61+'C8,C10,C12'!P16)*100</f>
        <v>6.854419323242217</v>
      </c>
      <c r="Q106" s="89">
        <f>+'C8,C10,C12'!Q105/('C8,C10,C12'!Q105+'C8,C10,C12'!Q61+'C8,C10,C12'!Q16)*100</f>
        <v>7.9858435368324914</v>
      </c>
      <c r="R106" s="89">
        <f>+'C8,C10,C12'!R105/('C8,C10,C12'!R105+'C8,C10,C12'!R61+'C8,C10,C12'!R16)*100</f>
        <v>7.8791209814899341</v>
      </c>
    </row>
    <row r="107" spans="1:18" ht="15" customHeight="1" x14ac:dyDescent="0.25">
      <c r="A107" s="80" t="s">
        <v>55</v>
      </c>
      <c r="B107" s="90">
        <f>+[1]ABSOL!L102/([1]ABSOL!L16+[1]ABSOL!L59+[1]ABSOL!L102)*100</f>
        <v>12.382843009632909</v>
      </c>
      <c r="C107" s="90">
        <f>+'C8,C10,C12'!C106/('C8,C10,C12'!C106+'C8,C10,C12'!C62+'C8,C10,C12'!C17)*100</f>
        <v>15.928243637880685</v>
      </c>
      <c r="D107" s="90">
        <f>+'C8,C10,C12'!D106/('C8,C10,C12'!D106+'C8,C10,C12'!D62+'C8,C10,C12'!D17)*100</f>
        <v>15.653740141363972</v>
      </c>
      <c r="E107" s="90">
        <f>+'C8,C10,C12'!E106/('C8,C10,C12'!E106+'C8,C10,C12'!E62+'C8,C10,C12'!E17)*100</f>
        <v>14.129569692789303</v>
      </c>
      <c r="F107" s="90">
        <f>+'C8,C10,C12'!F106/('C8,C10,C12'!F106+'C8,C10,C12'!F62+'C8,C10,C12'!F17)*100</f>
        <v>15.248587129202804</v>
      </c>
      <c r="G107" s="90">
        <f>+'C8,C10,C12'!G106/('C8,C10,C12'!G106+'C8,C10,C12'!G62+'C8,C10,C12'!G17)*100</f>
        <v>16.545041272879534</v>
      </c>
      <c r="H107" s="90">
        <f>+'C8,C10,C12'!H106/('C8,C10,C12'!H106+'C8,C10,C12'!H62+'C8,C10,C12'!H17)*100</f>
        <v>17.211319236443291</v>
      </c>
      <c r="I107" s="90">
        <f>+'C8,C10,C12'!I106/('C8,C10,C12'!I106+'C8,C10,C12'!I62+'C8,C10,C12'!I17)*100</f>
        <v>17.140838006656637</v>
      </c>
      <c r="J107" s="90">
        <f>+'C8,C10,C12'!J106/('C8,C10,C12'!J106+'C8,C10,C12'!J62+'C8,C10,C12'!J17)*100</f>
        <v>8.2179623713170038</v>
      </c>
      <c r="K107" s="90">
        <f>+'C8,C10,C12'!K106/('C8,C10,C12'!K106+'C8,C10,C12'!K62+'C8,C10,C12'!K17)*100</f>
        <v>9.3895714011965854</v>
      </c>
      <c r="L107" s="90">
        <f>+'C8,C10,C12'!L106/('C8,C10,C12'!L106+'C8,C10,C12'!L62+'C8,C10,C12'!L17)*100</f>
        <v>10.869842891812493</v>
      </c>
      <c r="M107" s="90">
        <f>+'C8,C10,C12'!M106/('C8,C10,C12'!M106+'C8,C10,C12'!M62+'C8,C10,C12'!M17)*100</f>
        <v>9.7817248020543541</v>
      </c>
      <c r="N107" s="90">
        <f>+'C8,C10,C12'!N106/('C8,C10,C12'!N106+'C8,C10,C12'!N62+'C8,C10,C12'!N17)*100</f>
        <v>10.771153390360045</v>
      </c>
      <c r="O107" s="90">
        <f>+'C8,C10,C12'!O106/('C8,C10,C12'!O106+'C8,C10,C12'!O62+'C8,C10,C12'!O17)*100</f>
        <v>10.88249410488095</v>
      </c>
      <c r="P107" s="90">
        <f>+'C8,C10,C12'!P106/('C8,C10,C12'!P106+'C8,C10,C12'!P62+'C8,C10,C12'!P17)*100</f>
        <v>10.765645540373662</v>
      </c>
      <c r="Q107" s="90">
        <f>+'C8,C10,C12'!Q106/('C8,C10,C12'!Q106+'C8,C10,C12'!Q62+'C8,C10,C12'!Q17)*100</f>
        <v>11.53411870977455</v>
      </c>
      <c r="R107" s="90">
        <f>+'C8,C10,C12'!R106/('C8,C10,C12'!R106+'C8,C10,C12'!R62+'C8,C10,C12'!R17)*100</f>
        <v>12.11589940806093</v>
      </c>
    </row>
    <row r="108" spans="1:18" ht="15" customHeight="1" x14ac:dyDescent="0.25">
      <c r="A108" s="80" t="s">
        <v>56</v>
      </c>
      <c r="B108" s="90">
        <f>+[1]ABSOL!L103/([1]ABSOL!L17+[1]ABSOL!L60+[1]ABSOL!L103)*100</f>
        <v>2.8430430605293036</v>
      </c>
      <c r="C108" s="90">
        <f>+'C8,C10,C12'!C107/('C8,C10,C12'!C107+'C8,C10,C12'!C63+'C8,C10,C12'!C18)*100</f>
        <v>3.4955503888398942</v>
      </c>
      <c r="D108" s="90">
        <f>+'C8,C10,C12'!D107/('C8,C10,C12'!D107+'C8,C10,C12'!D63+'C8,C10,C12'!D18)*100</f>
        <v>3.7918903906683945</v>
      </c>
      <c r="E108" s="90">
        <f>+'C8,C10,C12'!E107/('C8,C10,C12'!E107+'C8,C10,C12'!E63+'C8,C10,C12'!E18)*100</f>
        <v>3.0952869553321021</v>
      </c>
      <c r="F108" s="90">
        <f>+'C8,C10,C12'!F107/('C8,C10,C12'!F107+'C8,C10,C12'!F63+'C8,C10,C12'!F18)*100</f>
        <v>4.7334058759521218</v>
      </c>
      <c r="G108" s="90">
        <f>+'C8,C10,C12'!G107/('C8,C10,C12'!G107+'C8,C10,C12'!G63+'C8,C10,C12'!G18)*100</f>
        <v>4.7049598118016078</v>
      </c>
      <c r="H108" s="90">
        <f>+'C8,C10,C12'!H107/('C8,C10,C12'!H107+'C8,C10,C12'!H63+'C8,C10,C12'!H18)*100</f>
        <v>4.7276817798331408</v>
      </c>
      <c r="I108" s="90">
        <f>+'C8,C10,C12'!I107/('C8,C10,C12'!I107+'C8,C10,C12'!I63+'C8,C10,C12'!I18)*100</f>
        <v>5.2750410509031198</v>
      </c>
      <c r="J108" s="90">
        <f>+'C8,C10,C12'!J107/('C8,C10,C12'!J107+'C8,C10,C12'!J63+'C8,C10,C12'!J18)*100</f>
        <v>3.0689997891756771</v>
      </c>
      <c r="K108" s="90">
        <f>+'C8,C10,C12'!K107/('C8,C10,C12'!K107+'C8,C10,C12'!K63+'C8,C10,C12'!K18)*100</f>
        <v>3.5753130490559726</v>
      </c>
      <c r="L108" s="90">
        <f>+'C8,C10,C12'!L107/('C8,C10,C12'!L107+'C8,C10,C12'!L63+'C8,C10,C12'!L18)*100</f>
        <v>4.9210770659238623</v>
      </c>
      <c r="M108" s="90">
        <f>+'C8,C10,C12'!M107/('C8,C10,C12'!M107+'C8,C10,C12'!M63+'C8,C10,C12'!M18)*100</f>
        <v>3.7297946701616422</v>
      </c>
      <c r="N108" s="90">
        <f>+'C8,C10,C12'!N107/('C8,C10,C12'!N107+'C8,C10,C12'!N63+'C8,C10,C12'!N18)*100</f>
        <v>3.7536066198486582</v>
      </c>
      <c r="O108" s="90">
        <f>+'C8,C10,C12'!O107/('C8,C10,C12'!O107+'C8,C10,C12'!O63+'C8,C10,C12'!O18)*100</f>
        <v>3.9688239831883596</v>
      </c>
      <c r="P108" s="90">
        <f>+'C8,C10,C12'!P107/('C8,C10,C12'!P107+'C8,C10,C12'!P63+'C8,C10,C12'!P18)*100</f>
        <v>3.3013494012506648</v>
      </c>
      <c r="Q108" s="90">
        <f>+'C8,C10,C12'!Q107/('C8,C10,C12'!Q107+'C8,C10,C12'!Q63+'C8,C10,C12'!Q18)*100</f>
        <v>4.8633392034352161</v>
      </c>
      <c r="R108" s="90">
        <f>+'C8,C10,C12'!R107/('C8,C10,C12'!R107+'C8,C10,C12'!R63+'C8,C10,C12'!R18)*100</f>
        <v>4.0929692039511911</v>
      </c>
    </row>
    <row r="109" spans="1:18" ht="15" customHeight="1" x14ac:dyDescent="0.25">
      <c r="A109" s="80" t="s">
        <v>57</v>
      </c>
      <c r="B109" s="90">
        <f>+[1]ABSOL!L104/([1]ABSOL!L18+[1]ABSOL!L61+[1]ABSOL!L104)*100</f>
        <v>1.6649323621227889</v>
      </c>
      <c r="C109" s="90">
        <f>+'C8,C10,C12'!C108/('C8,C10,C12'!C108+'C8,C10,C12'!C64+'C8,C10,C12'!C19)*100</f>
        <v>1.7711823839157492</v>
      </c>
      <c r="D109" s="90">
        <f>+'C8,C10,C12'!D108/('C8,C10,C12'!D108+'C8,C10,C12'!D64+'C8,C10,C12'!D19)*100</f>
        <v>2.142184557438795</v>
      </c>
      <c r="E109" s="90">
        <f>+'C8,C10,C12'!E108/('C8,C10,C12'!E108+'C8,C10,C12'!E64+'C8,C10,C12'!E19)*100</f>
        <v>1.9445007089325501</v>
      </c>
      <c r="F109" s="90">
        <f>+'C8,C10,C12'!F108/('C8,C10,C12'!F108+'C8,C10,C12'!F64+'C8,C10,C12'!F19)*100</f>
        <v>3.5296411856474261</v>
      </c>
      <c r="G109" s="90">
        <f>+'C8,C10,C12'!G108/('C8,C10,C12'!G108+'C8,C10,C12'!G64+'C8,C10,C12'!G19)*100</f>
        <v>3.1911320120927109</v>
      </c>
      <c r="H109" s="90">
        <f>+'C8,C10,C12'!H108/('C8,C10,C12'!H108+'C8,C10,C12'!H64+'C8,C10,C12'!H19)*100</f>
        <v>2.6574803149606301</v>
      </c>
      <c r="I109" s="90">
        <f>+'C8,C10,C12'!I108/('C8,C10,C12'!I108+'C8,C10,C12'!I64+'C8,C10,C12'!I19)*100</f>
        <v>2.745959516711125</v>
      </c>
      <c r="J109" s="90">
        <f>+'C8,C10,C12'!J108/('C8,C10,C12'!J108+'C8,C10,C12'!J64+'C8,C10,C12'!J19)*100</f>
        <v>2.3221848984956917</v>
      </c>
      <c r="K109" s="90">
        <f>+'C8,C10,C12'!K108/('C8,C10,C12'!K108+'C8,C10,C12'!K64+'C8,C10,C12'!K19)*100</f>
        <v>1.2987012987012987</v>
      </c>
      <c r="L109" s="90">
        <f>+'C8,C10,C12'!L108/('C8,C10,C12'!L108+'C8,C10,C12'!L64+'C8,C10,C12'!L19)*100</f>
        <v>1.3794027052363733</v>
      </c>
      <c r="M109" s="90">
        <f>+'C8,C10,C12'!M108/('C8,C10,C12'!M108+'C8,C10,C12'!M64+'C8,C10,C12'!M19)*100</f>
        <v>2.3213825122517409</v>
      </c>
      <c r="N109" s="90">
        <f>+'C8,C10,C12'!N108/('C8,C10,C12'!N108+'C8,C10,C12'!N64+'C8,C10,C12'!N19)*100</f>
        <v>1.6877637130801686</v>
      </c>
      <c r="O109" s="90">
        <f>+'C8,C10,C12'!O108/('C8,C10,C12'!O108+'C8,C10,C12'!O64+'C8,C10,C12'!O19)*100</f>
        <v>2.4700415749572024</v>
      </c>
      <c r="P109" s="90">
        <f>+'C8,C10,C12'!P108/('C8,C10,C12'!P108+'C8,C10,C12'!P64+'C8,C10,C12'!P19)*100</f>
        <v>0.8470941453999572</v>
      </c>
      <c r="Q109" s="90">
        <f>+'C8,C10,C12'!Q108/('C8,C10,C12'!Q108+'C8,C10,C12'!Q64+'C8,C10,C12'!Q19)*100</f>
        <v>2.3669201520912546</v>
      </c>
      <c r="R109" s="90">
        <f>+'C8,C10,C12'!R108/('C8,C10,C12'!R108+'C8,C10,C12'!R64+'C8,C10,C12'!R19)*100</f>
        <v>2.3944661227385597</v>
      </c>
    </row>
    <row r="110" spans="1:18" ht="15" customHeight="1" x14ac:dyDescent="0.25">
      <c r="A110" s="72"/>
      <c r="B110" s="91"/>
      <c r="C110" s="90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</row>
    <row r="111" spans="1:18" ht="15" customHeight="1" x14ac:dyDescent="0.25">
      <c r="A111" s="74" t="s">
        <v>58</v>
      </c>
      <c r="B111" s="88">
        <f>+[1]ABSOL!L106/([1]ABSOL!L20+[1]ABSOL!L63+[1]ABSOL!L106)*100</f>
        <v>11.504569190600522</v>
      </c>
      <c r="C111" s="88">
        <f>+'C8,C10,C12'!C110/('C8,C10,C12'!C110+'C8,C10,C12'!C66+'C8,C10,C12'!C21)*100</f>
        <v>12.835392230141307</v>
      </c>
      <c r="D111" s="88">
        <f>+'C8,C10,C12'!D110/('C8,C10,C12'!D110+'C8,C10,C12'!D66+'C8,C10,C12'!D21)*100</f>
        <v>12.869714144065982</v>
      </c>
      <c r="E111" s="88">
        <f>+'C8,C10,C12'!E110/('C8,C10,C12'!E110+'C8,C10,C12'!E66+'C8,C10,C12'!E21)*100</f>
        <v>12.234231226657208</v>
      </c>
      <c r="F111" s="88">
        <f>+'C8,C10,C12'!F110/('C8,C10,C12'!F110+'C8,C10,C12'!F66+'C8,C10,C12'!F21)*100</f>
        <v>12.955047899778924</v>
      </c>
      <c r="G111" s="88">
        <f>+'C8,C10,C12'!G110/('C8,C10,C12'!G110+'C8,C10,C12'!G66+'C8,C10,C12'!G21)*100</f>
        <v>13.577884773742285</v>
      </c>
      <c r="H111" s="88">
        <f>+'C8,C10,C12'!H110/('C8,C10,C12'!H110+'C8,C10,C12'!H66+'C8,C10,C12'!H21)*100</f>
        <v>15.206528107925287</v>
      </c>
      <c r="I111" s="88">
        <f>+'C8,C10,C12'!I110/('C8,C10,C12'!I110+'C8,C10,C12'!I66+'C8,C10,C12'!I21)*100</f>
        <v>14.843263244505533</v>
      </c>
      <c r="J111" s="88">
        <f>+'C8,C10,C12'!J110/('C8,C10,C12'!J110+'C8,C10,C12'!J66+'C8,C10,C12'!J21)*100</f>
        <v>6.4874928623183186</v>
      </c>
      <c r="K111" s="88">
        <f>+'C8,C10,C12'!K110/('C8,C10,C12'!K110+'C8,C10,C12'!K66+'C8,C10,C12'!K21)*100</f>
        <v>8.3709809699884623</v>
      </c>
      <c r="L111" s="88">
        <f>+'C8,C10,C12'!L110/('C8,C10,C12'!L110+'C8,C10,C12'!L66+'C8,C10,C12'!L21)*100</f>
        <v>9.6685768992815184</v>
      </c>
      <c r="M111" s="88">
        <f>+'C8,C10,C12'!M110/('C8,C10,C12'!M110+'C8,C10,C12'!M66+'C8,C10,C12'!M21)*100</f>
        <v>8.9162276151078643</v>
      </c>
      <c r="N111" s="88">
        <f>+'C8,C10,C12'!N110/('C8,C10,C12'!N110+'C8,C10,C12'!N66+'C8,C10,C12'!N21)*100</f>
        <v>9.1029562597006528</v>
      </c>
      <c r="O111" s="88">
        <f>+'C8,C10,C12'!O110/('C8,C10,C12'!O110+'C8,C10,C12'!O66+'C8,C10,C12'!O21)*100</f>
        <v>9.3358691030781262</v>
      </c>
      <c r="P111" s="88">
        <f>+'C8,C10,C12'!P110/('C8,C10,C12'!P110+'C8,C10,C12'!P66+'C8,C10,C12'!P21)*100</f>
        <v>10.620736200795301</v>
      </c>
      <c r="Q111" s="88">
        <f>+'C8,C10,C12'!Q110/('C8,C10,C12'!Q110+'C8,C10,C12'!Q66+'C8,C10,C12'!Q21)*100</f>
        <v>11.364916655123054</v>
      </c>
      <c r="R111" s="88">
        <f>+'C8,C10,C12'!R110/('C8,C10,C12'!R110+'C8,C10,C12'!R66+'C8,C10,C12'!R21)*100</f>
        <v>10.894345802607353</v>
      </c>
    </row>
    <row r="112" spans="1:18" ht="15" customHeight="1" x14ac:dyDescent="0.25">
      <c r="A112" s="71" t="s">
        <v>50</v>
      </c>
      <c r="B112" s="89">
        <f>+[1]ABSOL!L107/([1]ABSOL!L21+[1]ABSOL!L64+[1]ABSOL!L107)*100</f>
        <v>12.529290844337668</v>
      </c>
      <c r="C112" s="89">
        <f>+'C8,C10,C12'!C111/('C8,C10,C12'!C111+'C8,C10,C12'!C67+'C8,C10,C12'!C22)*100</f>
        <v>13.328879510514009</v>
      </c>
      <c r="D112" s="89">
        <f>+'C8,C10,C12'!D111/('C8,C10,C12'!D111+'C8,C10,C12'!D67+'C8,C10,C12'!D22)*100</f>
        <v>13.587347232207044</v>
      </c>
      <c r="E112" s="89">
        <f>+'C8,C10,C12'!E111/('C8,C10,C12'!E111+'C8,C10,C12'!E67+'C8,C10,C12'!E22)*100</f>
        <v>13.117953943638724</v>
      </c>
      <c r="F112" s="89">
        <f>+'C8,C10,C12'!F111/('C8,C10,C12'!F111+'C8,C10,C12'!F67+'C8,C10,C12'!F22)*100</f>
        <v>13.546469853715703</v>
      </c>
      <c r="G112" s="89">
        <f>+'C8,C10,C12'!G111/('C8,C10,C12'!G111+'C8,C10,C12'!G67+'C8,C10,C12'!G22)*100</f>
        <v>14.185991878377019</v>
      </c>
      <c r="H112" s="89">
        <f>+'C8,C10,C12'!H111/('C8,C10,C12'!H111+'C8,C10,C12'!H67+'C8,C10,C12'!H22)*100</f>
        <v>16.226240769132918</v>
      </c>
      <c r="I112" s="89">
        <f>+'C8,C10,C12'!I111/('C8,C10,C12'!I111+'C8,C10,C12'!I67+'C8,C10,C12'!I22)*100</f>
        <v>15.748094934371748</v>
      </c>
      <c r="J112" s="89">
        <f>+'C8,C10,C12'!J111/('C8,C10,C12'!J111+'C8,C10,C12'!J67+'C8,C10,C12'!J22)*100</f>
        <v>6.439874814156048</v>
      </c>
      <c r="K112" s="89">
        <f>+'C8,C10,C12'!K111/('C8,C10,C12'!K111+'C8,C10,C12'!K67+'C8,C10,C12'!K22)*100</f>
        <v>8.800581376143759</v>
      </c>
      <c r="L112" s="89">
        <f>+'C8,C10,C12'!L111/('C8,C10,C12'!L111+'C8,C10,C12'!L67+'C8,C10,C12'!L22)*100</f>
        <v>10.028629490931865</v>
      </c>
      <c r="M112" s="89">
        <f>+'C8,C10,C12'!M111/('C8,C10,C12'!M111+'C8,C10,C12'!M67+'C8,C10,C12'!M22)*100</f>
        <v>9.4803255242940843</v>
      </c>
      <c r="N112" s="89">
        <f>+'C8,C10,C12'!N111/('C8,C10,C12'!N111+'C8,C10,C12'!N67+'C8,C10,C12'!N22)*100</f>
        <v>9.483981351329005</v>
      </c>
      <c r="O112" s="89">
        <f>+'C8,C10,C12'!O111/('C8,C10,C12'!O111+'C8,C10,C12'!O67+'C8,C10,C12'!O22)*100</f>
        <v>9.8799399699849921</v>
      </c>
      <c r="P112" s="89">
        <f>+'C8,C10,C12'!P111/('C8,C10,C12'!P111+'C8,C10,C12'!P67+'C8,C10,C12'!P22)*100</f>
        <v>11.703436132473653</v>
      </c>
      <c r="Q112" s="89">
        <f>+'C8,C10,C12'!Q111/('C8,C10,C12'!Q111+'C8,C10,C12'!Q67+'C8,C10,C12'!Q22)*100</f>
        <v>12.220160542132225</v>
      </c>
      <c r="R112" s="89">
        <f>+'C8,C10,C12'!R111/('C8,C10,C12'!R111+'C8,C10,C12'!R67+'C8,C10,C12'!R22)*100</f>
        <v>11.717899150511871</v>
      </c>
    </row>
    <row r="113" spans="1:18" ht="15" customHeight="1" x14ac:dyDescent="0.25">
      <c r="A113" s="71" t="s">
        <v>51</v>
      </c>
      <c r="B113" s="90">
        <f>+[1]ABSOL!L108/([1]ABSOL!L22+[1]ABSOL!L65+[1]ABSOL!L108)*100</f>
        <v>18.706376010643741</v>
      </c>
      <c r="C113" s="90">
        <f>+'C8,C10,C12'!C112/('C8,C10,C12'!C112+'C8,C10,C12'!C68+'C8,C10,C12'!C23)*100</f>
        <v>19.410939159459868</v>
      </c>
      <c r="D113" s="90">
        <f>+'C8,C10,C12'!D112/('C8,C10,C12'!D112+'C8,C10,C12'!D68+'C8,C10,C12'!D23)*100</f>
        <v>19.837940554300669</v>
      </c>
      <c r="E113" s="90">
        <f>+'C8,C10,C12'!E112/('C8,C10,C12'!E112+'C8,C10,C12'!E68+'C8,C10,C12'!E23)*100</f>
        <v>19.377486543412122</v>
      </c>
      <c r="F113" s="90">
        <f>+'C8,C10,C12'!F112/('C8,C10,C12'!F112+'C8,C10,C12'!F68+'C8,C10,C12'!F23)*100</f>
        <v>18.684264097170388</v>
      </c>
      <c r="G113" s="90">
        <f>+'C8,C10,C12'!G112/('C8,C10,C12'!G112+'C8,C10,C12'!G68+'C8,C10,C12'!G23)*100</f>
        <v>19.053394080435282</v>
      </c>
      <c r="H113" s="90">
        <f>+'C8,C10,C12'!H112/('C8,C10,C12'!H112+'C8,C10,C12'!H68+'C8,C10,C12'!H23)*100</f>
        <v>20.294257705381042</v>
      </c>
      <c r="I113" s="90">
        <f>+'C8,C10,C12'!I112/('C8,C10,C12'!I112+'C8,C10,C12'!I68+'C8,C10,C12'!I23)*100</f>
        <v>20.065469195903979</v>
      </c>
      <c r="J113" s="90">
        <f>+'C8,C10,C12'!J112/('C8,C10,C12'!J112+'C8,C10,C12'!J68+'C8,C10,C12'!J23)*100</f>
        <v>8.6981106971793505</v>
      </c>
      <c r="K113" s="90">
        <f>+'C8,C10,C12'!K112/('C8,C10,C12'!K112+'C8,C10,C12'!K68+'C8,C10,C12'!K23)*100</f>
        <v>11.396657023465123</v>
      </c>
      <c r="L113" s="90">
        <f>+'C8,C10,C12'!L112/('C8,C10,C12'!L112+'C8,C10,C12'!L68+'C8,C10,C12'!L23)*100</f>
        <v>12.223388167031882</v>
      </c>
      <c r="M113" s="90">
        <f>+'C8,C10,C12'!M112/('C8,C10,C12'!M112+'C8,C10,C12'!M68+'C8,C10,C12'!M23)*100</f>
        <v>11.97291803579343</v>
      </c>
      <c r="N113" s="90">
        <f>+'C8,C10,C12'!N112/('C8,C10,C12'!N112+'C8,C10,C12'!N68+'C8,C10,C12'!N23)*100</f>
        <v>11.598755736240722</v>
      </c>
      <c r="O113" s="90">
        <f>+'C8,C10,C12'!O112/('C8,C10,C12'!O112+'C8,C10,C12'!O68+'C8,C10,C12'!O23)*100</f>
        <v>11.847769371249674</v>
      </c>
      <c r="P113" s="90">
        <f>+'C8,C10,C12'!P112/('C8,C10,C12'!P112+'C8,C10,C12'!P68+'C8,C10,C12'!P23)*100</f>
        <v>15.427832067826619</v>
      </c>
      <c r="Q113" s="90">
        <f>+'C8,C10,C12'!Q112/('C8,C10,C12'!Q112+'C8,C10,C12'!Q68+'C8,C10,C12'!Q23)*100</f>
        <v>15.507413624283117</v>
      </c>
      <c r="R113" s="90">
        <f>+'C8,C10,C12'!R112/('C8,C10,C12'!R112+'C8,C10,C12'!R68+'C8,C10,C12'!R23)*100</f>
        <v>14.947422416004102</v>
      </c>
    </row>
    <row r="114" spans="1:18" ht="15" customHeight="1" x14ac:dyDescent="0.25">
      <c r="A114" s="71" t="s">
        <v>52</v>
      </c>
      <c r="B114" s="90">
        <f>+[1]ABSOL!L109/([1]ABSOL!L23+[1]ABSOL!L66+[1]ABSOL!L109)*100</f>
        <v>12.717168307061053</v>
      </c>
      <c r="C114" s="90">
        <f>+'C8,C10,C12'!C113/('C8,C10,C12'!C113+'C8,C10,C12'!C69+'C8,C10,C12'!C24)*100</f>
        <v>12.554963530081217</v>
      </c>
      <c r="D114" s="90">
        <f>+'C8,C10,C12'!D113/('C8,C10,C12'!D113+'C8,C10,C12'!D69+'C8,C10,C12'!D24)*100</f>
        <v>12.073099129073295</v>
      </c>
      <c r="E114" s="90">
        <f>+'C8,C10,C12'!E113/('C8,C10,C12'!E113+'C8,C10,C12'!E69+'C8,C10,C12'!E24)*100</f>
        <v>11.404852278528779</v>
      </c>
      <c r="F114" s="90">
        <f>+'C8,C10,C12'!F113/('C8,C10,C12'!F113+'C8,C10,C12'!F69+'C8,C10,C12'!F24)*100</f>
        <v>13.375132883518104</v>
      </c>
      <c r="G114" s="90">
        <f>+'C8,C10,C12'!G113/('C8,C10,C12'!G113+'C8,C10,C12'!G69+'C8,C10,C12'!G24)*100</f>
        <v>14.781163900982186</v>
      </c>
      <c r="H114" s="90">
        <f>+'C8,C10,C12'!H113/('C8,C10,C12'!H113+'C8,C10,C12'!H69+'C8,C10,C12'!H24)*100</f>
        <v>15.888982407160308</v>
      </c>
      <c r="I114" s="90">
        <f>+'C8,C10,C12'!I113/('C8,C10,C12'!I113+'C8,C10,C12'!I69+'C8,C10,C12'!I24)*100</f>
        <v>15.781518097883815</v>
      </c>
      <c r="J114" s="90">
        <f>+'C8,C10,C12'!J113/('C8,C10,C12'!J113+'C8,C10,C12'!J69+'C8,C10,C12'!J24)*100</f>
        <v>6.2577958182702274</v>
      </c>
      <c r="K114" s="90">
        <f>+'C8,C10,C12'!K113/('C8,C10,C12'!K113+'C8,C10,C12'!K69+'C8,C10,C12'!K24)*100</f>
        <v>8.7040855911958683</v>
      </c>
      <c r="L114" s="90">
        <f>+'C8,C10,C12'!L113/('C8,C10,C12'!L113+'C8,C10,C12'!L69+'C8,C10,C12'!L24)*100</f>
        <v>10.251677186296693</v>
      </c>
      <c r="M114" s="90">
        <f>+'C8,C10,C12'!M113/('C8,C10,C12'!M113+'C8,C10,C12'!M69+'C8,C10,C12'!M24)*100</f>
        <v>9.1563227307990687</v>
      </c>
      <c r="N114" s="90">
        <f>+'C8,C10,C12'!N113/('C8,C10,C12'!N113+'C8,C10,C12'!N69+'C8,C10,C12'!N24)*100</f>
        <v>9.7561457202093003</v>
      </c>
      <c r="O114" s="90">
        <f>+'C8,C10,C12'!O113/('C8,C10,C12'!O113+'C8,C10,C12'!O69+'C8,C10,C12'!O24)*100</f>
        <v>10.649494794856093</v>
      </c>
      <c r="P114" s="90">
        <f>+'C8,C10,C12'!P113/('C8,C10,C12'!P113+'C8,C10,C12'!P69+'C8,C10,C12'!P24)*100</f>
        <v>12.082446293787498</v>
      </c>
      <c r="Q114" s="90">
        <f>+'C8,C10,C12'!Q113/('C8,C10,C12'!Q113+'C8,C10,C12'!Q69+'C8,C10,C12'!Q24)*100</f>
        <v>13.087748344370862</v>
      </c>
      <c r="R114" s="90">
        <f>+'C8,C10,C12'!R113/('C8,C10,C12'!R113+'C8,C10,C12'!R69+'C8,C10,C12'!R24)*100</f>
        <v>12.013427016658675</v>
      </c>
    </row>
    <row r="115" spans="1:18" ht="15" customHeight="1" x14ac:dyDescent="0.25">
      <c r="A115" s="71" t="s">
        <v>53</v>
      </c>
      <c r="B115" s="90">
        <f>+[1]ABSOL!L110/([1]ABSOL!L24+[1]ABSOL!L67+[1]ABSOL!L110)*100</f>
        <v>2.5122370255113617</v>
      </c>
      <c r="C115" s="90">
        <f>+'C8,C10,C12'!C114/('C8,C10,C12'!C114+'C8,C10,C12'!C70+'C8,C10,C12'!C25)*100</f>
        <v>4.0540971579853906</v>
      </c>
      <c r="D115" s="90">
        <f>+'C8,C10,C12'!D114/('C8,C10,C12'!D114+'C8,C10,C12'!D70+'C8,C10,C12'!D25)*100</f>
        <v>4.4293287347512296</v>
      </c>
      <c r="E115" s="90">
        <f>+'C8,C10,C12'!E114/('C8,C10,C12'!E114+'C8,C10,C12'!E70+'C8,C10,C12'!E25)*100</f>
        <v>4.495620395614595</v>
      </c>
      <c r="F115" s="90">
        <f>+'C8,C10,C12'!F114/('C8,C10,C12'!F114+'C8,C10,C12'!F70+'C8,C10,C12'!F25)*100</f>
        <v>5.8470373270686506</v>
      </c>
      <c r="G115" s="90">
        <f>+'C8,C10,C12'!G114/('C8,C10,C12'!G114+'C8,C10,C12'!G70+'C8,C10,C12'!G25)*100</f>
        <v>6.138050470064325</v>
      </c>
      <c r="H115" s="90">
        <f>+'C8,C10,C12'!H114/('C8,C10,C12'!H114+'C8,C10,C12'!H70+'C8,C10,C12'!H25)*100</f>
        <v>10.407285351311916</v>
      </c>
      <c r="I115" s="90">
        <f>+'C8,C10,C12'!I114/('C8,C10,C12'!I114+'C8,C10,C12'!I70+'C8,C10,C12'!I25)*100</f>
        <v>9.3446151562384028</v>
      </c>
      <c r="J115" s="90">
        <f>+'C8,C10,C12'!J114/('C8,C10,C12'!J114+'C8,C10,C12'!J70+'C8,C10,C12'!J25)*100</f>
        <v>3.2504012841091492</v>
      </c>
      <c r="K115" s="90">
        <f>+'C8,C10,C12'!K114/('C8,C10,C12'!K114+'C8,C10,C12'!K70+'C8,C10,C12'!K25)*100</f>
        <v>4.8969328818960367</v>
      </c>
      <c r="L115" s="90">
        <f>+'C8,C10,C12'!L114/('C8,C10,C12'!L114+'C8,C10,C12'!L70+'C8,C10,C12'!L25)*100</f>
        <v>6.3126543658288545</v>
      </c>
      <c r="M115" s="90">
        <f>+'C8,C10,C12'!M114/('C8,C10,C12'!M114+'C8,C10,C12'!M70+'C8,C10,C12'!M25)*100</f>
        <v>5.912602666276717</v>
      </c>
      <c r="N115" s="90">
        <f>+'C8,C10,C12'!N114/('C8,C10,C12'!N114+'C8,C10,C12'!N70+'C8,C10,C12'!N25)*100</f>
        <v>5.854947166186359</v>
      </c>
      <c r="O115" s="90">
        <f>+'C8,C10,C12'!O114/('C8,C10,C12'!O114+'C8,C10,C12'!O70+'C8,C10,C12'!O25)*100</f>
        <v>6.0796447635693704</v>
      </c>
      <c r="P115" s="90">
        <f>+'C8,C10,C12'!P114/('C8,C10,C12'!P114+'C8,C10,C12'!P70+'C8,C10,C12'!P25)*100</f>
        <v>6.2948171008441491</v>
      </c>
      <c r="Q115" s="90">
        <f>+'C8,C10,C12'!Q114/('C8,C10,C12'!Q114+'C8,C10,C12'!Q70+'C8,C10,C12'!Q25)*100</f>
        <v>6.9019752972197814</v>
      </c>
      <c r="R115" s="90">
        <f>+'C8,C10,C12'!R114/('C8,C10,C12'!R114+'C8,C10,C12'!R70+'C8,C10,C12'!R25)*100</f>
        <v>6.6997825227362595</v>
      </c>
    </row>
    <row r="116" spans="1:18" ht="15" customHeight="1" x14ac:dyDescent="0.25">
      <c r="A116" s="72"/>
      <c r="B116" s="91"/>
      <c r="C116" s="91"/>
      <c r="D116" s="91"/>
      <c r="E116" s="91"/>
      <c r="F116" s="91"/>
      <c r="G116" s="91"/>
      <c r="H116" s="91"/>
      <c r="I116" s="91"/>
      <c r="J116" s="91"/>
      <c r="K116" s="91"/>
      <c r="L116" s="91"/>
      <c r="M116" s="91"/>
      <c r="N116" s="91"/>
      <c r="O116" s="91"/>
      <c r="P116" s="91"/>
      <c r="Q116" s="91"/>
      <c r="R116" s="91"/>
    </row>
    <row r="117" spans="1:18" ht="15" customHeight="1" x14ac:dyDescent="0.25">
      <c r="A117" s="80" t="s">
        <v>54</v>
      </c>
      <c r="B117" s="89">
        <f>+[1]ABSOL!L112/([1]ABSOL!L26+[1]ABSOL!L69+[1]ABSOL!L112)*100</f>
        <v>8.5585037818907033</v>
      </c>
      <c r="C117" s="89">
        <f>+'C8,C10,C12'!C116/('C8,C10,C12'!C116+'C8,C10,C12'!C72+'C8,C10,C12'!C27)*100</f>
        <v>11.551344017637581</v>
      </c>
      <c r="D117" s="89">
        <f>+'C8,C10,C12'!D116/('C8,C10,C12'!D116+'C8,C10,C12'!D72+'C8,C10,C12'!D27)*100</f>
        <v>11.01554613365637</v>
      </c>
      <c r="E117" s="89">
        <f>+'C8,C10,C12'!E116/('C8,C10,C12'!E116+'C8,C10,C12'!E72+'C8,C10,C12'!E27)*100</f>
        <v>9.8821552036976907</v>
      </c>
      <c r="F117" s="89">
        <f>+'C8,C10,C12'!F116/('C8,C10,C12'!F116+'C8,C10,C12'!F72+'C8,C10,C12'!F27)*100</f>
        <v>11.367806193132886</v>
      </c>
      <c r="G117" s="89">
        <f>+'C8,C10,C12'!G116/('C8,C10,C12'!G116+'C8,C10,C12'!G72+'C8,C10,C12'!G27)*100</f>
        <v>12.001183411357269</v>
      </c>
      <c r="H117" s="89">
        <f>+'C8,C10,C12'!H116/('C8,C10,C12'!H116+'C8,C10,C12'!H72+'C8,C10,C12'!H27)*100</f>
        <v>12.691545574636724</v>
      </c>
      <c r="I117" s="89">
        <f>+'C8,C10,C12'!I116/('C8,C10,C12'!I116+'C8,C10,C12'!I72+'C8,C10,C12'!I27)*100</f>
        <v>12.64515918580376</v>
      </c>
      <c r="J117" s="89">
        <f>+'C8,C10,C12'!J116/('C8,C10,C12'!J116+'C8,C10,C12'!J72+'C8,C10,C12'!J27)*100</f>
        <v>6.6022913256955809</v>
      </c>
      <c r="K117" s="89">
        <f>+'C8,C10,C12'!K116/('C8,C10,C12'!K116+'C8,C10,C12'!K72+'C8,C10,C12'!K27)*100</f>
        <v>7.3620678954881154</v>
      </c>
      <c r="L117" s="89">
        <f>+'C8,C10,C12'!L116/('C8,C10,C12'!L116+'C8,C10,C12'!L72+'C8,C10,C12'!L27)*100</f>
        <v>8.8012069522915155</v>
      </c>
      <c r="M117" s="89">
        <f>+'C8,C10,C12'!M116/('C8,C10,C12'!M116+'C8,C10,C12'!M72+'C8,C10,C12'!M27)*100</f>
        <v>7.5367163439961624</v>
      </c>
      <c r="N117" s="89">
        <f>+'C8,C10,C12'!N116/('C8,C10,C12'!N116+'C8,C10,C12'!N72+'C8,C10,C12'!N27)*100</f>
        <v>8.1539217084105644</v>
      </c>
      <c r="O117" s="89">
        <f>+'C8,C10,C12'!O116/('C8,C10,C12'!O116+'C8,C10,C12'!O72+'C8,C10,C12'!O27)*100</f>
        <v>7.9853538167635119</v>
      </c>
      <c r="P117" s="89">
        <f>+'C8,C10,C12'!P116/('C8,C10,C12'!P116+'C8,C10,C12'!P72+'C8,C10,C12'!P27)*100</f>
        <v>8.0401777448620617</v>
      </c>
      <c r="Q117" s="89">
        <f>+'C8,C10,C12'!Q116/('C8,C10,C12'!Q116+'C8,C10,C12'!Q72+'C8,C10,C12'!Q27)*100</f>
        <v>9.4892663364000942</v>
      </c>
      <c r="R117" s="89">
        <f>+'C8,C10,C12'!R116/('C8,C10,C12'!R116+'C8,C10,C12'!R72+'C8,C10,C12'!R27)*100</f>
        <v>9.1470987493862452</v>
      </c>
    </row>
    <row r="118" spans="1:18" ht="15" customHeight="1" x14ac:dyDescent="0.25">
      <c r="A118" s="80" t="s">
        <v>55</v>
      </c>
      <c r="B118" s="90">
        <f>+[1]ABSOL!L113/([1]ABSOL!L27+[1]ABSOL!L70+[1]ABSOL!L113)*100</f>
        <v>13.218341729997437</v>
      </c>
      <c r="C118" s="90">
        <f>+'C8,C10,C12'!C117/('C8,C10,C12'!C117+'C8,C10,C12'!C73+'C8,C10,C12'!C28)*100</f>
        <v>17.31879639923968</v>
      </c>
      <c r="D118" s="90">
        <f>+'C8,C10,C12'!D117/('C8,C10,C12'!D117+'C8,C10,C12'!D73+'C8,C10,C12'!D28)*100</f>
        <v>16.710365320748121</v>
      </c>
      <c r="E118" s="90">
        <f>+'C8,C10,C12'!E117/('C8,C10,C12'!E117+'C8,C10,C12'!E73+'C8,C10,C12'!E28)*100</f>
        <v>15.488329550459026</v>
      </c>
      <c r="F118" s="90">
        <f>+'C8,C10,C12'!F117/('C8,C10,C12'!F117+'C8,C10,C12'!F73+'C8,C10,C12'!F28)*100</f>
        <v>16.790221080030314</v>
      </c>
      <c r="G118" s="90">
        <f>+'C8,C10,C12'!G117/('C8,C10,C12'!G117+'C8,C10,C12'!G73+'C8,C10,C12'!G28)*100</f>
        <v>17.788752878438977</v>
      </c>
      <c r="H118" s="90">
        <f>+'C8,C10,C12'!H117/('C8,C10,C12'!H117+'C8,C10,C12'!H73+'C8,C10,C12'!H28)*100</f>
        <v>18.742170595604147</v>
      </c>
      <c r="I118" s="90">
        <f>+'C8,C10,C12'!I117/('C8,C10,C12'!I117+'C8,C10,C12'!I73+'C8,C10,C12'!I28)*100</f>
        <v>18.6880355628345</v>
      </c>
      <c r="J118" s="90">
        <f>+'C8,C10,C12'!J117/('C8,C10,C12'!J117+'C8,C10,C12'!J73+'C8,C10,C12'!J28)*100</f>
        <v>9.3360525719465226</v>
      </c>
      <c r="K118" s="90">
        <f>+'C8,C10,C12'!K117/('C8,C10,C12'!K117+'C8,C10,C12'!K73+'C8,C10,C12'!K28)*100</f>
        <v>10.475769952533392</v>
      </c>
      <c r="L118" s="90">
        <f>+'C8,C10,C12'!L117/('C8,C10,C12'!L117+'C8,C10,C12'!L73+'C8,C10,C12'!L28)*100</f>
        <v>12.110927152317881</v>
      </c>
      <c r="M118" s="90">
        <f>+'C8,C10,C12'!M117/('C8,C10,C12'!M117+'C8,C10,C12'!M73+'C8,C10,C12'!M28)*100</f>
        <v>10.783714730059987</v>
      </c>
      <c r="N118" s="90">
        <f>+'C8,C10,C12'!N117/('C8,C10,C12'!N117+'C8,C10,C12'!N73+'C8,C10,C12'!N28)*100</f>
        <v>11.956396021281519</v>
      </c>
      <c r="O118" s="90">
        <f>+'C8,C10,C12'!O117/('C8,C10,C12'!O117+'C8,C10,C12'!O73+'C8,C10,C12'!O28)*100</f>
        <v>11.678195663547056</v>
      </c>
      <c r="P118" s="90">
        <f>+'C8,C10,C12'!P117/('C8,C10,C12'!P117+'C8,C10,C12'!P73+'C8,C10,C12'!P28)*100</f>
        <v>12.232560731000669</v>
      </c>
      <c r="Q118" s="90">
        <f>+'C8,C10,C12'!Q117/('C8,C10,C12'!Q117+'C8,C10,C12'!Q73+'C8,C10,C12'!Q28)*100</f>
        <v>13.233617100273159</v>
      </c>
      <c r="R118" s="90">
        <f>+'C8,C10,C12'!R117/('C8,C10,C12'!R117+'C8,C10,C12'!R73+'C8,C10,C12'!R28)*100</f>
        <v>13.755933803666501</v>
      </c>
    </row>
    <row r="119" spans="1:18" ht="15" customHeight="1" x14ac:dyDescent="0.25">
      <c r="A119" s="80" t="s">
        <v>56</v>
      </c>
      <c r="B119" s="90">
        <f>+[1]ABSOL!L114/([1]ABSOL!L28+[1]ABSOL!L71+[1]ABSOL!L114)*100</f>
        <v>2.4176954732510287</v>
      </c>
      <c r="C119" s="90">
        <f>+'C8,C10,C12'!C118/('C8,C10,C12'!C118+'C8,C10,C12'!C74+'C8,C10,C12'!C29)*100</f>
        <v>3.2491353107640708</v>
      </c>
      <c r="D119" s="90">
        <f>+'C8,C10,C12'!D118/('C8,C10,C12'!D118+'C8,C10,C12'!D74+'C8,C10,C12'!D29)*100</f>
        <v>3.2495313175984233</v>
      </c>
      <c r="E119" s="90">
        <f>+'C8,C10,C12'!E118/('C8,C10,C12'!E118+'C8,C10,C12'!E74+'C8,C10,C12'!E29)*100</f>
        <v>2.666666666666667</v>
      </c>
      <c r="F119" s="90">
        <f>+'C8,C10,C12'!F118/('C8,C10,C12'!F118+'C8,C10,C12'!F74+'C8,C10,C12'!F29)*100</f>
        <v>4.2579181572288638</v>
      </c>
      <c r="G119" s="90">
        <f>+'C8,C10,C12'!G118/('C8,C10,C12'!G118+'C8,C10,C12'!G74+'C8,C10,C12'!G29)*100</f>
        <v>4.2284345707560806</v>
      </c>
      <c r="H119" s="90">
        <f>+'C8,C10,C12'!H118/('C8,C10,C12'!H118+'C8,C10,C12'!H74+'C8,C10,C12'!H29)*100</f>
        <v>4.3591875519657917</v>
      </c>
      <c r="I119" s="90">
        <f>+'C8,C10,C12'!I118/('C8,C10,C12'!I118+'C8,C10,C12'!I74+'C8,C10,C12'!I29)*100</f>
        <v>5.0566598550993875</v>
      </c>
      <c r="J119" s="90">
        <f>+'C8,C10,C12'!J118/('C8,C10,C12'!J118+'C8,C10,C12'!J74+'C8,C10,C12'!J29)*100</f>
        <v>2.8877758647675695</v>
      </c>
      <c r="K119" s="90">
        <f>+'C8,C10,C12'!K118/('C8,C10,C12'!K118+'C8,C10,C12'!K74+'C8,C10,C12'!K29)*100</f>
        <v>3.4019214224261547</v>
      </c>
      <c r="L119" s="90">
        <f>+'C8,C10,C12'!L118/('C8,C10,C12'!L118+'C8,C10,C12'!L74+'C8,C10,C12'!L29)*100</f>
        <v>4.6714506824257773</v>
      </c>
      <c r="M119" s="90">
        <f>+'C8,C10,C12'!M118/('C8,C10,C12'!M118+'C8,C10,C12'!M74+'C8,C10,C12'!M29)*100</f>
        <v>3.477218225419664</v>
      </c>
      <c r="N119" s="90">
        <f>+'C8,C10,C12'!N118/('C8,C10,C12'!N118+'C8,C10,C12'!N74+'C8,C10,C12'!N29)*100</f>
        <v>3.5820472886875265</v>
      </c>
      <c r="O119" s="90">
        <f>+'C8,C10,C12'!O118/('C8,C10,C12'!O118+'C8,C10,C12'!O74+'C8,C10,C12'!O29)*100</f>
        <v>3.5437824018180528</v>
      </c>
      <c r="P119" s="90">
        <f>+'C8,C10,C12'!P118/('C8,C10,C12'!P118+'C8,C10,C12'!P74+'C8,C10,C12'!P29)*100</f>
        <v>2.8837700017583963</v>
      </c>
      <c r="Q119" s="90">
        <f>+'C8,C10,C12'!Q118/('C8,C10,C12'!Q118+'C8,C10,C12'!Q74+'C8,C10,C12'!Q29)*100</f>
        <v>4.8526746761527617</v>
      </c>
      <c r="R119" s="90">
        <f>+'C8,C10,C12'!R118/('C8,C10,C12'!R118+'C8,C10,C12'!R74+'C8,C10,C12'!R29)*100</f>
        <v>3.5588235294117649</v>
      </c>
    </row>
    <row r="120" spans="1:18" ht="15" customHeight="1" x14ac:dyDescent="0.25">
      <c r="A120" s="80" t="s">
        <v>57</v>
      </c>
      <c r="B120" s="96" t="s">
        <v>61</v>
      </c>
      <c r="C120" s="96" t="s">
        <v>61</v>
      </c>
      <c r="D120" s="96" t="s">
        <v>61</v>
      </c>
      <c r="E120" s="96" t="s">
        <v>61</v>
      </c>
      <c r="F120" s="96" t="s">
        <v>61</v>
      </c>
      <c r="G120" s="96">
        <f>+'C8,C10,C12'!G119/('C8,C10,C12'!G119+'C8,C10,C12'!G75+'C8,C10,C12'!G30)*100</f>
        <v>0.41666666666666669</v>
      </c>
      <c r="H120" s="96">
        <f>+'C8,C10,C12'!H119/('C8,C10,C12'!H119+'C8,C10,C12'!H75+'C8,C10,C12'!H30)*100</f>
        <v>1.1173184357541899</v>
      </c>
      <c r="I120" s="96">
        <f>+'C8,C10,C12'!I119/('C8,C10,C12'!I119+'C8,C10,C12'!I75+'C8,C10,C12'!I30)*100</f>
        <v>0.98039215686274506</v>
      </c>
      <c r="J120" s="96" t="s">
        <v>61</v>
      </c>
      <c r="K120" s="96" t="s">
        <v>61</v>
      </c>
      <c r="L120" s="96" t="s">
        <v>61</v>
      </c>
      <c r="M120" s="96" t="s">
        <v>61</v>
      </c>
      <c r="N120" s="96" t="s">
        <v>61</v>
      </c>
      <c r="O120" s="96" t="s">
        <v>61</v>
      </c>
      <c r="P120" s="96" t="s">
        <v>61</v>
      </c>
      <c r="Q120" s="96" t="s">
        <v>61</v>
      </c>
      <c r="R120" s="96" t="s">
        <v>61</v>
      </c>
    </row>
    <row r="121" spans="1:18" ht="15" customHeight="1" x14ac:dyDescent="0.25">
      <c r="A121" s="72"/>
      <c r="B121" s="91"/>
      <c r="C121" s="91"/>
      <c r="D121" s="91"/>
      <c r="E121" s="91"/>
      <c r="F121" s="91"/>
      <c r="G121" s="91"/>
      <c r="H121" s="91"/>
      <c r="I121" s="91"/>
      <c r="J121" s="91"/>
      <c r="K121" s="91"/>
      <c r="L121" s="91"/>
      <c r="M121" s="91"/>
      <c r="N121" s="91"/>
      <c r="O121" s="91"/>
      <c r="P121" s="91"/>
      <c r="Q121" s="91"/>
      <c r="R121" s="91"/>
    </row>
    <row r="122" spans="1:18" ht="15" customHeight="1" x14ac:dyDescent="0.25">
      <c r="A122" s="92" t="s">
        <v>59</v>
      </c>
      <c r="B122" s="88">
        <f>+[1]ABSOL!L117/([1]ABSOL!L31+[1]ABSOL!L74+[1]ABSOL!L117)*100</f>
        <v>8.8443701593728665</v>
      </c>
      <c r="C122" s="88">
        <f>+'C8,C10,C12'!C121/('C8,C10,C12'!C121+'C8,C10,C12'!C77+'C8,C10,C12'!C32)*100</f>
        <v>9.4459520578923559</v>
      </c>
      <c r="D122" s="88">
        <f>+'C8,C10,C12'!D121/('C8,C10,C12'!D121+'C8,C10,C12'!D77+'C8,C10,C12'!D32)*100</f>
        <v>10.411794837531458</v>
      </c>
      <c r="E122" s="88">
        <f>+'C8,C10,C12'!E121/('C8,C10,C12'!E121+'C8,C10,C12'!E77+'C8,C10,C12'!E32)*100</f>
        <v>9.7064062281105539</v>
      </c>
      <c r="F122" s="88">
        <f>+'C8,C10,C12'!F121/('C8,C10,C12'!F121+'C8,C10,C12'!F77+'C8,C10,C12'!F32)*100</f>
        <v>9.693302485614284</v>
      </c>
      <c r="G122" s="88">
        <f>+'C8,C10,C12'!G121/('C8,C10,C12'!G121+'C8,C10,C12'!G77+'C8,C10,C12'!G32)*100</f>
        <v>12.092246119173904</v>
      </c>
      <c r="H122" s="88">
        <f>+'C8,C10,C12'!H121/('C8,C10,C12'!H121+'C8,C10,C12'!H77+'C8,C10,C12'!H32)*100</f>
        <v>12.103189635578453</v>
      </c>
      <c r="I122" s="88">
        <f>+'C8,C10,C12'!I121/('C8,C10,C12'!I121+'C8,C10,C12'!I77+'C8,C10,C12'!I32)*100</f>
        <v>12.030772588389349</v>
      </c>
      <c r="J122" s="88">
        <f>+'C8,C10,C12'!J121/('C8,C10,C12'!J121+'C8,C10,C12'!J77+'C8,C10,C12'!J32)*100</f>
        <v>3.976984557267528</v>
      </c>
      <c r="K122" s="88">
        <f>+'C8,C10,C12'!K121/('C8,C10,C12'!K121+'C8,C10,C12'!K77+'C8,C10,C12'!K32)*100</f>
        <v>6.1871501461336509</v>
      </c>
      <c r="L122" s="88">
        <f>+'C8,C10,C12'!L121/('C8,C10,C12'!L121+'C8,C10,C12'!L77+'C8,C10,C12'!L32)*100</f>
        <v>7.1325150547895619</v>
      </c>
      <c r="M122" s="88">
        <f>+'C8,C10,C12'!M121/('C8,C10,C12'!M121+'C8,C10,C12'!M77+'C8,C10,C12'!M32)*100</f>
        <v>7.0805374579603244</v>
      </c>
      <c r="N122" s="88">
        <f>+'C8,C10,C12'!N121/('C8,C10,C12'!N121+'C8,C10,C12'!N77+'C8,C10,C12'!N32)*100</f>
        <v>7.4047965443282893</v>
      </c>
      <c r="O122" s="88">
        <f>+'C8,C10,C12'!O121/('C8,C10,C12'!O121+'C8,C10,C12'!O77+'C8,C10,C12'!O32)*100</f>
        <v>8.197821768614288</v>
      </c>
      <c r="P122" s="88">
        <f>+'C8,C10,C12'!P121/('C8,C10,C12'!P121+'C8,C10,C12'!P77+'C8,C10,C12'!P32)*100</f>
        <v>7.3618719480455095</v>
      </c>
      <c r="Q122" s="88">
        <f>+'C8,C10,C12'!Q121/('C8,C10,C12'!Q121+'C8,C10,C12'!Q77+'C8,C10,C12'!Q32)*100</f>
        <v>7.4642286483174543</v>
      </c>
      <c r="R122" s="88">
        <f>+'C8,C10,C12'!R121/('C8,C10,C12'!R121+'C8,C10,C12'!R77+'C8,C10,C12'!R32)*100</f>
        <v>7.7339901477832509</v>
      </c>
    </row>
    <row r="123" spans="1:18" ht="15" customHeight="1" x14ac:dyDescent="0.25">
      <c r="A123" s="71" t="s">
        <v>50</v>
      </c>
      <c r="B123" s="90">
        <f>+[1]ABSOL!L118/([1]ABSOL!L32+[1]ABSOL!L75+[1]ABSOL!L118)*100</f>
        <v>10.548878511827299</v>
      </c>
      <c r="C123" s="90">
        <f>+'C8,C10,C12'!C122/('C8,C10,C12'!C122+'C8,C10,C12'!C78+'C8,C10,C12'!C33)*100</f>
        <v>11.222589594497016</v>
      </c>
      <c r="D123" s="90">
        <f>+'C8,C10,C12'!D122/('C8,C10,C12'!D122+'C8,C10,C12'!D78+'C8,C10,C12'!D33)*100</f>
        <v>12.361032598454871</v>
      </c>
      <c r="E123" s="90">
        <f>+'C8,C10,C12'!E122/('C8,C10,C12'!E122+'C8,C10,C12'!E78+'C8,C10,C12'!E33)*100</f>
        <v>12.139221802659662</v>
      </c>
      <c r="F123" s="90">
        <f>+'C8,C10,C12'!F122/('C8,C10,C12'!F122+'C8,C10,C12'!F78+'C8,C10,C12'!F33)*100</f>
        <v>11.41955429601958</v>
      </c>
      <c r="G123" s="90">
        <f>+'C8,C10,C12'!G122/('C8,C10,C12'!G122+'C8,C10,C12'!G78+'C8,C10,C12'!G33)*100</f>
        <v>14.962226510121987</v>
      </c>
      <c r="H123" s="90">
        <f>+'C8,C10,C12'!H122/('C8,C10,C12'!H122+'C8,C10,C12'!H78+'C8,C10,C12'!H33)*100</f>
        <v>15.403519119237197</v>
      </c>
      <c r="I123" s="90">
        <f>+'C8,C10,C12'!I122/('C8,C10,C12'!I122+'C8,C10,C12'!I78+'C8,C10,C12'!I33)*100</f>
        <v>15.256783400619661</v>
      </c>
      <c r="J123" s="90">
        <f>+'C8,C10,C12'!J122/('C8,C10,C12'!J122+'C8,C10,C12'!J78+'C8,C10,C12'!J33)*100</f>
        <v>4.3007509726452939</v>
      </c>
      <c r="K123" s="90">
        <f>+'C8,C10,C12'!K122/('C8,C10,C12'!K122+'C8,C10,C12'!K78+'C8,C10,C12'!K33)*100</f>
        <v>7.785138248847927</v>
      </c>
      <c r="L123" s="90">
        <f>+'C8,C10,C12'!L122/('C8,C10,C12'!L122+'C8,C10,C12'!L78+'C8,C10,C12'!L33)*100</f>
        <v>8.769754296920059</v>
      </c>
      <c r="M123" s="90">
        <f>+'C8,C10,C12'!M122/('C8,C10,C12'!M122+'C8,C10,C12'!M78+'C8,C10,C12'!M33)*100</f>
        <v>8.8738661646414521</v>
      </c>
      <c r="N123" s="90">
        <f>+'C8,C10,C12'!N122/('C8,C10,C12'!N122+'C8,C10,C12'!N78+'C8,C10,C12'!N33)*100</f>
        <v>9.2051717920980778</v>
      </c>
      <c r="O123" s="90">
        <f>+'C8,C10,C12'!O122/('C8,C10,C12'!O122+'C8,C10,C12'!O78+'C8,C10,C12'!O33)*100</f>
        <v>9.7131867610047973</v>
      </c>
      <c r="P123" s="90">
        <f>+'C8,C10,C12'!P122/('C8,C10,C12'!P122+'C8,C10,C12'!P78+'C8,C10,C12'!P33)*100</f>
        <v>9.3894591860890522</v>
      </c>
      <c r="Q123" s="90">
        <f>+'C8,C10,C12'!Q122/('C8,C10,C12'!Q122+'C8,C10,C12'!Q78+'C8,C10,C12'!Q33)*100</f>
        <v>9.260065288356909</v>
      </c>
      <c r="R123" s="90">
        <f>+'C8,C10,C12'!R122/('C8,C10,C12'!R122+'C8,C10,C12'!R78+'C8,C10,C12'!R33)*100</f>
        <v>9.5570475747302179</v>
      </c>
    </row>
    <row r="124" spans="1:18" ht="15" customHeight="1" x14ac:dyDescent="0.25">
      <c r="A124" s="71" t="s">
        <v>51</v>
      </c>
      <c r="B124" s="90">
        <f>+[1]ABSOL!L119/([1]ABSOL!L33+[1]ABSOL!L76+[1]ABSOL!L119)*100</f>
        <v>14.597556593604025</v>
      </c>
      <c r="C124" s="90">
        <f>+'C8,C10,C12'!C123/('C8,C10,C12'!C123+'C8,C10,C12'!C79+'C8,C10,C12'!C34)*100</f>
        <v>15.671173994806125</v>
      </c>
      <c r="D124" s="90">
        <f>+'C8,C10,C12'!D123/('C8,C10,C12'!D123+'C8,C10,C12'!D79+'C8,C10,C12'!D34)*100</f>
        <v>16.140559857057774</v>
      </c>
      <c r="E124" s="90">
        <f>+'C8,C10,C12'!E123/('C8,C10,C12'!E123+'C8,C10,C12'!E79+'C8,C10,C12'!E34)*100</f>
        <v>16.605961495577194</v>
      </c>
      <c r="F124" s="90">
        <f>+'C8,C10,C12'!F123/('C8,C10,C12'!F123+'C8,C10,C12'!F79+'C8,C10,C12'!F34)*100</f>
        <v>15.723947125730096</v>
      </c>
      <c r="G124" s="90">
        <f>+'C8,C10,C12'!G123/('C8,C10,C12'!G123+'C8,C10,C12'!G79+'C8,C10,C12'!G34)*100</f>
        <v>18.970934799685782</v>
      </c>
      <c r="H124" s="90">
        <f>+'C8,C10,C12'!H123/('C8,C10,C12'!H123+'C8,C10,C12'!H79+'C8,C10,C12'!H34)*100</f>
        <v>18.509815811415145</v>
      </c>
      <c r="I124" s="90">
        <f>+'C8,C10,C12'!I123/('C8,C10,C12'!I123+'C8,C10,C12'!I79+'C8,C10,C12'!I34)*100</f>
        <v>18.411399548532732</v>
      </c>
      <c r="J124" s="90">
        <f>+'C8,C10,C12'!J123/('C8,C10,C12'!J123+'C8,C10,C12'!J79+'C8,C10,C12'!J34)*100</f>
        <v>6.014388489208633</v>
      </c>
      <c r="K124" s="90">
        <f>+'C8,C10,C12'!K123/('C8,C10,C12'!K123+'C8,C10,C12'!K79+'C8,C10,C12'!K34)*100</f>
        <v>8.9345637583892614</v>
      </c>
      <c r="L124" s="90">
        <f>+'C8,C10,C12'!L123/('C8,C10,C12'!L123+'C8,C10,C12'!L79+'C8,C10,C12'!L34)*100</f>
        <v>10.036110921850515</v>
      </c>
      <c r="M124" s="90">
        <f>+'C8,C10,C12'!M123/('C8,C10,C12'!M123+'C8,C10,C12'!M79+'C8,C10,C12'!M34)*100</f>
        <v>10.484581497797357</v>
      </c>
      <c r="N124" s="90">
        <f>+'C8,C10,C12'!N123/('C8,C10,C12'!N123+'C8,C10,C12'!N79+'C8,C10,C12'!N34)*100</f>
        <v>11.075459172383271</v>
      </c>
      <c r="O124" s="90">
        <f>+'C8,C10,C12'!O123/('C8,C10,C12'!O123+'C8,C10,C12'!O79+'C8,C10,C12'!O34)*100</f>
        <v>10.783574046130632</v>
      </c>
      <c r="P124" s="90">
        <f>+'C8,C10,C12'!P123/('C8,C10,C12'!P123+'C8,C10,C12'!P79+'C8,C10,C12'!P34)*100</f>
        <v>11.478567988441164</v>
      </c>
      <c r="Q124" s="90">
        <f>+'C8,C10,C12'!Q123/('C8,C10,C12'!Q123+'C8,C10,C12'!Q79+'C8,C10,C12'!Q34)*100</f>
        <v>11.034061910573616</v>
      </c>
      <c r="R124" s="90">
        <f>+'C8,C10,C12'!R123/('C8,C10,C12'!R123+'C8,C10,C12'!R79+'C8,C10,C12'!R34)*100</f>
        <v>10.913864946629374</v>
      </c>
    </row>
    <row r="125" spans="1:18" ht="15" customHeight="1" x14ac:dyDescent="0.25">
      <c r="A125" s="71" t="s">
        <v>52</v>
      </c>
      <c r="B125" s="90">
        <f>+[1]ABSOL!L120/([1]ABSOL!L34+[1]ABSOL!L77+[1]ABSOL!L120)*100</f>
        <v>11.203025289529663</v>
      </c>
      <c r="C125" s="90">
        <f>+'C8,C10,C12'!C124/('C8,C10,C12'!C124+'C8,C10,C12'!C80+'C8,C10,C12'!C35)*100</f>
        <v>11.361225692398349</v>
      </c>
      <c r="D125" s="90">
        <f>+'C8,C10,C12'!D124/('C8,C10,C12'!D124+'C8,C10,C12'!D80+'C8,C10,C12'!D35)*100</f>
        <v>11.68438859352344</v>
      </c>
      <c r="E125" s="90">
        <f>+'C8,C10,C12'!E124/('C8,C10,C12'!E124+'C8,C10,C12'!E80+'C8,C10,C12'!E35)*100</f>
        <v>10.215384615384615</v>
      </c>
      <c r="F125" s="90">
        <f>+'C8,C10,C12'!F124/('C8,C10,C12'!F124+'C8,C10,C12'!F80+'C8,C10,C12'!F35)*100</f>
        <v>11.013792409141246</v>
      </c>
      <c r="G125" s="90">
        <f>+'C8,C10,C12'!G124/('C8,C10,C12'!G124+'C8,C10,C12'!G80+'C8,C10,C12'!G35)*100</f>
        <v>16.376663254861825</v>
      </c>
      <c r="H125" s="90">
        <f>+'C8,C10,C12'!H124/('C8,C10,C12'!H124+'C8,C10,C12'!H80+'C8,C10,C12'!H35)*100</f>
        <v>14.795865093453065</v>
      </c>
      <c r="I125" s="90">
        <f>+'C8,C10,C12'!I124/('C8,C10,C12'!I124+'C8,C10,C12'!I80+'C8,C10,C12'!I35)*100</f>
        <v>15.360158966716345</v>
      </c>
      <c r="J125" s="90">
        <f>+'C8,C10,C12'!J124/('C8,C10,C12'!J124+'C8,C10,C12'!J80+'C8,C10,C12'!J35)*100</f>
        <v>4.1429358809480066</v>
      </c>
      <c r="K125" s="90">
        <f>+'C8,C10,C12'!K124/('C8,C10,C12'!K124+'C8,C10,C12'!K80+'C8,C10,C12'!K35)*100</f>
        <v>8.3764034931384774</v>
      </c>
      <c r="L125" s="90">
        <f>+'C8,C10,C12'!L124/('C8,C10,C12'!L124+'C8,C10,C12'!L80+'C8,C10,C12'!L35)*100</f>
        <v>9.7661131940724868</v>
      </c>
      <c r="M125" s="90">
        <f>+'C8,C10,C12'!M124/('C8,C10,C12'!M124+'C8,C10,C12'!M80+'C8,C10,C12'!M35)*100</f>
        <v>9.4605228643875154</v>
      </c>
      <c r="N125" s="90">
        <f>+'C8,C10,C12'!N124/('C8,C10,C12'!N124+'C8,C10,C12'!N80+'C8,C10,C12'!N35)*100</f>
        <v>9.8010507277581613</v>
      </c>
      <c r="O125" s="90">
        <f>+'C8,C10,C12'!O124/('C8,C10,C12'!O124+'C8,C10,C12'!O80+'C8,C10,C12'!O35)*100</f>
        <v>10.715804394046776</v>
      </c>
      <c r="P125" s="90">
        <f>+'C8,C10,C12'!P124/('C8,C10,C12'!P124+'C8,C10,C12'!P80+'C8,C10,C12'!P35)*100</f>
        <v>9.6770099625610762</v>
      </c>
      <c r="Q125" s="90">
        <f>+'C8,C10,C12'!Q124/('C8,C10,C12'!Q124+'C8,C10,C12'!Q80+'C8,C10,C12'!Q35)*100</f>
        <v>9.86846453830392</v>
      </c>
      <c r="R125" s="90">
        <f>+'C8,C10,C12'!R124/('C8,C10,C12'!R124+'C8,C10,C12'!R80+'C8,C10,C12'!R35)*100</f>
        <v>10.509830056647784</v>
      </c>
    </row>
    <row r="126" spans="1:18" ht="15" customHeight="1" x14ac:dyDescent="0.25">
      <c r="A126" s="71" t="s">
        <v>53</v>
      </c>
      <c r="B126" s="90">
        <f>+[1]ABSOL!L121/([1]ABSOL!L35+[1]ABSOL!L78+[1]ABSOL!L121)*100</f>
        <v>2.8015921616656461</v>
      </c>
      <c r="C126" s="90">
        <f>+'C8,C10,C12'!C125/('C8,C10,C12'!C125+'C8,C10,C12'!C81+'C8,C10,C12'!C36)*100</f>
        <v>3.588049842366011</v>
      </c>
      <c r="D126" s="90">
        <f>+'C8,C10,C12'!D125/('C8,C10,C12'!D125+'C8,C10,C12'!D81+'C8,C10,C12'!D36)*100</f>
        <v>6.3940977559176142</v>
      </c>
      <c r="E126" s="90">
        <f>+'C8,C10,C12'!E125/('C8,C10,C12'!E125+'C8,C10,C12'!E81+'C8,C10,C12'!E36)*100</f>
        <v>6.4396028681742958</v>
      </c>
      <c r="F126" s="90">
        <f>+'C8,C10,C12'!F125/('C8,C10,C12'!F125+'C8,C10,C12'!F81+'C8,C10,C12'!F36)*100</f>
        <v>5.0080177624275315</v>
      </c>
      <c r="G126" s="90">
        <f>+'C8,C10,C12'!G125/('C8,C10,C12'!G125+'C8,C10,C12'!G81+'C8,C10,C12'!G36)*100</f>
        <v>6.9332673022161702</v>
      </c>
      <c r="H126" s="90">
        <f>+'C8,C10,C12'!H125/('C8,C10,C12'!H125+'C8,C10,C12'!H81+'C8,C10,C12'!H36)*100</f>
        <v>10.865918182991354</v>
      </c>
      <c r="I126" s="90">
        <f>+'C8,C10,C12'!I125/('C8,C10,C12'!I125+'C8,C10,C12'!I81+'C8,C10,C12'!I36)*100</f>
        <v>9.3231327800829877</v>
      </c>
      <c r="J126" s="90">
        <f>+'C8,C10,C12'!J125/('C8,C10,C12'!J125+'C8,C10,C12'!J81+'C8,C10,C12'!J36)*100</f>
        <v>1.6604945645681517</v>
      </c>
      <c r="K126" s="90">
        <f>+'C8,C10,C12'!K125/('C8,C10,C12'!K125+'C8,C10,C12'!K81+'C8,C10,C12'!K36)*100</f>
        <v>5.2751794648683923</v>
      </c>
      <c r="L126" s="90">
        <f>+'C8,C10,C12'!L125/('C8,C10,C12'!L125+'C8,C10,C12'!L81+'C8,C10,C12'!L36)*100</f>
        <v>5.3882005229055361</v>
      </c>
      <c r="M126" s="90">
        <f>+'C8,C10,C12'!M125/('C8,C10,C12'!M125+'C8,C10,C12'!M81+'C8,C10,C12'!M36)*100</f>
        <v>5.4364989848860814</v>
      </c>
      <c r="N126" s="90">
        <f>+'C8,C10,C12'!N125/('C8,C10,C12'!N125+'C8,C10,C12'!N81+'C8,C10,C12'!N36)*100</f>
        <v>4.7488784330889589</v>
      </c>
      <c r="O126" s="90">
        <f>+'C8,C10,C12'!O125/('C8,C10,C12'!O125+'C8,C10,C12'!O81+'C8,C10,C12'!O36)*100</f>
        <v>6.1151079136690649</v>
      </c>
      <c r="P126" s="90">
        <f>+'C8,C10,C12'!P125/('C8,C10,C12'!P125+'C8,C10,C12'!P81+'C8,C10,C12'!P36)*100</f>
        <v>5.764911405041178</v>
      </c>
      <c r="Q126" s="90">
        <f>+'C8,C10,C12'!Q125/('C8,C10,C12'!Q125+'C8,C10,C12'!Q81+'C8,C10,C12'!Q36)*100</f>
        <v>6.0414224306369677</v>
      </c>
      <c r="R126" s="90">
        <f>+'C8,C10,C12'!R125/('C8,C10,C12'!R125+'C8,C10,C12'!R81+'C8,C10,C12'!R36)*100</f>
        <v>6.5370884569615235</v>
      </c>
    </row>
    <row r="127" spans="1:18" ht="15" customHeight="1" x14ac:dyDescent="0.25">
      <c r="A127" s="72"/>
      <c r="B127" s="91"/>
      <c r="C127" s="91"/>
      <c r="D127" s="91"/>
      <c r="E127" s="91"/>
      <c r="F127" s="91"/>
      <c r="G127" s="91"/>
      <c r="H127" s="91"/>
      <c r="I127" s="91"/>
      <c r="J127" s="91"/>
      <c r="K127" s="91"/>
      <c r="L127" s="91"/>
      <c r="M127" s="91"/>
      <c r="N127" s="91"/>
      <c r="O127" s="91"/>
      <c r="P127" s="91"/>
      <c r="Q127" s="91"/>
      <c r="R127" s="91"/>
    </row>
    <row r="128" spans="1:18" ht="15" customHeight="1" x14ac:dyDescent="0.25">
      <c r="A128" s="80" t="s">
        <v>54</v>
      </c>
      <c r="B128" s="89">
        <f>+[1]ABSOL!L123/([1]ABSOL!L37+[1]ABSOL!L80+[1]ABSOL!L123)*100</f>
        <v>6.1212010028740904</v>
      </c>
      <c r="C128" s="89">
        <f>+'C8,C10,C12'!C127/('C8,C10,C12'!C127+'C8,C10,C12'!C83+'C8,C10,C12'!C38)*100</f>
        <v>6.8353157982911705</v>
      </c>
      <c r="D128" s="89">
        <f>+'C8,C10,C12'!D127/('C8,C10,C12'!D127+'C8,C10,C12'!D83+'C8,C10,C12'!D38)*100</f>
        <v>7.5955570075138841</v>
      </c>
      <c r="E128" s="89">
        <f>+'C8,C10,C12'!E127/('C8,C10,C12'!E127+'C8,C10,C12'!E83+'C8,C10,C12'!E38)*100</f>
        <v>5.9091840918409178</v>
      </c>
      <c r="F128" s="89">
        <f>+'C8,C10,C12'!F127/('C8,C10,C12'!F127+'C8,C10,C12'!F83+'C8,C10,C12'!F38)*100</f>
        <v>6.9470772068241207</v>
      </c>
      <c r="G128" s="89">
        <f>+'C8,C10,C12'!G127/('C8,C10,C12'!G127+'C8,C10,C12'!G83+'C8,C10,C12'!G38)*100</f>
        <v>7.8922178615870582</v>
      </c>
      <c r="H128" s="89">
        <f>+'C8,C10,C12'!H127/('C8,C10,C12'!H127+'C8,C10,C12'!H83+'C8,C10,C12'!H38)*100</f>
        <v>7.5818108362885477</v>
      </c>
      <c r="I128" s="89">
        <f>+'C8,C10,C12'!I127/('C8,C10,C12'!I127+'C8,C10,C12'!I83+'C8,C10,C12'!I38)*100</f>
        <v>7.5550345186921968</v>
      </c>
      <c r="J128" s="89">
        <f>+'C8,C10,C12'!J127/('C8,C10,C12'!J127+'C8,C10,C12'!J83+'C8,C10,C12'!J38)*100</f>
        <v>3.5300974107068521</v>
      </c>
      <c r="K128" s="89">
        <f>+'C8,C10,C12'!K127/('C8,C10,C12'!K127+'C8,C10,C12'!K83+'C8,C10,C12'!K38)*100</f>
        <v>4.0400913277349941</v>
      </c>
      <c r="L128" s="89">
        <f>+'C8,C10,C12'!L127/('C8,C10,C12'!L127+'C8,C10,C12'!L83+'C8,C10,C12'!L38)*100</f>
        <v>4.9574745230250556</v>
      </c>
      <c r="M128" s="89">
        <f>+'C8,C10,C12'!M127/('C8,C10,C12'!M127+'C8,C10,C12'!M83+'C8,C10,C12'!M38)*100</f>
        <v>4.7072590691178133</v>
      </c>
      <c r="N128" s="89">
        <f>+'C8,C10,C12'!N127/('C8,C10,C12'!N127+'C8,C10,C12'!N83+'C8,C10,C12'!N38)*100</f>
        <v>4.8946026501957123</v>
      </c>
      <c r="O128" s="89">
        <f>+'C8,C10,C12'!O127/('C8,C10,C12'!O127+'C8,C10,C12'!O83+'C8,C10,C12'!O38)*100</f>
        <v>6.1307769537195975</v>
      </c>
      <c r="P128" s="89">
        <f>+'C8,C10,C12'!P127/('C8,C10,C12'!P127+'C8,C10,C12'!P83+'C8,C10,C12'!P38)*100</f>
        <v>4.6085508051082735</v>
      </c>
      <c r="Q128" s="89">
        <f>+'C8,C10,C12'!Q127/('C8,C10,C12'!Q127+'C8,C10,C12'!Q83+'C8,C10,C12'!Q38)*100</f>
        <v>5.2511599216885241</v>
      </c>
      <c r="R128" s="89">
        <f>+'C8,C10,C12'!R127/('C8,C10,C12'!R127+'C8,C10,C12'!R83+'C8,C10,C12'!R38)*100</f>
        <v>5.5746568331539859</v>
      </c>
    </row>
    <row r="129" spans="1:18" ht="15" customHeight="1" x14ac:dyDescent="0.25">
      <c r="A129" s="80" t="s">
        <v>55</v>
      </c>
      <c r="B129" s="90">
        <f>+[1]ABSOL!L124/([1]ABSOL!L38+[1]ABSOL!L81+[1]ABSOL!L124)*100</f>
        <v>9.7043525869148652</v>
      </c>
      <c r="C129" s="90">
        <f>+'C8,C10,C12'!C128/('C8,C10,C12'!C128+'C8,C10,C12'!C84+'C8,C10,C12'!C39)*100</f>
        <v>11.124876114965312</v>
      </c>
      <c r="D129" s="90">
        <f>+'C8,C10,C12'!D128/('C8,C10,C12'!D128+'C8,C10,C12'!D84+'C8,C10,C12'!D39)*100</f>
        <v>11.893505847225679</v>
      </c>
      <c r="E129" s="90">
        <f>+'C8,C10,C12'!E128/('C8,C10,C12'!E128+'C8,C10,C12'!E84+'C8,C10,C12'!E39)*100</f>
        <v>9.2232415902140659</v>
      </c>
      <c r="F129" s="90">
        <f>+'C8,C10,C12'!F128/('C8,C10,C12'!F128+'C8,C10,C12'!F84+'C8,C10,C12'!F39)*100</f>
        <v>9.4332587621178234</v>
      </c>
      <c r="G129" s="90">
        <f>+'C8,C10,C12'!G128/('C8,C10,C12'!G128+'C8,C10,C12'!G84+'C8,C10,C12'!G39)*100</f>
        <v>11.875782049823682</v>
      </c>
      <c r="H129" s="90">
        <f>+'C8,C10,C12'!H128/('C8,C10,C12'!H128+'C8,C10,C12'!H84+'C8,C10,C12'!H39)*100</f>
        <v>11.618473060120657</v>
      </c>
      <c r="I129" s="90">
        <f>+'C8,C10,C12'!I128/('C8,C10,C12'!I128+'C8,C10,C12'!I84+'C8,C10,C12'!I39)*100</f>
        <v>11.671663392949446</v>
      </c>
      <c r="J129" s="90">
        <f>+'C8,C10,C12'!J128/('C8,C10,C12'!J128+'C8,C10,C12'!J84+'C8,C10,C12'!J39)*100</f>
        <v>4.176904176904177</v>
      </c>
      <c r="K129" s="90">
        <f>+'C8,C10,C12'!K128/('C8,C10,C12'!K128+'C8,C10,C12'!K84+'C8,C10,C12'!K39)*100</f>
        <v>5.7217407510949583</v>
      </c>
      <c r="L129" s="90">
        <f>+'C8,C10,C12'!L128/('C8,C10,C12'!L128+'C8,C10,C12'!L84+'C8,C10,C12'!L39)*100</f>
        <v>6.679709334823924</v>
      </c>
      <c r="M129" s="90">
        <f>+'C8,C10,C12'!M128/('C8,C10,C12'!M128+'C8,C10,C12'!M84+'C8,C10,C12'!M39)*100</f>
        <v>6.4167132997575083</v>
      </c>
      <c r="N129" s="90">
        <f>+'C8,C10,C12'!N128/('C8,C10,C12'!N128+'C8,C10,C12'!N84+'C8,C10,C12'!N39)*100</f>
        <v>7.3053183393929144</v>
      </c>
      <c r="O129" s="90">
        <f>+'C8,C10,C12'!O128/('C8,C10,C12'!O128+'C8,C10,C12'!O84+'C8,C10,C12'!O39)*100</f>
        <v>8.8568257491675926</v>
      </c>
      <c r="P129" s="90">
        <f>+'C8,C10,C12'!P128/('C8,C10,C12'!P128+'C8,C10,C12'!P84+'C8,C10,C12'!P39)*100</f>
        <v>7.0859538784067091</v>
      </c>
      <c r="Q129" s="90">
        <f>+'C8,C10,C12'!Q128/('C8,C10,C12'!Q128+'C8,C10,C12'!Q84+'C8,C10,C12'!Q39)*100</f>
        <v>7.3812455446827814</v>
      </c>
      <c r="R129" s="90">
        <f>+'C8,C10,C12'!R128/('C8,C10,C12'!R128+'C8,C10,C12'!R84+'C8,C10,C12'!R39)*100</f>
        <v>7.9238452772005097</v>
      </c>
    </row>
    <row r="130" spans="1:18" ht="15" customHeight="1" x14ac:dyDescent="0.25">
      <c r="A130" s="80" t="s">
        <v>56</v>
      </c>
      <c r="B130" s="90">
        <f>+[1]ABSOL!L125/([1]ABSOL!L39+[1]ABSOL!L82+[1]ABSOL!L125)*100</f>
        <v>4.2206590151795638</v>
      </c>
      <c r="C130" s="90">
        <f>+'C8,C10,C12'!C129/('C8,C10,C12'!C129+'C8,C10,C12'!C85+'C8,C10,C12'!C40)*100</f>
        <v>4.2974079126875857</v>
      </c>
      <c r="D130" s="90">
        <f>+'C8,C10,C12'!D129/('C8,C10,C12'!D129+'C8,C10,C12'!D85+'C8,C10,C12'!D40)*100</f>
        <v>5.611093195743309</v>
      </c>
      <c r="E130" s="90">
        <f>+'C8,C10,C12'!E129/('C8,C10,C12'!E129+'C8,C10,C12'!E85+'C8,C10,C12'!E40)*100</f>
        <v>4.5475011256190907</v>
      </c>
      <c r="F130" s="90">
        <f>+'C8,C10,C12'!F129/('C8,C10,C12'!F129+'C8,C10,C12'!F85+'C8,C10,C12'!F40)*100</f>
        <v>6.413814369411039</v>
      </c>
      <c r="G130" s="90">
        <f>+'C8,C10,C12'!G129/('C8,C10,C12'!G129+'C8,C10,C12'!G85+'C8,C10,C12'!G40)*100</f>
        <v>6.5111911097198316</v>
      </c>
      <c r="H130" s="90">
        <f>+'C8,C10,C12'!H129/('C8,C10,C12'!H129+'C8,C10,C12'!H85+'C8,C10,C12'!H40)*100</f>
        <v>6.1073228579899199</v>
      </c>
      <c r="I130" s="90">
        <f>+'C8,C10,C12'!I129/('C8,C10,C12'!I129+'C8,C10,C12'!I85+'C8,C10,C12'!I40)*100</f>
        <v>6.0926415356795101</v>
      </c>
      <c r="J130" s="90">
        <f>+'C8,C10,C12'!J129/('C8,C10,C12'!J129+'C8,C10,C12'!J85+'C8,C10,C12'!J40)*100</f>
        <v>3.6746436511050087</v>
      </c>
      <c r="K130" s="90">
        <f>+'C8,C10,C12'!K129/('C8,C10,C12'!K129+'C8,C10,C12'!K85+'C8,C10,C12'!K40)*100</f>
        <v>4.1828915965330991</v>
      </c>
      <c r="L130" s="90">
        <f>+'C8,C10,C12'!L129/('C8,C10,C12'!L129+'C8,C10,C12'!L85+'C8,C10,C12'!L40)*100</f>
        <v>5.7875457875457874</v>
      </c>
      <c r="M130" s="90">
        <f>+'C8,C10,C12'!M129/('C8,C10,C12'!M129+'C8,C10,C12'!M85+'C8,C10,C12'!M40)*100</f>
        <v>4.5960328979196907</v>
      </c>
      <c r="N130" s="90">
        <f>+'C8,C10,C12'!N129/('C8,C10,C12'!N129+'C8,C10,C12'!N85+'C8,C10,C12'!N40)*100</f>
        <v>4.3247702097572471</v>
      </c>
      <c r="O130" s="90">
        <f>+'C8,C10,C12'!O129/('C8,C10,C12'!O129+'C8,C10,C12'!O85+'C8,C10,C12'!O40)*100</f>
        <v>5.2380447460502602</v>
      </c>
      <c r="P130" s="90">
        <f>+'C8,C10,C12'!P129/('C8,C10,C12'!P129+'C8,C10,C12'!P85+'C8,C10,C12'!P40)*100</f>
        <v>4.3745480838756325</v>
      </c>
      <c r="Q130" s="90">
        <f>+'C8,C10,C12'!Q129/('C8,C10,C12'!Q129+'C8,C10,C12'!Q85+'C8,C10,C12'!Q40)*100</f>
        <v>4.89060489060489</v>
      </c>
      <c r="R130" s="90">
        <f>+'C8,C10,C12'!R129/('C8,C10,C12'!R129+'C8,C10,C12'!R85+'C8,C10,C12'!R40)*100</f>
        <v>5.408450704225352</v>
      </c>
    </row>
    <row r="131" spans="1:18" ht="15" customHeight="1" thickBot="1" x14ac:dyDescent="0.3">
      <c r="A131" s="81" t="s">
        <v>57</v>
      </c>
      <c r="B131" s="93">
        <f>+[1]ABSOL!L126/([1]ABSOL!L40+[1]ABSOL!L83+[1]ABSOL!L126)*100</f>
        <v>1.7558299039780523</v>
      </c>
      <c r="C131" s="93">
        <f>+'C8,C10,C12'!C130/('C8,C10,C12'!C130+'C8,C10,C12'!C86+'C8,C10,C12'!C41)*100</f>
        <v>1.8635104507680684</v>
      </c>
      <c r="D131" s="93">
        <f>+'C8,C10,C12'!D130/('C8,C10,C12'!D130+'C8,C10,C12'!D86+'C8,C10,C12'!D41)*100</f>
        <v>2.2055259331071255</v>
      </c>
      <c r="E131" s="93">
        <f>+'C8,C10,C12'!E130/('C8,C10,C12'!E130+'C8,C10,C12'!E86+'C8,C10,C12'!E41)*100</f>
        <v>2.0539152759948651</v>
      </c>
      <c r="F131" s="93">
        <f>+'C8,C10,C12'!F130/('C8,C10,C12'!F130+'C8,C10,C12'!F86+'C8,C10,C12'!F41)*100</f>
        <v>3.6294365349909761</v>
      </c>
      <c r="G131" s="93">
        <f>+'C8,C10,C12'!G130/('C8,C10,C12'!G130+'C8,C10,C12'!G86+'C8,C10,C12'!G41)*100</f>
        <v>3.3076653832691636</v>
      </c>
      <c r="H131" s="93">
        <f>+'C8,C10,C12'!H130/('C8,C10,C12'!H130+'C8,C10,C12'!H86+'C8,C10,C12'!H41)*100</f>
        <v>2.7040730099712693</v>
      </c>
      <c r="I131" s="93">
        <f>+'C8,C10,C12'!I130/('C8,C10,C12'!I130+'C8,C10,C12'!I86+'C8,C10,C12'!I41)*100</f>
        <v>2.8043443021559407</v>
      </c>
      <c r="J131" s="93">
        <f>+'C8,C10,C12'!J130/('C8,C10,C12'!J130+'C8,C10,C12'!J86+'C8,C10,C12'!J41)*100</f>
        <v>2.4065385197517783</v>
      </c>
      <c r="K131" s="93">
        <f>+'C8,C10,C12'!K130/('C8,C10,C12'!K130+'C8,C10,C12'!K86+'C8,C10,C12'!K41)*100</f>
        <v>1.3568331235137783</v>
      </c>
      <c r="L131" s="93">
        <f>+'C8,C10,C12'!L130/('C8,C10,C12'!L130+'C8,C10,C12'!L86+'C8,C10,C12'!L41)*100</f>
        <v>1.434940094733909</v>
      </c>
      <c r="M131" s="93">
        <f>+'C8,C10,C12'!M130/('C8,C10,C12'!M130+'C8,C10,C12'!M86+'C8,C10,C12'!M41)*100</f>
        <v>2.3863484868684175</v>
      </c>
      <c r="N131" s="93">
        <f>+'C8,C10,C12'!N130/('C8,C10,C12'!N130+'C8,C10,C12'!N86+'C8,C10,C12'!N41)*100</f>
        <v>1.7520573400584019</v>
      </c>
      <c r="O131" s="93">
        <f>+'C8,C10,C12'!O130/('C8,C10,C12'!O130+'C8,C10,C12'!O86+'C8,C10,C12'!O41)*100</f>
        <v>2.5469675955112847</v>
      </c>
      <c r="P131" s="93">
        <f>+'C8,C10,C12'!P130/('C8,C10,C12'!P130+'C8,C10,C12'!P86+'C8,C10,C12'!P41)*100</f>
        <v>0.89315997738835495</v>
      </c>
      <c r="Q131" s="93">
        <f>+'C8,C10,C12'!Q130/('C8,C10,C12'!Q130+'C8,C10,C12'!Q86+'C8,C10,C12'!Q41)*100</f>
        <v>2.440937163023233</v>
      </c>
      <c r="R131" s="93">
        <f>+'C8,C10,C12'!R130/('C8,C10,C12'!R130+'C8,C10,C12'!R86+'C8,C10,C12'!R41)*100</f>
        <v>2.5095269077051769</v>
      </c>
    </row>
    <row r="132" spans="1:18" ht="15" customHeight="1" x14ac:dyDescent="0.25">
      <c r="A132" s="287" t="s">
        <v>243</v>
      </c>
      <c r="B132" s="287"/>
      <c r="C132" s="287"/>
      <c r="D132" s="287"/>
      <c r="E132" s="287"/>
      <c r="F132" s="287"/>
      <c r="G132" s="287"/>
      <c r="H132" s="287"/>
      <c r="I132" s="287"/>
      <c r="J132" s="287"/>
      <c r="K132" s="287"/>
      <c r="L132" s="287"/>
      <c r="M132" s="287"/>
      <c r="N132" s="287"/>
      <c r="O132" s="287"/>
      <c r="P132" s="287"/>
      <c r="Q132" s="287"/>
      <c r="R132" s="287"/>
    </row>
    <row r="133" spans="1:18" ht="15" customHeight="1" x14ac:dyDescent="0.25">
      <c r="A133" s="97"/>
    </row>
    <row r="134" spans="1:18" ht="15" customHeight="1" x14ac:dyDescent="0.25">
      <c r="A134" s="47"/>
    </row>
    <row r="135" spans="1:18" ht="15" customHeight="1" x14ac:dyDescent="0.25">
      <c r="A135" s="47"/>
    </row>
    <row r="136" spans="1:18" ht="15" customHeight="1" x14ac:dyDescent="0.25">
      <c r="A136" s="47"/>
    </row>
    <row r="137" spans="1:18" ht="15" customHeight="1" x14ac:dyDescent="0.25">
      <c r="A137" s="47"/>
    </row>
    <row r="138" spans="1:18" ht="15" customHeight="1" x14ac:dyDescent="0.25">
      <c r="A138" s="47"/>
    </row>
    <row r="139" spans="1:18" ht="15" customHeight="1" x14ac:dyDescent="0.25">
      <c r="A139" s="47"/>
    </row>
    <row r="140" spans="1:18" ht="15" customHeight="1" x14ac:dyDescent="0.25">
      <c r="A140" s="47"/>
    </row>
    <row r="141" spans="1:18" ht="15" customHeight="1" x14ac:dyDescent="0.25">
      <c r="A141" s="47"/>
    </row>
    <row r="142" spans="1:18" ht="15" customHeight="1" x14ac:dyDescent="0.25">
      <c r="A142" s="47"/>
    </row>
    <row r="143" spans="1:18" ht="15" customHeight="1" x14ac:dyDescent="0.25">
      <c r="A143" s="47"/>
    </row>
    <row r="144" spans="1:18" ht="15" customHeight="1" x14ac:dyDescent="0.25">
      <c r="A144" s="47"/>
    </row>
    <row r="145" s="47" customFormat="1" ht="15" customHeight="1" x14ac:dyDescent="0.25"/>
    <row r="146" s="47" customFormat="1" ht="15" customHeight="1" x14ac:dyDescent="0.25"/>
    <row r="147" s="47" customFormat="1" ht="15" customHeight="1" x14ac:dyDescent="0.25"/>
    <row r="148" s="47" customFormat="1" ht="15" customHeight="1" x14ac:dyDescent="0.25"/>
    <row r="149" s="47" customFormat="1" ht="15" customHeight="1" x14ac:dyDescent="0.25"/>
    <row r="150" s="47" customFormat="1" ht="15" customHeight="1" x14ac:dyDescent="0.25"/>
    <row r="151" s="47" customFormat="1" ht="15" customHeight="1" x14ac:dyDescent="0.25"/>
    <row r="152" s="47" customFormat="1" ht="15" customHeight="1" x14ac:dyDescent="0.25"/>
    <row r="153" s="47" customFormat="1" ht="15" customHeight="1" x14ac:dyDescent="0.25"/>
    <row r="154" s="47" customFormat="1" ht="15" customHeight="1" x14ac:dyDescent="0.25"/>
    <row r="155" s="47" customFormat="1" ht="15" customHeight="1" x14ac:dyDescent="0.25"/>
    <row r="156" s="47" customFormat="1" ht="15" customHeight="1" x14ac:dyDescent="0.25"/>
    <row r="157" s="47" customFormat="1" ht="15" customHeight="1" x14ac:dyDescent="0.25"/>
    <row r="158" s="47" customFormat="1" ht="15" customHeight="1" x14ac:dyDescent="0.25"/>
    <row r="159" s="47" customFormat="1" ht="15" customHeight="1" x14ac:dyDescent="0.25"/>
    <row r="160" s="47" customFormat="1" ht="15" customHeight="1" x14ac:dyDescent="0.25"/>
    <row r="161" s="47" customFormat="1" ht="15" customHeight="1" x14ac:dyDescent="0.25"/>
    <row r="162" s="47" customFormat="1" ht="15" customHeight="1" x14ac:dyDescent="0.25"/>
    <row r="163" s="47" customFormat="1" ht="15" customHeight="1" x14ac:dyDescent="0.25"/>
    <row r="164" s="47" customFormat="1" ht="15" customHeight="1" x14ac:dyDescent="0.25"/>
    <row r="165" s="47" customFormat="1" ht="15" customHeight="1" x14ac:dyDescent="0.25"/>
    <row r="166" s="47" customFormat="1" ht="15" customHeight="1" x14ac:dyDescent="0.25"/>
    <row r="167" s="47" customFormat="1" ht="15" customHeight="1" x14ac:dyDescent="0.25"/>
    <row r="168" s="47" customFormat="1" ht="15" customHeight="1" x14ac:dyDescent="0.25"/>
    <row r="169" s="47" customFormat="1" ht="15" customHeight="1" x14ac:dyDescent="0.25"/>
    <row r="170" s="47" customFormat="1" ht="15" customHeight="1" x14ac:dyDescent="0.25"/>
    <row r="171" s="47" customFormat="1" ht="15" customHeight="1" x14ac:dyDescent="0.25"/>
    <row r="172" s="47" customFormat="1" ht="15" customHeight="1" x14ac:dyDescent="0.25"/>
    <row r="173" s="47" customFormat="1" ht="15" customHeight="1" x14ac:dyDescent="0.25"/>
    <row r="174" s="47" customFormat="1" ht="15" customHeight="1" x14ac:dyDescent="0.25"/>
    <row r="175" s="47" customFormat="1" ht="15" customHeight="1" x14ac:dyDescent="0.25"/>
    <row r="176" s="47" customFormat="1" ht="15" customHeight="1" x14ac:dyDescent="0.25"/>
    <row r="177" s="47" customFormat="1" ht="15" customHeight="1" x14ac:dyDescent="0.25"/>
    <row r="178" s="47" customFormat="1" ht="15" customHeight="1" x14ac:dyDescent="0.25"/>
    <row r="179" s="47" customFormat="1" ht="15" customHeight="1" x14ac:dyDescent="0.25"/>
    <row r="180" s="47" customFormat="1" ht="15" customHeight="1" x14ac:dyDescent="0.25"/>
    <row r="181" s="47" customFormat="1" ht="15" customHeight="1" x14ac:dyDescent="0.25"/>
    <row r="182" s="47" customFormat="1" ht="15" customHeight="1" x14ac:dyDescent="0.25"/>
    <row r="183" s="47" customFormat="1" ht="15" customHeight="1" x14ac:dyDescent="0.25"/>
    <row r="184" s="47" customFormat="1" ht="15" customHeight="1" x14ac:dyDescent="0.25"/>
    <row r="185" s="47" customFormat="1" ht="15" customHeight="1" x14ac:dyDescent="0.25"/>
    <row r="186" s="47" customFormat="1" ht="15" customHeight="1" x14ac:dyDescent="0.25"/>
    <row r="187" s="47" customFormat="1" ht="15" customHeight="1" x14ac:dyDescent="0.25"/>
    <row r="188" s="47" customFormat="1" ht="15" customHeight="1" x14ac:dyDescent="0.25"/>
    <row r="189" s="47" customFormat="1" ht="15" customHeight="1" x14ac:dyDescent="0.25"/>
    <row r="190" s="47" customFormat="1" ht="15" customHeight="1" x14ac:dyDescent="0.25"/>
    <row r="191" s="47" customFormat="1" ht="15" customHeight="1" x14ac:dyDescent="0.25"/>
    <row r="192" s="47" customFormat="1" ht="15" customHeight="1" x14ac:dyDescent="0.25"/>
    <row r="193" s="47" customFormat="1" ht="15" customHeight="1" x14ac:dyDescent="0.25"/>
    <row r="194" s="47" customFormat="1" ht="15" customHeight="1" x14ac:dyDescent="0.25"/>
    <row r="195" s="47" customFormat="1" ht="15" customHeight="1" x14ac:dyDescent="0.25"/>
    <row r="196" s="47" customFormat="1" ht="15" customHeight="1" x14ac:dyDescent="0.25"/>
    <row r="197" s="47" customFormat="1" ht="15" customHeight="1" x14ac:dyDescent="0.25"/>
    <row r="198" s="47" customFormat="1" ht="15" customHeight="1" x14ac:dyDescent="0.25"/>
    <row r="199" s="47" customFormat="1" ht="15" customHeight="1" x14ac:dyDescent="0.25"/>
    <row r="200" s="47" customFormat="1" ht="15" customHeight="1" x14ac:dyDescent="0.25"/>
    <row r="201" s="47" customFormat="1" ht="15" customHeight="1" x14ac:dyDescent="0.25"/>
    <row r="202" s="47" customFormat="1" ht="15" customHeight="1" x14ac:dyDescent="0.25"/>
    <row r="203" s="47" customFormat="1" ht="15" customHeight="1" x14ac:dyDescent="0.25"/>
    <row r="204" s="47" customFormat="1" ht="15" customHeight="1" x14ac:dyDescent="0.25"/>
    <row r="205" s="47" customFormat="1" ht="15" customHeight="1" x14ac:dyDescent="0.25"/>
    <row r="206" s="47" customFormat="1" ht="15" customHeight="1" x14ac:dyDescent="0.25"/>
    <row r="207" s="47" customFormat="1" ht="15" customHeight="1" x14ac:dyDescent="0.25"/>
    <row r="208" s="47" customFormat="1" ht="15" customHeight="1" x14ac:dyDescent="0.25"/>
    <row r="209" s="47" customFormat="1" ht="15" customHeight="1" x14ac:dyDescent="0.25"/>
    <row r="210" s="47" customFormat="1" ht="15" customHeight="1" x14ac:dyDescent="0.25"/>
    <row r="211" s="47" customFormat="1" ht="15" customHeight="1" x14ac:dyDescent="0.25"/>
    <row r="212" s="47" customFormat="1" ht="15" customHeight="1" x14ac:dyDescent="0.25"/>
    <row r="213" s="47" customFormat="1" ht="15" customHeight="1" x14ac:dyDescent="0.25"/>
    <row r="214" s="47" customFormat="1" ht="15" customHeight="1" x14ac:dyDescent="0.25"/>
    <row r="215" s="47" customFormat="1" ht="15" customHeight="1" x14ac:dyDescent="0.25"/>
    <row r="216" s="47" customFormat="1" ht="15" customHeight="1" x14ac:dyDescent="0.25"/>
    <row r="217" s="47" customFormat="1" ht="15" customHeight="1" x14ac:dyDescent="0.25"/>
    <row r="218" s="47" customFormat="1" ht="15" customHeight="1" x14ac:dyDescent="0.25"/>
    <row r="219" s="47" customFormat="1" ht="15" customHeight="1" x14ac:dyDescent="0.25"/>
    <row r="220" s="47" customFormat="1" ht="15" customHeight="1" x14ac:dyDescent="0.25"/>
    <row r="221" s="47" customFormat="1" ht="15" customHeight="1" x14ac:dyDescent="0.25"/>
    <row r="222" s="47" customFormat="1" ht="15" customHeight="1" x14ac:dyDescent="0.25"/>
    <row r="223" s="47" customFormat="1" ht="15" customHeight="1" x14ac:dyDescent="0.25"/>
    <row r="224" s="47" customFormat="1" ht="15" customHeight="1" x14ac:dyDescent="0.25"/>
    <row r="225" s="47" customFormat="1" ht="15" customHeight="1" x14ac:dyDescent="0.25"/>
    <row r="226" s="47" customFormat="1" ht="15" customHeight="1" x14ac:dyDescent="0.25"/>
    <row r="227" s="47" customFormat="1" ht="15" customHeight="1" x14ac:dyDescent="0.25"/>
    <row r="228" s="47" customFormat="1" ht="15" customHeight="1" x14ac:dyDescent="0.25"/>
    <row r="229" s="47" customFormat="1" ht="15" customHeight="1" x14ac:dyDescent="0.25"/>
    <row r="230" s="47" customFormat="1" ht="15" customHeight="1" x14ac:dyDescent="0.25"/>
    <row r="231" s="47" customFormat="1" ht="15" customHeight="1" x14ac:dyDescent="0.25"/>
    <row r="232" s="47" customFormat="1" ht="15" customHeight="1" x14ac:dyDescent="0.25"/>
    <row r="233" s="47" customFormat="1" ht="15" customHeight="1" x14ac:dyDescent="0.25"/>
    <row r="234" s="47" customFormat="1" ht="15" customHeight="1" x14ac:dyDescent="0.25"/>
    <row r="235" s="47" customFormat="1" ht="15" customHeight="1" x14ac:dyDescent="0.25"/>
    <row r="236" s="47" customFormat="1" ht="15" customHeight="1" x14ac:dyDescent="0.25"/>
    <row r="237" s="47" customFormat="1" ht="15" customHeight="1" x14ac:dyDescent="0.25"/>
    <row r="238" s="47" customFormat="1" ht="15" customHeight="1" x14ac:dyDescent="0.25"/>
    <row r="239" s="47" customFormat="1" ht="15" customHeight="1" x14ac:dyDescent="0.25"/>
    <row r="240" s="47" customFormat="1" ht="15" customHeight="1" x14ac:dyDescent="0.25"/>
    <row r="241" s="47" customFormat="1" ht="15" customHeight="1" x14ac:dyDescent="0.25"/>
    <row r="242" s="47" customFormat="1" ht="15" customHeight="1" x14ac:dyDescent="0.25"/>
    <row r="243" s="47" customFormat="1" ht="15" customHeight="1" x14ac:dyDescent="0.25"/>
    <row r="244" s="47" customFormat="1" ht="15" customHeight="1" x14ac:dyDescent="0.25"/>
    <row r="245" s="47" customFormat="1" ht="15" customHeight="1" x14ac:dyDescent="0.25"/>
    <row r="246" s="47" customFormat="1" ht="15" customHeight="1" x14ac:dyDescent="0.25"/>
    <row r="247" s="47" customFormat="1" ht="15" customHeight="1" x14ac:dyDescent="0.25"/>
    <row r="248" s="47" customFormat="1" ht="15" customHeight="1" x14ac:dyDescent="0.25"/>
    <row r="249" s="47" customFormat="1" ht="15" customHeight="1" x14ac:dyDescent="0.25"/>
    <row r="250" s="47" customFormat="1" ht="15" customHeight="1" x14ac:dyDescent="0.25"/>
    <row r="251" s="47" customFormat="1" ht="15" customHeight="1" x14ac:dyDescent="0.25"/>
    <row r="252" s="47" customFormat="1" ht="15" customHeight="1" x14ac:dyDescent="0.25"/>
    <row r="253" s="47" customFormat="1" ht="15" customHeight="1" x14ac:dyDescent="0.25"/>
    <row r="254" s="47" customFormat="1" ht="15" customHeight="1" x14ac:dyDescent="0.25"/>
    <row r="255" s="47" customFormat="1" ht="15" customHeight="1" x14ac:dyDescent="0.25"/>
    <row r="256" s="47" customFormat="1" ht="15" customHeight="1" x14ac:dyDescent="0.25"/>
    <row r="257" s="47" customFormat="1" ht="15" customHeight="1" x14ac:dyDescent="0.25"/>
    <row r="258" s="47" customFormat="1" ht="15" customHeight="1" x14ac:dyDescent="0.25"/>
    <row r="259" s="47" customFormat="1" ht="15" customHeight="1" x14ac:dyDescent="0.25"/>
    <row r="260" s="47" customFormat="1" ht="15" customHeight="1" x14ac:dyDescent="0.25"/>
    <row r="261" s="47" customFormat="1" ht="15" customHeight="1" x14ac:dyDescent="0.25"/>
    <row r="262" s="47" customFormat="1" ht="15" customHeight="1" x14ac:dyDescent="0.25"/>
    <row r="263" s="47" customFormat="1" ht="15" customHeight="1" x14ac:dyDescent="0.25"/>
    <row r="264" s="47" customFormat="1" ht="15" customHeight="1" x14ac:dyDescent="0.25"/>
    <row r="265" s="47" customFormat="1" ht="15" customHeight="1" x14ac:dyDescent="0.25"/>
    <row r="266" s="47" customFormat="1" ht="15" customHeight="1" x14ac:dyDescent="0.25"/>
    <row r="267" s="47" customFormat="1" ht="15" customHeight="1" x14ac:dyDescent="0.25"/>
    <row r="268" s="47" customFormat="1" ht="15" customHeight="1" x14ac:dyDescent="0.25"/>
    <row r="269" s="47" customFormat="1" ht="15" customHeight="1" x14ac:dyDescent="0.25"/>
    <row r="270" s="47" customFormat="1" ht="15" customHeight="1" x14ac:dyDescent="0.25"/>
    <row r="271" s="47" customFormat="1" ht="15" customHeight="1" x14ac:dyDescent="0.25"/>
    <row r="272" s="47" customFormat="1" ht="15" customHeight="1" x14ac:dyDescent="0.25"/>
    <row r="273" s="47" customFormat="1" ht="15" customHeight="1" x14ac:dyDescent="0.25"/>
    <row r="274" s="47" customFormat="1" ht="15" customHeight="1" x14ac:dyDescent="0.25"/>
    <row r="275" s="47" customFormat="1" ht="15" customHeight="1" x14ac:dyDescent="0.25"/>
    <row r="276" s="47" customFormat="1" ht="15" customHeight="1" x14ac:dyDescent="0.25"/>
    <row r="277" s="47" customFormat="1" ht="15" customHeight="1" x14ac:dyDescent="0.25"/>
    <row r="278" s="47" customFormat="1" ht="15" customHeight="1" x14ac:dyDescent="0.25"/>
    <row r="279" s="47" customFormat="1" ht="15" customHeight="1" x14ac:dyDescent="0.25"/>
    <row r="280" s="47" customFormat="1" ht="15" customHeight="1" x14ac:dyDescent="0.25"/>
    <row r="281" s="47" customFormat="1" ht="15" customHeight="1" x14ac:dyDescent="0.25"/>
    <row r="282" s="47" customFormat="1" ht="15" customHeight="1" x14ac:dyDescent="0.25"/>
    <row r="283" s="47" customFormat="1" ht="15" customHeight="1" x14ac:dyDescent="0.25"/>
    <row r="284" s="47" customFormat="1" ht="15" customHeight="1" x14ac:dyDescent="0.25"/>
    <row r="285" s="47" customFormat="1" ht="15" customHeight="1" x14ac:dyDescent="0.25"/>
    <row r="286" s="47" customFormat="1" ht="15" customHeight="1" x14ac:dyDescent="0.25"/>
    <row r="287" s="47" customFormat="1" ht="15" customHeight="1" x14ac:dyDescent="0.25"/>
    <row r="288" s="47" customFormat="1" ht="15" customHeight="1" x14ac:dyDescent="0.25"/>
    <row r="289" s="47" customFormat="1" ht="15" customHeight="1" x14ac:dyDescent="0.25"/>
    <row r="290" s="47" customFormat="1" ht="15" customHeight="1" x14ac:dyDescent="0.25"/>
    <row r="291" s="47" customFormat="1" ht="15" customHeight="1" x14ac:dyDescent="0.25"/>
    <row r="292" s="47" customFormat="1" x14ac:dyDescent="0.25"/>
    <row r="293" s="47" customFormat="1" x14ac:dyDescent="0.25"/>
    <row r="294" s="47" customFormat="1" x14ac:dyDescent="0.25"/>
    <row r="295" s="47" customFormat="1" x14ac:dyDescent="0.25"/>
    <row r="296" s="47" customFormat="1" x14ac:dyDescent="0.25"/>
    <row r="297" s="47" customFormat="1" x14ac:dyDescent="0.25"/>
  </sheetData>
  <mergeCells count="27">
    <mergeCell ref="A51:R51"/>
    <mergeCell ref="A95:R95"/>
    <mergeCell ref="A96:R96"/>
    <mergeCell ref="A97:R97"/>
    <mergeCell ref="A132:R132"/>
    <mergeCell ref="A53:R53"/>
    <mergeCell ref="A88:R88"/>
    <mergeCell ref="A91:R91"/>
    <mergeCell ref="A92:R92"/>
    <mergeCell ref="A93:R93"/>
    <mergeCell ref="A94:R94"/>
    <mergeCell ref="T1:U2"/>
    <mergeCell ref="T47:U48"/>
    <mergeCell ref="T92:U93"/>
    <mergeCell ref="A52:R52"/>
    <mergeCell ref="A7:R7"/>
    <mergeCell ref="A42:R42"/>
    <mergeCell ref="A1:R1"/>
    <mergeCell ref="A2:R2"/>
    <mergeCell ref="A3:R3"/>
    <mergeCell ref="A4:R4"/>
    <mergeCell ref="A5:R5"/>
    <mergeCell ref="A6:R6"/>
    <mergeCell ref="A47:R47"/>
    <mergeCell ref="A48:R48"/>
    <mergeCell ref="A49:R49"/>
    <mergeCell ref="A50:R50"/>
  </mergeCells>
  <hyperlinks>
    <hyperlink ref="T1" r:id="rId1" location="INDICE!A1"/>
    <hyperlink ref="T47" r:id="rId2" location="INDICE!A1"/>
    <hyperlink ref="T92" r:id="rId3" location="INDICE!A1"/>
  </hyperlinks>
  <printOptions horizontalCentered="1"/>
  <pageMargins left="0.78740157480314965" right="0.78740157480314965" top="0.39370078740157483" bottom="0.98425196850393704" header="0" footer="0"/>
  <pageSetup scale="70" fitToHeight="3" orientation="landscape" r:id="rId4"/>
  <headerFooter alignWithMargins="0"/>
  <rowBreaks count="2" manualBreakCount="2">
    <brk id="46" max="16" man="1"/>
    <brk id="90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178"/>
  <sheetViews>
    <sheetView zoomScaleNormal="100" zoomScaleSheetLayoutView="50" workbookViewId="0">
      <selection activeCell="P136" sqref="P136"/>
    </sheetView>
  </sheetViews>
  <sheetFormatPr baseColWidth="10" defaultRowHeight="15" customHeight="1" x14ac:dyDescent="0.25"/>
  <cols>
    <col min="1" max="1" width="17.7109375" style="110" customWidth="1"/>
    <col min="2" max="4" width="7.5703125" style="110" customWidth="1"/>
    <col min="5" max="5" width="1.7109375" style="110" customWidth="1"/>
    <col min="6" max="8" width="7.5703125" style="110" customWidth="1"/>
    <col min="9" max="9" width="1.7109375" style="110" customWidth="1"/>
    <col min="10" max="12" width="7.5703125" style="110" customWidth="1"/>
    <col min="13" max="13" width="1.7109375" style="110" customWidth="1"/>
    <col min="14" max="16" width="7.5703125" style="110" customWidth="1"/>
    <col min="17" max="17" width="1.7109375" style="110" customWidth="1"/>
    <col min="18" max="20" width="7.5703125" style="110" customWidth="1"/>
    <col min="21" max="21" width="1.7109375" style="110" customWidth="1"/>
    <col min="22" max="24" width="7.5703125" style="110" customWidth="1"/>
    <col min="25" max="25" width="1.7109375" style="110" customWidth="1"/>
    <col min="26" max="28" width="7.5703125" style="110" customWidth="1"/>
    <col min="29" max="34" width="8.7109375" style="110" customWidth="1"/>
    <col min="35" max="256" width="11.42578125" style="110"/>
    <col min="257" max="257" width="21.28515625" style="110" customWidth="1"/>
    <col min="258" max="258" width="8.42578125" style="110" customWidth="1"/>
    <col min="259" max="259" width="8.140625" style="110" customWidth="1"/>
    <col min="260" max="260" width="7.5703125" style="110" customWidth="1"/>
    <col min="261" max="261" width="1.7109375" style="110" customWidth="1"/>
    <col min="262" max="264" width="6.7109375" style="110" customWidth="1"/>
    <col min="265" max="265" width="1.7109375" style="110" customWidth="1"/>
    <col min="266" max="268" width="6.7109375" style="110" customWidth="1"/>
    <col min="269" max="269" width="1.7109375" style="110" customWidth="1"/>
    <col min="270" max="272" width="6.7109375" style="110" customWidth="1"/>
    <col min="273" max="273" width="1.7109375" style="110" customWidth="1"/>
    <col min="274" max="276" width="6.7109375" style="110" customWidth="1"/>
    <col min="277" max="277" width="1.7109375" style="110" customWidth="1"/>
    <col min="278" max="280" width="6.7109375" style="110" customWidth="1"/>
    <col min="281" max="281" width="1.7109375" style="110" customWidth="1"/>
    <col min="282" max="284" width="6.7109375" style="110" customWidth="1"/>
    <col min="285" max="512" width="11.42578125" style="110"/>
    <col min="513" max="513" width="21.28515625" style="110" customWidth="1"/>
    <col min="514" max="514" width="8.42578125" style="110" customWidth="1"/>
    <col min="515" max="515" width="8.140625" style="110" customWidth="1"/>
    <col min="516" max="516" width="7.5703125" style="110" customWidth="1"/>
    <col min="517" max="517" width="1.7109375" style="110" customWidth="1"/>
    <col min="518" max="520" width="6.7109375" style="110" customWidth="1"/>
    <col min="521" max="521" width="1.7109375" style="110" customWidth="1"/>
    <col min="522" max="524" width="6.7109375" style="110" customWidth="1"/>
    <col min="525" max="525" width="1.7109375" style="110" customWidth="1"/>
    <col min="526" max="528" width="6.7109375" style="110" customWidth="1"/>
    <col min="529" max="529" width="1.7109375" style="110" customWidth="1"/>
    <col min="530" max="532" width="6.7109375" style="110" customWidth="1"/>
    <col min="533" max="533" width="1.7109375" style="110" customWidth="1"/>
    <col min="534" max="536" width="6.7109375" style="110" customWidth="1"/>
    <col min="537" max="537" width="1.7109375" style="110" customWidth="1"/>
    <col min="538" max="540" width="6.7109375" style="110" customWidth="1"/>
    <col min="541" max="768" width="11.42578125" style="110"/>
    <col min="769" max="769" width="21.28515625" style="110" customWidth="1"/>
    <col min="770" max="770" width="8.42578125" style="110" customWidth="1"/>
    <col min="771" max="771" width="8.140625" style="110" customWidth="1"/>
    <col min="772" max="772" width="7.5703125" style="110" customWidth="1"/>
    <col min="773" max="773" width="1.7109375" style="110" customWidth="1"/>
    <col min="774" max="776" width="6.7109375" style="110" customWidth="1"/>
    <col min="777" max="777" width="1.7109375" style="110" customWidth="1"/>
    <col min="778" max="780" width="6.7109375" style="110" customWidth="1"/>
    <col min="781" max="781" width="1.7109375" style="110" customWidth="1"/>
    <col min="782" max="784" width="6.7109375" style="110" customWidth="1"/>
    <col min="785" max="785" width="1.7109375" style="110" customWidth="1"/>
    <col min="786" max="788" width="6.7109375" style="110" customWidth="1"/>
    <col min="789" max="789" width="1.7109375" style="110" customWidth="1"/>
    <col min="790" max="792" width="6.7109375" style="110" customWidth="1"/>
    <col min="793" max="793" width="1.7109375" style="110" customWidth="1"/>
    <col min="794" max="796" width="6.7109375" style="110" customWidth="1"/>
    <col min="797" max="1024" width="11.42578125" style="110"/>
    <col min="1025" max="1025" width="21.28515625" style="110" customWidth="1"/>
    <col min="1026" max="1026" width="8.42578125" style="110" customWidth="1"/>
    <col min="1027" max="1027" width="8.140625" style="110" customWidth="1"/>
    <col min="1028" max="1028" width="7.5703125" style="110" customWidth="1"/>
    <col min="1029" max="1029" width="1.7109375" style="110" customWidth="1"/>
    <col min="1030" max="1032" width="6.7109375" style="110" customWidth="1"/>
    <col min="1033" max="1033" width="1.7109375" style="110" customWidth="1"/>
    <col min="1034" max="1036" width="6.7109375" style="110" customWidth="1"/>
    <col min="1037" max="1037" width="1.7109375" style="110" customWidth="1"/>
    <col min="1038" max="1040" width="6.7109375" style="110" customWidth="1"/>
    <col min="1041" max="1041" width="1.7109375" style="110" customWidth="1"/>
    <col min="1042" max="1044" width="6.7109375" style="110" customWidth="1"/>
    <col min="1045" max="1045" width="1.7109375" style="110" customWidth="1"/>
    <col min="1046" max="1048" width="6.7109375" style="110" customWidth="1"/>
    <col min="1049" max="1049" width="1.7109375" style="110" customWidth="1"/>
    <col min="1050" max="1052" width="6.7109375" style="110" customWidth="1"/>
    <col min="1053" max="1280" width="11.42578125" style="110"/>
    <col min="1281" max="1281" width="21.28515625" style="110" customWidth="1"/>
    <col min="1282" max="1282" width="8.42578125" style="110" customWidth="1"/>
    <col min="1283" max="1283" width="8.140625" style="110" customWidth="1"/>
    <col min="1284" max="1284" width="7.5703125" style="110" customWidth="1"/>
    <col min="1285" max="1285" width="1.7109375" style="110" customWidth="1"/>
    <col min="1286" max="1288" width="6.7109375" style="110" customWidth="1"/>
    <col min="1289" max="1289" width="1.7109375" style="110" customWidth="1"/>
    <col min="1290" max="1292" width="6.7109375" style="110" customWidth="1"/>
    <col min="1293" max="1293" width="1.7109375" style="110" customWidth="1"/>
    <col min="1294" max="1296" width="6.7109375" style="110" customWidth="1"/>
    <col min="1297" max="1297" width="1.7109375" style="110" customWidth="1"/>
    <col min="1298" max="1300" width="6.7109375" style="110" customWidth="1"/>
    <col min="1301" max="1301" width="1.7109375" style="110" customWidth="1"/>
    <col min="1302" max="1304" width="6.7109375" style="110" customWidth="1"/>
    <col min="1305" max="1305" width="1.7109375" style="110" customWidth="1"/>
    <col min="1306" max="1308" width="6.7109375" style="110" customWidth="1"/>
    <col min="1309" max="1536" width="11.42578125" style="110"/>
    <col min="1537" max="1537" width="21.28515625" style="110" customWidth="1"/>
    <col min="1538" max="1538" width="8.42578125" style="110" customWidth="1"/>
    <col min="1539" max="1539" width="8.140625" style="110" customWidth="1"/>
    <col min="1540" max="1540" width="7.5703125" style="110" customWidth="1"/>
    <col min="1541" max="1541" width="1.7109375" style="110" customWidth="1"/>
    <col min="1542" max="1544" width="6.7109375" style="110" customWidth="1"/>
    <col min="1545" max="1545" width="1.7109375" style="110" customWidth="1"/>
    <col min="1546" max="1548" width="6.7109375" style="110" customWidth="1"/>
    <col min="1549" max="1549" width="1.7109375" style="110" customWidth="1"/>
    <col min="1550" max="1552" width="6.7109375" style="110" customWidth="1"/>
    <col min="1553" max="1553" width="1.7109375" style="110" customWidth="1"/>
    <col min="1554" max="1556" width="6.7109375" style="110" customWidth="1"/>
    <col min="1557" max="1557" width="1.7109375" style="110" customWidth="1"/>
    <col min="1558" max="1560" width="6.7109375" style="110" customWidth="1"/>
    <col min="1561" max="1561" width="1.7109375" style="110" customWidth="1"/>
    <col min="1562" max="1564" width="6.7109375" style="110" customWidth="1"/>
    <col min="1565" max="1792" width="11.42578125" style="110"/>
    <col min="1793" max="1793" width="21.28515625" style="110" customWidth="1"/>
    <col min="1794" max="1794" width="8.42578125" style="110" customWidth="1"/>
    <col min="1795" max="1795" width="8.140625" style="110" customWidth="1"/>
    <col min="1796" max="1796" width="7.5703125" style="110" customWidth="1"/>
    <col min="1797" max="1797" width="1.7109375" style="110" customWidth="1"/>
    <col min="1798" max="1800" width="6.7109375" style="110" customWidth="1"/>
    <col min="1801" max="1801" width="1.7109375" style="110" customWidth="1"/>
    <col min="1802" max="1804" width="6.7109375" style="110" customWidth="1"/>
    <col min="1805" max="1805" width="1.7109375" style="110" customWidth="1"/>
    <col min="1806" max="1808" width="6.7109375" style="110" customWidth="1"/>
    <col min="1809" max="1809" width="1.7109375" style="110" customWidth="1"/>
    <col min="1810" max="1812" width="6.7109375" style="110" customWidth="1"/>
    <col min="1813" max="1813" width="1.7109375" style="110" customWidth="1"/>
    <col min="1814" max="1816" width="6.7109375" style="110" customWidth="1"/>
    <col min="1817" max="1817" width="1.7109375" style="110" customWidth="1"/>
    <col min="1818" max="1820" width="6.7109375" style="110" customWidth="1"/>
    <col min="1821" max="2048" width="11.42578125" style="110"/>
    <col min="2049" max="2049" width="21.28515625" style="110" customWidth="1"/>
    <col min="2050" max="2050" width="8.42578125" style="110" customWidth="1"/>
    <col min="2051" max="2051" width="8.140625" style="110" customWidth="1"/>
    <col min="2052" max="2052" width="7.5703125" style="110" customWidth="1"/>
    <col min="2053" max="2053" width="1.7109375" style="110" customWidth="1"/>
    <col min="2054" max="2056" width="6.7109375" style="110" customWidth="1"/>
    <col min="2057" max="2057" width="1.7109375" style="110" customWidth="1"/>
    <col min="2058" max="2060" width="6.7109375" style="110" customWidth="1"/>
    <col min="2061" max="2061" width="1.7109375" style="110" customWidth="1"/>
    <col min="2062" max="2064" width="6.7109375" style="110" customWidth="1"/>
    <col min="2065" max="2065" width="1.7109375" style="110" customWidth="1"/>
    <col min="2066" max="2068" width="6.7109375" style="110" customWidth="1"/>
    <col min="2069" max="2069" width="1.7109375" style="110" customWidth="1"/>
    <col min="2070" max="2072" width="6.7109375" style="110" customWidth="1"/>
    <col min="2073" max="2073" width="1.7109375" style="110" customWidth="1"/>
    <col min="2074" max="2076" width="6.7109375" style="110" customWidth="1"/>
    <col min="2077" max="2304" width="11.42578125" style="110"/>
    <col min="2305" max="2305" width="21.28515625" style="110" customWidth="1"/>
    <col min="2306" max="2306" width="8.42578125" style="110" customWidth="1"/>
    <col min="2307" max="2307" width="8.140625" style="110" customWidth="1"/>
    <col min="2308" max="2308" width="7.5703125" style="110" customWidth="1"/>
    <col min="2309" max="2309" width="1.7109375" style="110" customWidth="1"/>
    <col min="2310" max="2312" width="6.7109375" style="110" customWidth="1"/>
    <col min="2313" max="2313" width="1.7109375" style="110" customWidth="1"/>
    <col min="2314" max="2316" width="6.7109375" style="110" customWidth="1"/>
    <col min="2317" max="2317" width="1.7109375" style="110" customWidth="1"/>
    <col min="2318" max="2320" width="6.7109375" style="110" customWidth="1"/>
    <col min="2321" max="2321" width="1.7109375" style="110" customWidth="1"/>
    <col min="2322" max="2324" width="6.7109375" style="110" customWidth="1"/>
    <col min="2325" max="2325" width="1.7109375" style="110" customWidth="1"/>
    <col min="2326" max="2328" width="6.7109375" style="110" customWidth="1"/>
    <col min="2329" max="2329" width="1.7109375" style="110" customWidth="1"/>
    <col min="2330" max="2332" width="6.7109375" style="110" customWidth="1"/>
    <col min="2333" max="2560" width="11.42578125" style="110"/>
    <col min="2561" max="2561" width="21.28515625" style="110" customWidth="1"/>
    <col min="2562" max="2562" width="8.42578125" style="110" customWidth="1"/>
    <col min="2563" max="2563" width="8.140625" style="110" customWidth="1"/>
    <col min="2564" max="2564" width="7.5703125" style="110" customWidth="1"/>
    <col min="2565" max="2565" width="1.7109375" style="110" customWidth="1"/>
    <col min="2566" max="2568" width="6.7109375" style="110" customWidth="1"/>
    <col min="2569" max="2569" width="1.7109375" style="110" customWidth="1"/>
    <col min="2570" max="2572" width="6.7109375" style="110" customWidth="1"/>
    <col min="2573" max="2573" width="1.7109375" style="110" customWidth="1"/>
    <col min="2574" max="2576" width="6.7109375" style="110" customWidth="1"/>
    <col min="2577" max="2577" width="1.7109375" style="110" customWidth="1"/>
    <col min="2578" max="2580" width="6.7109375" style="110" customWidth="1"/>
    <col min="2581" max="2581" width="1.7109375" style="110" customWidth="1"/>
    <col min="2582" max="2584" width="6.7109375" style="110" customWidth="1"/>
    <col min="2585" max="2585" width="1.7109375" style="110" customWidth="1"/>
    <col min="2586" max="2588" width="6.7109375" style="110" customWidth="1"/>
    <col min="2589" max="2816" width="11.42578125" style="110"/>
    <col min="2817" max="2817" width="21.28515625" style="110" customWidth="1"/>
    <col min="2818" max="2818" width="8.42578125" style="110" customWidth="1"/>
    <col min="2819" max="2819" width="8.140625" style="110" customWidth="1"/>
    <col min="2820" max="2820" width="7.5703125" style="110" customWidth="1"/>
    <col min="2821" max="2821" width="1.7109375" style="110" customWidth="1"/>
    <col min="2822" max="2824" width="6.7109375" style="110" customWidth="1"/>
    <col min="2825" max="2825" width="1.7109375" style="110" customWidth="1"/>
    <col min="2826" max="2828" width="6.7109375" style="110" customWidth="1"/>
    <col min="2829" max="2829" width="1.7109375" style="110" customWidth="1"/>
    <col min="2830" max="2832" width="6.7109375" style="110" customWidth="1"/>
    <col min="2833" max="2833" width="1.7109375" style="110" customWidth="1"/>
    <col min="2834" max="2836" width="6.7109375" style="110" customWidth="1"/>
    <col min="2837" max="2837" width="1.7109375" style="110" customWidth="1"/>
    <col min="2838" max="2840" width="6.7109375" style="110" customWidth="1"/>
    <col min="2841" max="2841" width="1.7109375" style="110" customWidth="1"/>
    <col min="2842" max="2844" width="6.7109375" style="110" customWidth="1"/>
    <col min="2845" max="3072" width="11.42578125" style="110"/>
    <col min="3073" max="3073" width="21.28515625" style="110" customWidth="1"/>
    <col min="3074" max="3074" width="8.42578125" style="110" customWidth="1"/>
    <col min="3075" max="3075" width="8.140625" style="110" customWidth="1"/>
    <col min="3076" max="3076" width="7.5703125" style="110" customWidth="1"/>
    <col min="3077" max="3077" width="1.7109375" style="110" customWidth="1"/>
    <col min="3078" max="3080" width="6.7109375" style="110" customWidth="1"/>
    <col min="3081" max="3081" width="1.7109375" style="110" customWidth="1"/>
    <col min="3082" max="3084" width="6.7109375" style="110" customWidth="1"/>
    <col min="3085" max="3085" width="1.7109375" style="110" customWidth="1"/>
    <col min="3086" max="3088" width="6.7109375" style="110" customWidth="1"/>
    <col min="3089" max="3089" width="1.7109375" style="110" customWidth="1"/>
    <col min="3090" max="3092" width="6.7109375" style="110" customWidth="1"/>
    <col min="3093" max="3093" width="1.7109375" style="110" customWidth="1"/>
    <col min="3094" max="3096" width="6.7109375" style="110" customWidth="1"/>
    <col min="3097" max="3097" width="1.7109375" style="110" customWidth="1"/>
    <col min="3098" max="3100" width="6.7109375" style="110" customWidth="1"/>
    <col min="3101" max="3328" width="11.42578125" style="110"/>
    <col min="3329" max="3329" width="21.28515625" style="110" customWidth="1"/>
    <col min="3330" max="3330" width="8.42578125" style="110" customWidth="1"/>
    <col min="3331" max="3331" width="8.140625" style="110" customWidth="1"/>
    <col min="3332" max="3332" width="7.5703125" style="110" customWidth="1"/>
    <col min="3333" max="3333" width="1.7109375" style="110" customWidth="1"/>
    <col min="3334" max="3336" width="6.7109375" style="110" customWidth="1"/>
    <col min="3337" max="3337" width="1.7109375" style="110" customWidth="1"/>
    <col min="3338" max="3340" width="6.7109375" style="110" customWidth="1"/>
    <col min="3341" max="3341" width="1.7109375" style="110" customWidth="1"/>
    <col min="3342" max="3344" width="6.7109375" style="110" customWidth="1"/>
    <col min="3345" max="3345" width="1.7109375" style="110" customWidth="1"/>
    <col min="3346" max="3348" width="6.7109375" style="110" customWidth="1"/>
    <col min="3349" max="3349" width="1.7109375" style="110" customWidth="1"/>
    <col min="3350" max="3352" width="6.7109375" style="110" customWidth="1"/>
    <col min="3353" max="3353" width="1.7109375" style="110" customWidth="1"/>
    <col min="3354" max="3356" width="6.7109375" style="110" customWidth="1"/>
    <col min="3357" max="3584" width="11.42578125" style="110"/>
    <col min="3585" max="3585" width="21.28515625" style="110" customWidth="1"/>
    <col min="3586" max="3586" width="8.42578125" style="110" customWidth="1"/>
    <col min="3587" max="3587" width="8.140625" style="110" customWidth="1"/>
    <col min="3588" max="3588" width="7.5703125" style="110" customWidth="1"/>
    <col min="3589" max="3589" width="1.7109375" style="110" customWidth="1"/>
    <col min="3590" max="3592" width="6.7109375" style="110" customWidth="1"/>
    <col min="3593" max="3593" width="1.7109375" style="110" customWidth="1"/>
    <col min="3594" max="3596" width="6.7109375" style="110" customWidth="1"/>
    <col min="3597" max="3597" width="1.7109375" style="110" customWidth="1"/>
    <col min="3598" max="3600" width="6.7109375" style="110" customWidth="1"/>
    <col min="3601" max="3601" width="1.7109375" style="110" customWidth="1"/>
    <col min="3602" max="3604" width="6.7109375" style="110" customWidth="1"/>
    <col min="3605" max="3605" width="1.7109375" style="110" customWidth="1"/>
    <col min="3606" max="3608" width="6.7109375" style="110" customWidth="1"/>
    <col min="3609" max="3609" width="1.7109375" style="110" customWidth="1"/>
    <col min="3610" max="3612" width="6.7109375" style="110" customWidth="1"/>
    <col min="3613" max="3840" width="11.42578125" style="110"/>
    <col min="3841" max="3841" width="21.28515625" style="110" customWidth="1"/>
    <col min="3842" max="3842" width="8.42578125" style="110" customWidth="1"/>
    <col min="3843" max="3843" width="8.140625" style="110" customWidth="1"/>
    <col min="3844" max="3844" width="7.5703125" style="110" customWidth="1"/>
    <col min="3845" max="3845" width="1.7109375" style="110" customWidth="1"/>
    <col min="3846" max="3848" width="6.7109375" style="110" customWidth="1"/>
    <col min="3849" max="3849" width="1.7109375" style="110" customWidth="1"/>
    <col min="3850" max="3852" width="6.7109375" style="110" customWidth="1"/>
    <col min="3853" max="3853" width="1.7109375" style="110" customWidth="1"/>
    <col min="3854" max="3856" width="6.7109375" style="110" customWidth="1"/>
    <col min="3857" max="3857" width="1.7109375" style="110" customWidth="1"/>
    <col min="3858" max="3860" width="6.7109375" style="110" customWidth="1"/>
    <col min="3861" max="3861" width="1.7109375" style="110" customWidth="1"/>
    <col min="3862" max="3864" width="6.7109375" style="110" customWidth="1"/>
    <col min="3865" max="3865" width="1.7109375" style="110" customWidth="1"/>
    <col min="3866" max="3868" width="6.7109375" style="110" customWidth="1"/>
    <col min="3869" max="4096" width="11.42578125" style="110"/>
    <col min="4097" max="4097" width="21.28515625" style="110" customWidth="1"/>
    <col min="4098" max="4098" width="8.42578125" style="110" customWidth="1"/>
    <col min="4099" max="4099" width="8.140625" style="110" customWidth="1"/>
    <col min="4100" max="4100" width="7.5703125" style="110" customWidth="1"/>
    <col min="4101" max="4101" width="1.7109375" style="110" customWidth="1"/>
    <col min="4102" max="4104" width="6.7109375" style="110" customWidth="1"/>
    <col min="4105" max="4105" width="1.7109375" style="110" customWidth="1"/>
    <col min="4106" max="4108" width="6.7109375" style="110" customWidth="1"/>
    <col min="4109" max="4109" width="1.7109375" style="110" customWidth="1"/>
    <col min="4110" max="4112" width="6.7109375" style="110" customWidth="1"/>
    <col min="4113" max="4113" width="1.7109375" style="110" customWidth="1"/>
    <col min="4114" max="4116" width="6.7109375" style="110" customWidth="1"/>
    <col min="4117" max="4117" width="1.7109375" style="110" customWidth="1"/>
    <col min="4118" max="4120" width="6.7109375" style="110" customWidth="1"/>
    <col min="4121" max="4121" width="1.7109375" style="110" customWidth="1"/>
    <col min="4122" max="4124" width="6.7109375" style="110" customWidth="1"/>
    <col min="4125" max="4352" width="11.42578125" style="110"/>
    <col min="4353" max="4353" width="21.28515625" style="110" customWidth="1"/>
    <col min="4354" max="4354" width="8.42578125" style="110" customWidth="1"/>
    <col min="4355" max="4355" width="8.140625" style="110" customWidth="1"/>
    <col min="4356" max="4356" width="7.5703125" style="110" customWidth="1"/>
    <col min="4357" max="4357" width="1.7109375" style="110" customWidth="1"/>
    <col min="4358" max="4360" width="6.7109375" style="110" customWidth="1"/>
    <col min="4361" max="4361" width="1.7109375" style="110" customWidth="1"/>
    <col min="4362" max="4364" width="6.7109375" style="110" customWidth="1"/>
    <col min="4365" max="4365" width="1.7109375" style="110" customWidth="1"/>
    <col min="4366" max="4368" width="6.7109375" style="110" customWidth="1"/>
    <col min="4369" max="4369" width="1.7109375" style="110" customWidth="1"/>
    <col min="4370" max="4372" width="6.7109375" style="110" customWidth="1"/>
    <col min="4373" max="4373" width="1.7109375" style="110" customWidth="1"/>
    <col min="4374" max="4376" width="6.7109375" style="110" customWidth="1"/>
    <col min="4377" max="4377" width="1.7109375" style="110" customWidth="1"/>
    <col min="4378" max="4380" width="6.7109375" style="110" customWidth="1"/>
    <col min="4381" max="4608" width="11.42578125" style="110"/>
    <col min="4609" max="4609" width="21.28515625" style="110" customWidth="1"/>
    <col min="4610" max="4610" width="8.42578125" style="110" customWidth="1"/>
    <col min="4611" max="4611" width="8.140625" style="110" customWidth="1"/>
    <col min="4612" max="4612" width="7.5703125" style="110" customWidth="1"/>
    <col min="4613" max="4613" width="1.7109375" style="110" customWidth="1"/>
    <col min="4614" max="4616" width="6.7109375" style="110" customWidth="1"/>
    <col min="4617" max="4617" width="1.7109375" style="110" customWidth="1"/>
    <col min="4618" max="4620" width="6.7109375" style="110" customWidth="1"/>
    <col min="4621" max="4621" width="1.7109375" style="110" customWidth="1"/>
    <col min="4622" max="4624" width="6.7109375" style="110" customWidth="1"/>
    <col min="4625" max="4625" width="1.7109375" style="110" customWidth="1"/>
    <col min="4626" max="4628" width="6.7109375" style="110" customWidth="1"/>
    <col min="4629" max="4629" width="1.7109375" style="110" customWidth="1"/>
    <col min="4630" max="4632" width="6.7109375" style="110" customWidth="1"/>
    <col min="4633" max="4633" width="1.7109375" style="110" customWidth="1"/>
    <col min="4634" max="4636" width="6.7109375" style="110" customWidth="1"/>
    <col min="4637" max="4864" width="11.42578125" style="110"/>
    <col min="4865" max="4865" width="21.28515625" style="110" customWidth="1"/>
    <col min="4866" max="4866" width="8.42578125" style="110" customWidth="1"/>
    <col min="4867" max="4867" width="8.140625" style="110" customWidth="1"/>
    <col min="4868" max="4868" width="7.5703125" style="110" customWidth="1"/>
    <col min="4869" max="4869" width="1.7109375" style="110" customWidth="1"/>
    <col min="4870" max="4872" width="6.7109375" style="110" customWidth="1"/>
    <col min="4873" max="4873" width="1.7109375" style="110" customWidth="1"/>
    <col min="4874" max="4876" width="6.7109375" style="110" customWidth="1"/>
    <col min="4877" max="4877" width="1.7109375" style="110" customWidth="1"/>
    <col min="4878" max="4880" width="6.7109375" style="110" customWidth="1"/>
    <col min="4881" max="4881" width="1.7109375" style="110" customWidth="1"/>
    <col min="4882" max="4884" width="6.7109375" style="110" customWidth="1"/>
    <col min="4885" max="4885" width="1.7109375" style="110" customWidth="1"/>
    <col min="4886" max="4888" width="6.7109375" style="110" customWidth="1"/>
    <col min="4889" max="4889" width="1.7109375" style="110" customWidth="1"/>
    <col min="4890" max="4892" width="6.7109375" style="110" customWidth="1"/>
    <col min="4893" max="5120" width="11.42578125" style="110"/>
    <col min="5121" max="5121" width="21.28515625" style="110" customWidth="1"/>
    <col min="5122" max="5122" width="8.42578125" style="110" customWidth="1"/>
    <col min="5123" max="5123" width="8.140625" style="110" customWidth="1"/>
    <col min="5124" max="5124" width="7.5703125" style="110" customWidth="1"/>
    <col min="5125" max="5125" width="1.7109375" style="110" customWidth="1"/>
    <col min="5126" max="5128" width="6.7109375" style="110" customWidth="1"/>
    <col min="5129" max="5129" width="1.7109375" style="110" customWidth="1"/>
    <col min="5130" max="5132" width="6.7109375" style="110" customWidth="1"/>
    <col min="5133" max="5133" width="1.7109375" style="110" customWidth="1"/>
    <col min="5134" max="5136" width="6.7109375" style="110" customWidth="1"/>
    <col min="5137" max="5137" width="1.7109375" style="110" customWidth="1"/>
    <col min="5138" max="5140" width="6.7109375" style="110" customWidth="1"/>
    <col min="5141" max="5141" width="1.7109375" style="110" customWidth="1"/>
    <col min="5142" max="5144" width="6.7109375" style="110" customWidth="1"/>
    <col min="5145" max="5145" width="1.7109375" style="110" customWidth="1"/>
    <col min="5146" max="5148" width="6.7109375" style="110" customWidth="1"/>
    <col min="5149" max="5376" width="11.42578125" style="110"/>
    <col min="5377" max="5377" width="21.28515625" style="110" customWidth="1"/>
    <col min="5378" max="5378" width="8.42578125" style="110" customWidth="1"/>
    <col min="5379" max="5379" width="8.140625" style="110" customWidth="1"/>
    <col min="5380" max="5380" width="7.5703125" style="110" customWidth="1"/>
    <col min="5381" max="5381" width="1.7109375" style="110" customWidth="1"/>
    <col min="5382" max="5384" width="6.7109375" style="110" customWidth="1"/>
    <col min="5385" max="5385" width="1.7109375" style="110" customWidth="1"/>
    <col min="5386" max="5388" width="6.7109375" style="110" customWidth="1"/>
    <col min="5389" max="5389" width="1.7109375" style="110" customWidth="1"/>
    <col min="5390" max="5392" width="6.7109375" style="110" customWidth="1"/>
    <col min="5393" max="5393" width="1.7109375" style="110" customWidth="1"/>
    <col min="5394" max="5396" width="6.7109375" style="110" customWidth="1"/>
    <col min="5397" max="5397" width="1.7109375" style="110" customWidth="1"/>
    <col min="5398" max="5400" width="6.7109375" style="110" customWidth="1"/>
    <col min="5401" max="5401" width="1.7109375" style="110" customWidth="1"/>
    <col min="5402" max="5404" width="6.7109375" style="110" customWidth="1"/>
    <col min="5405" max="5632" width="11.42578125" style="110"/>
    <col min="5633" max="5633" width="21.28515625" style="110" customWidth="1"/>
    <col min="5634" max="5634" width="8.42578125" style="110" customWidth="1"/>
    <col min="5635" max="5635" width="8.140625" style="110" customWidth="1"/>
    <col min="5636" max="5636" width="7.5703125" style="110" customWidth="1"/>
    <col min="5637" max="5637" width="1.7109375" style="110" customWidth="1"/>
    <col min="5638" max="5640" width="6.7109375" style="110" customWidth="1"/>
    <col min="5641" max="5641" width="1.7109375" style="110" customWidth="1"/>
    <col min="5642" max="5644" width="6.7109375" style="110" customWidth="1"/>
    <col min="5645" max="5645" width="1.7109375" style="110" customWidth="1"/>
    <col min="5646" max="5648" width="6.7109375" style="110" customWidth="1"/>
    <col min="5649" max="5649" width="1.7109375" style="110" customWidth="1"/>
    <col min="5650" max="5652" width="6.7109375" style="110" customWidth="1"/>
    <col min="5653" max="5653" width="1.7109375" style="110" customWidth="1"/>
    <col min="5654" max="5656" width="6.7109375" style="110" customWidth="1"/>
    <col min="5657" max="5657" width="1.7109375" style="110" customWidth="1"/>
    <col min="5658" max="5660" width="6.7109375" style="110" customWidth="1"/>
    <col min="5661" max="5888" width="11.42578125" style="110"/>
    <col min="5889" max="5889" width="21.28515625" style="110" customWidth="1"/>
    <col min="5890" max="5890" width="8.42578125" style="110" customWidth="1"/>
    <col min="5891" max="5891" width="8.140625" style="110" customWidth="1"/>
    <col min="5892" max="5892" width="7.5703125" style="110" customWidth="1"/>
    <col min="5893" max="5893" width="1.7109375" style="110" customWidth="1"/>
    <col min="5894" max="5896" width="6.7109375" style="110" customWidth="1"/>
    <col min="5897" max="5897" width="1.7109375" style="110" customWidth="1"/>
    <col min="5898" max="5900" width="6.7109375" style="110" customWidth="1"/>
    <col min="5901" max="5901" width="1.7109375" style="110" customWidth="1"/>
    <col min="5902" max="5904" width="6.7109375" style="110" customWidth="1"/>
    <col min="5905" max="5905" width="1.7109375" style="110" customWidth="1"/>
    <col min="5906" max="5908" width="6.7109375" style="110" customWidth="1"/>
    <col min="5909" max="5909" width="1.7109375" style="110" customWidth="1"/>
    <col min="5910" max="5912" width="6.7109375" style="110" customWidth="1"/>
    <col min="5913" max="5913" width="1.7109375" style="110" customWidth="1"/>
    <col min="5914" max="5916" width="6.7109375" style="110" customWidth="1"/>
    <col min="5917" max="6144" width="11.42578125" style="110"/>
    <col min="6145" max="6145" width="21.28515625" style="110" customWidth="1"/>
    <col min="6146" max="6146" width="8.42578125" style="110" customWidth="1"/>
    <col min="6147" max="6147" width="8.140625" style="110" customWidth="1"/>
    <col min="6148" max="6148" width="7.5703125" style="110" customWidth="1"/>
    <col min="6149" max="6149" width="1.7109375" style="110" customWidth="1"/>
    <col min="6150" max="6152" width="6.7109375" style="110" customWidth="1"/>
    <col min="6153" max="6153" width="1.7109375" style="110" customWidth="1"/>
    <col min="6154" max="6156" width="6.7109375" style="110" customWidth="1"/>
    <col min="6157" max="6157" width="1.7109375" style="110" customWidth="1"/>
    <col min="6158" max="6160" width="6.7109375" style="110" customWidth="1"/>
    <col min="6161" max="6161" width="1.7109375" style="110" customWidth="1"/>
    <col min="6162" max="6164" width="6.7109375" style="110" customWidth="1"/>
    <col min="6165" max="6165" width="1.7109375" style="110" customWidth="1"/>
    <col min="6166" max="6168" width="6.7109375" style="110" customWidth="1"/>
    <col min="6169" max="6169" width="1.7109375" style="110" customWidth="1"/>
    <col min="6170" max="6172" width="6.7109375" style="110" customWidth="1"/>
    <col min="6173" max="6400" width="11.42578125" style="110"/>
    <col min="6401" max="6401" width="21.28515625" style="110" customWidth="1"/>
    <col min="6402" max="6402" width="8.42578125" style="110" customWidth="1"/>
    <col min="6403" max="6403" width="8.140625" style="110" customWidth="1"/>
    <col min="6404" max="6404" width="7.5703125" style="110" customWidth="1"/>
    <col min="6405" max="6405" width="1.7109375" style="110" customWidth="1"/>
    <col min="6406" max="6408" width="6.7109375" style="110" customWidth="1"/>
    <col min="6409" max="6409" width="1.7109375" style="110" customWidth="1"/>
    <col min="6410" max="6412" width="6.7109375" style="110" customWidth="1"/>
    <col min="6413" max="6413" width="1.7109375" style="110" customWidth="1"/>
    <col min="6414" max="6416" width="6.7109375" style="110" customWidth="1"/>
    <col min="6417" max="6417" width="1.7109375" style="110" customWidth="1"/>
    <col min="6418" max="6420" width="6.7109375" style="110" customWidth="1"/>
    <col min="6421" max="6421" width="1.7109375" style="110" customWidth="1"/>
    <col min="6422" max="6424" width="6.7109375" style="110" customWidth="1"/>
    <col min="6425" max="6425" width="1.7109375" style="110" customWidth="1"/>
    <col min="6426" max="6428" width="6.7109375" style="110" customWidth="1"/>
    <col min="6429" max="6656" width="11.42578125" style="110"/>
    <col min="6657" max="6657" width="21.28515625" style="110" customWidth="1"/>
    <col min="6658" max="6658" width="8.42578125" style="110" customWidth="1"/>
    <col min="6659" max="6659" width="8.140625" style="110" customWidth="1"/>
    <col min="6660" max="6660" width="7.5703125" style="110" customWidth="1"/>
    <col min="6661" max="6661" width="1.7109375" style="110" customWidth="1"/>
    <col min="6662" max="6664" width="6.7109375" style="110" customWidth="1"/>
    <col min="6665" max="6665" width="1.7109375" style="110" customWidth="1"/>
    <col min="6666" max="6668" width="6.7109375" style="110" customWidth="1"/>
    <col min="6669" max="6669" width="1.7109375" style="110" customWidth="1"/>
    <col min="6670" max="6672" width="6.7109375" style="110" customWidth="1"/>
    <col min="6673" max="6673" width="1.7109375" style="110" customWidth="1"/>
    <col min="6674" max="6676" width="6.7109375" style="110" customWidth="1"/>
    <col min="6677" max="6677" width="1.7109375" style="110" customWidth="1"/>
    <col min="6678" max="6680" width="6.7109375" style="110" customWidth="1"/>
    <col min="6681" max="6681" width="1.7109375" style="110" customWidth="1"/>
    <col min="6682" max="6684" width="6.7109375" style="110" customWidth="1"/>
    <col min="6685" max="6912" width="11.42578125" style="110"/>
    <col min="6913" max="6913" width="21.28515625" style="110" customWidth="1"/>
    <col min="6914" max="6914" width="8.42578125" style="110" customWidth="1"/>
    <col min="6915" max="6915" width="8.140625" style="110" customWidth="1"/>
    <col min="6916" max="6916" width="7.5703125" style="110" customWidth="1"/>
    <col min="6917" max="6917" width="1.7109375" style="110" customWidth="1"/>
    <col min="6918" max="6920" width="6.7109375" style="110" customWidth="1"/>
    <col min="6921" max="6921" width="1.7109375" style="110" customWidth="1"/>
    <col min="6922" max="6924" width="6.7109375" style="110" customWidth="1"/>
    <col min="6925" max="6925" width="1.7109375" style="110" customWidth="1"/>
    <col min="6926" max="6928" width="6.7109375" style="110" customWidth="1"/>
    <col min="6929" max="6929" width="1.7109375" style="110" customWidth="1"/>
    <col min="6930" max="6932" width="6.7109375" style="110" customWidth="1"/>
    <col min="6933" max="6933" width="1.7109375" style="110" customWidth="1"/>
    <col min="6934" max="6936" width="6.7109375" style="110" customWidth="1"/>
    <col min="6937" max="6937" width="1.7109375" style="110" customWidth="1"/>
    <col min="6938" max="6940" width="6.7109375" style="110" customWidth="1"/>
    <col min="6941" max="7168" width="11.42578125" style="110"/>
    <col min="7169" max="7169" width="21.28515625" style="110" customWidth="1"/>
    <col min="7170" max="7170" width="8.42578125" style="110" customWidth="1"/>
    <col min="7171" max="7171" width="8.140625" style="110" customWidth="1"/>
    <col min="7172" max="7172" width="7.5703125" style="110" customWidth="1"/>
    <col min="7173" max="7173" width="1.7109375" style="110" customWidth="1"/>
    <col min="7174" max="7176" width="6.7109375" style="110" customWidth="1"/>
    <col min="7177" max="7177" width="1.7109375" style="110" customWidth="1"/>
    <col min="7178" max="7180" width="6.7109375" style="110" customWidth="1"/>
    <col min="7181" max="7181" width="1.7109375" style="110" customWidth="1"/>
    <col min="7182" max="7184" width="6.7109375" style="110" customWidth="1"/>
    <col min="7185" max="7185" width="1.7109375" style="110" customWidth="1"/>
    <col min="7186" max="7188" width="6.7109375" style="110" customWidth="1"/>
    <col min="7189" max="7189" width="1.7109375" style="110" customWidth="1"/>
    <col min="7190" max="7192" width="6.7109375" style="110" customWidth="1"/>
    <col min="7193" max="7193" width="1.7109375" style="110" customWidth="1"/>
    <col min="7194" max="7196" width="6.7109375" style="110" customWidth="1"/>
    <col min="7197" max="7424" width="11.42578125" style="110"/>
    <col min="7425" max="7425" width="21.28515625" style="110" customWidth="1"/>
    <col min="7426" max="7426" width="8.42578125" style="110" customWidth="1"/>
    <col min="7427" max="7427" width="8.140625" style="110" customWidth="1"/>
    <col min="7428" max="7428" width="7.5703125" style="110" customWidth="1"/>
    <col min="7429" max="7429" width="1.7109375" style="110" customWidth="1"/>
    <col min="7430" max="7432" width="6.7109375" style="110" customWidth="1"/>
    <col min="7433" max="7433" width="1.7109375" style="110" customWidth="1"/>
    <col min="7434" max="7436" width="6.7109375" style="110" customWidth="1"/>
    <col min="7437" max="7437" width="1.7109375" style="110" customWidth="1"/>
    <col min="7438" max="7440" width="6.7109375" style="110" customWidth="1"/>
    <col min="7441" max="7441" width="1.7109375" style="110" customWidth="1"/>
    <col min="7442" max="7444" width="6.7109375" style="110" customWidth="1"/>
    <col min="7445" max="7445" width="1.7109375" style="110" customWidth="1"/>
    <col min="7446" max="7448" width="6.7109375" style="110" customWidth="1"/>
    <col min="7449" max="7449" width="1.7109375" style="110" customWidth="1"/>
    <col min="7450" max="7452" width="6.7109375" style="110" customWidth="1"/>
    <col min="7453" max="7680" width="11.42578125" style="110"/>
    <col min="7681" max="7681" width="21.28515625" style="110" customWidth="1"/>
    <col min="7682" max="7682" width="8.42578125" style="110" customWidth="1"/>
    <col min="7683" max="7683" width="8.140625" style="110" customWidth="1"/>
    <col min="7684" max="7684" width="7.5703125" style="110" customWidth="1"/>
    <col min="7685" max="7685" width="1.7109375" style="110" customWidth="1"/>
    <col min="7686" max="7688" width="6.7109375" style="110" customWidth="1"/>
    <col min="7689" max="7689" width="1.7109375" style="110" customWidth="1"/>
    <col min="7690" max="7692" width="6.7109375" style="110" customWidth="1"/>
    <col min="7693" max="7693" width="1.7109375" style="110" customWidth="1"/>
    <col min="7694" max="7696" width="6.7109375" style="110" customWidth="1"/>
    <col min="7697" max="7697" width="1.7109375" style="110" customWidth="1"/>
    <col min="7698" max="7700" width="6.7109375" style="110" customWidth="1"/>
    <col min="7701" max="7701" width="1.7109375" style="110" customWidth="1"/>
    <col min="7702" max="7704" width="6.7109375" style="110" customWidth="1"/>
    <col min="7705" max="7705" width="1.7109375" style="110" customWidth="1"/>
    <col min="7706" max="7708" width="6.7109375" style="110" customWidth="1"/>
    <col min="7709" max="7936" width="11.42578125" style="110"/>
    <col min="7937" max="7937" width="21.28515625" style="110" customWidth="1"/>
    <col min="7938" max="7938" width="8.42578125" style="110" customWidth="1"/>
    <col min="7939" max="7939" width="8.140625" style="110" customWidth="1"/>
    <col min="7940" max="7940" width="7.5703125" style="110" customWidth="1"/>
    <col min="7941" max="7941" width="1.7109375" style="110" customWidth="1"/>
    <col min="7942" max="7944" width="6.7109375" style="110" customWidth="1"/>
    <col min="7945" max="7945" width="1.7109375" style="110" customWidth="1"/>
    <col min="7946" max="7948" width="6.7109375" style="110" customWidth="1"/>
    <col min="7949" max="7949" width="1.7109375" style="110" customWidth="1"/>
    <col min="7950" max="7952" width="6.7109375" style="110" customWidth="1"/>
    <col min="7953" max="7953" width="1.7109375" style="110" customWidth="1"/>
    <col min="7954" max="7956" width="6.7109375" style="110" customWidth="1"/>
    <col min="7957" max="7957" width="1.7109375" style="110" customWidth="1"/>
    <col min="7958" max="7960" width="6.7109375" style="110" customWidth="1"/>
    <col min="7961" max="7961" width="1.7109375" style="110" customWidth="1"/>
    <col min="7962" max="7964" width="6.7109375" style="110" customWidth="1"/>
    <col min="7965" max="8192" width="11.42578125" style="110"/>
    <col min="8193" max="8193" width="21.28515625" style="110" customWidth="1"/>
    <col min="8194" max="8194" width="8.42578125" style="110" customWidth="1"/>
    <col min="8195" max="8195" width="8.140625" style="110" customWidth="1"/>
    <col min="8196" max="8196" width="7.5703125" style="110" customWidth="1"/>
    <col min="8197" max="8197" width="1.7109375" style="110" customWidth="1"/>
    <col min="8198" max="8200" width="6.7109375" style="110" customWidth="1"/>
    <col min="8201" max="8201" width="1.7109375" style="110" customWidth="1"/>
    <col min="8202" max="8204" width="6.7109375" style="110" customWidth="1"/>
    <col min="8205" max="8205" width="1.7109375" style="110" customWidth="1"/>
    <col min="8206" max="8208" width="6.7109375" style="110" customWidth="1"/>
    <col min="8209" max="8209" width="1.7109375" style="110" customWidth="1"/>
    <col min="8210" max="8212" width="6.7109375" style="110" customWidth="1"/>
    <col min="8213" max="8213" width="1.7109375" style="110" customWidth="1"/>
    <col min="8214" max="8216" width="6.7109375" style="110" customWidth="1"/>
    <col min="8217" max="8217" width="1.7109375" style="110" customWidth="1"/>
    <col min="8218" max="8220" width="6.7109375" style="110" customWidth="1"/>
    <col min="8221" max="8448" width="11.42578125" style="110"/>
    <col min="8449" max="8449" width="21.28515625" style="110" customWidth="1"/>
    <col min="8450" max="8450" width="8.42578125" style="110" customWidth="1"/>
    <col min="8451" max="8451" width="8.140625" style="110" customWidth="1"/>
    <col min="8452" max="8452" width="7.5703125" style="110" customWidth="1"/>
    <col min="8453" max="8453" width="1.7109375" style="110" customWidth="1"/>
    <col min="8454" max="8456" width="6.7109375" style="110" customWidth="1"/>
    <col min="8457" max="8457" width="1.7109375" style="110" customWidth="1"/>
    <col min="8458" max="8460" width="6.7109375" style="110" customWidth="1"/>
    <col min="8461" max="8461" width="1.7109375" style="110" customWidth="1"/>
    <col min="8462" max="8464" width="6.7109375" style="110" customWidth="1"/>
    <col min="8465" max="8465" width="1.7109375" style="110" customWidth="1"/>
    <col min="8466" max="8468" width="6.7109375" style="110" customWidth="1"/>
    <col min="8469" max="8469" width="1.7109375" style="110" customWidth="1"/>
    <col min="8470" max="8472" width="6.7109375" style="110" customWidth="1"/>
    <col min="8473" max="8473" width="1.7109375" style="110" customWidth="1"/>
    <col min="8474" max="8476" width="6.7109375" style="110" customWidth="1"/>
    <col min="8477" max="8704" width="11.42578125" style="110"/>
    <col min="8705" max="8705" width="21.28515625" style="110" customWidth="1"/>
    <col min="8706" max="8706" width="8.42578125" style="110" customWidth="1"/>
    <col min="8707" max="8707" width="8.140625" style="110" customWidth="1"/>
    <col min="8708" max="8708" width="7.5703125" style="110" customWidth="1"/>
    <col min="8709" max="8709" width="1.7109375" style="110" customWidth="1"/>
    <col min="8710" max="8712" width="6.7109375" style="110" customWidth="1"/>
    <col min="8713" max="8713" width="1.7109375" style="110" customWidth="1"/>
    <col min="8714" max="8716" width="6.7109375" style="110" customWidth="1"/>
    <col min="8717" max="8717" width="1.7109375" style="110" customWidth="1"/>
    <col min="8718" max="8720" width="6.7109375" style="110" customWidth="1"/>
    <col min="8721" max="8721" width="1.7109375" style="110" customWidth="1"/>
    <col min="8722" max="8724" width="6.7109375" style="110" customWidth="1"/>
    <col min="8725" max="8725" width="1.7109375" style="110" customWidth="1"/>
    <col min="8726" max="8728" width="6.7109375" style="110" customWidth="1"/>
    <col min="8729" max="8729" width="1.7109375" style="110" customWidth="1"/>
    <col min="8730" max="8732" width="6.7109375" style="110" customWidth="1"/>
    <col min="8733" max="8960" width="11.42578125" style="110"/>
    <col min="8961" max="8961" width="21.28515625" style="110" customWidth="1"/>
    <col min="8962" max="8962" width="8.42578125" style="110" customWidth="1"/>
    <col min="8963" max="8963" width="8.140625" style="110" customWidth="1"/>
    <col min="8964" max="8964" width="7.5703125" style="110" customWidth="1"/>
    <col min="8965" max="8965" width="1.7109375" style="110" customWidth="1"/>
    <col min="8966" max="8968" width="6.7109375" style="110" customWidth="1"/>
    <col min="8969" max="8969" width="1.7109375" style="110" customWidth="1"/>
    <col min="8970" max="8972" width="6.7109375" style="110" customWidth="1"/>
    <col min="8973" max="8973" width="1.7109375" style="110" customWidth="1"/>
    <col min="8974" max="8976" width="6.7109375" style="110" customWidth="1"/>
    <col min="8977" max="8977" width="1.7109375" style="110" customWidth="1"/>
    <col min="8978" max="8980" width="6.7109375" style="110" customWidth="1"/>
    <col min="8981" max="8981" width="1.7109375" style="110" customWidth="1"/>
    <col min="8982" max="8984" width="6.7109375" style="110" customWidth="1"/>
    <col min="8985" max="8985" width="1.7109375" style="110" customWidth="1"/>
    <col min="8986" max="8988" width="6.7109375" style="110" customWidth="1"/>
    <col min="8989" max="9216" width="11.42578125" style="110"/>
    <col min="9217" max="9217" width="21.28515625" style="110" customWidth="1"/>
    <col min="9218" max="9218" width="8.42578125" style="110" customWidth="1"/>
    <col min="9219" max="9219" width="8.140625" style="110" customWidth="1"/>
    <col min="9220" max="9220" width="7.5703125" style="110" customWidth="1"/>
    <col min="9221" max="9221" width="1.7109375" style="110" customWidth="1"/>
    <col min="9222" max="9224" width="6.7109375" style="110" customWidth="1"/>
    <col min="9225" max="9225" width="1.7109375" style="110" customWidth="1"/>
    <col min="9226" max="9228" width="6.7109375" style="110" customWidth="1"/>
    <col min="9229" max="9229" width="1.7109375" style="110" customWidth="1"/>
    <col min="9230" max="9232" width="6.7109375" style="110" customWidth="1"/>
    <col min="9233" max="9233" width="1.7109375" style="110" customWidth="1"/>
    <col min="9234" max="9236" width="6.7109375" style="110" customWidth="1"/>
    <col min="9237" max="9237" width="1.7109375" style="110" customWidth="1"/>
    <col min="9238" max="9240" width="6.7109375" style="110" customWidth="1"/>
    <col min="9241" max="9241" width="1.7109375" style="110" customWidth="1"/>
    <col min="9242" max="9244" width="6.7109375" style="110" customWidth="1"/>
    <col min="9245" max="9472" width="11.42578125" style="110"/>
    <col min="9473" max="9473" width="21.28515625" style="110" customWidth="1"/>
    <col min="9474" max="9474" width="8.42578125" style="110" customWidth="1"/>
    <col min="9475" max="9475" width="8.140625" style="110" customWidth="1"/>
    <col min="9476" max="9476" width="7.5703125" style="110" customWidth="1"/>
    <col min="9477" max="9477" width="1.7109375" style="110" customWidth="1"/>
    <col min="9478" max="9480" width="6.7109375" style="110" customWidth="1"/>
    <col min="9481" max="9481" width="1.7109375" style="110" customWidth="1"/>
    <col min="9482" max="9484" width="6.7109375" style="110" customWidth="1"/>
    <col min="9485" max="9485" width="1.7109375" style="110" customWidth="1"/>
    <col min="9486" max="9488" width="6.7109375" style="110" customWidth="1"/>
    <col min="9489" max="9489" width="1.7109375" style="110" customWidth="1"/>
    <col min="9490" max="9492" width="6.7109375" style="110" customWidth="1"/>
    <col min="9493" max="9493" width="1.7109375" style="110" customWidth="1"/>
    <col min="9494" max="9496" width="6.7109375" style="110" customWidth="1"/>
    <col min="9497" max="9497" width="1.7109375" style="110" customWidth="1"/>
    <col min="9498" max="9500" width="6.7109375" style="110" customWidth="1"/>
    <col min="9501" max="9728" width="11.42578125" style="110"/>
    <col min="9729" max="9729" width="21.28515625" style="110" customWidth="1"/>
    <col min="9730" max="9730" width="8.42578125" style="110" customWidth="1"/>
    <col min="9731" max="9731" width="8.140625" style="110" customWidth="1"/>
    <col min="9732" max="9732" width="7.5703125" style="110" customWidth="1"/>
    <col min="9733" max="9733" width="1.7109375" style="110" customWidth="1"/>
    <col min="9734" max="9736" width="6.7109375" style="110" customWidth="1"/>
    <col min="9737" max="9737" width="1.7109375" style="110" customWidth="1"/>
    <col min="9738" max="9740" width="6.7109375" style="110" customWidth="1"/>
    <col min="9741" max="9741" width="1.7109375" style="110" customWidth="1"/>
    <col min="9742" max="9744" width="6.7109375" style="110" customWidth="1"/>
    <col min="9745" max="9745" width="1.7109375" style="110" customWidth="1"/>
    <col min="9746" max="9748" width="6.7109375" style="110" customWidth="1"/>
    <col min="9749" max="9749" width="1.7109375" style="110" customWidth="1"/>
    <col min="9750" max="9752" width="6.7109375" style="110" customWidth="1"/>
    <col min="9753" max="9753" width="1.7109375" style="110" customWidth="1"/>
    <col min="9754" max="9756" width="6.7109375" style="110" customWidth="1"/>
    <col min="9757" max="9984" width="11.42578125" style="110"/>
    <col min="9985" max="9985" width="21.28515625" style="110" customWidth="1"/>
    <col min="9986" max="9986" width="8.42578125" style="110" customWidth="1"/>
    <col min="9987" max="9987" width="8.140625" style="110" customWidth="1"/>
    <col min="9988" max="9988" width="7.5703125" style="110" customWidth="1"/>
    <col min="9989" max="9989" width="1.7109375" style="110" customWidth="1"/>
    <col min="9990" max="9992" width="6.7109375" style="110" customWidth="1"/>
    <col min="9993" max="9993" width="1.7109375" style="110" customWidth="1"/>
    <col min="9994" max="9996" width="6.7109375" style="110" customWidth="1"/>
    <col min="9997" max="9997" width="1.7109375" style="110" customWidth="1"/>
    <col min="9998" max="10000" width="6.7109375" style="110" customWidth="1"/>
    <col min="10001" max="10001" width="1.7109375" style="110" customWidth="1"/>
    <col min="10002" max="10004" width="6.7109375" style="110" customWidth="1"/>
    <col min="10005" max="10005" width="1.7109375" style="110" customWidth="1"/>
    <col min="10006" max="10008" width="6.7109375" style="110" customWidth="1"/>
    <col min="10009" max="10009" width="1.7109375" style="110" customWidth="1"/>
    <col min="10010" max="10012" width="6.7109375" style="110" customWidth="1"/>
    <col min="10013" max="10240" width="11.42578125" style="110"/>
    <col min="10241" max="10241" width="21.28515625" style="110" customWidth="1"/>
    <col min="10242" max="10242" width="8.42578125" style="110" customWidth="1"/>
    <col min="10243" max="10243" width="8.140625" style="110" customWidth="1"/>
    <col min="10244" max="10244" width="7.5703125" style="110" customWidth="1"/>
    <col min="10245" max="10245" width="1.7109375" style="110" customWidth="1"/>
    <col min="10246" max="10248" width="6.7109375" style="110" customWidth="1"/>
    <col min="10249" max="10249" width="1.7109375" style="110" customWidth="1"/>
    <col min="10250" max="10252" width="6.7109375" style="110" customWidth="1"/>
    <col min="10253" max="10253" width="1.7109375" style="110" customWidth="1"/>
    <col min="10254" max="10256" width="6.7109375" style="110" customWidth="1"/>
    <col min="10257" max="10257" width="1.7109375" style="110" customWidth="1"/>
    <col min="10258" max="10260" width="6.7109375" style="110" customWidth="1"/>
    <col min="10261" max="10261" width="1.7109375" style="110" customWidth="1"/>
    <col min="10262" max="10264" width="6.7109375" style="110" customWidth="1"/>
    <col min="10265" max="10265" width="1.7109375" style="110" customWidth="1"/>
    <col min="10266" max="10268" width="6.7109375" style="110" customWidth="1"/>
    <col min="10269" max="10496" width="11.42578125" style="110"/>
    <col min="10497" max="10497" width="21.28515625" style="110" customWidth="1"/>
    <col min="10498" max="10498" width="8.42578125" style="110" customWidth="1"/>
    <col min="10499" max="10499" width="8.140625" style="110" customWidth="1"/>
    <col min="10500" max="10500" width="7.5703125" style="110" customWidth="1"/>
    <col min="10501" max="10501" width="1.7109375" style="110" customWidth="1"/>
    <col min="10502" max="10504" width="6.7109375" style="110" customWidth="1"/>
    <col min="10505" max="10505" width="1.7109375" style="110" customWidth="1"/>
    <col min="10506" max="10508" width="6.7109375" style="110" customWidth="1"/>
    <col min="10509" max="10509" width="1.7109375" style="110" customWidth="1"/>
    <col min="10510" max="10512" width="6.7109375" style="110" customWidth="1"/>
    <col min="10513" max="10513" width="1.7109375" style="110" customWidth="1"/>
    <col min="10514" max="10516" width="6.7109375" style="110" customWidth="1"/>
    <col min="10517" max="10517" width="1.7109375" style="110" customWidth="1"/>
    <col min="10518" max="10520" width="6.7109375" style="110" customWidth="1"/>
    <col min="10521" max="10521" width="1.7109375" style="110" customWidth="1"/>
    <col min="10522" max="10524" width="6.7109375" style="110" customWidth="1"/>
    <col min="10525" max="10752" width="11.42578125" style="110"/>
    <col min="10753" max="10753" width="21.28515625" style="110" customWidth="1"/>
    <col min="10754" max="10754" width="8.42578125" style="110" customWidth="1"/>
    <col min="10755" max="10755" width="8.140625" style="110" customWidth="1"/>
    <col min="10756" max="10756" width="7.5703125" style="110" customWidth="1"/>
    <col min="10757" max="10757" width="1.7109375" style="110" customWidth="1"/>
    <col min="10758" max="10760" width="6.7109375" style="110" customWidth="1"/>
    <col min="10761" max="10761" width="1.7109375" style="110" customWidth="1"/>
    <col min="10762" max="10764" width="6.7109375" style="110" customWidth="1"/>
    <col min="10765" max="10765" width="1.7109375" style="110" customWidth="1"/>
    <col min="10766" max="10768" width="6.7109375" style="110" customWidth="1"/>
    <col min="10769" max="10769" width="1.7109375" style="110" customWidth="1"/>
    <col min="10770" max="10772" width="6.7109375" style="110" customWidth="1"/>
    <col min="10773" max="10773" width="1.7109375" style="110" customWidth="1"/>
    <col min="10774" max="10776" width="6.7109375" style="110" customWidth="1"/>
    <col min="10777" max="10777" width="1.7109375" style="110" customWidth="1"/>
    <col min="10778" max="10780" width="6.7109375" style="110" customWidth="1"/>
    <col min="10781" max="11008" width="11.42578125" style="110"/>
    <col min="11009" max="11009" width="21.28515625" style="110" customWidth="1"/>
    <col min="11010" max="11010" width="8.42578125" style="110" customWidth="1"/>
    <col min="11011" max="11011" width="8.140625" style="110" customWidth="1"/>
    <col min="11012" max="11012" width="7.5703125" style="110" customWidth="1"/>
    <col min="11013" max="11013" width="1.7109375" style="110" customWidth="1"/>
    <col min="11014" max="11016" width="6.7109375" style="110" customWidth="1"/>
    <col min="11017" max="11017" width="1.7109375" style="110" customWidth="1"/>
    <col min="11018" max="11020" width="6.7109375" style="110" customWidth="1"/>
    <col min="11021" max="11021" width="1.7109375" style="110" customWidth="1"/>
    <col min="11022" max="11024" width="6.7109375" style="110" customWidth="1"/>
    <col min="11025" max="11025" width="1.7109375" style="110" customWidth="1"/>
    <col min="11026" max="11028" width="6.7109375" style="110" customWidth="1"/>
    <col min="11029" max="11029" width="1.7109375" style="110" customWidth="1"/>
    <col min="11030" max="11032" width="6.7109375" style="110" customWidth="1"/>
    <col min="11033" max="11033" width="1.7109375" style="110" customWidth="1"/>
    <col min="11034" max="11036" width="6.7109375" style="110" customWidth="1"/>
    <col min="11037" max="11264" width="11.42578125" style="110"/>
    <col min="11265" max="11265" width="21.28515625" style="110" customWidth="1"/>
    <col min="11266" max="11266" width="8.42578125" style="110" customWidth="1"/>
    <col min="11267" max="11267" width="8.140625" style="110" customWidth="1"/>
    <col min="11268" max="11268" width="7.5703125" style="110" customWidth="1"/>
    <col min="11269" max="11269" width="1.7109375" style="110" customWidth="1"/>
    <col min="11270" max="11272" width="6.7109375" style="110" customWidth="1"/>
    <col min="11273" max="11273" width="1.7109375" style="110" customWidth="1"/>
    <col min="11274" max="11276" width="6.7109375" style="110" customWidth="1"/>
    <col min="11277" max="11277" width="1.7109375" style="110" customWidth="1"/>
    <col min="11278" max="11280" width="6.7109375" style="110" customWidth="1"/>
    <col min="11281" max="11281" width="1.7109375" style="110" customWidth="1"/>
    <col min="11282" max="11284" width="6.7109375" style="110" customWidth="1"/>
    <col min="11285" max="11285" width="1.7109375" style="110" customWidth="1"/>
    <col min="11286" max="11288" width="6.7109375" style="110" customWidth="1"/>
    <col min="11289" max="11289" width="1.7109375" style="110" customWidth="1"/>
    <col min="11290" max="11292" width="6.7109375" style="110" customWidth="1"/>
    <col min="11293" max="11520" width="11.42578125" style="110"/>
    <col min="11521" max="11521" width="21.28515625" style="110" customWidth="1"/>
    <col min="11522" max="11522" width="8.42578125" style="110" customWidth="1"/>
    <col min="11523" max="11523" width="8.140625" style="110" customWidth="1"/>
    <col min="11524" max="11524" width="7.5703125" style="110" customWidth="1"/>
    <col min="11525" max="11525" width="1.7109375" style="110" customWidth="1"/>
    <col min="11526" max="11528" width="6.7109375" style="110" customWidth="1"/>
    <col min="11529" max="11529" width="1.7109375" style="110" customWidth="1"/>
    <col min="11530" max="11532" width="6.7109375" style="110" customWidth="1"/>
    <col min="11533" max="11533" width="1.7109375" style="110" customWidth="1"/>
    <col min="11534" max="11536" width="6.7109375" style="110" customWidth="1"/>
    <col min="11537" max="11537" width="1.7109375" style="110" customWidth="1"/>
    <col min="11538" max="11540" width="6.7109375" style="110" customWidth="1"/>
    <col min="11541" max="11541" width="1.7109375" style="110" customWidth="1"/>
    <col min="11542" max="11544" width="6.7109375" style="110" customWidth="1"/>
    <col min="11545" max="11545" width="1.7109375" style="110" customWidth="1"/>
    <col min="11546" max="11548" width="6.7109375" style="110" customWidth="1"/>
    <col min="11549" max="11776" width="11.42578125" style="110"/>
    <col min="11777" max="11777" width="21.28515625" style="110" customWidth="1"/>
    <col min="11778" max="11778" width="8.42578125" style="110" customWidth="1"/>
    <col min="11779" max="11779" width="8.140625" style="110" customWidth="1"/>
    <col min="11780" max="11780" width="7.5703125" style="110" customWidth="1"/>
    <col min="11781" max="11781" width="1.7109375" style="110" customWidth="1"/>
    <col min="11782" max="11784" width="6.7109375" style="110" customWidth="1"/>
    <col min="11785" max="11785" width="1.7109375" style="110" customWidth="1"/>
    <col min="11786" max="11788" width="6.7109375" style="110" customWidth="1"/>
    <col min="11789" max="11789" width="1.7109375" style="110" customWidth="1"/>
    <col min="11790" max="11792" width="6.7109375" style="110" customWidth="1"/>
    <col min="11793" max="11793" width="1.7109375" style="110" customWidth="1"/>
    <col min="11794" max="11796" width="6.7109375" style="110" customWidth="1"/>
    <col min="11797" max="11797" width="1.7109375" style="110" customWidth="1"/>
    <col min="11798" max="11800" width="6.7109375" style="110" customWidth="1"/>
    <col min="11801" max="11801" width="1.7109375" style="110" customWidth="1"/>
    <col min="11802" max="11804" width="6.7109375" style="110" customWidth="1"/>
    <col min="11805" max="12032" width="11.42578125" style="110"/>
    <col min="12033" max="12033" width="21.28515625" style="110" customWidth="1"/>
    <col min="12034" max="12034" width="8.42578125" style="110" customWidth="1"/>
    <col min="12035" max="12035" width="8.140625" style="110" customWidth="1"/>
    <col min="12036" max="12036" width="7.5703125" style="110" customWidth="1"/>
    <col min="12037" max="12037" width="1.7109375" style="110" customWidth="1"/>
    <col min="12038" max="12040" width="6.7109375" style="110" customWidth="1"/>
    <col min="12041" max="12041" width="1.7109375" style="110" customWidth="1"/>
    <col min="12042" max="12044" width="6.7109375" style="110" customWidth="1"/>
    <col min="12045" max="12045" width="1.7109375" style="110" customWidth="1"/>
    <col min="12046" max="12048" width="6.7109375" style="110" customWidth="1"/>
    <col min="12049" max="12049" width="1.7109375" style="110" customWidth="1"/>
    <col min="12050" max="12052" width="6.7109375" style="110" customWidth="1"/>
    <col min="12053" max="12053" width="1.7109375" style="110" customWidth="1"/>
    <col min="12054" max="12056" width="6.7109375" style="110" customWidth="1"/>
    <col min="12057" max="12057" width="1.7109375" style="110" customWidth="1"/>
    <col min="12058" max="12060" width="6.7109375" style="110" customWidth="1"/>
    <col min="12061" max="12288" width="11.42578125" style="110"/>
    <col min="12289" max="12289" width="21.28515625" style="110" customWidth="1"/>
    <col min="12290" max="12290" width="8.42578125" style="110" customWidth="1"/>
    <col min="12291" max="12291" width="8.140625" style="110" customWidth="1"/>
    <col min="12292" max="12292" width="7.5703125" style="110" customWidth="1"/>
    <col min="12293" max="12293" width="1.7109375" style="110" customWidth="1"/>
    <col min="12294" max="12296" width="6.7109375" style="110" customWidth="1"/>
    <col min="12297" max="12297" width="1.7109375" style="110" customWidth="1"/>
    <col min="12298" max="12300" width="6.7109375" style="110" customWidth="1"/>
    <col min="12301" max="12301" width="1.7109375" style="110" customWidth="1"/>
    <col min="12302" max="12304" width="6.7109375" style="110" customWidth="1"/>
    <col min="12305" max="12305" width="1.7109375" style="110" customWidth="1"/>
    <col min="12306" max="12308" width="6.7109375" style="110" customWidth="1"/>
    <col min="12309" max="12309" width="1.7109375" style="110" customWidth="1"/>
    <col min="12310" max="12312" width="6.7109375" style="110" customWidth="1"/>
    <col min="12313" max="12313" width="1.7109375" style="110" customWidth="1"/>
    <col min="12314" max="12316" width="6.7109375" style="110" customWidth="1"/>
    <col min="12317" max="12544" width="11.42578125" style="110"/>
    <col min="12545" max="12545" width="21.28515625" style="110" customWidth="1"/>
    <col min="12546" max="12546" width="8.42578125" style="110" customWidth="1"/>
    <col min="12547" max="12547" width="8.140625" style="110" customWidth="1"/>
    <col min="12548" max="12548" width="7.5703125" style="110" customWidth="1"/>
    <col min="12549" max="12549" width="1.7109375" style="110" customWidth="1"/>
    <col min="12550" max="12552" width="6.7109375" style="110" customWidth="1"/>
    <col min="12553" max="12553" width="1.7109375" style="110" customWidth="1"/>
    <col min="12554" max="12556" width="6.7109375" style="110" customWidth="1"/>
    <col min="12557" max="12557" width="1.7109375" style="110" customWidth="1"/>
    <col min="12558" max="12560" width="6.7109375" style="110" customWidth="1"/>
    <col min="12561" max="12561" width="1.7109375" style="110" customWidth="1"/>
    <col min="12562" max="12564" width="6.7109375" style="110" customWidth="1"/>
    <col min="12565" max="12565" width="1.7109375" style="110" customWidth="1"/>
    <col min="12566" max="12568" width="6.7109375" style="110" customWidth="1"/>
    <col min="12569" max="12569" width="1.7109375" style="110" customWidth="1"/>
    <col min="12570" max="12572" width="6.7109375" style="110" customWidth="1"/>
    <col min="12573" max="12800" width="11.42578125" style="110"/>
    <col min="12801" max="12801" width="21.28515625" style="110" customWidth="1"/>
    <col min="12802" max="12802" width="8.42578125" style="110" customWidth="1"/>
    <col min="12803" max="12803" width="8.140625" style="110" customWidth="1"/>
    <col min="12804" max="12804" width="7.5703125" style="110" customWidth="1"/>
    <col min="12805" max="12805" width="1.7109375" style="110" customWidth="1"/>
    <col min="12806" max="12808" width="6.7109375" style="110" customWidth="1"/>
    <col min="12809" max="12809" width="1.7109375" style="110" customWidth="1"/>
    <col min="12810" max="12812" width="6.7109375" style="110" customWidth="1"/>
    <col min="12813" max="12813" width="1.7109375" style="110" customWidth="1"/>
    <col min="12814" max="12816" width="6.7109375" style="110" customWidth="1"/>
    <col min="12817" max="12817" width="1.7109375" style="110" customWidth="1"/>
    <col min="12818" max="12820" width="6.7109375" style="110" customWidth="1"/>
    <col min="12821" max="12821" width="1.7109375" style="110" customWidth="1"/>
    <col min="12822" max="12824" width="6.7109375" style="110" customWidth="1"/>
    <col min="12825" max="12825" width="1.7109375" style="110" customWidth="1"/>
    <col min="12826" max="12828" width="6.7109375" style="110" customWidth="1"/>
    <col min="12829" max="13056" width="11.42578125" style="110"/>
    <col min="13057" max="13057" width="21.28515625" style="110" customWidth="1"/>
    <col min="13058" max="13058" width="8.42578125" style="110" customWidth="1"/>
    <col min="13059" max="13059" width="8.140625" style="110" customWidth="1"/>
    <col min="13060" max="13060" width="7.5703125" style="110" customWidth="1"/>
    <col min="13061" max="13061" width="1.7109375" style="110" customWidth="1"/>
    <col min="13062" max="13064" width="6.7109375" style="110" customWidth="1"/>
    <col min="13065" max="13065" width="1.7109375" style="110" customWidth="1"/>
    <col min="13066" max="13068" width="6.7109375" style="110" customWidth="1"/>
    <col min="13069" max="13069" width="1.7109375" style="110" customWidth="1"/>
    <col min="13070" max="13072" width="6.7109375" style="110" customWidth="1"/>
    <col min="13073" max="13073" width="1.7109375" style="110" customWidth="1"/>
    <col min="13074" max="13076" width="6.7109375" style="110" customWidth="1"/>
    <col min="13077" max="13077" width="1.7109375" style="110" customWidth="1"/>
    <col min="13078" max="13080" width="6.7109375" style="110" customWidth="1"/>
    <col min="13081" max="13081" width="1.7109375" style="110" customWidth="1"/>
    <col min="13082" max="13084" width="6.7109375" style="110" customWidth="1"/>
    <col min="13085" max="13312" width="11.42578125" style="110"/>
    <col min="13313" max="13313" width="21.28515625" style="110" customWidth="1"/>
    <col min="13314" max="13314" width="8.42578125" style="110" customWidth="1"/>
    <col min="13315" max="13315" width="8.140625" style="110" customWidth="1"/>
    <col min="13316" max="13316" width="7.5703125" style="110" customWidth="1"/>
    <col min="13317" max="13317" width="1.7109375" style="110" customWidth="1"/>
    <col min="13318" max="13320" width="6.7109375" style="110" customWidth="1"/>
    <col min="13321" max="13321" width="1.7109375" style="110" customWidth="1"/>
    <col min="13322" max="13324" width="6.7109375" style="110" customWidth="1"/>
    <col min="13325" max="13325" width="1.7109375" style="110" customWidth="1"/>
    <col min="13326" max="13328" width="6.7109375" style="110" customWidth="1"/>
    <col min="13329" max="13329" width="1.7109375" style="110" customWidth="1"/>
    <col min="13330" max="13332" width="6.7109375" style="110" customWidth="1"/>
    <col min="13333" max="13333" width="1.7109375" style="110" customWidth="1"/>
    <col min="13334" max="13336" width="6.7109375" style="110" customWidth="1"/>
    <col min="13337" max="13337" width="1.7109375" style="110" customWidth="1"/>
    <col min="13338" max="13340" width="6.7109375" style="110" customWidth="1"/>
    <col min="13341" max="13568" width="11.42578125" style="110"/>
    <col min="13569" max="13569" width="21.28515625" style="110" customWidth="1"/>
    <col min="13570" max="13570" width="8.42578125" style="110" customWidth="1"/>
    <col min="13571" max="13571" width="8.140625" style="110" customWidth="1"/>
    <col min="13572" max="13572" width="7.5703125" style="110" customWidth="1"/>
    <col min="13573" max="13573" width="1.7109375" style="110" customWidth="1"/>
    <col min="13574" max="13576" width="6.7109375" style="110" customWidth="1"/>
    <col min="13577" max="13577" width="1.7109375" style="110" customWidth="1"/>
    <col min="13578" max="13580" width="6.7109375" style="110" customWidth="1"/>
    <col min="13581" max="13581" width="1.7109375" style="110" customWidth="1"/>
    <col min="13582" max="13584" width="6.7109375" style="110" customWidth="1"/>
    <col min="13585" max="13585" width="1.7109375" style="110" customWidth="1"/>
    <col min="13586" max="13588" width="6.7109375" style="110" customWidth="1"/>
    <col min="13589" max="13589" width="1.7109375" style="110" customWidth="1"/>
    <col min="13590" max="13592" width="6.7109375" style="110" customWidth="1"/>
    <col min="13593" max="13593" width="1.7109375" style="110" customWidth="1"/>
    <col min="13594" max="13596" width="6.7109375" style="110" customWidth="1"/>
    <col min="13597" max="13824" width="11.42578125" style="110"/>
    <col min="13825" max="13825" width="21.28515625" style="110" customWidth="1"/>
    <col min="13826" max="13826" width="8.42578125" style="110" customWidth="1"/>
    <col min="13827" max="13827" width="8.140625" style="110" customWidth="1"/>
    <col min="13828" max="13828" width="7.5703125" style="110" customWidth="1"/>
    <col min="13829" max="13829" width="1.7109375" style="110" customWidth="1"/>
    <col min="13830" max="13832" width="6.7109375" style="110" customWidth="1"/>
    <col min="13833" max="13833" width="1.7109375" style="110" customWidth="1"/>
    <col min="13834" max="13836" width="6.7109375" style="110" customWidth="1"/>
    <col min="13837" max="13837" width="1.7109375" style="110" customWidth="1"/>
    <col min="13838" max="13840" width="6.7109375" style="110" customWidth="1"/>
    <col min="13841" max="13841" width="1.7109375" style="110" customWidth="1"/>
    <col min="13842" max="13844" width="6.7109375" style="110" customWidth="1"/>
    <col min="13845" max="13845" width="1.7109375" style="110" customWidth="1"/>
    <col min="13846" max="13848" width="6.7109375" style="110" customWidth="1"/>
    <col min="13849" max="13849" width="1.7109375" style="110" customWidth="1"/>
    <col min="13850" max="13852" width="6.7109375" style="110" customWidth="1"/>
    <col min="13853" max="14080" width="11.42578125" style="110"/>
    <col min="14081" max="14081" width="21.28515625" style="110" customWidth="1"/>
    <col min="14082" max="14082" width="8.42578125" style="110" customWidth="1"/>
    <col min="14083" max="14083" width="8.140625" style="110" customWidth="1"/>
    <col min="14084" max="14084" width="7.5703125" style="110" customWidth="1"/>
    <col min="14085" max="14085" width="1.7109375" style="110" customWidth="1"/>
    <col min="14086" max="14088" width="6.7109375" style="110" customWidth="1"/>
    <col min="14089" max="14089" width="1.7109375" style="110" customWidth="1"/>
    <col min="14090" max="14092" width="6.7109375" style="110" customWidth="1"/>
    <col min="14093" max="14093" width="1.7109375" style="110" customWidth="1"/>
    <col min="14094" max="14096" width="6.7109375" style="110" customWidth="1"/>
    <col min="14097" max="14097" width="1.7109375" style="110" customWidth="1"/>
    <col min="14098" max="14100" width="6.7109375" style="110" customWidth="1"/>
    <col min="14101" max="14101" width="1.7109375" style="110" customWidth="1"/>
    <col min="14102" max="14104" width="6.7109375" style="110" customWidth="1"/>
    <col min="14105" max="14105" width="1.7109375" style="110" customWidth="1"/>
    <col min="14106" max="14108" width="6.7109375" style="110" customWidth="1"/>
    <col min="14109" max="14336" width="11.42578125" style="110"/>
    <col min="14337" max="14337" width="21.28515625" style="110" customWidth="1"/>
    <col min="14338" max="14338" width="8.42578125" style="110" customWidth="1"/>
    <col min="14339" max="14339" width="8.140625" style="110" customWidth="1"/>
    <col min="14340" max="14340" width="7.5703125" style="110" customWidth="1"/>
    <col min="14341" max="14341" width="1.7109375" style="110" customWidth="1"/>
    <col min="14342" max="14344" width="6.7109375" style="110" customWidth="1"/>
    <col min="14345" max="14345" width="1.7109375" style="110" customWidth="1"/>
    <col min="14346" max="14348" width="6.7109375" style="110" customWidth="1"/>
    <col min="14349" max="14349" width="1.7109375" style="110" customWidth="1"/>
    <col min="14350" max="14352" width="6.7109375" style="110" customWidth="1"/>
    <col min="14353" max="14353" width="1.7109375" style="110" customWidth="1"/>
    <col min="14354" max="14356" width="6.7109375" style="110" customWidth="1"/>
    <col min="14357" max="14357" width="1.7109375" style="110" customWidth="1"/>
    <col min="14358" max="14360" width="6.7109375" style="110" customWidth="1"/>
    <col min="14361" max="14361" width="1.7109375" style="110" customWidth="1"/>
    <col min="14362" max="14364" width="6.7109375" style="110" customWidth="1"/>
    <col min="14365" max="14592" width="11.42578125" style="110"/>
    <col min="14593" max="14593" width="21.28515625" style="110" customWidth="1"/>
    <col min="14594" max="14594" width="8.42578125" style="110" customWidth="1"/>
    <col min="14595" max="14595" width="8.140625" style="110" customWidth="1"/>
    <col min="14596" max="14596" width="7.5703125" style="110" customWidth="1"/>
    <col min="14597" max="14597" width="1.7109375" style="110" customWidth="1"/>
    <col min="14598" max="14600" width="6.7109375" style="110" customWidth="1"/>
    <col min="14601" max="14601" width="1.7109375" style="110" customWidth="1"/>
    <col min="14602" max="14604" width="6.7109375" style="110" customWidth="1"/>
    <col min="14605" max="14605" width="1.7109375" style="110" customWidth="1"/>
    <col min="14606" max="14608" width="6.7109375" style="110" customWidth="1"/>
    <col min="14609" max="14609" width="1.7109375" style="110" customWidth="1"/>
    <col min="14610" max="14612" width="6.7109375" style="110" customWidth="1"/>
    <col min="14613" max="14613" width="1.7109375" style="110" customWidth="1"/>
    <col min="14614" max="14616" width="6.7109375" style="110" customWidth="1"/>
    <col min="14617" max="14617" width="1.7109375" style="110" customWidth="1"/>
    <col min="14618" max="14620" width="6.7109375" style="110" customWidth="1"/>
    <col min="14621" max="14848" width="11.42578125" style="110"/>
    <col min="14849" max="14849" width="21.28515625" style="110" customWidth="1"/>
    <col min="14850" max="14850" width="8.42578125" style="110" customWidth="1"/>
    <col min="14851" max="14851" width="8.140625" style="110" customWidth="1"/>
    <col min="14852" max="14852" width="7.5703125" style="110" customWidth="1"/>
    <col min="14853" max="14853" width="1.7109375" style="110" customWidth="1"/>
    <col min="14854" max="14856" width="6.7109375" style="110" customWidth="1"/>
    <col min="14857" max="14857" width="1.7109375" style="110" customWidth="1"/>
    <col min="14858" max="14860" width="6.7109375" style="110" customWidth="1"/>
    <col min="14861" max="14861" width="1.7109375" style="110" customWidth="1"/>
    <col min="14862" max="14864" width="6.7109375" style="110" customWidth="1"/>
    <col min="14865" max="14865" width="1.7109375" style="110" customWidth="1"/>
    <col min="14866" max="14868" width="6.7109375" style="110" customWidth="1"/>
    <col min="14869" max="14869" width="1.7109375" style="110" customWidth="1"/>
    <col min="14870" max="14872" width="6.7109375" style="110" customWidth="1"/>
    <col min="14873" max="14873" width="1.7109375" style="110" customWidth="1"/>
    <col min="14874" max="14876" width="6.7109375" style="110" customWidth="1"/>
    <col min="14877" max="15104" width="11.42578125" style="110"/>
    <col min="15105" max="15105" width="21.28515625" style="110" customWidth="1"/>
    <col min="15106" max="15106" width="8.42578125" style="110" customWidth="1"/>
    <col min="15107" max="15107" width="8.140625" style="110" customWidth="1"/>
    <col min="15108" max="15108" width="7.5703125" style="110" customWidth="1"/>
    <col min="15109" max="15109" width="1.7109375" style="110" customWidth="1"/>
    <col min="15110" max="15112" width="6.7109375" style="110" customWidth="1"/>
    <col min="15113" max="15113" width="1.7109375" style="110" customWidth="1"/>
    <col min="15114" max="15116" width="6.7109375" style="110" customWidth="1"/>
    <col min="15117" max="15117" width="1.7109375" style="110" customWidth="1"/>
    <col min="15118" max="15120" width="6.7109375" style="110" customWidth="1"/>
    <col min="15121" max="15121" width="1.7109375" style="110" customWidth="1"/>
    <col min="15122" max="15124" width="6.7109375" style="110" customWidth="1"/>
    <col min="15125" max="15125" width="1.7109375" style="110" customWidth="1"/>
    <col min="15126" max="15128" width="6.7109375" style="110" customWidth="1"/>
    <col min="15129" max="15129" width="1.7109375" style="110" customWidth="1"/>
    <col min="15130" max="15132" width="6.7109375" style="110" customWidth="1"/>
    <col min="15133" max="15360" width="11.42578125" style="110"/>
    <col min="15361" max="15361" width="21.28515625" style="110" customWidth="1"/>
    <col min="15362" max="15362" width="8.42578125" style="110" customWidth="1"/>
    <col min="15363" max="15363" width="8.140625" style="110" customWidth="1"/>
    <col min="15364" max="15364" width="7.5703125" style="110" customWidth="1"/>
    <col min="15365" max="15365" width="1.7109375" style="110" customWidth="1"/>
    <col min="15366" max="15368" width="6.7109375" style="110" customWidth="1"/>
    <col min="15369" max="15369" width="1.7109375" style="110" customWidth="1"/>
    <col min="15370" max="15372" width="6.7109375" style="110" customWidth="1"/>
    <col min="15373" max="15373" width="1.7109375" style="110" customWidth="1"/>
    <col min="15374" max="15376" width="6.7109375" style="110" customWidth="1"/>
    <col min="15377" max="15377" width="1.7109375" style="110" customWidth="1"/>
    <col min="15378" max="15380" width="6.7109375" style="110" customWidth="1"/>
    <col min="15381" max="15381" width="1.7109375" style="110" customWidth="1"/>
    <col min="15382" max="15384" width="6.7109375" style="110" customWidth="1"/>
    <col min="15385" max="15385" width="1.7109375" style="110" customWidth="1"/>
    <col min="15386" max="15388" width="6.7109375" style="110" customWidth="1"/>
    <col min="15389" max="15616" width="11.42578125" style="110"/>
    <col min="15617" max="15617" width="21.28515625" style="110" customWidth="1"/>
    <col min="15618" max="15618" width="8.42578125" style="110" customWidth="1"/>
    <col min="15619" max="15619" width="8.140625" style="110" customWidth="1"/>
    <col min="15620" max="15620" width="7.5703125" style="110" customWidth="1"/>
    <col min="15621" max="15621" width="1.7109375" style="110" customWidth="1"/>
    <col min="15622" max="15624" width="6.7109375" style="110" customWidth="1"/>
    <col min="15625" max="15625" width="1.7109375" style="110" customWidth="1"/>
    <col min="15626" max="15628" width="6.7109375" style="110" customWidth="1"/>
    <col min="15629" max="15629" width="1.7109375" style="110" customWidth="1"/>
    <col min="15630" max="15632" width="6.7109375" style="110" customWidth="1"/>
    <col min="15633" max="15633" width="1.7109375" style="110" customWidth="1"/>
    <col min="15634" max="15636" width="6.7109375" style="110" customWidth="1"/>
    <col min="15637" max="15637" width="1.7109375" style="110" customWidth="1"/>
    <col min="15638" max="15640" width="6.7109375" style="110" customWidth="1"/>
    <col min="15641" max="15641" width="1.7109375" style="110" customWidth="1"/>
    <col min="15642" max="15644" width="6.7109375" style="110" customWidth="1"/>
    <col min="15645" max="15872" width="11.42578125" style="110"/>
    <col min="15873" max="15873" width="21.28515625" style="110" customWidth="1"/>
    <col min="15874" max="15874" width="8.42578125" style="110" customWidth="1"/>
    <col min="15875" max="15875" width="8.140625" style="110" customWidth="1"/>
    <col min="15876" max="15876" width="7.5703125" style="110" customWidth="1"/>
    <col min="15877" max="15877" width="1.7109375" style="110" customWidth="1"/>
    <col min="15878" max="15880" width="6.7109375" style="110" customWidth="1"/>
    <col min="15881" max="15881" width="1.7109375" style="110" customWidth="1"/>
    <col min="15882" max="15884" width="6.7109375" style="110" customWidth="1"/>
    <col min="15885" max="15885" width="1.7109375" style="110" customWidth="1"/>
    <col min="15886" max="15888" width="6.7109375" style="110" customWidth="1"/>
    <col min="15889" max="15889" width="1.7109375" style="110" customWidth="1"/>
    <col min="15890" max="15892" width="6.7109375" style="110" customWidth="1"/>
    <col min="15893" max="15893" width="1.7109375" style="110" customWidth="1"/>
    <col min="15894" max="15896" width="6.7109375" style="110" customWidth="1"/>
    <col min="15897" max="15897" width="1.7109375" style="110" customWidth="1"/>
    <col min="15898" max="15900" width="6.7109375" style="110" customWidth="1"/>
    <col min="15901" max="16128" width="11.42578125" style="110"/>
    <col min="16129" max="16129" width="21.28515625" style="110" customWidth="1"/>
    <col min="16130" max="16130" width="8.42578125" style="110" customWidth="1"/>
    <col min="16131" max="16131" width="8.140625" style="110" customWidth="1"/>
    <col min="16132" max="16132" width="7.5703125" style="110" customWidth="1"/>
    <col min="16133" max="16133" width="1.7109375" style="110" customWidth="1"/>
    <col min="16134" max="16136" width="6.7109375" style="110" customWidth="1"/>
    <col min="16137" max="16137" width="1.7109375" style="110" customWidth="1"/>
    <col min="16138" max="16140" width="6.7109375" style="110" customWidth="1"/>
    <col min="16141" max="16141" width="1.7109375" style="110" customWidth="1"/>
    <col min="16142" max="16144" width="6.7109375" style="110" customWidth="1"/>
    <col min="16145" max="16145" width="1.7109375" style="110" customWidth="1"/>
    <col min="16146" max="16148" width="6.7109375" style="110" customWidth="1"/>
    <col min="16149" max="16149" width="1.7109375" style="110" customWidth="1"/>
    <col min="16150" max="16152" width="6.7109375" style="110" customWidth="1"/>
    <col min="16153" max="16153" width="1.7109375" style="110" customWidth="1"/>
    <col min="16154" max="16156" width="6.7109375" style="110" customWidth="1"/>
    <col min="16157" max="16384" width="11.42578125" style="110"/>
  </cols>
  <sheetData>
    <row r="1" spans="1:33" s="109" customFormat="1" ht="15" customHeight="1" x14ac:dyDescent="0.25">
      <c r="A1" s="308" t="s">
        <v>256</v>
      </c>
      <c r="B1" s="308"/>
      <c r="C1" s="308"/>
      <c r="D1" s="308"/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E1" s="286" t="s">
        <v>362</v>
      </c>
      <c r="AF1" s="286"/>
    </row>
    <row r="2" spans="1:33" s="109" customFormat="1" ht="15" customHeight="1" x14ac:dyDescent="0.25">
      <c r="A2" s="307" t="s">
        <v>18</v>
      </c>
      <c r="B2" s="307"/>
      <c r="C2" s="307"/>
      <c r="D2" s="307"/>
      <c r="E2" s="307"/>
      <c r="F2" s="307"/>
      <c r="G2" s="307"/>
      <c r="H2" s="307"/>
      <c r="I2" s="307"/>
      <c r="J2" s="307"/>
      <c r="K2" s="307"/>
      <c r="L2" s="307"/>
      <c r="M2" s="307"/>
      <c r="N2" s="307"/>
      <c r="O2" s="307"/>
      <c r="P2" s="307"/>
      <c r="Q2" s="307"/>
      <c r="R2" s="307"/>
      <c r="S2" s="307"/>
      <c r="T2" s="307"/>
      <c r="U2" s="307"/>
      <c r="V2" s="307"/>
      <c r="W2" s="307"/>
      <c r="X2" s="307"/>
      <c r="Y2" s="307"/>
      <c r="Z2" s="307"/>
      <c r="AA2" s="307"/>
      <c r="AB2" s="307"/>
      <c r="AE2" s="286"/>
      <c r="AF2" s="286"/>
    </row>
    <row r="3" spans="1:33" s="109" customFormat="1" ht="15" customHeight="1" x14ac:dyDescent="0.25">
      <c r="A3" s="308" t="s">
        <v>257</v>
      </c>
      <c r="B3" s="308"/>
      <c r="C3" s="308"/>
      <c r="D3" s="308"/>
      <c r="E3" s="308"/>
      <c r="F3" s="308"/>
      <c r="G3" s="308"/>
      <c r="H3" s="308"/>
      <c r="I3" s="308"/>
      <c r="J3" s="308"/>
      <c r="K3" s="308"/>
      <c r="L3" s="308"/>
      <c r="M3" s="308"/>
      <c r="N3" s="308"/>
      <c r="O3" s="308"/>
      <c r="P3" s="308"/>
      <c r="Q3" s="308"/>
      <c r="R3" s="308"/>
      <c r="S3" s="308"/>
      <c r="T3" s="308"/>
      <c r="U3" s="308"/>
      <c r="V3" s="308"/>
      <c r="W3" s="308"/>
      <c r="X3" s="308"/>
      <c r="Y3" s="308"/>
      <c r="Z3" s="308"/>
      <c r="AA3" s="308"/>
      <c r="AB3" s="308"/>
    </row>
    <row r="4" spans="1:33" s="109" customFormat="1" ht="15" customHeight="1" x14ac:dyDescent="0.25">
      <c r="A4" s="307" t="s">
        <v>258</v>
      </c>
      <c r="B4" s="307"/>
      <c r="C4" s="307"/>
      <c r="D4" s="307"/>
      <c r="E4" s="307"/>
      <c r="F4" s="307"/>
      <c r="G4" s="307"/>
      <c r="H4" s="307"/>
      <c r="I4" s="307"/>
      <c r="J4" s="307"/>
      <c r="K4" s="307"/>
      <c r="L4" s="307"/>
      <c r="M4" s="307"/>
      <c r="N4" s="307"/>
      <c r="O4" s="307"/>
      <c r="P4" s="307"/>
      <c r="Q4" s="307"/>
      <c r="R4" s="307"/>
      <c r="S4" s="307"/>
      <c r="T4" s="307"/>
      <c r="U4" s="307"/>
      <c r="V4" s="307"/>
      <c r="W4" s="307"/>
      <c r="X4" s="307"/>
      <c r="Y4" s="307"/>
      <c r="Z4" s="307"/>
      <c r="AA4" s="307"/>
      <c r="AB4" s="307"/>
    </row>
    <row r="5" spans="1:33" s="166" customFormat="1" ht="15" customHeight="1" x14ac:dyDescent="0.2">
      <c r="A5" s="307" t="s">
        <v>259</v>
      </c>
      <c r="B5" s="307"/>
      <c r="C5" s="307"/>
      <c r="D5" s="307"/>
      <c r="E5" s="307"/>
      <c r="F5" s="307"/>
      <c r="G5" s="307"/>
      <c r="H5" s="307"/>
      <c r="I5" s="307"/>
      <c r="J5" s="307"/>
      <c r="K5" s="307"/>
      <c r="L5" s="307"/>
      <c r="M5" s="307"/>
      <c r="N5" s="307"/>
      <c r="O5" s="307"/>
      <c r="P5" s="307"/>
      <c r="Q5" s="307"/>
      <c r="R5" s="307"/>
      <c r="S5" s="307"/>
      <c r="T5" s="307"/>
      <c r="U5" s="307"/>
      <c r="V5" s="307"/>
      <c r="W5" s="307"/>
      <c r="X5" s="307"/>
      <c r="Y5" s="307"/>
      <c r="Z5" s="307"/>
      <c r="AA5" s="307"/>
      <c r="AB5" s="307"/>
      <c r="AC5" s="174"/>
      <c r="AD5" s="174"/>
      <c r="AE5" s="174"/>
      <c r="AF5" s="174"/>
      <c r="AG5" s="174"/>
    </row>
    <row r="6" spans="1:33" s="166" customFormat="1" ht="15" customHeight="1" thickBot="1" x14ac:dyDescent="0.25">
      <c r="A6" s="122"/>
      <c r="B6" s="137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137"/>
      <c r="Y6" s="137"/>
      <c r="Z6" s="137"/>
      <c r="AA6" s="137"/>
      <c r="AB6" s="137"/>
      <c r="AC6" s="174"/>
      <c r="AD6" s="174"/>
      <c r="AE6" s="174"/>
      <c r="AF6" s="174"/>
      <c r="AG6" s="174"/>
    </row>
    <row r="7" spans="1:33" ht="15" customHeight="1" x14ac:dyDescent="0.25">
      <c r="A7" s="305" t="s">
        <v>567</v>
      </c>
      <c r="B7" s="302" t="s">
        <v>19</v>
      </c>
      <c r="C7" s="302"/>
      <c r="D7" s="302"/>
      <c r="E7" s="111"/>
      <c r="F7" s="302" t="s">
        <v>64</v>
      </c>
      <c r="G7" s="302"/>
      <c r="H7" s="302"/>
      <c r="I7" s="111"/>
      <c r="J7" s="302" t="s">
        <v>65</v>
      </c>
      <c r="K7" s="302"/>
      <c r="L7" s="302"/>
      <c r="M7" s="111"/>
      <c r="N7" s="302" t="s">
        <v>66</v>
      </c>
      <c r="O7" s="302"/>
      <c r="P7" s="302"/>
      <c r="Q7" s="111"/>
      <c r="R7" s="302" t="s">
        <v>67</v>
      </c>
      <c r="S7" s="302"/>
      <c r="T7" s="302"/>
      <c r="U7" s="111"/>
      <c r="V7" s="302" t="s">
        <v>68</v>
      </c>
      <c r="W7" s="302"/>
      <c r="X7" s="302"/>
      <c r="Y7" s="111"/>
      <c r="Z7" s="302" t="s">
        <v>69</v>
      </c>
      <c r="AA7" s="302"/>
      <c r="AB7" s="302"/>
    </row>
    <row r="8" spans="1:33" ht="15" customHeight="1" thickBot="1" x14ac:dyDescent="0.3">
      <c r="A8" s="306"/>
      <c r="B8" s="112" t="s">
        <v>70</v>
      </c>
      <c r="C8" s="112" t="s">
        <v>71</v>
      </c>
      <c r="D8" s="112" t="s">
        <v>72</v>
      </c>
      <c r="E8" s="113"/>
      <c r="F8" s="112" t="s">
        <v>70</v>
      </c>
      <c r="G8" s="112" t="s">
        <v>71</v>
      </c>
      <c r="H8" s="112" t="s">
        <v>72</v>
      </c>
      <c r="I8" s="113"/>
      <c r="J8" s="112" t="s">
        <v>70</v>
      </c>
      <c r="K8" s="112" t="s">
        <v>71</v>
      </c>
      <c r="L8" s="112" t="s">
        <v>72</v>
      </c>
      <c r="M8" s="113"/>
      <c r="N8" s="112" t="s">
        <v>70</v>
      </c>
      <c r="O8" s="112" t="s">
        <v>71</v>
      </c>
      <c r="P8" s="112" t="s">
        <v>72</v>
      </c>
      <c r="Q8" s="113"/>
      <c r="R8" s="112" t="s">
        <v>70</v>
      </c>
      <c r="S8" s="112" t="s">
        <v>71</v>
      </c>
      <c r="T8" s="112" t="s">
        <v>72</v>
      </c>
      <c r="U8" s="113"/>
      <c r="V8" s="112" t="s">
        <v>70</v>
      </c>
      <c r="W8" s="112" t="s">
        <v>71</v>
      </c>
      <c r="X8" s="112" t="s">
        <v>72</v>
      </c>
      <c r="Y8" s="113"/>
      <c r="Z8" s="112" t="s">
        <v>70</v>
      </c>
      <c r="AA8" s="112" t="s">
        <v>71</v>
      </c>
      <c r="AB8" s="112" t="s">
        <v>72</v>
      </c>
    </row>
    <row r="9" spans="1:33" ht="15" customHeight="1" x14ac:dyDescent="0.25">
      <c r="A9" s="114"/>
      <c r="B9" s="115"/>
      <c r="C9" s="115"/>
      <c r="D9" s="115"/>
      <c r="E9" s="116"/>
      <c r="F9" s="115"/>
      <c r="G9" s="115"/>
      <c r="H9" s="115"/>
      <c r="I9" s="116"/>
      <c r="J9" s="115"/>
      <c r="K9" s="115"/>
      <c r="L9" s="115"/>
      <c r="M9" s="116"/>
      <c r="N9" s="115"/>
      <c r="O9" s="115"/>
      <c r="P9" s="115"/>
      <c r="Q9" s="116"/>
      <c r="R9" s="115"/>
      <c r="S9" s="115"/>
      <c r="T9" s="115"/>
      <c r="U9" s="116"/>
      <c r="V9" s="115"/>
      <c r="W9" s="115"/>
      <c r="X9" s="115"/>
      <c r="Y9" s="116"/>
      <c r="Z9" s="115"/>
      <c r="AA9" s="115"/>
      <c r="AB9" s="115"/>
    </row>
    <row r="10" spans="1:33" ht="15" customHeight="1" x14ac:dyDescent="0.25">
      <c r="A10" s="138" t="s">
        <v>19</v>
      </c>
      <c r="B10" s="155">
        <f t="shared" ref="B10:D13" si="0">+B16+B22</f>
        <v>438019</v>
      </c>
      <c r="C10" s="155">
        <f t="shared" si="0"/>
        <v>224982</v>
      </c>
      <c r="D10" s="155">
        <f t="shared" si="0"/>
        <v>213037</v>
      </c>
      <c r="E10" s="155"/>
      <c r="F10" s="155">
        <f t="shared" ref="F10:H13" si="1">+F16+F22</f>
        <v>73302</v>
      </c>
      <c r="G10" s="155">
        <f t="shared" si="1"/>
        <v>37638</v>
      </c>
      <c r="H10" s="155">
        <f t="shared" si="1"/>
        <v>35664</v>
      </c>
      <c r="I10" s="155"/>
      <c r="J10" s="155">
        <f t="shared" ref="J10:L13" si="2">+J16+J22</f>
        <v>79703</v>
      </c>
      <c r="K10" s="155">
        <f t="shared" si="2"/>
        <v>41490</v>
      </c>
      <c r="L10" s="155">
        <f t="shared" si="2"/>
        <v>38213</v>
      </c>
      <c r="M10" s="155"/>
      <c r="N10" s="155">
        <f t="shared" ref="N10:P13" si="3">+N16+N22</f>
        <v>73574</v>
      </c>
      <c r="O10" s="155">
        <f t="shared" si="3"/>
        <v>37805</v>
      </c>
      <c r="P10" s="155">
        <f t="shared" si="3"/>
        <v>35769</v>
      </c>
      <c r="Q10" s="155"/>
      <c r="R10" s="155">
        <f t="shared" ref="R10:T13" si="4">+R16+R22</f>
        <v>72309</v>
      </c>
      <c r="S10" s="155">
        <f t="shared" si="4"/>
        <v>37196</v>
      </c>
      <c r="T10" s="155">
        <f t="shared" si="4"/>
        <v>35113</v>
      </c>
      <c r="U10" s="155"/>
      <c r="V10" s="155">
        <f t="shared" ref="V10:X13" si="5">+V16+V22</f>
        <v>70183</v>
      </c>
      <c r="W10" s="155">
        <f t="shared" si="5"/>
        <v>35794</v>
      </c>
      <c r="X10" s="155">
        <f t="shared" si="5"/>
        <v>34389</v>
      </c>
      <c r="Y10" s="155"/>
      <c r="Z10" s="155">
        <f t="shared" ref="Z10:AB13" si="6">+Z16+Z22</f>
        <v>68948</v>
      </c>
      <c r="AA10" s="155">
        <f t="shared" si="6"/>
        <v>35059</v>
      </c>
      <c r="AB10" s="155">
        <f t="shared" si="6"/>
        <v>33889</v>
      </c>
    </row>
    <row r="11" spans="1:33" ht="15" customHeight="1" x14ac:dyDescent="0.25">
      <c r="A11" s="118" t="s">
        <v>73</v>
      </c>
      <c r="B11" s="117">
        <f t="shared" si="0"/>
        <v>396148</v>
      </c>
      <c r="C11" s="117">
        <f t="shared" si="0"/>
        <v>203636</v>
      </c>
      <c r="D11" s="117">
        <f t="shared" si="0"/>
        <v>192512</v>
      </c>
      <c r="E11" s="117"/>
      <c r="F11" s="117">
        <f t="shared" si="1"/>
        <v>65695</v>
      </c>
      <c r="G11" s="117">
        <f t="shared" si="1"/>
        <v>33747</v>
      </c>
      <c r="H11" s="117">
        <f t="shared" si="1"/>
        <v>31948</v>
      </c>
      <c r="I11" s="117"/>
      <c r="J11" s="117">
        <f t="shared" si="2"/>
        <v>72377</v>
      </c>
      <c r="K11" s="117">
        <f t="shared" si="2"/>
        <v>37719</v>
      </c>
      <c r="L11" s="117">
        <f t="shared" si="2"/>
        <v>34658</v>
      </c>
      <c r="M11" s="117"/>
      <c r="N11" s="117">
        <f t="shared" si="3"/>
        <v>66681</v>
      </c>
      <c r="O11" s="117">
        <f t="shared" si="3"/>
        <v>34282</v>
      </c>
      <c r="P11" s="117">
        <f t="shared" si="3"/>
        <v>32399</v>
      </c>
      <c r="Q11" s="117"/>
      <c r="R11" s="117">
        <f t="shared" si="4"/>
        <v>65535</v>
      </c>
      <c r="S11" s="117">
        <f t="shared" si="4"/>
        <v>33727</v>
      </c>
      <c r="T11" s="117">
        <f t="shared" si="4"/>
        <v>31808</v>
      </c>
      <c r="U11" s="117"/>
      <c r="V11" s="117">
        <f t="shared" si="5"/>
        <v>63592</v>
      </c>
      <c r="W11" s="117">
        <f t="shared" si="5"/>
        <v>32470</v>
      </c>
      <c r="X11" s="117">
        <f t="shared" si="5"/>
        <v>31122</v>
      </c>
      <c r="Y11" s="117"/>
      <c r="Z11" s="117">
        <f t="shared" si="6"/>
        <v>62268</v>
      </c>
      <c r="AA11" s="117">
        <f t="shared" si="6"/>
        <v>31691</v>
      </c>
      <c r="AB11" s="117">
        <f t="shared" si="6"/>
        <v>30577</v>
      </c>
    </row>
    <row r="12" spans="1:33" ht="15" customHeight="1" x14ac:dyDescent="0.25">
      <c r="A12" s="118" t="s">
        <v>74</v>
      </c>
      <c r="B12" s="117">
        <f t="shared" si="0"/>
        <v>36476</v>
      </c>
      <c r="C12" s="117">
        <f t="shared" si="0"/>
        <v>18815</v>
      </c>
      <c r="D12" s="117">
        <f t="shared" si="0"/>
        <v>17661</v>
      </c>
      <c r="E12" s="117"/>
      <c r="F12" s="117">
        <f t="shared" si="1"/>
        <v>6666</v>
      </c>
      <c r="G12" s="117">
        <f t="shared" si="1"/>
        <v>3463</v>
      </c>
      <c r="H12" s="117">
        <f t="shared" si="1"/>
        <v>3203</v>
      </c>
      <c r="I12" s="117"/>
      <c r="J12" s="117">
        <f t="shared" si="2"/>
        <v>6393</v>
      </c>
      <c r="K12" s="117">
        <f t="shared" si="2"/>
        <v>3321</v>
      </c>
      <c r="L12" s="117">
        <f t="shared" si="2"/>
        <v>3072</v>
      </c>
      <c r="M12" s="117"/>
      <c r="N12" s="117">
        <f t="shared" si="3"/>
        <v>6003</v>
      </c>
      <c r="O12" s="117">
        <f t="shared" si="3"/>
        <v>3089</v>
      </c>
      <c r="P12" s="117">
        <f t="shared" si="3"/>
        <v>2914</v>
      </c>
      <c r="Q12" s="117"/>
      <c r="R12" s="117">
        <f t="shared" si="4"/>
        <v>5901</v>
      </c>
      <c r="S12" s="117">
        <f t="shared" si="4"/>
        <v>3076</v>
      </c>
      <c r="T12" s="117">
        <f t="shared" si="4"/>
        <v>2825</v>
      </c>
      <c r="U12" s="117"/>
      <c r="V12" s="117">
        <f t="shared" si="5"/>
        <v>5701</v>
      </c>
      <c r="W12" s="117">
        <f t="shared" si="5"/>
        <v>2903</v>
      </c>
      <c r="X12" s="117">
        <f t="shared" si="5"/>
        <v>2798</v>
      </c>
      <c r="Y12" s="117"/>
      <c r="Z12" s="117">
        <f t="shared" si="6"/>
        <v>5812</v>
      </c>
      <c r="AA12" s="117">
        <f t="shared" si="6"/>
        <v>2963</v>
      </c>
      <c r="AB12" s="117">
        <f t="shared" si="6"/>
        <v>2849</v>
      </c>
    </row>
    <row r="13" spans="1:33" ht="15" customHeight="1" x14ac:dyDescent="0.25">
      <c r="A13" s="118" t="s">
        <v>267</v>
      </c>
      <c r="B13" s="117">
        <f t="shared" si="0"/>
        <v>5395</v>
      </c>
      <c r="C13" s="117">
        <f t="shared" si="0"/>
        <v>2531</v>
      </c>
      <c r="D13" s="117">
        <f t="shared" si="0"/>
        <v>2864</v>
      </c>
      <c r="E13" s="117"/>
      <c r="F13" s="117">
        <f t="shared" si="1"/>
        <v>941</v>
      </c>
      <c r="G13" s="117">
        <f t="shared" si="1"/>
        <v>428</v>
      </c>
      <c r="H13" s="117">
        <f t="shared" si="1"/>
        <v>513</v>
      </c>
      <c r="I13" s="117"/>
      <c r="J13" s="117">
        <f t="shared" si="2"/>
        <v>933</v>
      </c>
      <c r="K13" s="117">
        <f t="shared" si="2"/>
        <v>450</v>
      </c>
      <c r="L13" s="117">
        <f t="shared" si="2"/>
        <v>483</v>
      </c>
      <c r="M13" s="117"/>
      <c r="N13" s="117">
        <f t="shared" si="3"/>
        <v>890</v>
      </c>
      <c r="O13" s="117">
        <f t="shared" si="3"/>
        <v>434</v>
      </c>
      <c r="P13" s="117">
        <f t="shared" si="3"/>
        <v>456</v>
      </c>
      <c r="Q13" s="117"/>
      <c r="R13" s="117">
        <f t="shared" si="4"/>
        <v>873</v>
      </c>
      <c r="S13" s="117">
        <f t="shared" si="4"/>
        <v>393</v>
      </c>
      <c r="T13" s="117">
        <f t="shared" si="4"/>
        <v>480</v>
      </c>
      <c r="U13" s="117"/>
      <c r="V13" s="117">
        <f t="shared" si="5"/>
        <v>890</v>
      </c>
      <c r="W13" s="117">
        <f t="shared" si="5"/>
        <v>421</v>
      </c>
      <c r="X13" s="117">
        <f t="shared" si="5"/>
        <v>469</v>
      </c>
      <c r="Y13" s="117"/>
      <c r="Z13" s="117">
        <f t="shared" si="6"/>
        <v>868</v>
      </c>
      <c r="AA13" s="117">
        <f t="shared" si="6"/>
        <v>405</v>
      </c>
      <c r="AB13" s="117">
        <f t="shared" si="6"/>
        <v>463</v>
      </c>
    </row>
    <row r="14" spans="1:33" ht="15" customHeight="1" x14ac:dyDescent="0.25">
      <c r="A14" s="114"/>
      <c r="B14" s="119"/>
      <c r="C14" s="119"/>
      <c r="D14" s="119"/>
      <c r="E14" s="119"/>
      <c r="F14" s="119"/>
      <c r="G14" s="119"/>
      <c r="H14" s="119"/>
      <c r="I14" s="119"/>
      <c r="J14" s="119"/>
      <c r="K14" s="119"/>
      <c r="L14" s="119"/>
      <c r="M14" s="119"/>
      <c r="N14" s="119"/>
      <c r="O14" s="119"/>
      <c r="P14" s="119"/>
      <c r="Q14" s="119"/>
      <c r="R14" s="119"/>
      <c r="S14" s="119"/>
      <c r="T14" s="119"/>
      <c r="U14" s="119"/>
      <c r="V14" s="119"/>
      <c r="W14" s="119"/>
      <c r="X14" s="119"/>
      <c r="Y14" s="119"/>
      <c r="Z14" s="119"/>
      <c r="AA14" s="119"/>
      <c r="AB14" s="119"/>
    </row>
    <row r="15" spans="1:33" ht="15" customHeight="1" x14ac:dyDescent="0.25">
      <c r="A15" s="138" t="s">
        <v>568</v>
      </c>
      <c r="B15" s="119"/>
      <c r="C15" s="119"/>
      <c r="D15" s="119"/>
      <c r="E15" s="120"/>
      <c r="F15" s="119"/>
      <c r="G15" s="119"/>
      <c r="H15" s="119"/>
      <c r="I15" s="120"/>
      <c r="J15" s="119"/>
      <c r="K15" s="119"/>
      <c r="L15" s="119"/>
      <c r="M15" s="120"/>
      <c r="N15" s="119"/>
      <c r="O15" s="119"/>
      <c r="P15" s="119"/>
      <c r="Q15" s="120"/>
      <c r="R15" s="119"/>
      <c r="S15" s="119"/>
      <c r="T15" s="119"/>
      <c r="U15" s="120"/>
      <c r="V15" s="119"/>
      <c r="W15" s="119"/>
      <c r="X15" s="119"/>
      <c r="Y15" s="120"/>
      <c r="Z15" s="119"/>
      <c r="AA15" s="119"/>
      <c r="AB15" s="119"/>
    </row>
    <row r="16" spans="1:33" ht="15" customHeight="1" x14ac:dyDescent="0.25">
      <c r="A16" s="139" t="s">
        <v>19</v>
      </c>
      <c r="B16" s="155">
        <f>SUM(B17:B19)</f>
        <v>311307</v>
      </c>
      <c r="C16" s="155">
        <f>SUM(C17:C19)</f>
        <v>159393</v>
      </c>
      <c r="D16" s="155">
        <f>SUM(D17:D19)</f>
        <v>151914</v>
      </c>
      <c r="E16" s="155"/>
      <c r="F16" s="155">
        <f>SUM(F17:F19)</f>
        <v>52047</v>
      </c>
      <c r="G16" s="155">
        <f>SUM(G17:G19)</f>
        <v>26685</v>
      </c>
      <c r="H16" s="155">
        <f>SUM(H17:H19)</f>
        <v>25362</v>
      </c>
      <c r="I16" s="176"/>
      <c r="J16" s="155">
        <f>SUM(J17:J19)</f>
        <v>56388</v>
      </c>
      <c r="K16" s="155">
        <f>SUM(K17:K19)</f>
        <v>29253</v>
      </c>
      <c r="L16" s="155">
        <f>SUM(L17:L19)</f>
        <v>27135</v>
      </c>
      <c r="M16" s="176"/>
      <c r="N16" s="155">
        <f>SUM(N17:N19)</f>
        <v>52219</v>
      </c>
      <c r="O16" s="155">
        <f>SUM(O17:O19)</f>
        <v>26759</v>
      </c>
      <c r="P16" s="155">
        <f>SUM(P17:P19)</f>
        <v>25460</v>
      </c>
      <c r="Q16" s="176"/>
      <c r="R16" s="155">
        <f>SUM(R17:R19)</f>
        <v>51395</v>
      </c>
      <c r="S16" s="155">
        <f>SUM(S17:S19)</f>
        <v>26409</v>
      </c>
      <c r="T16" s="155">
        <f>SUM(T17:T19)</f>
        <v>24986</v>
      </c>
      <c r="U16" s="176"/>
      <c r="V16" s="155">
        <f>SUM(V17:V19)</f>
        <v>49920</v>
      </c>
      <c r="W16" s="155">
        <f>SUM(W17:W19)</f>
        <v>25338</v>
      </c>
      <c r="X16" s="155">
        <f>SUM(X17:X19)</f>
        <v>24582</v>
      </c>
      <c r="Y16" s="176"/>
      <c r="Z16" s="155">
        <f>SUM(Z17:Z19)</f>
        <v>49338</v>
      </c>
      <c r="AA16" s="155">
        <f>SUM(AA17:AA19)</f>
        <v>24949</v>
      </c>
      <c r="AB16" s="155">
        <f>SUM(AB17:AB19)</f>
        <v>24389</v>
      </c>
    </row>
    <row r="17" spans="1:32" ht="15" customHeight="1" x14ac:dyDescent="0.25">
      <c r="A17" s="118" t="s">
        <v>73</v>
      </c>
      <c r="B17" s="121">
        <v>270919</v>
      </c>
      <c r="C17" s="121">
        <v>138814</v>
      </c>
      <c r="D17" s="121">
        <v>132105</v>
      </c>
      <c r="E17" s="121"/>
      <c r="F17" s="121">
        <v>44732</v>
      </c>
      <c r="G17" s="121">
        <v>22927</v>
      </c>
      <c r="H17" s="121">
        <v>21805</v>
      </c>
      <c r="I17" s="121"/>
      <c r="J17" s="121">
        <v>49359</v>
      </c>
      <c r="K17" s="121">
        <v>25647</v>
      </c>
      <c r="L17" s="121">
        <v>23712</v>
      </c>
      <c r="M17" s="121"/>
      <c r="N17" s="121">
        <v>45562</v>
      </c>
      <c r="O17" s="121">
        <v>23363</v>
      </c>
      <c r="P17" s="121">
        <v>22199</v>
      </c>
      <c r="Q17" s="121"/>
      <c r="R17" s="121">
        <v>44866</v>
      </c>
      <c r="S17" s="121">
        <v>23056</v>
      </c>
      <c r="T17" s="121">
        <v>21810</v>
      </c>
      <c r="U17" s="121"/>
      <c r="V17" s="121">
        <v>43545</v>
      </c>
      <c r="W17" s="121">
        <v>22142</v>
      </c>
      <c r="X17" s="121">
        <v>21403</v>
      </c>
      <c r="Y17" s="121"/>
      <c r="Z17" s="121">
        <v>42855</v>
      </c>
      <c r="AA17" s="121">
        <v>21679</v>
      </c>
      <c r="AB17" s="121">
        <v>21176</v>
      </c>
    </row>
    <row r="18" spans="1:32" ht="15" customHeight="1" x14ac:dyDescent="0.25">
      <c r="A18" s="118" t="s">
        <v>74</v>
      </c>
      <c r="B18" s="121">
        <v>34993</v>
      </c>
      <c r="C18" s="121">
        <v>18048</v>
      </c>
      <c r="D18" s="121">
        <v>16945</v>
      </c>
      <c r="E18" s="121"/>
      <c r="F18" s="121">
        <v>6374</v>
      </c>
      <c r="G18" s="121">
        <v>3330</v>
      </c>
      <c r="H18" s="121">
        <v>3044</v>
      </c>
      <c r="I18" s="121"/>
      <c r="J18" s="121">
        <v>6096</v>
      </c>
      <c r="K18" s="121">
        <v>3156</v>
      </c>
      <c r="L18" s="121">
        <v>2940</v>
      </c>
      <c r="M18" s="121"/>
      <c r="N18" s="121">
        <v>5767</v>
      </c>
      <c r="O18" s="121">
        <v>2962</v>
      </c>
      <c r="P18" s="121">
        <v>2805</v>
      </c>
      <c r="Q18" s="121"/>
      <c r="R18" s="121">
        <v>5656</v>
      </c>
      <c r="S18" s="121">
        <v>2960</v>
      </c>
      <c r="T18" s="121">
        <v>2696</v>
      </c>
      <c r="U18" s="121"/>
      <c r="V18" s="121">
        <v>5485</v>
      </c>
      <c r="W18" s="121">
        <v>2775</v>
      </c>
      <c r="X18" s="121">
        <v>2710</v>
      </c>
      <c r="Y18" s="121"/>
      <c r="Z18" s="121">
        <v>5615</v>
      </c>
      <c r="AA18" s="121">
        <v>2865</v>
      </c>
      <c r="AB18" s="121">
        <v>2750</v>
      </c>
    </row>
    <row r="19" spans="1:32" ht="15" customHeight="1" x14ac:dyDescent="0.25">
      <c r="A19" s="118" t="s">
        <v>267</v>
      </c>
      <c r="B19" s="121">
        <v>5395</v>
      </c>
      <c r="C19" s="121">
        <v>2531</v>
      </c>
      <c r="D19" s="121">
        <v>2864</v>
      </c>
      <c r="E19" s="121"/>
      <c r="F19" s="121">
        <v>941</v>
      </c>
      <c r="G19" s="121">
        <v>428</v>
      </c>
      <c r="H19" s="121">
        <v>513</v>
      </c>
      <c r="I19" s="121"/>
      <c r="J19" s="121">
        <v>933</v>
      </c>
      <c r="K19" s="121">
        <v>450</v>
      </c>
      <c r="L19" s="121">
        <v>483</v>
      </c>
      <c r="M19" s="121"/>
      <c r="N19" s="121">
        <v>890</v>
      </c>
      <c r="O19" s="121">
        <v>434</v>
      </c>
      <c r="P19" s="121">
        <v>456</v>
      </c>
      <c r="Q19" s="121"/>
      <c r="R19" s="121">
        <v>873</v>
      </c>
      <c r="S19" s="121">
        <v>393</v>
      </c>
      <c r="T19" s="121">
        <v>480</v>
      </c>
      <c r="U19" s="121"/>
      <c r="V19" s="121">
        <v>890</v>
      </c>
      <c r="W19" s="121">
        <v>421</v>
      </c>
      <c r="X19" s="121">
        <v>469</v>
      </c>
      <c r="Y19" s="121"/>
      <c r="Z19" s="121">
        <v>868</v>
      </c>
      <c r="AA19" s="121">
        <v>405</v>
      </c>
      <c r="AB19" s="121">
        <v>463</v>
      </c>
    </row>
    <row r="20" spans="1:32" ht="15" customHeight="1" x14ac:dyDescent="0.25">
      <c r="A20" s="118"/>
      <c r="B20" s="121"/>
      <c r="C20" s="121"/>
      <c r="D20" s="121"/>
      <c r="E20" s="121"/>
      <c r="F20" s="121"/>
      <c r="G20" s="121"/>
      <c r="H20" s="121"/>
      <c r="I20" s="121"/>
      <c r="J20" s="121"/>
      <c r="K20" s="121"/>
      <c r="L20" s="121"/>
      <c r="M20" s="121"/>
      <c r="N20" s="121"/>
      <c r="O20" s="121"/>
      <c r="P20" s="121"/>
      <c r="Q20" s="121"/>
      <c r="R20" s="121"/>
      <c r="S20" s="121"/>
      <c r="T20" s="121"/>
      <c r="U20" s="121"/>
      <c r="V20" s="121"/>
      <c r="W20" s="121"/>
      <c r="X20" s="121"/>
      <c r="Y20" s="121"/>
      <c r="Z20" s="121"/>
      <c r="AA20" s="121"/>
      <c r="AB20" s="121"/>
    </row>
    <row r="21" spans="1:32" ht="15" customHeight="1" x14ac:dyDescent="0.25">
      <c r="A21" s="127" t="s">
        <v>569</v>
      </c>
      <c r="B21" s="121"/>
      <c r="C21" s="121"/>
      <c r="D21" s="121"/>
      <c r="E21" s="121"/>
      <c r="F21" s="121"/>
      <c r="G21" s="121"/>
      <c r="H21" s="121"/>
      <c r="I21" s="121"/>
      <c r="J21" s="121"/>
      <c r="K21" s="121"/>
      <c r="L21" s="121"/>
      <c r="M21" s="121"/>
      <c r="N21" s="121"/>
      <c r="O21" s="121"/>
      <c r="P21" s="121"/>
      <c r="Q21" s="121"/>
      <c r="R21" s="121"/>
      <c r="S21" s="121"/>
      <c r="T21" s="121"/>
      <c r="U21" s="121"/>
      <c r="V21" s="121"/>
      <c r="W21" s="121"/>
      <c r="X21" s="121"/>
      <c r="Y21" s="121"/>
      <c r="Z21" s="121"/>
      <c r="AA21" s="121"/>
      <c r="AB21" s="121"/>
    </row>
    <row r="22" spans="1:32" ht="15" customHeight="1" x14ac:dyDescent="0.25">
      <c r="A22" s="139" t="s">
        <v>19</v>
      </c>
      <c r="B22" s="155">
        <f>SUM(B23:B25)</f>
        <v>126712</v>
      </c>
      <c r="C22" s="155">
        <f>SUM(C23:C25)</f>
        <v>65589</v>
      </c>
      <c r="D22" s="155">
        <f>SUM(D23:D25)</f>
        <v>61123</v>
      </c>
      <c r="E22" s="155"/>
      <c r="F22" s="155">
        <f>SUM(F23:F25)</f>
        <v>21255</v>
      </c>
      <c r="G22" s="155">
        <f>SUM(G23:G25)</f>
        <v>10953</v>
      </c>
      <c r="H22" s="155">
        <f>SUM(H23:H25)</f>
        <v>10302</v>
      </c>
      <c r="I22" s="176"/>
      <c r="J22" s="155">
        <f>SUM(J23:J25)</f>
        <v>23315</v>
      </c>
      <c r="K22" s="155">
        <f>SUM(K23:K25)</f>
        <v>12237</v>
      </c>
      <c r="L22" s="155">
        <f>SUM(L23:L25)</f>
        <v>11078</v>
      </c>
      <c r="M22" s="176"/>
      <c r="N22" s="155">
        <f>SUM(N23:N25)</f>
        <v>21355</v>
      </c>
      <c r="O22" s="155">
        <f>SUM(O23:O25)</f>
        <v>11046</v>
      </c>
      <c r="P22" s="155">
        <f>SUM(P23:P25)</f>
        <v>10309</v>
      </c>
      <c r="Q22" s="176"/>
      <c r="R22" s="155">
        <f>SUM(R23:R25)</f>
        <v>20914</v>
      </c>
      <c r="S22" s="155">
        <f>SUM(S23:S25)</f>
        <v>10787</v>
      </c>
      <c r="T22" s="155">
        <f>SUM(T23:T25)</f>
        <v>10127</v>
      </c>
      <c r="U22" s="176"/>
      <c r="V22" s="155">
        <f>SUM(V23:V25)</f>
        <v>20263</v>
      </c>
      <c r="W22" s="155">
        <f>SUM(W23:W25)</f>
        <v>10456</v>
      </c>
      <c r="X22" s="155">
        <f>SUM(X23:X25)</f>
        <v>9807</v>
      </c>
      <c r="Y22" s="176"/>
      <c r="Z22" s="155">
        <f>SUM(Z23:Z25)</f>
        <v>19610</v>
      </c>
      <c r="AA22" s="155">
        <f>SUM(AA23:AA25)</f>
        <v>10110</v>
      </c>
      <c r="AB22" s="155">
        <f>SUM(AB23:AB25)</f>
        <v>9500</v>
      </c>
    </row>
    <row r="23" spans="1:32" ht="15" customHeight="1" x14ac:dyDescent="0.25">
      <c r="A23" s="118" t="s">
        <v>73</v>
      </c>
      <c r="B23" s="121">
        <v>125229</v>
      </c>
      <c r="C23" s="121">
        <v>64822</v>
      </c>
      <c r="D23" s="121">
        <v>60407</v>
      </c>
      <c r="E23" s="121"/>
      <c r="F23" s="121">
        <v>20963</v>
      </c>
      <c r="G23" s="121">
        <v>10820</v>
      </c>
      <c r="H23" s="121">
        <v>10143</v>
      </c>
      <c r="I23" s="121"/>
      <c r="J23" s="121">
        <v>23018</v>
      </c>
      <c r="K23" s="121">
        <v>12072</v>
      </c>
      <c r="L23" s="121">
        <v>10946</v>
      </c>
      <c r="M23" s="121"/>
      <c r="N23" s="121">
        <v>21119</v>
      </c>
      <c r="O23" s="121">
        <v>10919</v>
      </c>
      <c r="P23" s="121">
        <v>10200</v>
      </c>
      <c r="Q23" s="121"/>
      <c r="R23" s="121">
        <v>20669</v>
      </c>
      <c r="S23" s="121">
        <v>10671</v>
      </c>
      <c r="T23" s="121">
        <v>9998</v>
      </c>
      <c r="U23" s="121"/>
      <c r="V23" s="121">
        <v>20047</v>
      </c>
      <c r="W23" s="121">
        <v>10328</v>
      </c>
      <c r="X23" s="121">
        <v>9719</v>
      </c>
      <c r="Y23" s="121"/>
      <c r="Z23" s="121">
        <v>19413</v>
      </c>
      <c r="AA23" s="121">
        <v>10012</v>
      </c>
      <c r="AB23" s="121">
        <v>9401</v>
      </c>
    </row>
    <row r="24" spans="1:32" ht="15" customHeight="1" x14ac:dyDescent="0.25">
      <c r="A24" s="118" t="s">
        <v>74</v>
      </c>
      <c r="B24" s="121">
        <v>1483</v>
      </c>
      <c r="C24" s="121">
        <v>767</v>
      </c>
      <c r="D24" s="121">
        <v>716</v>
      </c>
      <c r="E24" s="121"/>
      <c r="F24" s="121">
        <v>292</v>
      </c>
      <c r="G24" s="121">
        <v>133</v>
      </c>
      <c r="H24" s="121">
        <v>159</v>
      </c>
      <c r="I24" s="121"/>
      <c r="J24" s="121">
        <v>297</v>
      </c>
      <c r="K24" s="121">
        <v>165</v>
      </c>
      <c r="L24" s="121">
        <v>132</v>
      </c>
      <c r="M24" s="121"/>
      <c r="N24" s="121">
        <v>236</v>
      </c>
      <c r="O24" s="121">
        <v>127</v>
      </c>
      <c r="P24" s="121">
        <v>109</v>
      </c>
      <c r="Q24" s="121"/>
      <c r="R24" s="121">
        <v>245</v>
      </c>
      <c r="S24" s="121">
        <v>116</v>
      </c>
      <c r="T24" s="121">
        <v>129</v>
      </c>
      <c r="U24" s="121"/>
      <c r="V24" s="121">
        <v>216</v>
      </c>
      <c r="W24" s="121">
        <v>128</v>
      </c>
      <c r="X24" s="121">
        <v>88</v>
      </c>
      <c r="Y24" s="121"/>
      <c r="Z24" s="121">
        <v>197</v>
      </c>
      <c r="AA24" s="121">
        <v>98</v>
      </c>
      <c r="AB24" s="121">
        <v>99</v>
      </c>
    </row>
    <row r="25" spans="1:32" ht="15" customHeight="1" thickBot="1" x14ac:dyDescent="0.3">
      <c r="A25" s="122" t="s">
        <v>267</v>
      </c>
      <c r="B25" s="123">
        <v>0</v>
      </c>
      <c r="C25" s="123">
        <v>0</v>
      </c>
      <c r="D25" s="123">
        <v>0</v>
      </c>
      <c r="E25" s="123"/>
      <c r="F25" s="123">
        <v>0</v>
      </c>
      <c r="G25" s="123">
        <v>0</v>
      </c>
      <c r="H25" s="123">
        <v>0</v>
      </c>
      <c r="I25" s="123"/>
      <c r="J25" s="123">
        <v>0</v>
      </c>
      <c r="K25" s="123">
        <v>0</v>
      </c>
      <c r="L25" s="123">
        <v>0</v>
      </c>
      <c r="M25" s="123"/>
      <c r="N25" s="123">
        <v>0</v>
      </c>
      <c r="O25" s="123">
        <v>0</v>
      </c>
      <c r="P25" s="123">
        <v>0</v>
      </c>
      <c r="Q25" s="123"/>
      <c r="R25" s="123">
        <v>0</v>
      </c>
      <c r="S25" s="123">
        <v>0</v>
      </c>
      <c r="T25" s="123">
        <v>0</v>
      </c>
      <c r="U25" s="123"/>
      <c r="V25" s="123">
        <v>0</v>
      </c>
      <c r="W25" s="123">
        <v>0</v>
      </c>
      <c r="X25" s="123">
        <v>0</v>
      </c>
      <c r="Y25" s="123"/>
      <c r="Z25" s="123">
        <v>0</v>
      </c>
      <c r="AA25" s="123">
        <v>0</v>
      </c>
      <c r="AB25" s="123">
        <v>0</v>
      </c>
    </row>
    <row r="26" spans="1:32" ht="15" customHeight="1" x14ac:dyDescent="0.25">
      <c r="A26" s="303" t="s">
        <v>260</v>
      </c>
      <c r="B26" s="303"/>
      <c r="C26" s="303"/>
      <c r="D26" s="303"/>
      <c r="E26" s="303"/>
      <c r="F26" s="303"/>
      <c r="G26" s="303"/>
      <c r="H26" s="303"/>
      <c r="I26" s="303"/>
      <c r="J26" s="303"/>
      <c r="K26" s="303"/>
      <c r="L26" s="303"/>
      <c r="M26" s="303"/>
      <c r="N26" s="303"/>
      <c r="O26" s="303"/>
      <c r="P26" s="303"/>
      <c r="Q26" s="303"/>
      <c r="R26" s="303"/>
      <c r="S26" s="303"/>
      <c r="T26" s="303"/>
      <c r="U26" s="303"/>
      <c r="V26" s="303"/>
      <c r="W26" s="303"/>
      <c r="X26" s="303"/>
      <c r="Y26" s="303"/>
      <c r="Z26" s="303"/>
      <c r="AA26" s="303"/>
      <c r="AB26" s="303"/>
    </row>
    <row r="27" spans="1:32" ht="15" customHeight="1" x14ac:dyDescent="0.25">
      <c r="A27" s="304" t="s">
        <v>243</v>
      </c>
      <c r="B27" s="304"/>
      <c r="C27" s="304"/>
      <c r="D27" s="304"/>
      <c r="E27" s="304"/>
      <c r="F27" s="304"/>
      <c r="G27" s="304"/>
      <c r="H27" s="304"/>
      <c r="I27" s="304"/>
      <c r="J27" s="304"/>
      <c r="K27" s="304"/>
      <c r="L27" s="304"/>
      <c r="M27" s="304"/>
      <c r="N27" s="304"/>
      <c r="O27" s="304"/>
      <c r="P27" s="304"/>
      <c r="Q27" s="304"/>
      <c r="R27" s="304"/>
      <c r="S27" s="304"/>
      <c r="T27" s="304"/>
      <c r="U27" s="304"/>
      <c r="V27" s="304"/>
      <c r="W27" s="304"/>
      <c r="X27" s="304"/>
      <c r="Y27" s="304"/>
      <c r="Z27" s="304"/>
      <c r="AA27" s="304"/>
      <c r="AB27" s="304"/>
    </row>
    <row r="28" spans="1:32" ht="15" customHeight="1" x14ac:dyDescent="0.25">
      <c r="A28" s="118"/>
    </row>
    <row r="29" spans="1:32" s="109" customFormat="1" ht="15" customHeight="1" x14ac:dyDescent="0.25">
      <c r="A29" s="308" t="s">
        <v>261</v>
      </c>
      <c r="B29" s="308"/>
      <c r="C29" s="308"/>
      <c r="D29" s="308"/>
      <c r="E29" s="308"/>
      <c r="F29" s="308"/>
      <c r="G29" s="308"/>
      <c r="H29" s="308"/>
      <c r="I29" s="308"/>
      <c r="J29" s="308"/>
      <c r="K29" s="308"/>
      <c r="L29" s="308"/>
      <c r="M29" s="308"/>
      <c r="N29" s="308"/>
      <c r="O29" s="308"/>
      <c r="P29" s="308"/>
      <c r="Q29" s="308"/>
      <c r="R29" s="308"/>
      <c r="S29" s="308"/>
      <c r="T29" s="308"/>
      <c r="U29" s="308"/>
      <c r="V29" s="308"/>
      <c r="W29" s="308"/>
      <c r="X29" s="308"/>
      <c r="Y29" s="308"/>
      <c r="Z29" s="308"/>
      <c r="AA29" s="308"/>
      <c r="AB29" s="308"/>
      <c r="AC29" s="140"/>
      <c r="AE29" s="286" t="s">
        <v>362</v>
      </c>
      <c r="AF29" s="286"/>
    </row>
    <row r="30" spans="1:32" s="109" customFormat="1" ht="15" customHeight="1" x14ac:dyDescent="0.25">
      <c r="A30" s="307" t="s">
        <v>75</v>
      </c>
      <c r="B30" s="307"/>
      <c r="C30" s="307"/>
      <c r="D30" s="307"/>
      <c r="E30" s="307"/>
      <c r="F30" s="307"/>
      <c r="G30" s="307"/>
      <c r="H30" s="307"/>
      <c r="I30" s="307"/>
      <c r="J30" s="307"/>
      <c r="K30" s="307"/>
      <c r="L30" s="307"/>
      <c r="M30" s="307"/>
      <c r="N30" s="307"/>
      <c r="O30" s="307"/>
      <c r="P30" s="307"/>
      <c r="Q30" s="307"/>
      <c r="R30" s="307"/>
      <c r="S30" s="307"/>
      <c r="T30" s="307"/>
      <c r="U30" s="307"/>
      <c r="V30" s="307"/>
      <c r="W30" s="307"/>
      <c r="X30" s="307"/>
      <c r="Y30" s="307"/>
      <c r="Z30" s="307"/>
      <c r="AA30" s="307"/>
      <c r="AB30" s="307"/>
      <c r="AC30" s="133"/>
      <c r="AE30" s="286"/>
      <c r="AF30" s="286"/>
    </row>
    <row r="31" spans="1:32" s="109" customFormat="1" ht="15" customHeight="1" x14ac:dyDescent="0.25">
      <c r="A31" s="308" t="s">
        <v>257</v>
      </c>
      <c r="B31" s="308"/>
      <c r="C31" s="308"/>
      <c r="D31" s="308"/>
      <c r="E31" s="308"/>
      <c r="F31" s="308"/>
      <c r="G31" s="308"/>
      <c r="H31" s="308"/>
      <c r="I31" s="308"/>
      <c r="J31" s="308"/>
      <c r="K31" s="308"/>
      <c r="L31" s="308"/>
      <c r="M31" s="308"/>
      <c r="N31" s="308"/>
      <c r="O31" s="308"/>
      <c r="P31" s="308"/>
      <c r="Q31" s="308"/>
      <c r="R31" s="308"/>
      <c r="S31" s="308"/>
      <c r="T31" s="308"/>
      <c r="U31" s="308"/>
      <c r="V31" s="308"/>
      <c r="W31" s="308"/>
      <c r="X31" s="308"/>
      <c r="Y31" s="308"/>
      <c r="Z31" s="308"/>
      <c r="AA31" s="308"/>
      <c r="AB31" s="308"/>
      <c r="AC31" s="140"/>
    </row>
    <row r="32" spans="1:32" s="109" customFormat="1" ht="15" customHeight="1" x14ac:dyDescent="0.25">
      <c r="A32" s="307" t="s">
        <v>258</v>
      </c>
      <c r="B32" s="307"/>
      <c r="C32" s="307"/>
      <c r="D32" s="307"/>
      <c r="E32" s="307"/>
      <c r="F32" s="307"/>
      <c r="G32" s="307"/>
      <c r="H32" s="307"/>
      <c r="I32" s="307"/>
      <c r="J32" s="307"/>
      <c r="K32" s="307"/>
      <c r="L32" s="307"/>
      <c r="M32" s="307"/>
      <c r="N32" s="307"/>
      <c r="O32" s="307"/>
      <c r="P32" s="307"/>
      <c r="Q32" s="307"/>
      <c r="R32" s="307"/>
      <c r="S32" s="307"/>
      <c r="T32" s="307"/>
      <c r="U32" s="307"/>
      <c r="V32" s="307"/>
      <c r="W32" s="307"/>
      <c r="X32" s="307"/>
      <c r="Y32" s="307"/>
      <c r="Z32" s="307"/>
      <c r="AA32" s="307"/>
      <c r="AB32" s="307"/>
      <c r="AC32" s="133"/>
    </row>
    <row r="33" spans="1:34" s="166" customFormat="1" ht="15" customHeight="1" x14ac:dyDescent="0.2">
      <c r="A33" s="307" t="s">
        <v>259</v>
      </c>
      <c r="B33" s="307"/>
      <c r="C33" s="307"/>
      <c r="D33" s="307"/>
      <c r="E33" s="307"/>
      <c r="F33" s="307"/>
      <c r="G33" s="307"/>
      <c r="H33" s="307"/>
      <c r="I33" s="307"/>
      <c r="J33" s="307"/>
      <c r="K33" s="307"/>
      <c r="L33" s="307"/>
      <c r="M33" s="307"/>
      <c r="N33" s="307"/>
      <c r="O33" s="307"/>
      <c r="P33" s="307"/>
      <c r="Q33" s="307"/>
      <c r="R33" s="307"/>
      <c r="S33" s="307"/>
      <c r="T33" s="307"/>
      <c r="U33" s="307"/>
      <c r="V33" s="307"/>
      <c r="W33" s="307"/>
      <c r="X33" s="307"/>
      <c r="Y33" s="307"/>
      <c r="Z33" s="307"/>
      <c r="AA33" s="307"/>
      <c r="AB33" s="307"/>
      <c r="AC33" s="133"/>
      <c r="AD33" s="174"/>
      <c r="AE33" s="174"/>
      <c r="AF33" s="174"/>
      <c r="AG33" s="174"/>
      <c r="AH33" s="174"/>
    </row>
    <row r="34" spans="1:34" s="166" customFormat="1" ht="15" customHeight="1" thickBot="1" x14ac:dyDescent="0.25">
      <c r="A34" s="122"/>
      <c r="B34" s="137"/>
      <c r="C34" s="137"/>
      <c r="D34" s="137"/>
      <c r="E34" s="137"/>
      <c r="F34" s="137"/>
      <c r="G34" s="137"/>
      <c r="H34" s="137"/>
      <c r="I34" s="137"/>
      <c r="J34" s="137"/>
      <c r="K34" s="137"/>
      <c r="L34" s="137"/>
      <c r="M34" s="137"/>
      <c r="N34" s="137"/>
      <c r="O34" s="137"/>
      <c r="P34" s="137"/>
      <c r="Q34" s="137"/>
      <c r="R34" s="137"/>
      <c r="S34" s="137"/>
      <c r="T34" s="137"/>
      <c r="U34" s="137"/>
      <c r="V34" s="137"/>
      <c r="W34" s="137"/>
      <c r="X34" s="137"/>
      <c r="Y34" s="137"/>
      <c r="Z34" s="137"/>
      <c r="AA34" s="137"/>
      <c r="AB34" s="137"/>
      <c r="AC34" s="232"/>
      <c r="AD34" s="174"/>
      <c r="AE34" s="174"/>
      <c r="AF34" s="174"/>
      <c r="AG34" s="174"/>
      <c r="AH34" s="174"/>
    </row>
    <row r="35" spans="1:34" ht="15" customHeight="1" x14ac:dyDescent="0.25">
      <c r="A35" s="305" t="s">
        <v>567</v>
      </c>
      <c r="B35" s="302" t="s">
        <v>19</v>
      </c>
      <c r="C35" s="302"/>
      <c r="D35" s="302"/>
      <c r="E35" s="111"/>
      <c r="F35" s="302" t="s">
        <v>64</v>
      </c>
      <c r="G35" s="302"/>
      <c r="H35" s="302"/>
      <c r="I35" s="111"/>
      <c r="J35" s="302" t="s">
        <v>65</v>
      </c>
      <c r="K35" s="302"/>
      <c r="L35" s="302"/>
      <c r="M35" s="111"/>
      <c r="N35" s="302" t="s">
        <v>66</v>
      </c>
      <c r="O35" s="302"/>
      <c r="P35" s="302"/>
      <c r="Q35" s="111"/>
      <c r="R35" s="302" t="s">
        <v>67</v>
      </c>
      <c r="S35" s="302"/>
      <c r="T35" s="302"/>
      <c r="U35" s="111"/>
      <c r="V35" s="302" t="s">
        <v>68</v>
      </c>
      <c r="W35" s="302"/>
      <c r="X35" s="302"/>
      <c r="Y35" s="111"/>
      <c r="Z35" s="302" t="s">
        <v>69</v>
      </c>
      <c r="AA35" s="302"/>
      <c r="AB35" s="302"/>
    </row>
    <row r="36" spans="1:34" ht="15" customHeight="1" thickBot="1" x14ac:dyDescent="0.3">
      <c r="A36" s="306"/>
      <c r="B36" s="112" t="s">
        <v>70</v>
      </c>
      <c r="C36" s="112" t="s">
        <v>71</v>
      </c>
      <c r="D36" s="112" t="s">
        <v>72</v>
      </c>
      <c r="E36" s="113"/>
      <c r="F36" s="112" t="s">
        <v>70</v>
      </c>
      <c r="G36" s="112" t="s">
        <v>71</v>
      </c>
      <c r="H36" s="112" t="s">
        <v>72</v>
      </c>
      <c r="I36" s="113"/>
      <c r="J36" s="112" t="s">
        <v>70</v>
      </c>
      <c r="K36" s="112" t="s">
        <v>71</v>
      </c>
      <c r="L36" s="112" t="s">
        <v>72</v>
      </c>
      <c r="M36" s="113"/>
      <c r="N36" s="112" t="s">
        <v>70</v>
      </c>
      <c r="O36" s="112" t="s">
        <v>71</v>
      </c>
      <c r="P36" s="112" t="s">
        <v>72</v>
      </c>
      <c r="Q36" s="113"/>
      <c r="R36" s="112" t="s">
        <v>70</v>
      </c>
      <c r="S36" s="112" t="s">
        <v>71</v>
      </c>
      <c r="T36" s="112" t="s">
        <v>72</v>
      </c>
      <c r="U36" s="113"/>
      <c r="V36" s="112" t="s">
        <v>70</v>
      </c>
      <c r="W36" s="112" t="s">
        <v>71</v>
      </c>
      <c r="X36" s="112" t="s">
        <v>72</v>
      </c>
      <c r="Y36" s="113"/>
      <c r="Z36" s="112" t="s">
        <v>70</v>
      </c>
      <c r="AA36" s="112" t="s">
        <v>71</v>
      </c>
      <c r="AB36" s="112" t="s">
        <v>72</v>
      </c>
    </row>
    <row r="37" spans="1:34" ht="15" customHeight="1" x14ac:dyDescent="0.25">
      <c r="A37" s="114"/>
      <c r="AC37" s="115"/>
    </row>
    <row r="38" spans="1:34" ht="15" customHeight="1" x14ac:dyDescent="0.25">
      <c r="A38" s="301" t="s">
        <v>570</v>
      </c>
      <c r="B38" s="301"/>
      <c r="C38" s="301"/>
      <c r="D38" s="301"/>
      <c r="E38" s="301"/>
      <c r="F38" s="301"/>
      <c r="G38" s="301"/>
      <c r="H38" s="301"/>
      <c r="I38" s="301"/>
      <c r="J38" s="301"/>
      <c r="K38" s="301"/>
      <c r="L38" s="301"/>
      <c r="M38" s="301"/>
      <c r="N38" s="301"/>
      <c r="O38" s="301"/>
      <c r="P38" s="301"/>
      <c r="Q38" s="301"/>
      <c r="R38" s="301"/>
      <c r="S38" s="301"/>
      <c r="T38" s="301"/>
      <c r="U38" s="301"/>
      <c r="V38" s="301"/>
      <c r="W38" s="301"/>
      <c r="X38" s="301"/>
      <c r="Y38" s="301"/>
      <c r="Z38" s="301"/>
      <c r="AA38" s="301"/>
      <c r="AB38" s="301"/>
      <c r="AC38" s="115"/>
    </row>
    <row r="39" spans="1:34" ht="15" customHeight="1" x14ac:dyDescent="0.25">
      <c r="A39" s="114"/>
      <c r="B39" s="239"/>
      <c r="C39" s="239"/>
      <c r="D39" s="239"/>
      <c r="E39" s="239"/>
      <c r="F39" s="239"/>
      <c r="G39" s="239"/>
      <c r="H39" s="239"/>
      <c r="I39" s="239"/>
      <c r="J39" s="239"/>
      <c r="K39" s="239"/>
      <c r="L39" s="239"/>
      <c r="M39" s="239"/>
      <c r="N39" s="239"/>
      <c r="O39" s="239"/>
      <c r="P39" s="239"/>
      <c r="Q39" s="239"/>
      <c r="R39" s="239"/>
      <c r="S39" s="239"/>
      <c r="T39" s="239"/>
      <c r="U39" s="239"/>
      <c r="V39" s="239"/>
      <c r="W39" s="239"/>
      <c r="X39" s="239"/>
      <c r="Y39" s="239"/>
      <c r="Z39" s="239"/>
      <c r="AA39" s="239"/>
      <c r="AB39" s="239"/>
      <c r="AC39" s="115"/>
    </row>
    <row r="40" spans="1:34" ht="15" customHeight="1" x14ac:dyDescent="0.25">
      <c r="A40" s="138" t="s">
        <v>19</v>
      </c>
      <c r="B40" s="155">
        <f t="shared" ref="B40:D43" si="7">+B46+B52</f>
        <v>395478</v>
      </c>
      <c r="C40" s="155">
        <f t="shared" si="7"/>
        <v>199260</v>
      </c>
      <c r="D40" s="155">
        <f t="shared" si="7"/>
        <v>196218</v>
      </c>
      <c r="E40" s="155"/>
      <c r="F40" s="155">
        <f t="shared" ref="F40:H43" si="8">+F46+F52</f>
        <v>72441</v>
      </c>
      <c r="G40" s="155">
        <f t="shared" si="8"/>
        <v>37135</v>
      </c>
      <c r="H40" s="155">
        <f t="shared" si="8"/>
        <v>35306</v>
      </c>
      <c r="I40" s="155"/>
      <c r="J40" s="155">
        <f t="shared" ref="J40:L43" si="9">+J46+J52</f>
        <v>68130</v>
      </c>
      <c r="K40" s="155">
        <f t="shared" si="9"/>
        <v>34541</v>
      </c>
      <c r="L40" s="155">
        <f t="shared" si="9"/>
        <v>33589</v>
      </c>
      <c r="M40" s="155"/>
      <c r="N40" s="155">
        <f t="shared" ref="N40:P43" si="10">+N46+N52</f>
        <v>66342</v>
      </c>
      <c r="O40" s="155">
        <f t="shared" si="10"/>
        <v>33498</v>
      </c>
      <c r="P40" s="155">
        <f t="shared" si="10"/>
        <v>32844</v>
      </c>
      <c r="Q40" s="155"/>
      <c r="R40" s="155">
        <f t="shared" ref="R40:T43" si="11">+R46+R52</f>
        <v>62612</v>
      </c>
      <c r="S40" s="155">
        <f t="shared" si="11"/>
        <v>31311</v>
      </c>
      <c r="T40" s="155">
        <f t="shared" si="11"/>
        <v>31301</v>
      </c>
      <c r="U40" s="155"/>
      <c r="V40" s="155">
        <f t="shared" ref="V40:X43" si="12">+V46+V52</f>
        <v>61540</v>
      </c>
      <c r="W40" s="155">
        <f t="shared" si="12"/>
        <v>30572</v>
      </c>
      <c r="X40" s="155">
        <f t="shared" si="12"/>
        <v>30968</v>
      </c>
      <c r="Y40" s="155"/>
      <c r="Z40" s="155">
        <f t="shared" ref="Z40:AB43" si="13">+Z46+Z52</f>
        <v>64413</v>
      </c>
      <c r="AA40" s="155">
        <f t="shared" si="13"/>
        <v>32202</v>
      </c>
      <c r="AB40" s="155">
        <f t="shared" si="13"/>
        <v>32211</v>
      </c>
      <c r="AC40" s="155"/>
    </row>
    <row r="41" spans="1:34" ht="15" customHeight="1" x14ac:dyDescent="0.25">
      <c r="A41" s="118" t="s">
        <v>73</v>
      </c>
      <c r="B41" s="117">
        <f t="shared" si="7"/>
        <v>354773</v>
      </c>
      <c r="C41" s="117">
        <f t="shared" si="7"/>
        <v>178622</v>
      </c>
      <c r="D41" s="117">
        <f t="shared" si="7"/>
        <v>176151</v>
      </c>
      <c r="E41" s="117"/>
      <c r="F41" s="117">
        <f t="shared" si="8"/>
        <v>64949</v>
      </c>
      <c r="G41" s="117">
        <f t="shared" si="8"/>
        <v>33312</v>
      </c>
      <c r="H41" s="117">
        <f t="shared" si="8"/>
        <v>31637</v>
      </c>
      <c r="I41" s="117"/>
      <c r="J41" s="117">
        <f t="shared" si="9"/>
        <v>60957</v>
      </c>
      <c r="K41" s="117">
        <f t="shared" si="9"/>
        <v>30873</v>
      </c>
      <c r="L41" s="117">
        <f t="shared" si="9"/>
        <v>30084</v>
      </c>
      <c r="M41" s="117"/>
      <c r="N41" s="117">
        <f t="shared" si="10"/>
        <v>59606</v>
      </c>
      <c r="O41" s="117">
        <f t="shared" si="10"/>
        <v>30073</v>
      </c>
      <c r="P41" s="117">
        <f t="shared" si="10"/>
        <v>29533</v>
      </c>
      <c r="Q41" s="117"/>
      <c r="R41" s="117">
        <f t="shared" si="11"/>
        <v>56043</v>
      </c>
      <c r="S41" s="117">
        <f t="shared" si="11"/>
        <v>27960</v>
      </c>
      <c r="T41" s="117">
        <f t="shared" si="11"/>
        <v>28083</v>
      </c>
      <c r="U41" s="117"/>
      <c r="V41" s="117">
        <f t="shared" si="12"/>
        <v>55251</v>
      </c>
      <c r="W41" s="117">
        <f t="shared" si="12"/>
        <v>27427</v>
      </c>
      <c r="X41" s="117">
        <f t="shared" si="12"/>
        <v>27824</v>
      </c>
      <c r="Y41" s="117"/>
      <c r="Z41" s="117">
        <f t="shared" si="13"/>
        <v>57967</v>
      </c>
      <c r="AA41" s="117">
        <f t="shared" si="13"/>
        <v>28976</v>
      </c>
      <c r="AB41" s="117">
        <f t="shared" si="13"/>
        <v>28991</v>
      </c>
      <c r="AC41" s="117"/>
    </row>
    <row r="42" spans="1:34" ht="15" customHeight="1" x14ac:dyDescent="0.25">
      <c r="A42" s="118" t="s">
        <v>74</v>
      </c>
      <c r="B42" s="117">
        <f t="shared" si="7"/>
        <v>35516</v>
      </c>
      <c r="C42" s="117">
        <f t="shared" si="7"/>
        <v>18221</v>
      </c>
      <c r="D42" s="117">
        <f t="shared" si="7"/>
        <v>17295</v>
      </c>
      <c r="E42" s="117"/>
      <c r="F42" s="117">
        <f t="shared" si="8"/>
        <v>6570</v>
      </c>
      <c r="G42" s="117">
        <f t="shared" si="8"/>
        <v>3404</v>
      </c>
      <c r="H42" s="117">
        <f t="shared" si="8"/>
        <v>3166</v>
      </c>
      <c r="I42" s="117"/>
      <c r="J42" s="117">
        <f t="shared" si="9"/>
        <v>6272</v>
      </c>
      <c r="K42" s="117">
        <f t="shared" si="9"/>
        <v>3240</v>
      </c>
      <c r="L42" s="117">
        <f t="shared" si="9"/>
        <v>3032</v>
      </c>
      <c r="M42" s="117"/>
      <c r="N42" s="117">
        <f t="shared" si="10"/>
        <v>5871</v>
      </c>
      <c r="O42" s="117">
        <f t="shared" si="10"/>
        <v>3003</v>
      </c>
      <c r="P42" s="117">
        <f t="shared" si="10"/>
        <v>2868</v>
      </c>
      <c r="Q42" s="117"/>
      <c r="R42" s="117">
        <f t="shared" si="11"/>
        <v>5727</v>
      </c>
      <c r="S42" s="117">
        <f t="shared" si="11"/>
        <v>2972</v>
      </c>
      <c r="T42" s="117">
        <f t="shared" si="11"/>
        <v>2755</v>
      </c>
      <c r="U42" s="117"/>
      <c r="V42" s="117">
        <f t="shared" si="12"/>
        <v>5456</v>
      </c>
      <c r="W42" s="117">
        <f t="shared" si="12"/>
        <v>2755</v>
      </c>
      <c r="X42" s="117">
        <f t="shared" si="12"/>
        <v>2701</v>
      </c>
      <c r="Y42" s="117"/>
      <c r="Z42" s="117">
        <f t="shared" si="13"/>
        <v>5620</v>
      </c>
      <c r="AA42" s="117">
        <f t="shared" si="13"/>
        <v>2847</v>
      </c>
      <c r="AB42" s="117">
        <f t="shared" si="13"/>
        <v>2773</v>
      </c>
      <c r="AC42" s="117"/>
    </row>
    <row r="43" spans="1:34" ht="15" customHeight="1" x14ac:dyDescent="0.25">
      <c r="A43" s="118" t="s">
        <v>267</v>
      </c>
      <c r="B43" s="117">
        <f t="shared" si="7"/>
        <v>5189</v>
      </c>
      <c r="C43" s="117">
        <f t="shared" si="7"/>
        <v>2417</v>
      </c>
      <c r="D43" s="117">
        <f t="shared" si="7"/>
        <v>2772</v>
      </c>
      <c r="E43" s="117"/>
      <c r="F43" s="117">
        <f t="shared" si="8"/>
        <v>922</v>
      </c>
      <c r="G43" s="117">
        <f t="shared" si="8"/>
        <v>419</v>
      </c>
      <c r="H43" s="117">
        <f t="shared" si="8"/>
        <v>503</v>
      </c>
      <c r="I43" s="117"/>
      <c r="J43" s="117">
        <f t="shared" si="9"/>
        <v>901</v>
      </c>
      <c r="K43" s="117">
        <f t="shared" si="9"/>
        <v>428</v>
      </c>
      <c r="L43" s="117">
        <f t="shared" si="9"/>
        <v>473</v>
      </c>
      <c r="M43" s="117"/>
      <c r="N43" s="117">
        <f t="shared" si="10"/>
        <v>865</v>
      </c>
      <c r="O43" s="117">
        <f t="shared" si="10"/>
        <v>422</v>
      </c>
      <c r="P43" s="117">
        <f t="shared" si="10"/>
        <v>443</v>
      </c>
      <c r="Q43" s="117"/>
      <c r="R43" s="117">
        <f t="shared" si="11"/>
        <v>842</v>
      </c>
      <c r="S43" s="117">
        <f t="shared" si="11"/>
        <v>379</v>
      </c>
      <c r="T43" s="117">
        <f t="shared" si="11"/>
        <v>463</v>
      </c>
      <c r="U43" s="117"/>
      <c r="V43" s="117">
        <f t="shared" si="12"/>
        <v>833</v>
      </c>
      <c r="W43" s="117">
        <f t="shared" si="12"/>
        <v>390</v>
      </c>
      <c r="X43" s="117">
        <f t="shared" si="12"/>
        <v>443</v>
      </c>
      <c r="Y43" s="117"/>
      <c r="Z43" s="117">
        <f t="shared" si="13"/>
        <v>826</v>
      </c>
      <c r="AA43" s="117">
        <f t="shared" si="13"/>
        <v>379</v>
      </c>
      <c r="AB43" s="117">
        <f t="shared" si="13"/>
        <v>447</v>
      </c>
      <c r="AC43" s="117"/>
    </row>
    <row r="44" spans="1:34" ht="15" customHeight="1" x14ac:dyDescent="0.25">
      <c r="A44" s="114"/>
      <c r="B44" s="119"/>
      <c r="C44" s="119"/>
      <c r="D44" s="119"/>
      <c r="E44" s="119"/>
      <c r="F44" s="119"/>
      <c r="G44" s="119"/>
      <c r="H44" s="119"/>
      <c r="I44" s="119"/>
      <c r="J44" s="119"/>
      <c r="K44" s="119"/>
      <c r="L44" s="119"/>
      <c r="M44" s="119"/>
      <c r="N44" s="119"/>
      <c r="O44" s="119"/>
      <c r="P44" s="119"/>
      <c r="Q44" s="119"/>
      <c r="R44" s="119"/>
      <c r="S44" s="119"/>
      <c r="T44" s="119"/>
      <c r="U44" s="119"/>
      <c r="V44" s="119"/>
      <c r="W44" s="119"/>
      <c r="X44" s="119"/>
      <c r="Y44" s="119"/>
      <c r="Z44" s="119"/>
      <c r="AA44" s="119"/>
      <c r="AB44" s="119"/>
      <c r="AC44" s="119"/>
    </row>
    <row r="45" spans="1:34" ht="15" customHeight="1" x14ac:dyDescent="0.25">
      <c r="A45" s="138" t="s">
        <v>568</v>
      </c>
      <c r="B45" s="119"/>
      <c r="C45" s="119"/>
      <c r="D45" s="119"/>
      <c r="E45" s="120"/>
      <c r="F45" s="119"/>
      <c r="G45" s="119"/>
      <c r="H45" s="119"/>
      <c r="I45" s="120"/>
      <c r="J45" s="119"/>
      <c r="K45" s="119"/>
      <c r="L45" s="119"/>
      <c r="M45" s="120"/>
      <c r="N45" s="119"/>
      <c r="O45" s="119"/>
      <c r="P45" s="119"/>
      <c r="Q45" s="120"/>
      <c r="R45" s="119"/>
      <c r="S45" s="119"/>
      <c r="T45" s="119"/>
      <c r="U45" s="120"/>
      <c r="V45" s="119"/>
      <c r="W45" s="119"/>
      <c r="X45" s="119"/>
      <c r="Y45" s="120"/>
      <c r="Z45" s="119"/>
      <c r="AA45" s="119"/>
      <c r="AB45" s="119"/>
      <c r="AC45" s="119"/>
    </row>
    <row r="46" spans="1:34" ht="15" customHeight="1" x14ac:dyDescent="0.25">
      <c r="A46" s="139" t="s">
        <v>19</v>
      </c>
      <c r="B46" s="155">
        <f>SUM(B47:B49)</f>
        <v>280928</v>
      </c>
      <c r="C46" s="155">
        <f>SUM(C47:C49)</f>
        <v>141184</v>
      </c>
      <c r="D46" s="155">
        <f>SUM(D47:D49)</f>
        <v>139744</v>
      </c>
      <c r="E46" s="155"/>
      <c r="F46" s="155">
        <f>SUM(F47:F49)</f>
        <v>51499</v>
      </c>
      <c r="G46" s="155">
        <f>SUM(G47:G49)</f>
        <v>26355</v>
      </c>
      <c r="H46" s="155">
        <f>SUM(H47:H49)</f>
        <v>25144</v>
      </c>
      <c r="I46" s="176"/>
      <c r="J46" s="155">
        <f>SUM(J47:J49)</f>
        <v>48321</v>
      </c>
      <c r="K46" s="155">
        <f>SUM(K47:K49)</f>
        <v>24454</v>
      </c>
      <c r="L46" s="155">
        <f>SUM(L47:L49)</f>
        <v>23867</v>
      </c>
      <c r="M46" s="176"/>
      <c r="N46" s="155">
        <f>SUM(N47:N49)</f>
        <v>47104</v>
      </c>
      <c r="O46" s="155">
        <f>SUM(O47:O49)</f>
        <v>23732</v>
      </c>
      <c r="P46" s="155">
        <f>SUM(P47:P49)</f>
        <v>23372</v>
      </c>
      <c r="Q46" s="176"/>
      <c r="R46" s="155">
        <f>SUM(R47:R49)</f>
        <v>44459</v>
      </c>
      <c r="S46" s="155">
        <f>SUM(S47:S49)</f>
        <v>22248</v>
      </c>
      <c r="T46" s="155">
        <f>SUM(T47:T49)</f>
        <v>22211</v>
      </c>
      <c r="U46" s="176"/>
      <c r="V46" s="155">
        <f>SUM(V47:V49)</f>
        <v>43595</v>
      </c>
      <c r="W46" s="155">
        <f>SUM(W47:W49)</f>
        <v>21562</v>
      </c>
      <c r="X46" s="155">
        <f>SUM(X47:X49)</f>
        <v>22033</v>
      </c>
      <c r="Y46" s="176"/>
      <c r="Z46" s="155">
        <f>SUM(Z47:Z49)</f>
        <v>45950</v>
      </c>
      <c r="AA46" s="155">
        <f>SUM(AA47:AA49)</f>
        <v>22833</v>
      </c>
      <c r="AB46" s="155">
        <f>SUM(AB47:AB49)</f>
        <v>23117</v>
      </c>
      <c r="AC46" s="155"/>
    </row>
    <row r="47" spans="1:34" ht="15" customHeight="1" x14ac:dyDescent="0.25">
      <c r="A47" s="118" t="s">
        <v>73</v>
      </c>
      <c r="B47" s="121">
        <v>241685</v>
      </c>
      <c r="C47" s="121">
        <v>121300</v>
      </c>
      <c r="D47" s="121">
        <v>120385</v>
      </c>
      <c r="E47" s="121"/>
      <c r="F47" s="121">
        <v>44298</v>
      </c>
      <c r="G47" s="121">
        <v>22664</v>
      </c>
      <c r="H47" s="121">
        <v>21634</v>
      </c>
      <c r="I47" s="121"/>
      <c r="J47" s="121">
        <v>41440</v>
      </c>
      <c r="K47" s="121">
        <v>20948</v>
      </c>
      <c r="L47" s="121">
        <v>20492</v>
      </c>
      <c r="M47" s="121"/>
      <c r="N47" s="121">
        <v>40601</v>
      </c>
      <c r="O47" s="121">
        <v>20432</v>
      </c>
      <c r="P47" s="121">
        <v>20169</v>
      </c>
      <c r="Q47" s="121"/>
      <c r="R47" s="121">
        <v>38130</v>
      </c>
      <c r="S47" s="121">
        <v>19012</v>
      </c>
      <c r="T47" s="121">
        <v>19118</v>
      </c>
      <c r="U47" s="121"/>
      <c r="V47" s="121">
        <v>37517</v>
      </c>
      <c r="W47" s="121">
        <v>18540</v>
      </c>
      <c r="X47" s="121">
        <v>18977</v>
      </c>
      <c r="Y47" s="121"/>
      <c r="Z47" s="121">
        <v>39699</v>
      </c>
      <c r="AA47" s="121">
        <v>19704</v>
      </c>
      <c r="AB47" s="121">
        <v>19995</v>
      </c>
      <c r="AC47" s="121"/>
    </row>
    <row r="48" spans="1:34" ht="15" customHeight="1" x14ac:dyDescent="0.25">
      <c r="A48" s="118" t="s">
        <v>74</v>
      </c>
      <c r="B48" s="121">
        <v>34054</v>
      </c>
      <c r="C48" s="121">
        <v>17467</v>
      </c>
      <c r="D48" s="121">
        <v>16587</v>
      </c>
      <c r="E48" s="121"/>
      <c r="F48" s="121">
        <v>6279</v>
      </c>
      <c r="G48" s="121">
        <v>3272</v>
      </c>
      <c r="H48" s="121">
        <v>3007</v>
      </c>
      <c r="I48" s="121"/>
      <c r="J48" s="121">
        <v>5980</v>
      </c>
      <c r="K48" s="121">
        <v>3078</v>
      </c>
      <c r="L48" s="121">
        <v>2902</v>
      </c>
      <c r="M48" s="121"/>
      <c r="N48" s="121">
        <v>5638</v>
      </c>
      <c r="O48" s="121">
        <v>2878</v>
      </c>
      <c r="P48" s="121">
        <v>2760</v>
      </c>
      <c r="Q48" s="121"/>
      <c r="R48" s="121">
        <v>5487</v>
      </c>
      <c r="S48" s="121">
        <v>2857</v>
      </c>
      <c r="T48" s="121">
        <v>2630</v>
      </c>
      <c r="U48" s="121"/>
      <c r="V48" s="121">
        <v>5245</v>
      </c>
      <c r="W48" s="121">
        <v>2632</v>
      </c>
      <c r="X48" s="121">
        <v>2613</v>
      </c>
      <c r="Y48" s="121"/>
      <c r="Z48" s="121">
        <v>5425</v>
      </c>
      <c r="AA48" s="121">
        <v>2750</v>
      </c>
      <c r="AB48" s="121">
        <v>2675</v>
      </c>
      <c r="AC48" s="121"/>
    </row>
    <row r="49" spans="1:29" ht="15" customHeight="1" x14ac:dyDescent="0.25">
      <c r="A49" s="118" t="s">
        <v>267</v>
      </c>
      <c r="B49" s="121">
        <v>5189</v>
      </c>
      <c r="C49" s="121">
        <v>2417</v>
      </c>
      <c r="D49" s="121">
        <v>2772</v>
      </c>
      <c r="E49" s="121"/>
      <c r="F49" s="121">
        <v>922</v>
      </c>
      <c r="G49" s="121">
        <v>419</v>
      </c>
      <c r="H49" s="121">
        <v>503</v>
      </c>
      <c r="I49" s="121"/>
      <c r="J49" s="121">
        <v>901</v>
      </c>
      <c r="K49" s="121">
        <v>428</v>
      </c>
      <c r="L49" s="121">
        <v>473</v>
      </c>
      <c r="M49" s="121"/>
      <c r="N49" s="121">
        <v>865</v>
      </c>
      <c r="O49" s="121">
        <v>422</v>
      </c>
      <c r="P49" s="121">
        <v>443</v>
      </c>
      <c r="Q49" s="121"/>
      <c r="R49" s="121">
        <v>842</v>
      </c>
      <c r="S49" s="121">
        <v>379</v>
      </c>
      <c r="T49" s="121">
        <v>463</v>
      </c>
      <c r="U49" s="121"/>
      <c r="V49" s="121">
        <v>833</v>
      </c>
      <c r="W49" s="121">
        <v>390</v>
      </c>
      <c r="X49" s="121">
        <v>443</v>
      </c>
      <c r="Y49" s="121"/>
      <c r="Z49" s="121">
        <v>826</v>
      </c>
      <c r="AA49" s="121">
        <v>379</v>
      </c>
      <c r="AB49" s="121">
        <v>447</v>
      </c>
      <c r="AC49" s="121"/>
    </row>
    <row r="50" spans="1:29" ht="15" customHeight="1" x14ac:dyDescent="0.25">
      <c r="A50" s="118"/>
      <c r="B50" s="121"/>
      <c r="C50" s="121"/>
      <c r="D50" s="121"/>
      <c r="E50" s="121"/>
      <c r="F50" s="121"/>
      <c r="G50" s="121"/>
      <c r="H50" s="121"/>
      <c r="I50" s="121"/>
      <c r="J50" s="121"/>
      <c r="K50" s="121"/>
      <c r="L50" s="121"/>
      <c r="M50" s="121"/>
      <c r="N50" s="121"/>
      <c r="O50" s="121"/>
      <c r="P50" s="121"/>
      <c r="Q50" s="121"/>
      <c r="R50" s="121"/>
      <c r="S50" s="121"/>
      <c r="T50" s="121"/>
      <c r="U50" s="121"/>
      <c r="V50" s="121"/>
      <c r="W50" s="121"/>
      <c r="X50" s="121"/>
      <c r="Y50" s="121"/>
      <c r="Z50" s="121"/>
      <c r="AA50" s="121"/>
      <c r="AB50" s="121"/>
      <c r="AC50" s="121"/>
    </row>
    <row r="51" spans="1:29" ht="15" customHeight="1" x14ac:dyDescent="0.25">
      <c r="A51" s="127" t="s">
        <v>569</v>
      </c>
      <c r="B51" s="121"/>
      <c r="C51" s="121"/>
      <c r="D51" s="121"/>
      <c r="E51" s="121"/>
      <c r="F51" s="121"/>
      <c r="G51" s="121"/>
      <c r="H51" s="121"/>
      <c r="I51" s="121"/>
      <c r="J51" s="121"/>
      <c r="K51" s="121"/>
      <c r="L51" s="121"/>
      <c r="M51" s="121"/>
      <c r="N51" s="121"/>
      <c r="O51" s="121"/>
      <c r="P51" s="121"/>
      <c r="Q51" s="121"/>
      <c r="R51" s="121"/>
      <c r="S51" s="121"/>
      <c r="T51" s="121"/>
      <c r="U51" s="121"/>
      <c r="V51" s="121"/>
      <c r="W51" s="121"/>
      <c r="X51" s="121"/>
      <c r="Y51" s="121"/>
      <c r="Z51" s="121"/>
      <c r="AA51" s="121"/>
      <c r="AB51" s="121"/>
      <c r="AC51" s="121"/>
    </row>
    <row r="52" spans="1:29" ht="15" customHeight="1" x14ac:dyDescent="0.25">
      <c r="A52" s="139" t="s">
        <v>19</v>
      </c>
      <c r="B52" s="155">
        <f>SUM(B53:B55)</f>
        <v>114550</v>
      </c>
      <c r="C52" s="155">
        <f>SUM(C53:C55)</f>
        <v>58076</v>
      </c>
      <c r="D52" s="155">
        <f>SUM(D53:D55)</f>
        <v>56474</v>
      </c>
      <c r="E52" s="155"/>
      <c r="F52" s="155">
        <f>SUM(F53:F55)</f>
        <v>20942</v>
      </c>
      <c r="G52" s="155">
        <f>SUM(G53:G55)</f>
        <v>10780</v>
      </c>
      <c r="H52" s="155">
        <f>SUM(H53:H55)</f>
        <v>10162</v>
      </c>
      <c r="I52" s="176"/>
      <c r="J52" s="155">
        <f>SUM(J53:J55)</f>
        <v>19809</v>
      </c>
      <c r="K52" s="155">
        <f>SUM(K53:K55)</f>
        <v>10087</v>
      </c>
      <c r="L52" s="155">
        <f>SUM(L53:L55)</f>
        <v>9722</v>
      </c>
      <c r="M52" s="176"/>
      <c r="N52" s="155">
        <f>SUM(N53:N55)</f>
        <v>19238</v>
      </c>
      <c r="O52" s="155">
        <f>SUM(O53:O55)</f>
        <v>9766</v>
      </c>
      <c r="P52" s="155">
        <f>SUM(P53:P55)</f>
        <v>9472</v>
      </c>
      <c r="Q52" s="176"/>
      <c r="R52" s="155">
        <f>SUM(R53:R55)</f>
        <v>18153</v>
      </c>
      <c r="S52" s="155">
        <f>SUM(S53:S55)</f>
        <v>9063</v>
      </c>
      <c r="T52" s="155">
        <f>SUM(T53:T55)</f>
        <v>9090</v>
      </c>
      <c r="U52" s="176"/>
      <c r="V52" s="155">
        <f>SUM(V53:V55)</f>
        <v>17945</v>
      </c>
      <c r="W52" s="155">
        <f>SUM(W53:W55)</f>
        <v>9010</v>
      </c>
      <c r="X52" s="155">
        <f>SUM(X53:X55)</f>
        <v>8935</v>
      </c>
      <c r="Y52" s="176"/>
      <c r="Z52" s="155">
        <f>SUM(Z53:Z55)</f>
        <v>18463</v>
      </c>
      <c r="AA52" s="155">
        <f>SUM(AA53:AA55)</f>
        <v>9369</v>
      </c>
      <c r="AB52" s="155">
        <f>SUM(AB53:AB55)</f>
        <v>9094</v>
      </c>
      <c r="AC52" s="155"/>
    </row>
    <row r="53" spans="1:29" ht="15" customHeight="1" x14ac:dyDescent="0.25">
      <c r="A53" s="118" t="s">
        <v>73</v>
      </c>
      <c r="B53" s="121">
        <v>113088</v>
      </c>
      <c r="C53" s="121">
        <v>57322</v>
      </c>
      <c r="D53" s="121">
        <v>55766</v>
      </c>
      <c r="E53" s="121"/>
      <c r="F53" s="121">
        <v>20651</v>
      </c>
      <c r="G53" s="121">
        <v>10648</v>
      </c>
      <c r="H53" s="121">
        <v>10003</v>
      </c>
      <c r="I53" s="121"/>
      <c r="J53" s="121">
        <v>19517</v>
      </c>
      <c r="K53" s="121">
        <v>9925</v>
      </c>
      <c r="L53" s="121">
        <v>9592</v>
      </c>
      <c r="M53" s="121"/>
      <c r="N53" s="121">
        <v>19005</v>
      </c>
      <c r="O53" s="121">
        <v>9641</v>
      </c>
      <c r="P53" s="121">
        <v>9364</v>
      </c>
      <c r="Q53" s="121"/>
      <c r="R53" s="121">
        <v>17913</v>
      </c>
      <c r="S53" s="121">
        <v>8948</v>
      </c>
      <c r="T53" s="121">
        <v>8965</v>
      </c>
      <c r="U53" s="121"/>
      <c r="V53" s="121">
        <v>17734</v>
      </c>
      <c r="W53" s="121">
        <v>8887</v>
      </c>
      <c r="X53" s="121">
        <v>8847</v>
      </c>
      <c r="Y53" s="121"/>
      <c r="Z53" s="121">
        <v>18268</v>
      </c>
      <c r="AA53" s="121">
        <v>9272</v>
      </c>
      <c r="AB53" s="121">
        <v>8996</v>
      </c>
      <c r="AC53" s="121"/>
    </row>
    <row r="54" spans="1:29" ht="15" customHeight="1" x14ac:dyDescent="0.25">
      <c r="A54" s="118" t="s">
        <v>74</v>
      </c>
      <c r="B54" s="121">
        <v>1462</v>
      </c>
      <c r="C54" s="121">
        <v>754</v>
      </c>
      <c r="D54" s="121">
        <v>708</v>
      </c>
      <c r="E54" s="121"/>
      <c r="F54" s="121">
        <v>291</v>
      </c>
      <c r="G54" s="121">
        <v>132</v>
      </c>
      <c r="H54" s="121">
        <v>159</v>
      </c>
      <c r="I54" s="121"/>
      <c r="J54" s="121">
        <v>292</v>
      </c>
      <c r="K54" s="121">
        <v>162</v>
      </c>
      <c r="L54" s="121">
        <v>130</v>
      </c>
      <c r="M54" s="121"/>
      <c r="N54" s="121">
        <v>233</v>
      </c>
      <c r="O54" s="121">
        <v>125</v>
      </c>
      <c r="P54" s="121">
        <v>108</v>
      </c>
      <c r="Q54" s="121"/>
      <c r="R54" s="121">
        <v>240</v>
      </c>
      <c r="S54" s="121">
        <v>115</v>
      </c>
      <c r="T54" s="121">
        <v>125</v>
      </c>
      <c r="U54" s="121"/>
      <c r="V54" s="121">
        <v>211</v>
      </c>
      <c r="W54" s="121">
        <v>123</v>
      </c>
      <c r="X54" s="121">
        <v>88</v>
      </c>
      <c r="Y54" s="121"/>
      <c r="Z54" s="121">
        <v>195</v>
      </c>
      <c r="AA54" s="121">
        <v>97</v>
      </c>
      <c r="AB54" s="121">
        <v>98</v>
      </c>
      <c r="AC54" s="121"/>
    </row>
    <row r="55" spans="1:29" ht="15" customHeight="1" x14ac:dyDescent="0.25">
      <c r="A55" s="118" t="s">
        <v>267</v>
      </c>
      <c r="B55" s="121">
        <v>0</v>
      </c>
      <c r="C55" s="121">
        <v>0</v>
      </c>
      <c r="D55" s="121">
        <v>0</v>
      </c>
      <c r="E55" s="121"/>
      <c r="F55" s="121">
        <v>0</v>
      </c>
      <c r="G55" s="121">
        <v>0</v>
      </c>
      <c r="H55" s="121">
        <v>0</v>
      </c>
      <c r="I55" s="121"/>
      <c r="J55" s="121">
        <v>0</v>
      </c>
      <c r="K55" s="121">
        <v>0</v>
      </c>
      <c r="L55" s="121">
        <v>0</v>
      </c>
      <c r="M55" s="121"/>
      <c r="N55" s="121">
        <v>0</v>
      </c>
      <c r="O55" s="121">
        <v>0</v>
      </c>
      <c r="P55" s="121">
        <v>0</v>
      </c>
      <c r="Q55" s="121"/>
      <c r="R55" s="121">
        <v>0</v>
      </c>
      <c r="S55" s="121">
        <v>0</v>
      </c>
      <c r="T55" s="121">
        <v>0</v>
      </c>
      <c r="U55" s="121"/>
      <c r="V55" s="121">
        <v>0</v>
      </c>
      <c r="W55" s="121">
        <v>0</v>
      </c>
      <c r="X55" s="121">
        <v>0</v>
      </c>
      <c r="Y55" s="121"/>
      <c r="Z55" s="121">
        <v>0</v>
      </c>
      <c r="AA55" s="121">
        <v>0</v>
      </c>
      <c r="AB55" s="121">
        <v>0</v>
      </c>
      <c r="AC55" s="121"/>
    </row>
    <row r="56" spans="1:29" ht="15" customHeight="1" x14ac:dyDescent="0.25">
      <c r="A56" s="118"/>
    </row>
    <row r="57" spans="1:29" ht="15" customHeight="1" x14ac:dyDescent="0.25">
      <c r="A57" s="301" t="s">
        <v>571</v>
      </c>
      <c r="B57" s="301"/>
      <c r="C57" s="301"/>
      <c r="D57" s="301"/>
      <c r="E57" s="301"/>
      <c r="F57" s="301"/>
      <c r="G57" s="301"/>
      <c r="H57" s="301"/>
      <c r="I57" s="301"/>
      <c r="J57" s="301"/>
      <c r="K57" s="301"/>
      <c r="L57" s="301"/>
      <c r="M57" s="301"/>
      <c r="N57" s="301"/>
      <c r="O57" s="301"/>
      <c r="P57" s="301"/>
      <c r="Q57" s="301"/>
      <c r="R57" s="301"/>
      <c r="S57" s="301"/>
      <c r="T57" s="301"/>
      <c r="U57" s="301"/>
      <c r="V57" s="301"/>
      <c r="W57" s="301"/>
      <c r="X57" s="301"/>
      <c r="Y57" s="301"/>
      <c r="Z57" s="301"/>
      <c r="AA57" s="301"/>
      <c r="AB57" s="301"/>
      <c r="AC57" s="115"/>
    </row>
    <row r="58" spans="1:29" ht="15" customHeight="1" x14ac:dyDescent="0.25">
      <c r="A58" s="114"/>
      <c r="B58" s="115"/>
      <c r="C58" s="115"/>
      <c r="D58" s="115"/>
      <c r="E58" s="115"/>
      <c r="F58" s="115"/>
      <c r="G58" s="115"/>
      <c r="H58" s="115"/>
      <c r="I58" s="115"/>
      <c r="J58" s="115"/>
      <c r="K58" s="115"/>
      <c r="L58" s="115"/>
      <c r="M58" s="115"/>
      <c r="N58" s="115"/>
      <c r="O58" s="115"/>
      <c r="P58" s="115"/>
      <c r="Q58" s="115"/>
      <c r="R58" s="115"/>
      <c r="S58" s="115"/>
      <c r="T58" s="115"/>
      <c r="U58" s="115"/>
      <c r="V58" s="115"/>
      <c r="W58" s="115"/>
      <c r="X58" s="115"/>
      <c r="Y58" s="115"/>
      <c r="Z58" s="115"/>
      <c r="AA58" s="115"/>
      <c r="AB58" s="115"/>
      <c r="AC58" s="115"/>
    </row>
    <row r="59" spans="1:29" ht="15" customHeight="1" x14ac:dyDescent="0.25">
      <c r="A59" s="115" t="s">
        <v>19</v>
      </c>
      <c r="B59" s="177">
        <f t="shared" ref="B59:D62" si="14">+B40/(B40+B91+B142)*100</f>
        <v>90.287864225067864</v>
      </c>
      <c r="C59" s="177">
        <f t="shared" si="14"/>
        <v>88.567085366829346</v>
      </c>
      <c r="D59" s="177">
        <f t="shared" si="14"/>
        <v>92.105127278360101</v>
      </c>
      <c r="E59" s="177"/>
      <c r="F59" s="177">
        <f t="shared" ref="F59:H62" si="15">+F40/(F40+F91+F142)*100</f>
        <v>98.825407219448309</v>
      </c>
      <c r="G59" s="177">
        <f t="shared" si="15"/>
        <v>98.663584675062438</v>
      </c>
      <c r="H59" s="177">
        <f t="shared" si="15"/>
        <v>98.996186630776123</v>
      </c>
      <c r="I59" s="177"/>
      <c r="J59" s="177">
        <f t="shared" ref="J59:L62" si="16">+J40/(J40+J91+J142)*100</f>
        <v>85.479843920555069</v>
      </c>
      <c r="K59" s="177">
        <f t="shared" si="16"/>
        <v>83.251385876114725</v>
      </c>
      <c r="L59" s="177">
        <f t="shared" si="16"/>
        <v>87.89940596132206</v>
      </c>
      <c r="M59" s="177"/>
      <c r="N59" s="177">
        <f t="shared" ref="N59:P62" si="17">+N40/(N40+N91+N142)*100</f>
        <v>90.17044064479299</v>
      </c>
      <c r="O59" s="177">
        <f t="shared" si="17"/>
        <v>88.607327073138478</v>
      </c>
      <c r="P59" s="177">
        <f t="shared" si="17"/>
        <v>91.822527887276692</v>
      </c>
      <c r="Q59" s="177"/>
      <c r="R59" s="177">
        <f t="shared" ref="R59:T62" si="18">+R40/(R40+R91+R142)*100</f>
        <v>86.589497849506984</v>
      </c>
      <c r="S59" s="177">
        <f t="shared" si="18"/>
        <v>84.180669444817852</v>
      </c>
      <c r="T59" s="177">
        <f t="shared" si="18"/>
        <v>89.141083328586888</v>
      </c>
      <c r="U59" s="177"/>
      <c r="V59" s="177">
        <f t="shared" ref="V59:X62" si="19">+V40/(V40+V91+V142)*100</f>
        <v>87.685051935653931</v>
      </c>
      <c r="W59" s="177">
        <f t="shared" si="19"/>
        <v>85.410962731183986</v>
      </c>
      <c r="X59" s="177">
        <f t="shared" si="19"/>
        <v>90.052051528104911</v>
      </c>
      <c r="Y59" s="177"/>
      <c r="Z59" s="177">
        <f t="shared" ref="Z59:AB62" si="20">+Z40/(Z40+Z91+Z142)*100</f>
        <v>93.422579335151127</v>
      </c>
      <c r="AA59" s="177">
        <f t="shared" si="20"/>
        <v>91.850879945235178</v>
      </c>
      <c r="AB59" s="177">
        <f t="shared" si="20"/>
        <v>95.048540824456325</v>
      </c>
      <c r="AC59" s="177"/>
    </row>
    <row r="60" spans="1:29" ht="15" customHeight="1" x14ac:dyDescent="0.25">
      <c r="A60" s="110" t="s">
        <v>73</v>
      </c>
      <c r="B60" s="128">
        <f t="shared" si="14"/>
        <v>89.555671112816427</v>
      </c>
      <c r="C60" s="128">
        <f t="shared" si="14"/>
        <v>87.716317350566698</v>
      </c>
      <c r="D60" s="128">
        <f t="shared" si="14"/>
        <v>91.5013090093085</v>
      </c>
      <c r="E60" s="128"/>
      <c r="F60" s="128">
        <f t="shared" si="15"/>
        <v>98.864449349265556</v>
      </c>
      <c r="G60" s="128">
        <f t="shared" si="15"/>
        <v>98.710996533025153</v>
      </c>
      <c r="H60" s="128">
        <f t="shared" si="15"/>
        <v>99.026543132590461</v>
      </c>
      <c r="I60" s="128"/>
      <c r="J60" s="128">
        <f t="shared" si="16"/>
        <v>84.221506832280966</v>
      </c>
      <c r="K60" s="128">
        <f t="shared" si="16"/>
        <v>81.849996023224364</v>
      </c>
      <c r="L60" s="128">
        <f t="shared" si="16"/>
        <v>86.802469848231283</v>
      </c>
      <c r="M60" s="128"/>
      <c r="N60" s="128">
        <f t="shared" si="17"/>
        <v>89.389781197042637</v>
      </c>
      <c r="O60" s="128">
        <f t="shared" si="17"/>
        <v>87.72241992882563</v>
      </c>
      <c r="P60" s="128">
        <f t="shared" si="17"/>
        <v>91.15404796444335</v>
      </c>
      <c r="Q60" s="128"/>
      <c r="R60" s="128">
        <f t="shared" si="18"/>
        <v>85.516136415655751</v>
      </c>
      <c r="S60" s="128">
        <f t="shared" si="18"/>
        <v>82.903397971891124</v>
      </c>
      <c r="T60" s="128">
        <f t="shared" si="18"/>
        <v>88.286334056399127</v>
      </c>
      <c r="U60" s="128"/>
      <c r="V60" s="128">
        <f t="shared" si="19"/>
        <v>86.88357026041011</v>
      </c>
      <c r="W60" s="128">
        <f t="shared" si="19"/>
        <v>84.468740375731443</v>
      </c>
      <c r="X60" s="128">
        <f t="shared" si="19"/>
        <v>89.402994666152551</v>
      </c>
      <c r="Y60" s="128"/>
      <c r="Z60" s="128">
        <f t="shared" si="20"/>
        <v>93.092760326331344</v>
      </c>
      <c r="AA60" s="128">
        <f t="shared" si="20"/>
        <v>91.432898930295664</v>
      </c>
      <c r="AB60" s="128">
        <f t="shared" si="20"/>
        <v>94.813094809824378</v>
      </c>
      <c r="AC60" s="128"/>
    </row>
    <row r="61" spans="1:29" ht="15" customHeight="1" x14ac:dyDescent="0.25">
      <c r="A61" s="110" t="s">
        <v>74</v>
      </c>
      <c r="B61" s="128">
        <f t="shared" si="14"/>
        <v>97.368132470665643</v>
      </c>
      <c r="C61" s="128">
        <f t="shared" si="14"/>
        <v>96.842944459208084</v>
      </c>
      <c r="D61" s="128">
        <f t="shared" si="14"/>
        <v>97.927637166638362</v>
      </c>
      <c r="E61" s="128"/>
      <c r="F61" s="128">
        <f t="shared" si="15"/>
        <v>98.55985598559856</v>
      </c>
      <c r="G61" s="128">
        <f t="shared" si="15"/>
        <v>98.296274906150742</v>
      </c>
      <c r="H61" s="128">
        <f t="shared" si="15"/>
        <v>98.844832969091485</v>
      </c>
      <c r="I61" s="128"/>
      <c r="J61" s="128">
        <f t="shared" si="16"/>
        <v>98.107304864695763</v>
      </c>
      <c r="K61" s="128">
        <f t="shared" si="16"/>
        <v>97.560975609756099</v>
      </c>
      <c r="L61" s="128">
        <f t="shared" si="16"/>
        <v>98.697916666666657</v>
      </c>
      <c r="M61" s="128"/>
      <c r="N61" s="128">
        <f t="shared" si="17"/>
        <v>97.801099450274862</v>
      </c>
      <c r="O61" s="128">
        <f t="shared" si="17"/>
        <v>97.215927484622853</v>
      </c>
      <c r="P61" s="128">
        <f t="shared" si="17"/>
        <v>98.421413864104323</v>
      </c>
      <c r="Q61" s="128"/>
      <c r="R61" s="128">
        <f t="shared" si="18"/>
        <v>97.051347229283166</v>
      </c>
      <c r="S61" s="128">
        <f t="shared" si="18"/>
        <v>96.618985695708716</v>
      </c>
      <c r="T61" s="128">
        <f t="shared" si="18"/>
        <v>97.522123893805315</v>
      </c>
      <c r="U61" s="128"/>
      <c r="V61" s="128">
        <f t="shared" si="19"/>
        <v>95.702508331871599</v>
      </c>
      <c r="W61" s="128">
        <f t="shared" si="19"/>
        <v>94.901825697554258</v>
      </c>
      <c r="X61" s="128">
        <f t="shared" si="19"/>
        <v>96.533238027162255</v>
      </c>
      <c r="Y61" s="128"/>
      <c r="Z61" s="128">
        <f t="shared" si="20"/>
        <v>96.696490020646948</v>
      </c>
      <c r="AA61" s="128">
        <f t="shared" si="20"/>
        <v>96.085048936888285</v>
      </c>
      <c r="AB61" s="128">
        <f t="shared" si="20"/>
        <v>97.332397332397335</v>
      </c>
      <c r="AC61" s="128"/>
    </row>
    <row r="62" spans="1:29" ht="15" customHeight="1" x14ac:dyDescent="0.25">
      <c r="A62" s="110" t="s">
        <v>267</v>
      </c>
      <c r="B62" s="128">
        <f t="shared" si="14"/>
        <v>96.181649675625579</v>
      </c>
      <c r="C62" s="128">
        <f t="shared" si="14"/>
        <v>95.49585144211774</v>
      </c>
      <c r="D62" s="128">
        <f t="shared" si="14"/>
        <v>96.787709497206706</v>
      </c>
      <c r="E62" s="128"/>
      <c r="F62" s="128">
        <f t="shared" si="15"/>
        <v>97.98087141339002</v>
      </c>
      <c r="G62" s="128">
        <f t="shared" si="15"/>
        <v>97.89719626168224</v>
      </c>
      <c r="H62" s="128">
        <f t="shared" si="15"/>
        <v>98.050682261208578</v>
      </c>
      <c r="I62" s="128"/>
      <c r="J62" s="128">
        <f t="shared" si="16"/>
        <v>96.570203644158624</v>
      </c>
      <c r="K62" s="128">
        <f t="shared" si="16"/>
        <v>95.111111111111114</v>
      </c>
      <c r="L62" s="128">
        <f t="shared" si="16"/>
        <v>97.929606625258799</v>
      </c>
      <c r="M62" s="128"/>
      <c r="N62" s="128">
        <f t="shared" si="17"/>
        <v>97.19101123595506</v>
      </c>
      <c r="O62" s="128">
        <f t="shared" si="17"/>
        <v>97.235023041474662</v>
      </c>
      <c r="P62" s="128">
        <f t="shared" si="17"/>
        <v>97.149122807017534</v>
      </c>
      <c r="Q62" s="128"/>
      <c r="R62" s="128">
        <f t="shared" si="18"/>
        <v>96.449026345933561</v>
      </c>
      <c r="S62" s="128">
        <f t="shared" si="18"/>
        <v>96.437659033078887</v>
      </c>
      <c r="T62" s="128">
        <f t="shared" si="18"/>
        <v>96.458333333333329</v>
      </c>
      <c r="U62" s="128"/>
      <c r="V62" s="128">
        <f t="shared" si="19"/>
        <v>93.595505617977523</v>
      </c>
      <c r="W62" s="128">
        <f t="shared" si="19"/>
        <v>92.63657957244655</v>
      </c>
      <c r="X62" s="128">
        <f t="shared" si="19"/>
        <v>94.456289978678043</v>
      </c>
      <c r="Y62" s="128"/>
      <c r="Z62" s="128">
        <f t="shared" si="20"/>
        <v>95.161290322580655</v>
      </c>
      <c r="AA62" s="128">
        <f t="shared" si="20"/>
        <v>93.58024691358024</v>
      </c>
      <c r="AB62" s="128">
        <f t="shared" si="20"/>
        <v>96.54427645788337</v>
      </c>
      <c r="AC62" s="128"/>
    </row>
    <row r="63" spans="1:29" ht="15" customHeight="1" x14ac:dyDescent="0.25">
      <c r="A63" s="129"/>
      <c r="B63" s="130"/>
      <c r="C63" s="130"/>
      <c r="D63" s="130"/>
      <c r="E63" s="130"/>
      <c r="F63" s="130"/>
      <c r="G63" s="130"/>
      <c r="H63" s="130"/>
      <c r="I63" s="130"/>
      <c r="J63" s="130"/>
      <c r="K63" s="130"/>
      <c r="L63" s="130"/>
      <c r="M63" s="130"/>
      <c r="N63" s="130"/>
      <c r="O63" s="130"/>
      <c r="P63" s="130"/>
      <c r="Q63" s="130"/>
      <c r="R63" s="130"/>
      <c r="S63" s="130"/>
      <c r="T63" s="130"/>
      <c r="U63" s="130"/>
      <c r="V63" s="130"/>
      <c r="W63" s="130"/>
      <c r="X63" s="130"/>
      <c r="Y63" s="130"/>
      <c r="Z63" s="130"/>
      <c r="AA63" s="130"/>
      <c r="AB63" s="130"/>
      <c r="AC63" s="130"/>
    </row>
    <row r="64" spans="1:29" ht="15" customHeight="1" x14ac:dyDescent="0.25">
      <c r="A64" s="115" t="s">
        <v>568</v>
      </c>
      <c r="B64" s="130"/>
      <c r="C64" s="130"/>
      <c r="D64" s="130"/>
      <c r="E64" s="131"/>
      <c r="F64" s="130"/>
      <c r="G64" s="130"/>
      <c r="H64" s="130"/>
      <c r="I64" s="131"/>
      <c r="J64" s="130"/>
      <c r="K64" s="130"/>
      <c r="L64" s="130"/>
      <c r="M64" s="131"/>
      <c r="N64" s="130"/>
      <c r="O64" s="130"/>
      <c r="P64" s="130"/>
      <c r="Q64" s="131"/>
      <c r="R64" s="130"/>
      <c r="S64" s="130"/>
      <c r="T64" s="130"/>
      <c r="U64" s="131"/>
      <c r="V64" s="130"/>
      <c r="W64" s="130"/>
      <c r="X64" s="130"/>
      <c r="Y64" s="131"/>
      <c r="Z64" s="130"/>
      <c r="AA64" s="130"/>
      <c r="AB64" s="130"/>
      <c r="AC64" s="130"/>
    </row>
    <row r="65" spans="1:32" ht="15" customHeight="1" x14ac:dyDescent="0.25">
      <c r="A65" s="141" t="s">
        <v>19</v>
      </c>
      <c r="B65" s="177">
        <f t="shared" ref="B65:D68" si="21">+B46/(B46+B97+B148)*100</f>
        <v>90.241465819914097</v>
      </c>
      <c r="C65" s="177">
        <f t="shared" si="21"/>
        <v>88.576035334048541</v>
      </c>
      <c r="D65" s="177">
        <f t="shared" si="21"/>
        <v>91.988888450044101</v>
      </c>
      <c r="E65" s="177"/>
      <c r="F65" s="177">
        <f t="shared" ref="F65:H68" si="22">+F46/(F46+F97+F148)*100</f>
        <v>98.947105500797363</v>
      </c>
      <c r="G65" s="177">
        <f t="shared" si="22"/>
        <v>98.763350196739736</v>
      </c>
      <c r="H65" s="177">
        <f t="shared" si="22"/>
        <v>99.140446337039663</v>
      </c>
      <c r="I65" s="177"/>
      <c r="J65" s="177">
        <f t="shared" ref="J65:L68" si="23">+J46/(J46+J97+J148)*100</f>
        <v>85.693764630772506</v>
      </c>
      <c r="K65" s="177">
        <f t="shared" si="23"/>
        <v>83.594844973165152</v>
      </c>
      <c r="L65" s="177">
        <f t="shared" si="23"/>
        <v>87.956513727658006</v>
      </c>
      <c r="M65" s="177"/>
      <c r="N65" s="177">
        <f t="shared" ref="N65:P68" si="24">+N46/(N46+N97+N148)*100</f>
        <v>90.204714758995763</v>
      </c>
      <c r="O65" s="177">
        <f t="shared" si="24"/>
        <v>88.68791808363541</v>
      </c>
      <c r="P65" s="177">
        <f t="shared" si="24"/>
        <v>91.79890023566378</v>
      </c>
      <c r="Q65" s="177"/>
      <c r="R65" s="177">
        <f t="shared" ref="R65:T68" si="25">+R46/(R46+R97+R148)*100</f>
        <v>86.504523786360537</v>
      </c>
      <c r="S65" s="177">
        <f t="shared" si="25"/>
        <v>84.244007724639332</v>
      </c>
      <c r="T65" s="177">
        <f t="shared" si="25"/>
        <v>88.893780517089567</v>
      </c>
      <c r="U65" s="177"/>
      <c r="V65" s="177">
        <f t="shared" ref="V65:X68" si="26">+V46/(V46+V97+V148)*100</f>
        <v>87.329727564102569</v>
      </c>
      <c r="W65" s="177">
        <f t="shared" si="26"/>
        <v>85.097482042781593</v>
      </c>
      <c r="X65" s="177">
        <f t="shared" si="26"/>
        <v>89.630624033845905</v>
      </c>
      <c r="Y65" s="177"/>
      <c r="Z65" s="177">
        <f t="shared" ref="Z65:AB68" si="27">+Z46/(Z46+Z97+Z148)*100</f>
        <v>93.133082005756208</v>
      </c>
      <c r="AA65" s="177">
        <f t="shared" si="27"/>
        <v>91.518698144214198</v>
      </c>
      <c r="AB65" s="177">
        <f t="shared" si="27"/>
        <v>94.784534011234584</v>
      </c>
      <c r="AC65" s="177"/>
    </row>
    <row r="66" spans="1:32" ht="15" customHeight="1" x14ac:dyDescent="0.25">
      <c r="A66" s="110" t="s">
        <v>73</v>
      </c>
      <c r="B66" s="128">
        <f t="shared" si="21"/>
        <v>89.209320867122642</v>
      </c>
      <c r="C66" s="128">
        <f t="shared" si="21"/>
        <v>87.383116976673818</v>
      </c>
      <c r="D66" s="128">
        <f t="shared" si="21"/>
        <v>91.128269179819085</v>
      </c>
      <c r="E66" s="132"/>
      <c r="F66" s="128">
        <f t="shared" si="22"/>
        <v>99.029777340606273</v>
      </c>
      <c r="G66" s="128">
        <f t="shared" si="22"/>
        <v>98.852880882801941</v>
      </c>
      <c r="H66" s="128">
        <f t="shared" si="22"/>
        <v>99.215776198119698</v>
      </c>
      <c r="I66" s="132"/>
      <c r="J66" s="128">
        <f t="shared" si="23"/>
        <v>83.956320022690903</v>
      </c>
      <c r="K66" s="128">
        <f t="shared" si="23"/>
        <v>81.678168986626119</v>
      </c>
      <c r="L66" s="128">
        <f t="shared" si="23"/>
        <v>86.420377867746296</v>
      </c>
      <c r="M66" s="132"/>
      <c r="N66" s="128">
        <f t="shared" si="24"/>
        <v>89.111540318686622</v>
      </c>
      <c r="O66" s="128">
        <f t="shared" si="24"/>
        <v>87.454522107606053</v>
      </c>
      <c r="P66" s="128">
        <f t="shared" si="24"/>
        <v>90.855443938916167</v>
      </c>
      <c r="Q66" s="132"/>
      <c r="R66" s="128">
        <f t="shared" si="25"/>
        <v>84.986403958454062</v>
      </c>
      <c r="S66" s="128">
        <f t="shared" si="25"/>
        <v>82.46009715475364</v>
      </c>
      <c r="T66" s="128">
        <f t="shared" si="25"/>
        <v>87.657038055937647</v>
      </c>
      <c r="U66" s="132"/>
      <c r="V66" s="128">
        <f t="shared" si="26"/>
        <v>86.15684923642209</v>
      </c>
      <c r="W66" s="128">
        <f t="shared" si="26"/>
        <v>83.732273507361583</v>
      </c>
      <c r="X66" s="128">
        <f t="shared" si="26"/>
        <v>88.665140400878386</v>
      </c>
      <c r="Y66" s="132"/>
      <c r="Z66" s="128">
        <f t="shared" si="27"/>
        <v>92.635631781589083</v>
      </c>
      <c r="AA66" s="128">
        <f t="shared" si="27"/>
        <v>90.889801190091788</v>
      </c>
      <c r="AB66" s="128">
        <f t="shared" si="27"/>
        <v>94.422931620702684</v>
      </c>
      <c r="AC66" s="128"/>
    </row>
    <row r="67" spans="1:32" ht="15" customHeight="1" x14ac:dyDescent="0.25">
      <c r="A67" s="110" t="s">
        <v>74</v>
      </c>
      <c r="B67" s="128">
        <f t="shared" si="21"/>
        <v>97.316606178378535</v>
      </c>
      <c r="C67" s="128">
        <f t="shared" si="21"/>
        <v>96.780806737588648</v>
      </c>
      <c r="D67" s="128">
        <f t="shared" si="21"/>
        <v>97.887282384184132</v>
      </c>
      <c r="E67" s="132"/>
      <c r="F67" s="128">
        <f t="shared" si="22"/>
        <v>98.509570128647624</v>
      </c>
      <c r="G67" s="128">
        <f t="shared" si="22"/>
        <v>98.258258258258252</v>
      </c>
      <c r="H67" s="128">
        <f t="shared" si="22"/>
        <v>98.784494086727989</v>
      </c>
      <c r="I67" s="132"/>
      <c r="J67" s="128">
        <f t="shared" si="23"/>
        <v>98.097112860892395</v>
      </c>
      <c r="K67" s="128">
        <f t="shared" si="23"/>
        <v>97.528517110266151</v>
      </c>
      <c r="L67" s="128">
        <f t="shared" si="23"/>
        <v>98.707482993197289</v>
      </c>
      <c r="M67" s="132"/>
      <c r="N67" s="128">
        <f t="shared" si="24"/>
        <v>97.763135078897179</v>
      </c>
      <c r="O67" s="128">
        <f t="shared" si="24"/>
        <v>97.164078325455776</v>
      </c>
      <c r="P67" s="128">
        <f t="shared" si="24"/>
        <v>98.395721925133699</v>
      </c>
      <c r="Q67" s="132"/>
      <c r="R67" s="128">
        <f t="shared" si="25"/>
        <v>97.012022630834522</v>
      </c>
      <c r="S67" s="128">
        <f t="shared" si="25"/>
        <v>96.520270270270274</v>
      </c>
      <c r="T67" s="128">
        <f t="shared" si="25"/>
        <v>97.551928783382792</v>
      </c>
      <c r="U67" s="132"/>
      <c r="V67" s="128">
        <f t="shared" si="26"/>
        <v>95.624430264357343</v>
      </c>
      <c r="W67" s="128">
        <f t="shared" si="26"/>
        <v>94.846846846846844</v>
      </c>
      <c r="X67" s="128">
        <f t="shared" si="26"/>
        <v>96.420664206642073</v>
      </c>
      <c r="Y67" s="132"/>
      <c r="Z67" s="128">
        <f t="shared" si="27"/>
        <v>96.616206589492421</v>
      </c>
      <c r="AA67" s="128">
        <f t="shared" si="27"/>
        <v>95.98603839441536</v>
      </c>
      <c r="AB67" s="128">
        <f t="shared" si="27"/>
        <v>97.27272727272728</v>
      </c>
      <c r="AC67" s="128"/>
    </row>
    <row r="68" spans="1:32" ht="15" customHeight="1" x14ac:dyDescent="0.25">
      <c r="A68" s="110" t="s">
        <v>267</v>
      </c>
      <c r="B68" s="128">
        <f t="shared" si="21"/>
        <v>96.181649675625579</v>
      </c>
      <c r="C68" s="128">
        <f t="shared" si="21"/>
        <v>95.49585144211774</v>
      </c>
      <c r="D68" s="128">
        <f t="shared" si="21"/>
        <v>96.787709497206706</v>
      </c>
      <c r="E68" s="132"/>
      <c r="F68" s="128">
        <f t="shared" si="22"/>
        <v>97.98087141339002</v>
      </c>
      <c r="G68" s="128">
        <f t="shared" si="22"/>
        <v>97.89719626168224</v>
      </c>
      <c r="H68" s="128">
        <f t="shared" si="22"/>
        <v>98.050682261208578</v>
      </c>
      <c r="I68" s="132"/>
      <c r="J68" s="128">
        <f t="shared" si="23"/>
        <v>96.570203644158624</v>
      </c>
      <c r="K68" s="128">
        <f t="shared" si="23"/>
        <v>95.111111111111114</v>
      </c>
      <c r="L68" s="128">
        <f t="shared" si="23"/>
        <v>97.929606625258799</v>
      </c>
      <c r="M68" s="132"/>
      <c r="N68" s="128">
        <f t="shared" si="24"/>
        <v>97.19101123595506</v>
      </c>
      <c r="O68" s="128">
        <f t="shared" si="24"/>
        <v>97.235023041474662</v>
      </c>
      <c r="P68" s="128">
        <f t="shared" si="24"/>
        <v>97.149122807017534</v>
      </c>
      <c r="Q68" s="132"/>
      <c r="R68" s="128">
        <f t="shared" si="25"/>
        <v>96.449026345933561</v>
      </c>
      <c r="S68" s="128">
        <f t="shared" si="25"/>
        <v>96.437659033078887</v>
      </c>
      <c r="T68" s="128">
        <f t="shared" si="25"/>
        <v>96.458333333333329</v>
      </c>
      <c r="U68" s="132"/>
      <c r="V68" s="128">
        <f t="shared" si="26"/>
        <v>93.595505617977523</v>
      </c>
      <c r="W68" s="128">
        <f t="shared" si="26"/>
        <v>92.63657957244655</v>
      </c>
      <c r="X68" s="128">
        <f t="shared" si="26"/>
        <v>94.456289978678043</v>
      </c>
      <c r="Y68" s="132"/>
      <c r="Z68" s="128">
        <f t="shared" si="27"/>
        <v>95.161290322580655</v>
      </c>
      <c r="AA68" s="128">
        <f t="shared" si="27"/>
        <v>93.58024691358024</v>
      </c>
      <c r="AB68" s="128">
        <f t="shared" si="27"/>
        <v>96.54427645788337</v>
      </c>
      <c r="AC68" s="128"/>
    </row>
    <row r="69" spans="1:32" ht="15" customHeight="1" x14ac:dyDescent="0.25">
      <c r="B69" s="132"/>
      <c r="C69" s="132"/>
      <c r="D69" s="132"/>
      <c r="E69" s="132"/>
      <c r="F69" s="132"/>
      <c r="G69" s="132"/>
      <c r="H69" s="132"/>
      <c r="I69" s="132"/>
      <c r="J69" s="132"/>
      <c r="K69" s="132"/>
      <c r="L69" s="132"/>
      <c r="M69" s="132"/>
      <c r="N69" s="132"/>
      <c r="O69" s="132"/>
      <c r="P69" s="132"/>
      <c r="Q69" s="132"/>
      <c r="R69" s="132"/>
      <c r="S69" s="132"/>
      <c r="T69" s="132"/>
      <c r="U69" s="132"/>
      <c r="V69" s="132"/>
      <c r="W69" s="132"/>
      <c r="X69" s="132"/>
      <c r="Y69" s="132"/>
      <c r="Z69" s="132"/>
      <c r="AA69" s="132"/>
      <c r="AB69" s="132"/>
      <c r="AC69" s="132"/>
    </row>
    <row r="70" spans="1:32" ht="15" customHeight="1" x14ac:dyDescent="0.25">
      <c r="A70" s="142" t="s">
        <v>569</v>
      </c>
      <c r="B70" s="132"/>
      <c r="C70" s="132"/>
      <c r="D70" s="132"/>
      <c r="E70" s="132"/>
      <c r="F70" s="132"/>
      <c r="G70" s="132"/>
      <c r="H70" s="132"/>
      <c r="I70" s="132"/>
      <c r="J70" s="132"/>
      <c r="K70" s="132"/>
      <c r="L70" s="132"/>
      <c r="M70" s="132"/>
      <c r="N70" s="132"/>
      <c r="O70" s="132"/>
      <c r="P70" s="132"/>
      <c r="Q70" s="132"/>
      <c r="R70" s="132"/>
      <c r="S70" s="132"/>
      <c r="T70" s="132"/>
      <c r="U70" s="132"/>
      <c r="V70" s="132"/>
      <c r="W70" s="132"/>
      <c r="X70" s="132"/>
      <c r="Y70" s="132"/>
      <c r="Z70" s="132"/>
      <c r="AA70" s="132"/>
      <c r="AB70" s="132"/>
      <c r="AC70" s="132"/>
    </row>
    <row r="71" spans="1:32" ht="15" customHeight="1" x14ac:dyDescent="0.25">
      <c r="A71" s="143" t="s">
        <v>19</v>
      </c>
      <c r="B71" s="177">
        <f t="shared" ref="B71:D73" si="28">+B52/(B52+B103+B154)*100</f>
        <v>90.401856177789</v>
      </c>
      <c r="C71" s="177">
        <f t="shared" si="28"/>
        <v>88.545335345865922</v>
      </c>
      <c r="D71" s="177">
        <f t="shared" si="28"/>
        <v>92.394025162377503</v>
      </c>
      <c r="E71" s="177"/>
      <c r="F71" s="177">
        <f t="shared" ref="F71:H73" si="29">+F52/(F52+F103+F154)*100</f>
        <v>98.527405316396141</v>
      </c>
      <c r="G71" s="177">
        <f t="shared" si="29"/>
        <v>98.420524057335896</v>
      </c>
      <c r="H71" s="177">
        <f t="shared" si="29"/>
        <v>98.6410405746457</v>
      </c>
      <c r="I71" s="177"/>
      <c r="J71" s="177">
        <f t="shared" ref="J71:L73" si="30">+J52/(J52+J103+J154)*100</f>
        <v>84.962470512545579</v>
      </c>
      <c r="K71" s="177">
        <f t="shared" si="30"/>
        <v>82.430334232246466</v>
      </c>
      <c r="L71" s="177">
        <f t="shared" si="30"/>
        <v>87.759523379671421</v>
      </c>
      <c r="M71" s="177"/>
      <c r="N71" s="177">
        <f t="shared" ref="N71:P73" si="31">+N52/(N52+N103+N154)*100</f>
        <v>90.086630765628655</v>
      </c>
      <c r="O71" s="177">
        <f t="shared" si="31"/>
        <v>88.412094875973196</v>
      </c>
      <c r="P71" s="177">
        <f t="shared" si="31"/>
        <v>91.880880783781166</v>
      </c>
      <c r="Q71" s="177"/>
      <c r="R71" s="177">
        <f t="shared" ref="R71:T73" si="32">+R52/(R52+R103+R154)*100</f>
        <v>86.798316916897761</v>
      </c>
      <c r="S71" s="177">
        <f t="shared" si="32"/>
        <v>84.025588726126472</v>
      </c>
      <c r="T71" s="177">
        <f t="shared" si="32"/>
        <v>89.751184834123222</v>
      </c>
      <c r="U71" s="177"/>
      <c r="V71" s="177">
        <f t="shared" ref="V71:X73" si="33">+V52/(V52+V103+V154)*100</f>
        <v>88.560430341015632</v>
      </c>
      <c r="W71" s="177">
        <f t="shared" si="33"/>
        <v>86.170619739862275</v>
      </c>
      <c r="X71" s="177">
        <f t="shared" si="33"/>
        <v>91.108391964923015</v>
      </c>
      <c r="Y71" s="177"/>
      <c r="Z71" s="177">
        <f t="shared" ref="Z71:AB73" si="34">+Z52/(Z52+Z103+Z154)*100</f>
        <v>94.15094339622641</v>
      </c>
      <c r="AA71" s="177">
        <f t="shared" si="34"/>
        <v>92.670623145400583</v>
      </c>
      <c r="AB71" s="177">
        <f t="shared" si="34"/>
        <v>95.726315789473688</v>
      </c>
      <c r="AC71" s="177"/>
    </row>
    <row r="72" spans="1:32" ht="15" customHeight="1" x14ac:dyDescent="0.25">
      <c r="A72" s="110" t="s">
        <v>73</v>
      </c>
      <c r="B72" s="128">
        <f t="shared" si="28"/>
        <v>90.304961310878468</v>
      </c>
      <c r="C72" s="128">
        <f t="shared" si="28"/>
        <v>88.42985406189257</v>
      </c>
      <c r="D72" s="128">
        <f t="shared" si="28"/>
        <v>92.317115566076779</v>
      </c>
      <c r="E72" s="132"/>
      <c r="F72" s="128">
        <f t="shared" si="29"/>
        <v>98.511663406955108</v>
      </c>
      <c r="G72" s="128">
        <f t="shared" si="29"/>
        <v>98.410351201478747</v>
      </c>
      <c r="H72" s="128">
        <f t="shared" si="29"/>
        <v>98.619737750172533</v>
      </c>
      <c r="I72" s="132"/>
      <c r="J72" s="128">
        <f t="shared" si="30"/>
        <v>84.790164219306632</v>
      </c>
      <c r="K72" s="128">
        <f t="shared" si="30"/>
        <v>82.215043074884036</v>
      </c>
      <c r="L72" s="128">
        <f t="shared" si="30"/>
        <v>87.630184542298565</v>
      </c>
      <c r="M72" s="132"/>
      <c r="N72" s="128">
        <f t="shared" si="31"/>
        <v>89.990056347364927</v>
      </c>
      <c r="O72" s="128">
        <f t="shared" si="31"/>
        <v>88.295631468083158</v>
      </c>
      <c r="P72" s="128">
        <f t="shared" si="31"/>
        <v>91.803921568627459</v>
      </c>
      <c r="Q72" s="132"/>
      <c r="R72" s="128">
        <f t="shared" si="32"/>
        <v>86.666021578208913</v>
      </c>
      <c r="S72" s="128">
        <f t="shared" si="32"/>
        <v>83.861293345829424</v>
      </c>
      <c r="T72" s="128">
        <f t="shared" si="32"/>
        <v>89.658965896589663</v>
      </c>
      <c r="U72" s="132"/>
      <c r="V72" s="128">
        <f t="shared" si="33"/>
        <v>88.462114032024743</v>
      </c>
      <c r="W72" s="128">
        <f t="shared" si="33"/>
        <v>86.047637490317584</v>
      </c>
      <c r="X72" s="128">
        <f t="shared" si="33"/>
        <v>91.02788352711184</v>
      </c>
      <c r="Y72" s="132"/>
      <c r="Z72" s="128">
        <f t="shared" si="34"/>
        <v>94.101890485756968</v>
      </c>
      <c r="AA72" s="128">
        <f t="shared" si="34"/>
        <v>92.608869356771876</v>
      </c>
      <c r="AB72" s="128">
        <f t="shared" si="34"/>
        <v>95.69194766514201</v>
      </c>
      <c r="AC72" s="128"/>
    </row>
    <row r="73" spans="1:32" ht="15" customHeight="1" x14ac:dyDescent="0.25">
      <c r="A73" s="110" t="s">
        <v>74</v>
      </c>
      <c r="B73" s="128">
        <f t="shared" si="28"/>
        <v>98.583951449764001</v>
      </c>
      <c r="C73" s="128">
        <f t="shared" si="28"/>
        <v>98.305084745762713</v>
      </c>
      <c r="D73" s="128">
        <f t="shared" si="28"/>
        <v>98.882681564245814</v>
      </c>
      <c r="E73" s="132"/>
      <c r="F73" s="128">
        <f t="shared" si="29"/>
        <v>99.657534246575338</v>
      </c>
      <c r="G73" s="128">
        <f t="shared" si="29"/>
        <v>99.248120300751879</v>
      </c>
      <c r="H73" s="128">
        <f t="shared" si="29"/>
        <v>100</v>
      </c>
      <c r="I73" s="132"/>
      <c r="J73" s="128">
        <f t="shared" si="30"/>
        <v>98.316498316498311</v>
      </c>
      <c r="K73" s="128">
        <f t="shared" si="30"/>
        <v>98.181818181818187</v>
      </c>
      <c r="L73" s="128">
        <f t="shared" si="30"/>
        <v>98.484848484848484</v>
      </c>
      <c r="M73" s="132"/>
      <c r="N73" s="128">
        <f t="shared" si="31"/>
        <v>98.728813559322035</v>
      </c>
      <c r="O73" s="128">
        <f t="shared" si="31"/>
        <v>98.425196850393704</v>
      </c>
      <c r="P73" s="128">
        <f t="shared" si="31"/>
        <v>99.082568807339456</v>
      </c>
      <c r="Q73" s="132"/>
      <c r="R73" s="128">
        <f t="shared" si="32"/>
        <v>97.959183673469383</v>
      </c>
      <c r="S73" s="128">
        <f t="shared" si="32"/>
        <v>99.137931034482762</v>
      </c>
      <c r="T73" s="128">
        <f t="shared" si="32"/>
        <v>96.899224806201545</v>
      </c>
      <c r="U73" s="132"/>
      <c r="V73" s="128">
        <f t="shared" si="33"/>
        <v>97.68518518518519</v>
      </c>
      <c r="W73" s="128">
        <f t="shared" si="33"/>
        <v>96.09375</v>
      </c>
      <c r="X73" s="128">
        <f t="shared" si="33"/>
        <v>100</v>
      </c>
      <c r="Y73" s="132"/>
      <c r="Z73" s="128">
        <f t="shared" si="34"/>
        <v>98.984771573604064</v>
      </c>
      <c r="AA73" s="128">
        <f t="shared" si="34"/>
        <v>98.979591836734699</v>
      </c>
      <c r="AB73" s="128">
        <f t="shared" si="34"/>
        <v>98.98989898989899</v>
      </c>
      <c r="AC73" s="128"/>
    </row>
    <row r="74" spans="1:32" ht="15" customHeight="1" thickBot="1" x14ac:dyDescent="0.3">
      <c r="A74" s="125" t="s">
        <v>267</v>
      </c>
      <c r="B74" s="134" t="s">
        <v>61</v>
      </c>
      <c r="C74" s="134" t="s">
        <v>61</v>
      </c>
      <c r="D74" s="134" t="s">
        <v>61</v>
      </c>
      <c r="E74" s="135"/>
      <c r="F74" s="134" t="s">
        <v>61</v>
      </c>
      <c r="G74" s="134" t="s">
        <v>61</v>
      </c>
      <c r="H74" s="134" t="s">
        <v>61</v>
      </c>
      <c r="I74" s="135"/>
      <c r="J74" s="134" t="s">
        <v>61</v>
      </c>
      <c r="K74" s="134" t="s">
        <v>61</v>
      </c>
      <c r="L74" s="134" t="s">
        <v>61</v>
      </c>
      <c r="M74" s="135"/>
      <c r="N74" s="134" t="s">
        <v>61</v>
      </c>
      <c r="O74" s="134" t="s">
        <v>61</v>
      </c>
      <c r="P74" s="134" t="s">
        <v>61</v>
      </c>
      <c r="Q74" s="135"/>
      <c r="R74" s="134" t="s">
        <v>61</v>
      </c>
      <c r="S74" s="134" t="s">
        <v>61</v>
      </c>
      <c r="T74" s="134" t="s">
        <v>61</v>
      </c>
      <c r="U74" s="135"/>
      <c r="V74" s="134" t="s">
        <v>61</v>
      </c>
      <c r="W74" s="134" t="s">
        <v>61</v>
      </c>
      <c r="X74" s="134" t="s">
        <v>61</v>
      </c>
      <c r="Y74" s="135"/>
      <c r="Z74" s="134" t="s">
        <v>61</v>
      </c>
      <c r="AA74" s="134" t="s">
        <v>61</v>
      </c>
      <c r="AB74" s="134" t="s">
        <v>61</v>
      </c>
      <c r="AC74" s="128"/>
    </row>
    <row r="75" spans="1:32" ht="15" customHeight="1" x14ac:dyDescent="0.25">
      <c r="A75" s="303" t="s">
        <v>260</v>
      </c>
      <c r="B75" s="303"/>
      <c r="C75" s="303"/>
      <c r="D75" s="303"/>
      <c r="E75" s="303"/>
      <c r="F75" s="303"/>
      <c r="G75" s="303"/>
      <c r="H75" s="303"/>
      <c r="I75" s="303"/>
      <c r="J75" s="303"/>
      <c r="K75" s="303"/>
      <c r="L75" s="303"/>
      <c r="M75" s="303"/>
      <c r="N75" s="303"/>
      <c r="O75" s="303"/>
      <c r="P75" s="303"/>
      <c r="Q75" s="303"/>
      <c r="R75" s="303"/>
      <c r="S75" s="303"/>
      <c r="T75" s="303"/>
      <c r="U75" s="303"/>
      <c r="V75" s="303"/>
      <c r="W75" s="303"/>
      <c r="X75" s="303"/>
      <c r="Y75" s="303"/>
      <c r="Z75" s="303"/>
      <c r="AA75" s="303"/>
      <c r="AB75" s="303"/>
      <c r="AC75" s="221"/>
    </row>
    <row r="76" spans="1:32" ht="15" customHeight="1" x14ac:dyDescent="0.25">
      <c r="A76" s="304" t="s">
        <v>243</v>
      </c>
      <c r="B76" s="304"/>
      <c r="C76" s="304"/>
      <c r="D76" s="304"/>
      <c r="E76" s="304"/>
      <c r="F76" s="304"/>
      <c r="G76" s="304"/>
      <c r="H76" s="304"/>
      <c r="I76" s="304"/>
      <c r="J76" s="304"/>
      <c r="K76" s="304"/>
      <c r="L76" s="304"/>
      <c r="M76" s="304"/>
      <c r="N76" s="304"/>
      <c r="O76" s="304"/>
      <c r="P76" s="304"/>
      <c r="Q76" s="304"/>
      <c r="R76" s="304"/>
      <c r="S76" s="304"/>
      <c r="T76" s="304"/>
      <c r="U76" s="304"/>
      <c r="V76" s="304"/>
      <c r="W76" s="304"/>
      <c r="X76" s="304"/>
      <c r="Y76" s="304"/>
      <c r="Z76" s="304"/>
      <c r="AA76" s="304"/>
      <c r="AB76" s="304"/>
      <c r="AC76" s="144"/>
    </row>
    <row r="77" spans="1:32" ht="15" customHeight="1" x14ac:dyDescent="0.25">
      <c r="A77" s="144"/>
      <c r="B77" s="144"/>
      <c r="C77" s="144"/>
      <c r="D77" s="144"/>
      <c r="E77" s="144"/>
      <c r="F77" s="144"/>
      <c r="G77" s="144"/>
      <c r="H77" s="144"/>
      <c r="I77" s="144"/>
      <c r="J77" s="144"/>
      <c r="K77" s="144"/>
      <c r="L77" s="144"/>
      <c r="M77" s="144"/>
      <c r="N77" s="144"/>
      <c r="O77" s="144"/>
      <c r="P77" s="144"/>
      <c r="Q77" s="144"/>
      <c r="R77" s="144"/>
      <c r="S77" s="144"/>
      <c r="T77" s="144"/>
      <c r="U77" s="144"/>
      <c r="V77" s="144"/>
      <c r="W77" s="144"/>
      <c r="X77" s="144"/>
      <c r="Y77" s="144"/>
      <c r="Z77" s="144"/>
      <c r="AA77" s="144"/>
      <c r="AB77" s="144"/>
      <c r="AC77" s="144"/>
    </row>
    <row r="78" spans="1:32" ht="15" customHeight="1" x14ac:dyDescent="0.25">
      <c r="A78" s="144"/>
      <c r="B78" s="144"/>
      <c r="C78" s="144"/>
      <c r="D78" s="144"/>
      <c r="E78" s="144"/>
      <c r="F78" s="144"/>
      <c r="G78" s="144"/>
      <c r="H78" s="144"/>
      <c r="I78" s="144"/>
      <c r="J78" s="144"/>
      <c r="K78" s="144"/>
      <c r="L78" s="144"/>
      <c r="M78" s="144"/>
      <c r="N78" s="144"/>
      <c r="O78" s="144"/>
      <c r="P78" s="144"/>
      <c r="Q78" s="144"/>
      <c r="R78" s="144"/>
      <c r="S78" s="144"/>
      <c r="T78" s="144"/>
      <c r="U78" s="144"/>
      <c r="V78" s="144"/>
      <c r="W78" s="144"/>
      <c r="X78" s="144"/>
      <c r="Y78" s="144"/>
      <c r="Z78" s="144"/>
      <c r="AA78" s="144"/>
      <c r="AB78" s="144"/>
      <c r="AC78" s="144"/>
    </row>
    <row r="79" spans="1:32" ht="15" customHeight="1" x14ac:dyDescent="0.25">
      <c r="A79" s="144"/>
      <c r="B79" s="144"/>
      <c r="C79" s="144"/>
      <c r="D79" s="144"/>
      <c r="E79" s="144"/>
      <c r="F79" s="144"/>
      <c r="G79" s="144"/>
      <c r="H79" s="144"/>
      <c r="I79" s="144"/>
      <c r="J79" s="144"/>
      <c r="K79" s="144"/>
      <c r="L79" s="144"/>
      <c r="M79" s="144"/>
      <c r="N79" s="144"/>
      <c r="O79" s="144"/>
      <c r="P79" s="144"/>
      <c r="Q79" s="144"/>
      <c r="R79" s="144"/>
      <c r="S79" s="144"/>
      <c r="T79" s="144"/>
      <c r="U79" s="144"/>
      <c r="V79" s="144"/>
      <c r="W79" s="144"/>
      <c r="X79" s="144"/>
      <c r="Y79" s="144"/>
      <c r="Z79" s="144"/>
      <c r="AA79" s="144"/>
      <c r="AB79" s="144"/>
      <c r="AC79" s="144"/>
    </row>
    <row r="80" spans="1:32" s="109" customFormat="1" ht="15" customHeight="1" x14ac:dyDescent="0.25">
      <c r="A80" s="308" t="s">
        <v>263</v>
      </c>
      <c r="B80" s="308"/>
      <c r="C80" s="308"/>
      <c r="D80" s="308"/>
      <c r="E80" s="308"/>
      <c r="F80" s="308"/>
      <c r="G80" s="308"/>
      <c r="H80" s="308"/>
      <c r="I80" s="308"/>
      <c r="J80" s="308"/>
      <c r="K80" s="308"/>
      <c r="L80" s="308"/>
      <c r="M80" s="308"/>
      <c r="N80" s="308"/>
      <c r="O80" s="308"/>
      <c r="P80" s="308"/>
      <c r="Q80" s="308"/>
      <c r="R80" s="308"/>
      <c r="S80" s="308"/>
      <c r="T80" s="308"/>
      <c r="U80" s="308"/>
      <c r="V80" s="308"/>
      <c r="W80" s="308"/>
      <c r="X80" s="308"/>
      <c r="Y80" s="308"/>
      <c r="Z80" s="308"/>
      <c r="AA80" s="308"/>
      <c r="AB80" s="308"/>
      <c r="AC80" s="140"/>
      <c r="AE80" s="286" t="s">
        <v>362</v>
      </c>
      <c r="AF80" s="286"/>
    </row>
    <row r="81" spans="1:34" s="109" customFormat="1" ht="15" customHeight="1" x14ac:dyDescent="0.25">
      <c r="A81" s="307" t="s">
        <v>77</v>
      </c>
      <c r="B81" s="307"/>
      <c r="C81" s="307"/>
      <c r="D81" s="307"/>
      <c r="E81" s="307"/>
      <c r="F81" s="307"/>
      <c r="G81" s="307"/>
      <c r="H81" s="307"/>
      <c r="I81" s="307"/>
      <c r="J81" s="307"/>
      <c r="K81" s="307"/>
      <c r="L81" s="307"/>
      <c r="M81" s="307"/>
      <c r="N81" s="307"/>
      <c r="O81" s="307"/>
      <c r="P81" s="307"/>
      <c r="Q81" s="307"/>
      <c r="R81" s="307"/>
      <c r="S81" s="307"/>
      <c r="T81" s="307"/>
      <c r="U81" s="307"/>
      <c r="V81" s="307"/>
      <c r="W81" s="307"/>
      <c r="X81" s="307"/>
      <c r="Y81" s="307"/>
      <c r="Z81" s="307"/>
      <c r="AA81" s="307"/>
      <c r="AB81" s="307"/>
      <c r="AC81" s="133"/>
      <c r="AE81" s="286"/>
      <c r="AF81" s="286"/>
    </row>
    <row r="82" spans="1:34" s="109" customFormat="1" ht="15" customHeight="1" x14ac:dyDescent="0.25">
      <c r="A82" s="308" t="s">
        <v>257</v>
      </c>
      <c r="B82" s="308"/>
      <c r="C82" s="308"/>
      <c r="D82" s="308"/>
      <c r="E82" s="308"/>
      <c r="F82" s="308"/>
      <c r="G82" s="308"/>
      <c r="H82" s="308"/>
      <c r="I82" s="308"/>
      <c r="J82" s="308"/>
      <c r="K82" s="308"/>
      <c r="L82" s="308"/>
      <c r="M82" s="308"/>
      <c r="N82" s="308"/>
      <c r="O82" s="308"/>
      <c r="P82" s="308"/>
      <c r="Q82" s="308"/>
      <c r="R82" s="308"/>
      <c r="S82" s="308"/>
      <c r="T82" s="308"/>
      <c r="U82" s="308"/>
      <c r="V82" s="308"/>
      <c r="W82" s="308"/>
      <c r="X82" s="308"/>
      <c r="Y82" s="308"/>
      <c r="Z82" s="308"/>
      <c r="AA82" s="308"/>
      <c r="AB82" s="308"/>
      <c r="AC82" s="140"/>
    </row>
    <row r="83" spans="1:34" s="109" customFormat="1" ht="15" customHeight="1" x14ac:dyDescent="0.25">
      <c r="A83" s="307" t="s">
        <v>258</v>
      </c>
      <c r="B83" s="307"/>
      <c r="C83" s="307"/>
      <c r="D83" s="307"/>
      <c r="E83" s="307"/>
      <c r="F83" s="307"/>
      <c r="G83" s="307"/>
      <c r="H83" s="307"/>
      <c r="I83" s="307"/>
      <c r="J83" s="307"/>
      <c r="K83" s="307"/>
      <c r="L83" s="307"/>
      <c r="M83" s="307"/>
      <c r="N83" s="307"/>
      <c r="O83" s="307"/>
      <c r="P83" s="307"/>
      <c r="Q83" s="307"/>
      <c r="R83" s="307"/>
      <c r="S83" s="307"/>
      <c r="T83" s="307"/>
      <c r="U83" s="307"/>
      <c r="V83" s="307"/>
      <c r="W83" s="307"/>
      <c r="X83" s="307"/>
      <c r="Y83" s="307"/>
      <c r="Z83" s="307"/>
      <c r="AA83" s="307"/>
      <c r="AB83" s="307"/>
      <c r="AC83" s="133"/>
    </row>
    <row r="84" spans="1:34" s="166" customFormat="1" ht="15" customHeight="1" x14ac:dyDescent="0.2">
      <c r="A84" s="307" t="s">
        <v>259</v>
      </c>
      <c r="B84" s="307"/>
      <c r="C84" s="307"/>
      <c r="D84" s="307"/>
      <c r="E84" s="307"/>
      <c r="F84" s="307"/>
      <c r="G84" s="307"/>
      <c r="H84" s="307"/>
      <c r="I84" s="307"/>
      <c r="J84" s="307"/>
      <c r="K84" s="307"/>
      <c r="L84" s="307"/>
      <c r="M84" s="307"/>
      <c r="N84" s="307"/>
      <c r="O84" s="307"/>
      <c r="P84" s="307"/>
      <c r="Q84" s="307"/>
      <c r="R84" s="307"/>
      <c r="S84" s="307"/>
      <c r="T84" s="307"/>
      <c r="U84" s="307"/>
      <c r="V84" s="307"/>
      <c r="W84" s="307"/>
      <c r="X84" s="307"/>
      <c r="Y84" s="307"/>
      <c r="Z84" s="307"/>
      <c r="AA84" s="307"/>
      <c r="AB84" s="307"/>
      <c r="AC84" s="133"/>
      <c r="AD84" s="174"/>
      <c r="AE84" s="174"/>
      <c r="AF84" s="174"/>
      <c r="AG84" s="174"/>
      <c r="AH84" s="174"/>
    </row>
    <row r="85" spans="1:34" s="166" customFormat="1" ht="15" customHeight="1" thickBot="1" x14ac:dyDescent="0.25">
      <c r="A85" s="122"/>
      <c r="B85" s="137"/>
      <c r="C85" s="137"/>
      <c r="D85" s="137"/>
      <c r="E85" s="137"/>
      <c r="F85" s="137"/>
      <c r="G85" s="137"/>
      <c r="H85" s="137"/>
      <c r="I85" s="137"/>
      <c r="J85" s="137"/>
      <c r="K85" s="137"/>
      <c r="L85" s="137"/>
      <c r="M85" s="137"/>
      <c r="N85" s="137"/>
      <c r="O85" s="137"/>
      <c r="P85" s="137"/>
      <c r="Q85" s="137"/>
      <c r="R85" s="137"/>
      <c r="S85" s="137"/>
      <c r="T85" s="137"/>
      <c r="U85" s="137"/>
      <c r="V85" s="137"/>
      <c r="W85" s="137"/>
      <c r="X85" s="137"/>
      <c r="Y85" s="137"/>
      <c r="Z85" s="137"/>
      <c r="AA85" s="137"/>
      <c r="AB85" s="137"/>
      <c r="AC85" s="232"/>
      <c r="AD85" s="174"/>
      <c r="AE85" s="174"/>
      <c r="AF85" s="174"/>
      <c r="AG85" s="174"/>
      <c r="AH85" s="174"/>
    </row>
    <row r="86" spans="1:34" ht="15" customHeight="1" x14ac:dyDescent="0.25">
      <c r="A86" s="305" t="s">
        <v>567</v>
      </c>
      <c r="B86" s="302" t="s">
        <v>19</v>
      </c>
      <c r="C86" s="302"/>
      <c r="D86" s="302"/>
      <c r="E86" s="111"/>
      <c r="F86" s="302" t="s">
        <v>64</v>
      </c>
      <c r="G86" s="302"/>
      <c r="H86" s="302"/>
      <c r="I86" s="111"/>
      <c r="J86" s="302" t="s">
        <v>65</v>
      </c>
      <c r="K86" s="302"/>
      <c r="L86" s="302"/>
      <c r="M86" s="111"/>
      <c r="N86" s="302" t="s">
        <v>66</v>
      </c>
      <c r="O86" s="302"/>
      <c r="P86" s="302"/>
      <c r="Q86" s="111"/>
      <c r="R86" s="302" t="s">
        <v>67</v>
      </c>
      <c r="S86" s="302"/>
      <c r="T86" s="302"/>
      <c r="U86" s="111"/>
      <c r="V86" s="302" t="s">
        <v>68</v>
      </c>
      <c r="W86" s="302"/>
      <c r="X86" s="302"/>
      <c r="Y86" s="111"/>
      <c r="Z86" s="302" t="s">
        <v>69</v>
      </c>
      <c r="AA86" s="302"/>
      <c r="AB86" s="302"/>
    </row>
    <row r="87" spans="1:34" ht="15" customHeight="1" thickBot="1" x14ac:dyDescent="0.3">
      <c r="A87" s="306"/>
      <c r="B87" s="112" t="s">
        <v>70</v>
      </c>
      <c r="C87" s="112" t="s">
        <v>71</v>
      </c>
      <c r="D87" s="112" t="s">
        <v>72</v>
      </c>
      <c r="E87" s="113"/>
      <c r="F87" s="112" t="s">
        <v>70</v>
      </c>
      <c r="G87" s="112" t="s">
        <v>71</v>
      </c>
      <c r="H87" s="112" t="s">
        <v>72</v>
      </c>
      <c r="I87" s="113"/>
      <c r="J87" s="112" t="s">
        <v>70</v>
      </c>
      <c r="K87" s="112" t="s">
        <v>71</v>
      </c>
      <c r="L87" s="112" t="s">
        <v>72</v>
      </c>
      <c r="M87" s="113"/>
      <c r="N87" s="112" t="s">
        <v>70</v>
      </c>
      <c r="O87" s="112" t="s">
        <v>71</v>
      </c>
      <c r="P87" s="112" t="s">
        <v>72</v>
      </c>
      <c r="Q87" s="113"/>
      <c r="R87" s="112" t="s">
        <v>70</v>
      </c>
      <c r="S87" s="112" t="s">
        <v>71</v>
      </c>
      <c r="T87" s="112" t="s">
        <v>72</v>
      </c>
      <c r="U87" s="113"/>
      <c r="V87" s="112" t="s">
        <v>70</v>
      </c>
      <c r="W87" s="112" t="s">
        <v>71</v>
      </c>
      <c r="X87" s="112" t="s">
        <v>72</v>
      </c>
      <c r="Y87" s="113"/>
      <c r="Z87" s="112" t="s">
        <v>70</v>
      </c>
      <c r="AA87" s="112" t="s">
        <v>71</v>
      </c>
      <c r="AB87" s="112" t="s">
        <v>72</v>
      </c>
    </row>
    <row r="88" spans="1:34" ht="15" customHeight="1" x14ac:dyDescent="0.25">
      <c r="A88" s="114"/>
      <c r="B88" s="115"/>
      <c r="C88" s="115"/>
      <c r="D88" s="115"/>
      <c r="E88" s="116"/>
      <c r="F88" s="115"/>
      <c r="G88" s="115"/>
      <c r="H88" s="115"/>
      <c r="I88" s="116"/>
      <c r="J88" s="115"/>
      <c r="K88" s="115"/>
      <c r="L88" s="115"/>
      <c r="M88" s="116"/>
      <c r="N88" s="115"/>
      <c r="O88" s="115"/>
      <c r="P88" s="115"/>
      <c r="Q88" s="116"/>
      <c r="R88" s="115"/>
      <c r="S88" s="115"/>
      <c r="T88" s="115"/>
      <c r="U88" s="116"/>
      <c r="V88" s="115"/>
      <c r="W88" s="115"/>
      <c r="X88" s="115"/>
      <c r="Y88" s="116"/>
      <c r="Z88" s="115"/>
      <c r="AA88" s="115"/>
      <c r="AB88" s="115"/>
      <c r="AC88" s="115"/>
    </row>
    <row r="89" spans="1:34" ht="15" customHeight="1" x14ac:dyDescent="0.25">
      <c r="A89" s="301" t="s">
        <v>570</v>
      </c>
      <c r="B89" s="301"/>
      <c r="C89" s="301"/>
      <c r="D89" s="301"/>
      <c r="E89" s="301"/>
      <c r="F89" s="301"/>
      <c r="G89" s="301"/>
      <c r="H89" s="301"/>
      <c r="I89" s="301"/>
      <c r="J89" s="301"/>
      <c r="K89" s="301"/>
      <c r="L89" s="301"/>
      <c r="M89" s="301"/>
      <c r="N89" s="301"/>
      <c r="O89" s="301"/>
      <c r="P89" s="301"/>
      <c r="Q89" s="301"/>
      <c r="R89" s="301"/>
      <c r="S89" s="301"/>
      <c r="T89" s="301"/>
      <c r="U89" s="301"/>
      <c r="V89" s="301"/>
      <c r="W89" s="301"/>
      <c r="X89" s="301"/>
      <c r="Y89" s="301"/>
      <c r="Z89" s="301"/>
      <c r="AA89" s="301"/>
      <c r="AB89" s="301"/>
      <c r="AC89" s="115"/>
    </row>
    <row r="90" spans="1:34" ht="15" customHeight="1" x14ac:dyDescent="0.25">
      <c r="A90" s="114"/>
      <c r="B90" s="239"/>
      <c r="C90" s="239"/>
      <c r="D90" s="239"/>
      <c r="E90" s="239"/>
      <c r="F90" s="239"/>
      <c r="G90" s="239"/>
      <c r="H90" s="239"/>
      <c r="I90" s="239"/>
      <c r="J90" s="239"/>
      <c r="K90" s="239"/>
      <c r="L90" s="239"/>
      <c r="M90" s="239"/>
      <c r="N90" s="239"/>
      <c r="O90" s="239"/>
      <c r="P90" s="239"/>
      <c r="Q90" s="239"/>
      <c r="R90" s="239"/>
      <c r="S90" s="239"/>
      <c r="T90" s="239"/>
      <c r="U90" s="239"/>
      <c r="V90" s="239"/>
      <c r="W90" s="239"/>
      <c r="X90" s="239"/>
      <c r="Y90" s="239"/>
      <c r="Z90" s="239"/>
      <c r="AA90" s="239"/>
      <c r="AB90" s="239"/>
      <c r="AC90" s="115"/>
    </row>
    <row r="91" spans="1:34" ht="15" customHeight="1" x14ac:dyDescent="0.25">
      <c r="A91" s="138" t="s">
        <v>19</v>
      </c>
      <c r="B91" s="155">
        <f t="shared" ref="B91:D94" si="35">+B97+B103</f>
        <v>31831</v>
      </c>
      <c r="C91" s="155">
        <f t="shared" si="35"/>
        <v>18988</v>
      </c>
      <c r="D91" s="155">
        <f t="shared" si="35"/>
        <v>12843</v>
      </c>
      <c r="E91" s="155"/>
      <c r="F91" s="155">
        <f t="shared" ref="F91:H94" si="36">+F97+F103</f>
        <v>82</v>
      </c>
      <c r="G91" s="155">
        <f t="shared" si="36"/>
        <v>47</v>
      </c>
      <c r="H91" s="155">
        <f t="shared" si="36"/>
        <v>35</v>
      </c>
      <c r="I91" s="155"/>
      <c r="J91" s="155">
        <f t="shared" ref="J91:L94" si="37">+J97+J103</f>
        <v>6776</v>
      </c>
      <c r="K91" s="155">
        <f t="shared" si="37"/>
        <v>3979</v>
      </c>
      <c r="L91" s="155">
        <f t="shared" si="37"/>
        <v>2797</v>
      </c>
      <c r="M91" s="155"/>
      <c r="N91" s="155">
        <f t="shared" ref="N91:P94" si="38">+N97+N103</f>
        <v>5477</v>
      </c>
      <c r="O91" s="155">
        <f t="shared" si="38"/>
        <v>3214</v>
      </c>
      <c r="P91" s="155">
        <f t="shared" si="38"/>
        <v>2263</v>
      </c>
      <c r="Q91" s="155"/>
      <c r="R91" s="155">
        <f t="shared" ref="R91:T94" si="39">+R97+R103</f>
        <v>7866</v>
      </c>
      <c r="S91" s="155">
        <f t="shared" si="39"/>
        <v>4686</v>
      </c>
      <c r="T91" s="155">
        <f t="shared" si="39"/>
        <v>3180</v>
      </c>
      <c r="U91" s="155"/>
      <c r="V91" s="155">
        <f t="shared" ref="V91:X94" si="40">+V97+V103</f>
        <v>7424</v>
      </c>
      <c r="W91" s="155">
        <f t="shared" si="40"/>
        <v>4424</v>
      </c>
      <c r="X91" s="155">
        <f t="shared" si="40"/>
        <v>3000</v>
      </c>
      <c r="Y91" s="155"/>
      <c r="Z91" s="155">
        <f t="shared" ref="Z91:AB94" si="41">+Z97+Z103</f>
        <v>4206</v>
      </c>
      <c r="AA91" s="155">
        <f t="shared" si="41"/>
        <v>2638</v>
      </c>
      <c r="AB91" s="155">
        <f t="shared" si="41"/>
        <v>1568</v>
      </c>
      <c r="AC91" s="155"/>
    </row>
    <row r="92" spans="1:34" ht="15" customHeight="1" x14ac:dyDescent="0.25">
      <c r="A92" s="118" t="s">
        <v>73</v>
      </c>
      <c r="B92" s="117">
        <f t="shared" si="35"/>
        <v>30869</v>
      </c>
      <c r="C92" s="117">
        <f t="shared" si="35"/>
        <v>18408</v>
      </c>
      <c r="D92" s="117">
        <f t="shared" si="35"/>
        <v>12461</v>
      </c>
      <c r="E92" s="117"/>
      <c r="F92" s="117">
        <f t="shared" si="36"/>
        <v>15</v>
      </c>
      <c r="G92" s="117">
        <f t="shared" si="36"/>
        <v>8</v>
      </c>
      <c r="H92" s="117">
        <f t="shared" si="36"/>
        <v>7</v>
      </c>
      <c r="I92" s="117"/>
      <c r="J92" s="117">
        <f t="shared" si="37"/>
        <v>6674</v>
      </c>
      <c r="K92" s="117">
        <f t="shared" si="37"/>
        <v>3914</v>
      </c>
      <c r="L92" s="117">
        <f t="shared" si="37"/>
        <v>2760</v>
      </c>
      <c r="M92" s="117"/>
      <c r="N92" s="117">
        <f t="shared" si="38"/>
        <v>5356</v>
      </c>
      <c r="O92" s="117">
        <f t="shared" si="38"/>
        <v>3138</v>
      </c>
      <c r="P92" s="117">
        <f t="shared" si="38"/>
        <v>2218</v>
      </c>
      <c r="Q92" s="117"/>
      <c r="R92" s="117">
        <f t="shared" si="39"/>
        <v>7689</v>
      </c>
      <c r="S92" s="117">
        <f t="shared" si="39"/>
        <v>4584</v>
      </c>
      <c r="T92" s="117">
        <f t="shared" si="39"/>
        <v>3105</v>
      </c>
      <c r="U92" s="117"/>
      <c r="V92" s="117">
        <f t="shared" si="40"/>
        <v>7149</v>
      </c>
      <c r="W92" s="117">
        <f t="shared" si="40"/>
        <v>4258</v>
      </c>
      <c r="X92" s="117">
        <f t="shared" si="40"/>
        <v>2891</v>
      </c>
      <c r="Y92" s="117"/>
      <c r="Z92" s="117">
        <f t="shared" si="41"/>
        <v>3986</v>
      </c>
      <c r="AA92" s="117">
        <f t="shared" si="41"/>
        <v>2506</v>
      </c>
      <c r="AB92" s="117">
        <f t="shared" si="41"/>
        <v>1480</v>
      </c>
      <c r="AC92" s="117"/>
    </row>
    <row r="93" spans="1:34" ht="15" customHeight="1" x14ac:dyDescent="0.25">
      <c r="A93" s="118" t="s">
        <v>74</v>
      </c>
      <c r="B93" s="117">
        <f t="shared" si="35"/>
        <v>789</v>
      </c>
      <c r="C93" s="117">
        <f t="shared" si="35"/>
        <v>486</v>
      </c>
      <c r="D93" s="117">
        <f t="shared" si="35"/>
        <v>303</v>
      </c>
      <c r="E93" s="117"/>
      <c r="F93" s="117">
        <f t="shared" si="36"/>
        <v>54</v>
      </c>
      <c r="G93" s="117">
        <f t="shared" si="36"/>
        <v>33</v>
      </c>
      <c r="H93" s="117">
        <f t="shared" si="36"/>
        <v>21</v>
      </c>
      <c r="I93" s="117"/>
      <c r="J93" s="117">
        <f t="shared" si="37"/>
        <v>80</v>
      </c>
      <c r="K93" s="117">
        <f t="shared" si="37"/>
        <v>51</v>
      </c>
      <c r="L93" s="117">
        <f t="shared" si="37"/>
        <v>29</v>
      </c>
      <c r="M93" s="117"/>
      <c r="N93" s="117">
        <f t="shared" si="38"/>
        <v>100</v>
      </c>
      <c r="O93" s="117">
        <f t="shared" si="38"/>
        <v>67</v>
      </c>
      <c r="P93" s="117">
        <f t="shared" si="38"/>
        <v>33</v>
      </c>
      <c r="Q93" s="117"/>
      <c r="R93" s="117">
        <f t="shared" si="39"/>
        <v>152</v>
      </c>
      <c r="S93" s="117">
        <f t="shared" si="39"/>
        <v>91</v>
      </c>
      <c r="T93" s="117">
        <f t="shared" si="39"/>
        <v>61</v>
      </c>
      <c r="U93" s="117"/>
      <c r="V93" s="117">
        <f t="shared" si="40"/>
        <v>224</v>
      </c>
      <c r="W93" s="117">
        <f t="shared" si="40"/>
        <v>137</v>
      </c>
      <c r="X93" s="117">
        <f t="shared" si="40"/>
        <v>87</v>
      </c>
      <c r="Y93" s="117"/>
      <c r="Z93" s="117">
        <f t="shared" si="41"/>
        <v>179</v>
      </c>
      <c r="AA93" s="117">
        <f t="shared" si="41"/>
        <v>107</v>
      </c>
      <c r="AB93" s="117">
        <f t="shared" si="41"/>
        <v>72</v>
      </c>
      <c r="AC93" s="117"/>
    </row>
    <row r="94" spans="1:34" ht="15" customHeight="1" x14ac:dyDescent="0.25">
      <c r="A94" s="118" t="s">
        <v>267</v>
      </c>
      <c r="B94" s="117">
        <f t="shared" si="35"/>
        <v>173</v>
      </c>
      <c r="C94" s="117">
        <f t="shared" si="35"/>
        <v>94</v>
      </c>
      <c r="D94" s="117">
        <f t="shared" si="35"/>
        <v>79</v>
      </c>
      <c r="E94" s="117"/>
      <c r="F94" s="117">
        <f t="shared" si="36"/>
        <v>13</v>
      </c>
      <c r="G94" s="117">
        <f t="shared" si="36"/>
        <v>6</v>
      </c>
      <c r="H94" s="117">
        <f t="shared" si="36"/>
        <v>7</v>
      </c>
      <c r="I94" s="117"/>
      <c r="J94" s="117">
        <f t="shared" si="37"/>
        <v>22</v>
      </c>
      <c r="K94" s="117">
        <f t="shared" si="37"/>
        <v>14</v>
      </c>
      <c r="L94" s="117">
        <f t="shared" si="37"/>
        <v>8</v>
      </c>
      <c r="M94" s="117"/>
      <c r="N94" s="117">
        <f t="shared" si="38"/>
        <v>21</v>
      </c>
      <c r="O94" s="117">
        <f t="shared" si="38"/>
        <v>9</v>
      </c>
      <c r="P94" s="117">
        <f t="shared" si="38"/>
        <v>12</v>
      </c>
      <c r="Q94" s="117"/>
      <c r="R94" s="117">
        <f t="shared" si="39"/>
        <v>25</v>
      </c>
      <c r="S94" s="117">
        <f t="shared" si="39"/>
        <v>11</v>
      </c>
      <c r="T94" s="117">
        <f t="shared" si="39"/>
        <v>14</v>
      </c>
      <c r="U94" s="117"/>
      <c r="V94" s="117">
        <f t="shared" si="40"/>
        <v>51</v>
      </c>
      <c r="W94" s="117">
        <f t="shared" si="40"/>
        <v>29</v>
      </c>
      <c r="X94" s="117">
        <f t="shared" si="40"/>
        <v>22</v>
      </c>
      <c r="Y94" s="117"/>
      <c r="Z94" s="117">
        <f t="shared" si="41"/>
        <v>41</v>
      </c>
      <c r="AA94" s="117">
        <f t="shared" si="41"/>
        <v>25</v>
      </c>
      <c r="AB94" s="117">
        <f t="shared" si="41"/>
        <v>16</v>
      </c>
      <c r="AC94" s="117"/>
    </row>
    <row r="95" spans="1:34" ht="15" customHeight="1" x14ac:dyDescent="0.25">
      <c r="A95" s="114"/>
      <c r="B95" s="119"/>
      <c r="C95" s="119"/>
      <c r="D95" s="119"/>
      <c r="E95" s="119"/>
      <c r="F95" s="119"/>
      <c r="G95" s="119"/>
      <c r="H95" s="119"/>
      <c r="I95" s="119"/>
      <c r="J95" s="119"/>
      <c r="K95" s="119"/>
      <c r="L95" s="119"/>
      <c r="M95" s="119"/>
      <c r="N95" s="119"/>
      <c r="O95" s="119"/>
      <c r="P95" s="119"/>
      <c r="Q95" s="119"/>
      <c r="R95" s="119"/>
      <c r="S95" s="119"/>
      <c r="T95" s="119"/>
      <c r="U95" s="119"/>
      <c r="V95" s="119"/>
      <c r="W95" s="119"/>
      <c r="X95" s="119"/>
      <c r="Y95" s="119"/>
      <c r="Z95" s="119"/>
      <c r="AA95" s="119"/>
      <c r="AB95" s="119"/>
      <c r="AC95" s="119"/>
    </row>
    <row r="96" spans="1:34" ht="15" customHeight="1" x14ac:dyDescent="0.25">
      <c r="A96" s="138" t="s">
        <v>568</v>
      </c>
      <c r="B96" s="119"/>
      <c r="C96" s="119"/>
      <c r="D96" s="119"/>
      <c r="E96" s="120"/>
      <c r="F96" s="119"/>
      <c r="G96" s="119"/>
      <c r="H96" s="119"/>
      <c r="I96" s="120"/>
      <c r="J96" s="119"/>
      <c r="K96" s="119"/>
      <c r="L96" s="119"/>
      <c r="M96" s="120"/>
      <c r="N96" s="119"/>
      <c r="O96" s="119"/>
      <c r="P96" s="119"/>
      <c r="Q96" s="120"/>
      <c r="R96" s="119"/>
      <c r="S96" s="119"/>
      <c r="T96" s="119"/>
      <c r="U96" s="120"/>
      <c r="V96" s="119"/>
      <c r="W96" s="119"/>
      <c r="X96" s="119"/>
      <c r="Y96" s="120"/>
      <c r="Z96" s="119"/>
      <c r="AA96" s="119"/>
      <c r="AB96" s="119"/>
      <c r="AC96" s="119"/>
    </row>
    <row r="97" spans="1:29" ht="15" customHeight="1" x14ac:dyDescent="0.25">
      <c r="A97" s="139" t="s">
        <v>19</v>
      </c>
      <c r="B97" s="155">
        <f>SUM(B98:B100)</f>
        <v>23060</v>
      </c>
      <c r="C97" s="155">
        <f>SUM(C98:C100)</f>
        <v>13605</v>
      </c>
      <c r="D97" s="155">
        <f>SUM(D98:D100)</f>
        <v>9455</v>
      </c>
      <c r="E97" s="155"/>
      <c r="F97" s="155">
        <f>SUM(F98:F100)</f>
        <v>72</v>
      </c>
      <c r="G97" s="155">
        <f>SUM(G98:G100)</f>
        <v>42</v>
      </c>
      <c r="H97" s="155">
        <f>SUM(H98:H100)</f>
        <v>30</v>
      </c>
      <c r="I97" s="176"/>
      <c r="J97" s="155">
        <f>SUM(J98:J100)</f>
        <v>4713</v>
      </c>
      <c r="K97" s="155">
        <f>SUM(K98:K100)</f>
        <v>2739</v>
      </c>
      <c r="L97" s="155">
        <f>SUM(L98:L100)</f>
        <v>1974</v>
      </c>
      <c r="M97" s="176"/>
      <c r="N97" s="155">
        <f>SUM(N98:N100)</f>
        <v>3933</v>
      </c>
      <c r="O97" s="155">
        <f>SUM(O98:O100)</f>
        <v>2278</v>
      </c>
      <c r="P97" s="155">
        <f>SUM(P98:P100)</f>
        <v>1655</v>
      </c>
      <c r="Q97" s="176"/>
      <c r="R97" s="155">
        <f>SUM(R98:R100)</f>
        <v>5672</v>
      </c>
      <c r="S97" s="155">
        <f>SUM(S98:S100)</f>
        <v>3341</v>
      </c>
      <c r="T97" s="155">
        <f>SUM(T98:T100)</f>
        <v>2331</v>
      </c>
      <c r="U97" s="176"/>
      <c r="V97" s="155">
        <f>SUM(V98:V100)</f>
        <v>5474</v>
      </c>
      <c r="W97" s="155">
        <f>SUM(W98:W100)</f>
        <v>3226</v>
      </c>
      <c r="X97" s="155">
        <f>SUM(X98:X100)</f>
        <v>2248</v>
      </c>
      <c r="Y97" s="176"/>
      <c r="Z97" s="155">
        <f>SUM(Z98:Z100)</f>
        <v>3196</v>
      </c>
      <c r="AA97" s="155">
        <f>SUM(AA98:AA100)</f>
        <v>1979</v>
      </c>
      <c r="AB97" s="155">
        <f>SUM(AB98:AB100)</f>
        <v>1217</v>
      </c>
      <c r="AC97" s="155"/>
    </row>
    <row r="98" spans="1:29" ht="15" customHeight="1" x14ac:dyDescent="0.25">
      <c r="A98" s="118" t="s">
        <v>73</v>
      </c>
      <c r="B98" s="121">
        <v>22114</v>
      </c>
      <c r="C98" s="121">
        <v>13035</v>
      </c>
      <c r="D98" s="121">
        <v>9079</v>
      </c>
      <c r="E98" s="121"/>
      <c r="F98" s="121">
        <v>5</v>
      </c>
      <c r="G98" s="121">
        <v>3</v>
      </c>
      <c r="H98" s="121">
        <v>2</v>
      </c>
      <c r="I98" s="121"/>
      <c r="J98" s="121">
        <v>4614</v>
      </c>
      <c r="K98" s="121">
        <v>2676</v>
      </c>
      <c r="L98" s="121">
        <v>1938</v>
      </c>
      <c r="M98" s="121"/>
      <c r="N98" s="121">
        <v>3815</v>
      </c>
      <c r="O98" s="121">
        <v>2204</v>
      </c>
      <c r="P98" s="121">
        <v>1611</v>
      </c>
      <c r="Q98" s="121"/>
      <c r="R98" s="121">
        <v>5499</v>
      </c>
      <c r="S98" s="121">
        <v>3240</v>
      </c>
      <c r="T98" s="121">
        <v>2259</v>
      </c>
      <c r="U98" s="121"/>
      <c r="V98" s="121">
        <v>5203</v>
      </c>
      <c r="W98" s="121">
        <v>3064</v>
      </c>
      <c r="X98" s="121">
        <v>2139</v>
      </c>
      <c r="Y98" s="121"/>
      <c r="Z98" s="121">
        <v>2978</v>
      </c>
      <c r="AA98" s="121">
        <v>1848</v>
      </c>
      <c r="AB98" s="121">
        <v>1130</v>
      </c>
      <c r="AC98" s="121"/>
    </row>
    <row r="99" spans="1:29" ht="15" customHeight="1" x14ac:dyDescent="0.25">
      <c r="A99" s="118" t="s">
        <v>74</v>
      </c>
      <c r="B99" s="121">
        <v>773</v>
      </c>
      <c r="C99" s="121">
        <v>476</v>
      </c>
      <c r="D99" s="121">
        <v>297</v>
      </c>
      <c r="E99" s="121"/>
      <c r="F99" s="121">
        <v>54</v>
      </c>
      <c r="G99" s="121">
        <v>33</v>
      </c>
      <c r="H99" s="121">
        <v>21</v>
      </c>
      <c r="I99" s="121"/>
      <c r="J99" s="121">
        <v>77</v>
      </c>
      <c r="K99" s="121">
        <v>49</v>
      </c>
      <c r="L99" s="121">
        <v>28</v>
      </c>
      <c r="M99" s="121"/>
      <c r="N99" s="121">
        <v>97</v>
      </c>
      <c r="O99" s="121">
        <v>65</v>
      </c>
      <c r="P99" s="121">
        <v>32</v>
      </c>
      <c r="Q99" s="121"/>
      <c r="R99" s="121">
        <v>148</v>
      </c>
      <c r="S99" s="121">
        <v>90</v>
      </c>
      <c r="T99" s="121">
        <v>58</v>
      </c>
      <c r="U99" s="121"/>
      <c r="V99" s="121">
        <v>220</v>
      </c>
      <c r="W99" s="121">
        <v>133</v>
      </c>
      <c r="X99" s="121">
        <v>87</v>
      </c>
      <c r="Y99" s="121"/>
      <c r="Z99" s="121">
        <v>177</v>
      </c>
      <c r="AA99" s="121">
        <v>106</v>
      </c>
      <c r="AB99" s="121">
        <v>71</v>
      </c>
      <c r="AC99" s="121"/>
    </row>
    <row r="100" spans="1:29" ht="15" customHeight="1" x14ac:dyDescent="0.25">
      <c r="A100" s="118" t="s">
        <v>267</v>
      </c>
      <c r="B100" s="121">
        <v>173</v>
      </c>
      <c r="C100" s="121">
        <v>94</v>
      </c>
      <c r="D100" s="121">
        <v>79</v>
      </c>
      <c r="E100" s="121"/>
      <c r="F100" s="121">
        <v>13</v>
      </c>
      <c r="G100" s="121">
        <v>6</v>
      </c>
      <c r="H100" s="121">
        <v>7</v>
      </c>
      <c r="I100" s="121"/>
      <c r="J100" s="121">
        <v>22</v>
      </c>
      <c r="K100" s="121">
        <v>14</v>
      </c>
      <c r="L100" s="121">
        <v>8</v>
      </c>
      <c r="M100" s="121"/>
      <c r="N100" s="121">
        <v>21</v>
      </c>
      <c r="O100" s="121">
        <v>9</v>
      </c>
      <c r="P100" s="121">
        <v>12</v>
      </c>
      <c r="Q100" s="121"/>
      <c r="R100" s="121">
        <v>25</v>
      </c>
      <c r="S100" s="121">
        <v>11</v>
      </c>
      <c r="T100" s="121">
        <v>14</v>
      </c>
      <c r="U100" s="121"/>
      <c r="V100" s="121">
        <v>51</v>
      </c>
      <c r="W100" s="121">
        <v>29</v>
      </c>
      <c r="X100" s="121">
        <v>22</v>
      </c>
      <c r="Y100" s="121"/>
      <c r="Z100" s="121">
        <v>41</v>
      </c>
      <c r="AA100" s="121">
        <v>25</v>
      </c>
      <c r="AB100" s="121">
        <v>16</v>
      </c>
      <c r="AC100" s="121"/>
    </row>
    <row r="101" spans="1:29" ht="15" customHeight="1" x14ac:dyDescent="0.25">
      <c r="A101" s="118"/>
      <c r="B101" s="121"/>
      <c r="C101" s="121"/>
      <c r="D101" s="121"/>
      <c r="E101" s="121"/>
      <c r="F101" s="121"/>
      <c r="G101" s="121"/>
      <c r="H101" s="121"/>
      <c r="I101" s="121"/>
      <c r="J101" s="121"/>
      <c r="K101" s="121"/>
      <c r="L101" s="121"/>
      <c r="M101" s="121"/>
      <c r="N101" s="121"/>
      <c r="O101" s="121"/>
      <c r="P101" s="121"/>
      <c r="Q101" s="121"/>
      <c r="R101" s="121"/>
      <c r="S101" s="121"/>
      <c r="T101" s="121"/>
      <c r="U101" s="121"/>
      <c r="V101" s="121"/>
      <c r="W101" s="121"/>
      <c r="X101" s="121"/>
      <c r="Y101" s="121"/>
      <c r="Z101" s="121"/>
      <c r="AA101" s="121"/>
      <c r="AB101" s="121"/>
      <c r="AC101" s="121"/>
    </row>
    <row r="102" spans="1:29" ht="15" customHeight="1" x14ac:dyDescent="0.25">
      <c r="A102" s="127" t="s">
        <v>569</v>
      </c>
      <c r="B102" s="121"/>
      <c r="C102" s="121"/>
      <c r="D102" s="121"/>
      <c r="E102" s="121"/>
      <c r="F102" s="121"/>
      <c r="G102" s="121"/>
      <c r="H102" s="121"/>
      <c r="I102" s="121"/>
      <c r="J102" s="121"/>
      <c r="K102" s="121"/>
      <c r="L102" s="121"/>
      <c r="M102" s="121"/>
      <c r="N102" s="121"/>
      <c r="O102" s="121"/>
      <c r="P102" s="121"/>
      <c r="Q102" s="121"/>
      <c r="R102" s="121"/>
      <c r="S102" s="121"/>
      <c r="T102" s="121"/>
      <c r="U102" s="121"/>
      <c r="V102" s="121"/>
      <c r="W102" s="121"/>
      <c r="X102" s="121"/>
      <c r="Y102" s="121"/>
      <c r="Z102" s="121"/>
      <c r="AA102" s="121"/>
      <c r="AB102" s="121"/>
      <c r="AC102" s="121"/>
    </row>
    <row r="103" spans="1:29" ht="15" customHeight="1" x14ac:dyDescent="0.25">
      <c r="A103" s="139" t="s">
        <v>19</v>
      </c>
      <c r="B103" s="155">
        <f>SUM(B104:B106)</f>
        <v>8771</v>
      </c>
      <c r="C103" s="155">
        <f>SUM(C104:C106)</f>
        <v>5383</v>
      </c>
      <c r="D103" s="155">
        <f>SUM(D104:D106)</f>
        <v>3388</v>
      </c>
      <c r="E103" s="155"/>
      <c r="F103" s="155">
        <f>SUM(F104:F106)</f>
        <v>10</v>
      </c>
      <c r="G103" s="155">
        <f>SUM(G104:G106)</f>
        <v>5</v>
      </c>
      <c r="H103" s="155">
        <f>SUM(H104:H106)</f>
        <v>5</v>
      </c>
      <c r="I103" s="176"/>
      <c r="J103" s="155">
        <f>SUM(J104:J106)</f>
        <v>2063</v>
      </c>
      <c r="K103" s="155">
        <f>SUM(K104:K106)</f>
        <v>1240</v>
      </c>
      <c r="L103" s="155">
        <f>SUM(L104:L106)</f>
        <v>823</v>
      </c>
      <c r="M103" s="176"/>
      <c r="N103" s="155">
        <f>SUM(N104:N106)</f>
        <v>1544</v>
      </c>
      <c r="O103" s="155">
        <f>SUM(O104:O106)</f>
        <v>936</v>
      </c>
      <c r="P103" s="155">
        <f>SUM(P104:P106)</f>
        <v>608</v>
      </c>
      <c r="Q103" s="176"/>
      <c r="R103" s="155">
        <f>SUM(R104:R106)</f>
        <v>2194</v>
      </c>
      <c r="S103" s="155">
        <f>SUM(S104:S106)</f>
        <v>1345</v>
      </c>
      <c r="T103" s="155">
        <f>SUM(T104:T106)</f>
        <v>849</v>
      </c>
      <c r="U103" s="176"/>
      <c r="V103" s="155">
        <f>SUM(V104:V106)</f>
        <v>1950</v>
      </c>
      <c r="W103" s="155">
        <f>SUM(W104:W106)</f>
        <v>1198</v>
      </c>
      <c r="X103" s="155">
        <f>SUM(X104:X106)</f>
        <v>752</v>
      </c>
      <c r="Y103" s="176"/>
      <c r="Z103" s="155">
        <f>SUM(Z104:Z106)</f>
        <v>1010</v>
      </c>
      <c r="AA103" s="155">
        <f>SUM(AA104:AA106)</f>
        <v>659</v>
      </c>
      <c r="AB103" s="155">
        <f>SUM(AB104:AB106)</f>
        <v>351</v>
      </c>
      <c r="AC103" s="155"/>
    </row>
    <row r="104" spans="1:29" ht="15" customHeight="1" x14ac:dyDescent="0.25">
      <c r="A104" s="118" t="s">
        <v>73</v>
      </c>
      <c r="B104" s="121">
        <v>8755</v>
      </c>
      <c r="C104" s="121">
        <v>5373</v>
      </c>
      <c r="D104" s="121">
        <v>3382</v>
      </c>
      <c r="E104" s="121"/>
      <c r="F104" s="121">
        <v>10</v>
      </c>
      <c r="G104" s="121">
        <v>5</v>
      </c>
      <c r="H104" s="121">
        <v>5</v>
      </c>
      <c r="I104" s="121"/>
      <c r="J104" s="121">
        <v>2060</v>
      </c>
      <c r="K104" s="121">
        <v>1238</v>
      </c>
      <c r="L104" s="121">
        <v>822</v>
      </c>
      <c r="M104" s="121"/>
      <c r="N104" s="121">
        <v>1541</v>
      </c>
      <c r="O104" s="121">
        <v>934</v>
      </c>
      <c r="P104" s="121">
        <v>607</v>
      </c>
      <c r="Q104" s="121"/>
      <c r="R104" s="121">
        <v>2190</v>
      </c>
      <c r="S104" s="121">
        <v>1344</v>
      </c>
      <c r="T104" s="121">
        <v>846</v>
      </c>
      <c r="U104" s="121"/>
      <c r="V104" s="121">
        <v>1946</v>
      </c>
      <c r="W104" s="121">
        <v>1194</v>
      </c>
      <c r="X104" s="121">
        <v>752</v>
      </c>
      <c r="Y104" s="121"/>
      <c r="Z104" s="121">
        <v>1008</v>
      </c>
      <c r="AA104" s="121">
        <v>658</v>
      </c>
      <c r="AB104" s="121">
        <v>350</v>
      </c>
      <c r="AC104" s="121"/>
    </row>
    <row r="105" spans="1:29" ht="15" customHeight="1" x14ac:dyDescent="0.25">
      <c r="A105" s="118" t="s">
        <v>74</v>
      </c>
      <c r="B105" s="121">
        <v>16</v>
      </c>
      <c r="C105" s="121">
        <v>10</v>
      </c>
      <c r="D105" s="121">
        <v>6</v>
      </c>
      <c r="E105" s="121"/>
      <c r="F105" s="121">
        <v>0</v>
      </c>
      <c r="G105" s="121">
        <v>0</v>
      </c>
      <c r="H105" s="121">
        <v>0</v>
      </c>
      <c r="I105" s="121"/>
      <c r="J105" s="121">
        <v>3</v>
      </c>
      <c r="K105" s="121">
        <v>2</v>
      </c>
      <c r="L105" s="121">
        <v>1</v>
      </c>
      <c r="M105" s="121"/>
      <c r="N105" s="121">
        <v>3</v>
      </c>
      <c r="O105" s="121">
        <v>2</v>
      </c>
      <c r="P105" s="121">
        <v>1</v>
      </c>
      <c r="Q105" s="121"/>
      <c r="R105" s="121">
        <v>4</v>
      </c>
      <c r="S105" s="121">
        <v>1</v>
      </c>
      <c r="T105" s="121">
        <v>3</v>
      </c>
      <c r="U105" s="121"/>
      <c r="V105" s="121">
        <v>4</v>
      </c>
      <c r="W105" s="121">
        <v>4</v>
      </c>
      <c r="X105" s="121">
        <v>0</v>
      </c>
      <c r="Y105" s="121"/>
      <c r="Z105" s="121">
        <v>2</v>
      </c>
      <c r="AA105" s="121">
        <v>1</v>
      </c>
      <c r="AB105" s="121">
        <v>1</v>
      </c>
      <c r="AC105" s="121"/>
    </row>
    <row r="106" spans="1:29" ht="15" customHeight="1" x14ac:dyDescent="0.25">
      <c r="A106" s="118" t="s">
        <v>267</v>
      </c>
      <c r="B106" s="121">
        <v>0</v>
      </c>
      <c r="C106" s="121">
        <v>0</v>
      </c>
      <c r="D106" s="121">
        <v>0</v>
      </c>
      <c r="E106" s="121"/>
      <c r="F106" s="121">
        <v>0</v>
      </c>
      <c r="G106" s="121">
        <v>0</v>
      </c>
      <c r="H106" s="121">
        <v>0</v>
      </c>
      <c r="I106" s="121"/>
      <c r="J106" s="121">
        <v>0</v>
      </c>
      <c r="K106" s="121">
        <v>0</v>
      </c>
      <c r="L106" s="121">
        <v>0</v>
      </c>
      <c r="M106" s="121"/>
      <c r="N106" s="121">
        <v>0</v>
      </c>
      <c r="O106" s="121">
        <v>0</v>
      </c>
      <c r="P106" s="121">
        <v>0</v>
      </c>
      <c r="Q106" s="121"/>
      <c r="R106" s="121">
        <v>0</v>
      </c>
      <c r="S106" s="121">
        <v>0</v>
      </c>
      <c r="T106" s="121">
        <v>0</v>
      </c>
      <c r="U106" s="121"/>
      <c r="V106" s="121">
        <v>0</v>
      </c>
      <c r="W106" s="121">
        <v>0</v>
      </c>
      <c r="X106" s="121">
        <v>0</v>
      </c>
      <c r="Y106" s="121"/>
      <c r="Z106" s="121">
        <v>0</v>
      </c>
      <c r="AA106" s="121">
        <v>0</v>
      </c>
      <c r="AB106" s="121">
        <v>0</v>
      </c>
      <c r="AC106" s="121"/>
    </row>
    <row r="107" spans="1:29" ht="15" customHeight="1" x14ac:dyDescent="0.25">
      <c r="A107" s="118"/>
    </row>
    <row r="108" spans="1:29" ht="15" customHeight="1" x14ac:dyDescent="0.25">
      <c r="A108" s="301" t="s">
        <v>571</v>
      </c>
      <c r="B108" s="301"/>
      <c r="C108" s="301"/>
      <c r="D108" s="301"/>
      <c r="E108" s="301"/>
      <c r="F108" s="301"/>
      <c r="G108" s="301"/>
      <c r="H108" s="301"/>
      <c r="I108" s="301"/>
      <c r="J108" s="301"/>
      <c r="K108" s="301"/>
      <c r="L108" s="301"/>
      <c r="M108" s="301"/>
      <c r="N108" s="301"/>
      <c r="O108" s="301"/>
      <c r="P108" s="301"/>
      <c r="Q108" s="301"/>
      <c r="R108" s="301"/>
      <c r="S108" s="301"/>
      <c r="T108" s="301"/>
      <c r="U108" s="301"/>
      <c r="V108" s="301"/>
      <c r="W108" s="301"/>
      <c r="X108" s="301"/>
      <c r="Y108" s="301"/>
      <c r="Z108" s="301"/>
      <c r="AA108" s="301"/>
      <c r="AB108" s="301"/>
      <c r="AC108" s="115"/>
    </row>
    <row r="109" spans="1:29" ht="15" customHeight="1" x14ac:dyDescent="0.25">
      <c r="A109" s="114"/>
      <c r="B109" s="115"/>
      <c r="C109" s="115"/>
      <c r="D109" s="115"/>
      <c r="E109" s="115"/>
      <c r="F109" s="115"/>
      <c r="G109" s="115"/>
      <c r="H109" s="115"/>
      <c r="I109" s="115"/>
      <c r="J109" s="115"/>
      <c r="K109" s="115"/>
      <c r="L109" s="115"/>
      <c r="M109" s="115"/>
      <c r="N109" s="115"/>
      <c r="O109" s="115"/>
      <c r="P109" s="115"/>
      <c r="Q109" s="115"/>
      <c r="R109" s="115"/>
      <c r="S109" s="115"/>
      <c r="T109" s="115"/>
      <c r="U109" s="115"/>
      <c r="V109" s="115"/>
      <c r="W109" s="115"/>
      <c r="X109" s="115"/>
      <c r="Y109" s="115"/>
      <c r="Z109" s="115"/>
      <c r="AA109" s="115"/>
      <c r="AB109" s="115"/>
      <c r="AC109" s="115"/>
    </row>
    <row r="110" spans="1:29" ht="15" customHeight="1" x14ac:dyDescent="0.25">
      <c r="A110" s="115" t="s">
        <v>19</v>
      </c>
      <c r="B110" s="177">
        <f t="shared" ref="B110:D113" si="42">+B91/(B91+B142+B40)*100</f>
        <v>7.267036361436376</v>
      </c>
      <c r="C110" s="177">
        <f t="shared" si="42"/>
        <v>8.4397862940146329</v>
      </c>
      <c r="D110" s="177">
        <f t="shared" si="42"/>
        <v>6.0285302553077633</v>
      </c>
      <c r="E110" s="177"/>
      <c r="F110" s="177">
        <f t="shared" ref="F110:H113" si="43">+F91/(F91+F142+F40)*100</f>
        <v>0.11186597910016098</v>
      </c>
      <c r="G110" s="177">
        <f t="shared" si="43"/>
        <v>0.12487379775758542</v>
      </c>
      <c r="H110" s="177">
        <f t="shared" si="43"/>
        <v>9.8138178555406005E-2</v>
      </c>
      <c r="I110" s="177"/>
      <c r="J110" s="177">
        <f t="shared" ref="J110:L113" si="44">+J91/(J91+J142+J40)*100</f>
        <v>8.5015620491073118</v>
      </c>
      <c r="K110" s="177">
        <f t="shared" si="44"/>
        <v>9.5902627139069647</v>
      </c>
      <c r="L110" s="177">
        <f t="shared" si="44"/>
        <v>7.3194985999528948</v>
      </c>
      <c r="M110" s="177"/>
      <c r="N110" s="177">
        <f t="shared" ref="N110:P113" si="45">+N91/(N91+N142+N40)*100</f>
        <v>7.4442058335825152</v>
      </c>
      <c r="O110" s="177">
        <f t="shared" si="45"/>
        <v>8.5015209628356043</v>
      </c>
      <c r="P110" s="177">
        <f t="shared" si="45"/>
        <v>6.3267074841343058</v>
      </c>
      <c r="Q110" s="177"/>
      <c r="R110" s="177">
        <f t="shared" ref="R110:T113" si="46">+R91/(R91+R142+R40)*100</f>
        <v>10.878313902833673</v>
      </c>
      <c r="S110" s="177">
        <f t="shared" si="46"/>
        <v>12.598467535959134</v>
      </c>
      <c r="T110" s="177">
        <f t="shared" si="46"/>
        <v>9.0562168935467344</v>
      </c>
      <c r="U110" s="177"/>
      <c r="V110" s="177">
        <f t="shared" ref="V110:X113" si="47">+V91/(V91+V142+V40)*100</f>
        <v>10.57806021401194</v>
      </c>
      <c r="W110" s="177">
        <f t="shared" si="47"/>
        <v>12.359613343018383</v>
      </c>
      <c r="X110" s="177">
        <f t="shared" si="47"/>
        <v>8.723719794120214</v>
      </c>
      <c r="Y110" s="177"/>
      <c r="Z110" s="177">
        <f t="shared" ref="Z110:AB113" si="48">+Z91/(Z91+Z142+Z40)*100</f>
        <v>6.1002494633636948</v>
      </c>
      <c r="AA110" s="177">
        <f t="shared" si="48"/>
        <v>7.5244587695028384</v>
      </c>
      <c r="AB110" s="177">
        <f t="shared" si="48"/>
        <v>4.626870075835817</v>
      </c>
      <c r="AC110" s="177"/>
    </row>
    <row r="111" spans="1:29" ht="15" customHeight="1" x14ac:dyDescent="0.25">
      <c r="A111" s="110" t="s">
        <v>73</v>
      </c>
      <c r="B111" s="128">
        <f t="shared" si="42"/>
        <v>7.7922897502953443</v>
      </c>
      <c r="C111" s="128">
        <f t="shared" si="42"/>
        <v>9.0396589993910705</v>
      </c>
      <c r="D111" s="128">
        <f t="shared" si="42"/>
        <v>6.4728432513297882</v>
      </c>
      <c r="E111" s="128"/>
      <c r="F111" s="128">
        <f t="shared" si="43"/>
        <v>2.2832787883400565E-2</v>
      </c>
      <c r="G111" s="128">
        <f t="shared" si="43"/>
        <v>2.370581088689365E-2</v>
      </c>
      <c r="H111" s="128">
        <f t="shared" si="43"/>
        <v>2.1910604732690624E-2</v>
      </c>
      <c r="I111" s="128"/>
      <c r="J111" s="128">
        <f t="shared" si="44"/>
        <v>9.2211614186827298</v>
      </c>
      <c r="K111" s="128">
        <f t="shared" si="44"/>
        <v>10.37673321137888</v>
      </c>
      <c r="L111" s="128">
        <f t="shared" si="44"/>
        <v>7.9635293438744297</v>
      </c>
      <c r="M111" s="128"/>
      <c r="N111" s="128">
        <f t="shared" si="45"/>
        <v>8.0322730612918232</v>
      </c>
      <c r="O111" s="128">
        <f t="shared" si="45"/>
        <v>9.1534916282597294</v>
      </c>
      <c r="P111" s="128">
        <f t="shared" si="45"/>
        <v>6.8458903052563347</v>
      </c>
      <c r="Q111" s="128"/>
      <c r="R111" s="128">
        <f t="shared" si="46"/>
        <v>11.732661936369878</v>
      </c>
      <c r="S111" s="128">
        <f t="shared" si="46"/>
        <v>13.591887564490305</v>
      </c>
      <c r="T111" s="128">
        <f t="shared" si="46"/>
        <v>9.7613882863340571</v>
      </c>
      <c r="U111" s="128"/>
      <c r="V111" s="128">
        <f t="shared" si="47"/>
        <v>11.241980123285948</v>
      </c>
      <c r="W111" s="128">
        <f t="shared" si="47"/>
        <v>13.113643363104405</v>
      </c>
      <c r="X111" s="128">
        <f t="shared" si="47"/>
        <v>9.2892487629329743</v>
      </c>
      <c r="Y111" s="128"/>
      <c r="Z111" s="128">
        <f t="shared" si="48"/>
        <v>6.4013618552065266</v>
      </c>
      <c r="AA111" s="128">
        <f t="shared" si="48"/>
        <v>7.9076078381874986</v>
      </c>
      <c r="AB111" s="128">
        <f t="shared" si="48"/>
        <v>4.8402393956241623</v>
      </c>
      <c r="AC111" s="128"/>
    </row>
    <row r="112" spans="1:29" ht="15" customHeight="1" x14ac:dyDescent="0.25">
      <c r="A112" s="110" t="s">
        <v>74</v>
      </c>
      <c r="B112" s="128">
        <f t="shared" si="42"/>
        <v>2.1630661256716746</v>
      </c>
      <c r="C112" s="128">
        <f t="shared" si="42"/>
        <v>2.5830454424661173</v>
      </c>
      <c r="D112" s="128">
        <f t="shared" si="42"/>
        <v>1.7156446407338204</v>
      </c>
      <c r="E112" s="128"/>
      <c r="F112" s="128">
        <f t="shared" si="43"/>
        <v>0.81008100810081007</v>
      </c>
      <c r="G112" s="128">
        <f t="shared" si="43"/>
        <v>0.95293098469535087</v>
      </c>
      <c r="H112" s="128">
        <f t="shared" si="43"/>
        <v>0.65563534186699968</v>
      </c>
      <c r="I112" s="128"/>
      <c r="J112" s="128">
        <f t="shared" si="44"/>
        <v>1.2513686844986704</v>
      </c>
      <c r="K112" s="128">
        <f t="shared" si="44"/>
        <v>1.5356820234869015</v>
      </c>
      <c r="L112" s="128">
        <f t="shared" si="44"/>
        <v>0.94401041666666663</v>
      </c>
      <c r="M112" s="128"/>
      <c r="N112" s="128">
        <f t="shared" si="45"/>
        <v>1.665833749791771</v>
      </c>
      <c r="O112" s="128">
        <f t="shared" si="45"/>
        <v>2.1689867270961476</v>
      </c>
      <c r="P112" s="128">
        <f t="shared" si="45"/>
        <v>1.1324639670555936</v>
      </c>
      <c r="Q112" s="128"/>
      <c r="R112" s="128">
        <f t="shared" si="46"/>
        <v>2.5758346043043554</v>
      </c>
      <c r="S112" s="128">
        <f t="shared" si="46"/>
        <v>2.9583875162548767</v>
      </c>
      <c r="T112" s="128">
        <f t="shared" si="46"/>
        <v>2.1592920353982299</v>
      </c>
      <c r="U112" s="128"/>
      <c r="V112" s="128">
        <f t="shared" si="47"/>
        <v>3.929135239431679</v>
      </c>
      <c r="W112" s="128">
        <f t="shared" si="47"/>
        <v>4.7192559421288323</v>
      </c>
      <c r="X112" s="128">
        <f t="shared" si="47"/>
        <v>3.1093638313080771</v>
      </c>
      <c r="Y112" s="128"/>
      <c r="Z112" s="128">
        <f t="shared" si="48"/>
        <v>3.0798348245010323</v>
      </c>
      <c r="AA112" s="128">
        <f t="shared" si="48"/>
        <v>3.6112048599392508</v>
      </c>
      <c r="AB112" s="128">
        <f t="shared" si="48"/>
        <v>2.5272025272025269</v>
      </c>
      <c r="AC112" s="128"/>
    </row>
    <row r="113" spans="1:29" ht="15" customHeight="1" x14ac:dyDescent="0.25">
      <c r="A113" s="110" t="s">
        <v>267</v>
      </c>
      <c r="B113" s="128">
        <f t="shared" si="42"/>
        <v>3.2066728452270619</v>
      </c>
      <c r="C113" s="128">
        <f t="shared" si="42"/>
        <v>3.7139470564994075</v>
      </c>
      <c r="D113" s="128">
        <f t="shared" si="42"/>
        <v>2.7583798882681565</v>
      </c>
      <c r="E113" s="128"/>
      <c r="F113" s="128">
        <f t="shared" si="43"/>
        <v>1.381509032943677</v>
      </c>
      <c r="G113" s="128">
        <f t="shared" si="43"/>
        <v>1.4018691588785046</v>
      </c>
      <c r="H113" s="128">
        <f t="shared" si="43"/>
        <v>1.364522417153996</v>
      </c>
      <c r="I113" s="128"/>
      <c r="J113" s="128">
        <f t="shared" si="44"/>
        <v>2.3579849946409435</v>
      </c>
      <c r="K113" s="128">
        <f t="shared" si="44"/>
        <v>3.1111111111111112</v>
      </c>
      <c r="L113" s="128">
        <f t="shared" si="44"/>
        <v>1.6563146997929608</v>
      </c>
      <c r="M113" s="128"/>
      <c r="N113" s="128">
        <f t="shared" si="45"/>
        <v>2.3595505617977528</v>
      </c>
      <c r="O113" s="128">
        <f t="shared" si="45"/>
        <v>2.0737327188940093</v>
      </c>
      <c r="P113" s="128">
        <f t="shared" si="45"/>
        <v>2.6315789473684208</v>
      </c>
      <c r="Q113" s="128"/>
      <c r="R113" s="128">
        <f t="shared" si="46"/>
        <v>2.86368843069874</v>
      </c>
      <c r="S113" s="128">
        <f t="shared" si="46"/>
        <v>2.7989821882951653</v>
      </c>
      <c r="T113" s="128">
        <f t="shared" si="46"/>
        <v>2.9166666666666665</v>
      </c>
      <c r="U113" s="128"/>
      <c r="V113" s="128">
        <f t="shared" si="47"/>
        <v>5.7303370786516847</v>
      </c>
      <c r="W113" s="128">
        <f t="shared" si="47"/>
        <v>6.8883610451306403</v>
      </c>
      <c r="X113" s="128">
        <f t="shared" si="47"/>
        <v>4.6908315565031984</v>
      </c>
      <c r="Y113" s="128"/>
      <c r="Z113" s="128">
        <f t="shared" si="48"/>
        <v>4.7235023041474653</v>
      </c>
      <c r="AA113" s="128">
        <f t="shared" si="48"/>
        <v>6.1728395061728394</v>
      </c>
      <c r="AB113" s="128">
        <f t="shared" si="48"/>
        <v>3.455723542116631</v>
      </c>
      <c r="AC113" s="128"/>
    </row>
    <row r="114" spans="1:29" ht="15" customHeight="1" x14ac:dyDescent="0.25">
      <c r="A114" s="129"/>
      <c r="B114" s="130"/>
      <c r="C114" s="130"/>
      <c r="D114" s="130"/>
      <c r="E114" s="130"/>
      <c r="F114" s="130"/>
      <c r="G114" s="130"/>
      <c r="H114" s="130"/>
      <c r="I114" s="130"/>
      <c r="J114" s="130"/>
      <c r="K114" s="130"/>
      <c r="L114" s="130"/>
      <c r="M114" s="130"/>
      <c r="N114" s="130"/>
      <c r="O114" s="130"/>
      <c r="P114" s="130"/>
      <c r="Q114" s="130"/>
      <c r="R114" s="130"/>
      <c r="S114" s="130"/>
      <c r="T114" s="130"/>
      <c r="U114" s="130"/>
      <c r="V114" s="130"/>
      <c r="W114" s="130"/>
      <c r="X114" s="130"/>
      <c r="Y114" s="130"/>
      <c r="Z114" s="130"/>
      <c r="AA114" s="130"/>
      <c r="AB114" s="130"/>
      <c r="AC114" s="130"/>
    </row>
    <row r="115" spans="1:29" ht="15" customHeight="1" x14ac:dyDescent="0.25">
      <c r="A115" s="115" t="s">
        <v>568</v>
      </c>
      <c r="B115" s="130"/>
      <c r="C115" s="130"/>
      <c r="D115" s="130"/>
      <c r="E115" s="131"/>
      <c r="F115" s="130"/>
      <c r="G115" s="130"/>
      <c r="H115" s="130"/>
      <c r="I115" s="131"/>
      <c r="J115" s="130"/>
      <c r="K115" s="130"/>
      <c r="L115" s="130"/>
      <c r="M115" s="131"/>
      <c r="N115" s="130"/>
      <c r="O115" s="130"/>
      <c r="P115" s="130"/>
      <c r="Q115" s="131"/>
      <c r="R115" s="130"/>
      <c r="S115" s="130"/>
      <c r="T115" s="130"/>
      <c r="U115" s="131"/>
      <c r="V115" s="130"/>
      <c r="W115" s="130"/>
      <c r="X115" s="130"/>
      <c r="Y115" s="131"/>
      <c r="Z115" s="130"/>
      <c r="AA115" s="130"/>
      <c r="AB115" s="130"/>
      <c r="AC115" s="130"/>
    </row>
    <row r="116" spans="1:29" ht="15" customHeight="1" x14ac:dyDescent="0.25">
      <c r="A116" s="141" t="s">
        <v>19</v>
      </c>
      <c r="B116" s="177">
        <f t="shared" ref="B116:D119" si="49">+B97/(B97+B148+B46)*100</f>
        <v>7.4074787910326458</v>
      </c>
      <c r="C116" s="177">
        <f t="shared" si="49"/>
        <v>8.535506578080593</v>
      </c>
      <c r="D116" s="177">
        <f t="shared" si="49"/>
        <v>6.2239161630922757</v>
      </c>
      <c r="E116" s="177"/>
      <c r="F116" s="177">
        <f t="shared" ref="F116:H119" si="50">+F97/(F97+F148+F46)*100</f>
        <v>0.13833650354487292</v>
      </c>
      <c r="G116" s="177">
        <f t="shared" si="50"/>
        <v>0.15739179314221474</v>
      </c>
      <c r="H116" s="177">
        <f t="shared" si="50"/>
        <v>0.11828720132481667</v>
      </c>
      <c r="I116" s="177"/>
      <c r="J116" s="177">
        <f t="shared" ref="J116:L119" si="51">+J97/(J97+J148+J46)*100</f>
        <v>8.3581613109172164</v>
      </c>
      <c r="K116" s="177">
        <f t="shared" si="51"/>
        <v>9.3631422418213504</v>
      </c>
      <c r="L116" s="177">
        <f t="shared" si="51"/>
        <v>7.2747374239911551</v>
      </c>
      <c r="M116" s="177"/>
      <c r="N116" s="177">
        <f t="shared" ref="N116:P119" si="52">+N97/(N97+N148+N46)*100</f>
        <v>7.531741320209119</v>
      </c>
      <c r="O116" s="177">
        <f t="shared" si="52"/>
        <v>8.5130236555925105</v>
      </c>
      <c r="P116" s="177">
        <f t="shared" si="52"/>
        <v>6.5003927729772188</v>
      </c>
      <c r="Q116" s="177"/>
      <c r="R116" s="177">
        <f t="shared" ref="R116:T119" si="53">+R97/(R97+R148+R46)*100</f>
        <v>11.036093005156143</v>
      </c>
      <c r="S116" s="177">
        <f t="shared" si="53"/>
        <v>12.650990192737325</v>
      </c>
      <c r="T116" s="177">
        <f t="shared" si="53"/>
        <v>9.3292243656447624</v>
      </c>
      <c r="U116" s="177"/>
      <c r="V116" s="177">
        <f t="shared" ref="V116:X119" si="54">+V97/(V97+V148+V46)*100</f>
        <v>10.965544871794872</v>
      </c>
      <c r="W116" s="177">
        <f t="shared" si="54"/>
        <v>12.731865182729496</v>
      </c>
      <c r="X116" s="177">
        <f t="shared" si="54"/>
        <v>9.1449027743877629</v>
      </c>
      <c r="Y116" s="177"/>
      <c r="Z116" s="177">
        <f t="shared" ref="Z116:AB119" si="55">+Z97/(Z97+Z148+Z46)*100</f>
        <v>6.4777656167659821</v>
      </c>
      <c r="AA116" s="177">
        <f t="shared" si="55"/>
        <v>7.9321816505671565</v>
      </c>
      <c r="AB116" s="177">
        <f t="shared" si="55"/>
        <v>4.9899544876788715</v>
      </c>
      <c r="AC116" s="177"/>
    </row>
    <row r="117" spans="1:29" ht="15" customHeight="1" x14ac:dyDescent="0.25">
      <c r="A117" s="110" t="s">
        <v>73</v>
      </c>
      <c r="B117" s="128">
        <f t="shared" si="49"/>
        <v>8.1625873416039489</v>
      </c>
      <c r="C117" s="128">
        <f t="shared" si="49"/>
        <v>9.3902632299335806</v>
      </c>
      <c r="D117" s="128">
        <f t="shared" si="49"/>
        <v>6.8725634911623326</v>
      </c>
      <c r="E117" s="132"/>
      <c r="F117" s="128">
        <f t="shared" si="50"/>
        <v>1.1177680407761782E-2</v>
      </c>
      <c r="G117" s="128">
        <f t="shared" si="50"/>
        <v>1.3085008941422777E-2</v>
      </c>
      <c r="H117" s="128">
        <f t="shared" si="50"/>
        <v>9.1722082091263476E-3</v>
      </c>
      <c r="I117" s="132"/>
      <c r="J117" s="128">
        <f t="shared" si="51"/>
        <v>9.3478392998237396</v>
      </c>
      <c r="K117" s="128">
        <f t="shared" si="51"/>
        <v>10.433968885249737</v>
      </c>
      <c r="L117" s="128">
        <f t="shared" si="51"/>
        <v>8.1730769230769234</v>
      </c>
      <c r="M117" s="132"/>
      <c r="N117" s="128">
        <f t="shared" si="52"/>
        <v>8.3732057416267942</v>
      </c>
      <c r="O117" s="128">
        <f t="shared" si="52"/>
        <v>9.4337199845910202</v>
      </c>
      <c r="P117" s="128">
        <f t="shared" si="52"/>
        <v>7.2570836524167754</v>
      </c>
      <c r="Q117" s="132"/>
      <c r="R117" s="128">
        <f t="shared" si="53"/>
        <v>12.256497124771542</v>
      </c>
      <c r="S117" s="128">
        <f t="shared" si="53"/>
        <v>14.052741151977793</v>
      </c>
      <c r="T117" s="128">
        <f t="shared" si="53"/>
        <v>10.357634112792297</v>
      </c>
      <c r="U117" s="132"/>
      <c r="V117" s="128">
        <f t="shared" si="54"/>
        <v>11.94855896199334</v>
      </c>
      <c r="W117" s="128">
        <f t="shared" si="54"/>
        <v>13.837955017613584</v>
      </c>
      <c r="X117" s="128">
        <f t="shared" si="54"/>
        <v>9.993926085128253</v>
      </c>
      <c r="Y117" s="132"/>
      <c r="Z117" s="128">
        <f t="shared" si="55"/>
        <v>6.9490141173725357</v>
      </c>
      <c r="AA117" s="128">
        <f t="shared" si="55"/>
        <v>8.524378430739425</v>
      </c>
      <c r="AB117" s="128">
        <f t="shared" si="55"/>
        <v>5.3362296939932001</v>
      </c>
      <c r="AC117" s="128"/>
    </row>
    <row r="118" spans="1:29" ht="15" customHeight="1" x14ac:dyDescent="0.25">
      <c r="A118" s="110" t="s">
        <v>74</v>
      </c>
      <c r="B118" s="128">
        <f t="shared" si="49"/>
        <v>2.2090132312176722</v>
      </c>
      <c r="C118" s="128">
        <f t="shared" si="49"/>
        <v>2.6374113475177303</v>
      </c>
      <c r="D118" s="128">
        <f t="shared" si="49"/>
        <v>1.7527294187075833</v>
      </c>
      <c r="E118" s="132"/>
      <c r="F118" s="128">
        <f t="shared" si="50"/>
        <v>0.84719171634766233</v>
      </c>
      <c r="G118" s="128">
        <f t="shared" si="50"/>
        <v>0.99099099099099097</v>
      </c>
      <c r="H118" s="128">
        <f t="shared" si="50"/>
        <v>0.68988173455978974</v>
      </c>
      <c r="I118" s="132"/>
      <c r="J118" s="128">
        <f t="shared" si="51"/>
        <v>1.2631233595800526</v>
      </c>
      <c r="K118" s="128">
        <f t="shared" si="51"/>
        <v>1.5525982256020279</v>
      </c>
      <c r="L118" s="128">
        <f t="shared" si="51"/>
        <v>0.95238095238095244</v>
      </c>
      <c r="M118" s="132"/>
      <c r="N118" s="128">
        <f t="shared" si="52"/>
        <v>1.6819837003641407</v>
      </c>
      <c r="O118" s="128">
        <f t="shared" si="52"/>
        <v>2.1944632005401754</v>
      </c>
      <c r="P118" s="128">
        <f t="shared" si="52"/>
        <v>1.1408199643493762</v>
      </c>
      <c r="Q118" s="132"/>
      <c r="R118" s="128">
        <f t="shared" si="53"/>
        <v>2.6166902404526167</v>
      </c>
      <c r="S118" s="128">
        <f t="shared" si="53"/>
        <v>3.0405405405405408</v>
      </c>
      <c r="T118" s="128">
        <f t="shared" si="53"/>
        <v>2.1513353115727005</v>
      </c>
      <c r="U118" s="132"/>
      <c r="V118" s="128">
        <f t="shared" si="54"/>
        <v>4.0109389243391069</v>
      </c>
      <c r="W118" s="128">
        <f t="shared" si="54"/>
        <v>4.7927927927927927</v>
      </c>
      <c r="X118" s="128">
        <f t="shared" si="54"/>
        <v>3.2103321033210332</v>
      </c>
      <c r="Y118" s="132"/>
      <c r="Z118" s="128">
        <f t="shared" si="55"/>
        <v>3.1522707034728406</v>
      </c>
      <c r="AA118" s="128">
        <f t="shared" si="55"/>
        <v>3.6998254799301917</v>
      </c>
      <c r="AB118" s="128">
        <f t="shared" si="55"/>
        <v>2.5818181818181816</v>
      </c>
      <c r="AC118" s="128"/>
    </row>
    <row r="119" spans="1:29" ht="15" customHeight="1" x14ac:dyDescent="0.25">
      <c r="A119" s="110" t="s">
        <v>267</v>
      </c>
      <c r="B119" s="128">
        <f t="shared" si="49"/>
        <v>3.2066728452270619</v>
      </c>
      <c r="C119" s="128">
        <f t="shared" si="49"/>
        <v>3.7139470564994075</v>
      </c>
      <c r="D119" s="128">
        <f t="shared" si="49"/>
        <v>2.7583798882681565</v>
      </c>
      <c r="E119" s="132"/>
      <c r="F119" s="128">
        <f t="shared" si="50"/>
        <v>1.381509032943677</v>
      </c>
      <c r="G119" s="128">
        <f t="shared" si="50"/>
        <v>1.4018691588785046</v>
      </c>
      <c r="H119" s="128">
        <f t="shared" si="50"/>
        <v>1.364522417153996</v>
      </c>
      <c r="I119" s="132"/>
      <c r="J119" s="128">
        <f t="shared" si="51"/>
        <v>2.3579849946409435</v>
      </c>
      <c r="K119" s="128">
        <f t="shared" si="51"/>
        <v>3.1111111111111112</v>
      </c>
      <c r="L119" s="128">
        <f t="shared" si="51"/>
        <v>1.6563146997929608</v>
      </c>
      <c r="M119" s="132"/>
      <c r="N119" s="128">
        <f t="shared" si="52"/>
        <v>2.3595505617977528</v>
      </c>
      <c r="O119" s="128">
        <f t="shared" si="52"/>
        <v>2.0737327188940093</v>
      </c>
      <c r="P119" s="128">
        <f t="shared" si="52"/>
        <v>2.6315789473684208</v>
      </c>
      <c r="Q119" s="132"/>
      <c r="R119" s="128">
        <f t="shared" si="53"/>
        <v>2.86368843069874</v>
      </c>
      <c r="S119" s="128">
        <f t="shared" si="53"/>
        <v>2.7989821882951653</v>
      </c>
      <c r="T119" s="128">
        <f t="shared" si="53"/>
        <v>2.9166666666666665</v>
      </c>
      <c r="U119" s="132"/>
      <c r="V119" s="128">
        <f t="shared" si="54"/>
        <v>5.7303370786516847</v>
      </c>
      <c r="W119" s="128">
        <f t="shared" si="54"/>
        <v>6.8883610451306403</v>
      </c>
      <c r="X119" s="128">
        <f t="shared" si="54"/>
        <v>4.6908315565031984</v>
      </c>
      <c r="Y119" s="132"/>
      <c r="Z119" s="128">
        <f t="shared" si="55"/>
        <v>4.7235023041474653</v>
      </c>
      <c r="AA119" s="128">
        <f t="shared" si="55"/>
        <v>6.1728395061728394</v>
      </c>
      <c r="AB119" s="128">
        <f t="shared" si="55"/>
        <v>3.455723542116631</v>
      </c>
      <c r="AC119" s="128"/>
    </row>
    <row r="120" spans="1:29" ht="15" customHeight="1" x14ac:dyDescent="0.25">
      <c r="B120" s="132"/>
      <c r="C120" s="132"/>
      <c r="D120" s="132"/>
      <c r="E120" s="132"/>
      <c r="F120" s="132"/>
      <c r="G120" s="132"/>
      <c r="H120" s="132"/>
      <c r="I120" s="132"/>
      <c r="J120" s="132"/>
      <c r="K120" s="132"/>
      <c r="L120" s="132"/>
      <c r="M120" s="132"/>
      <c r="N120" s="132"/>
      <c r="O120" s="132"/>
      <c r="P120" s="132"/>
      <c r="Q120" s="132"/>
      <c r="R120" s="132"/>
      <c r="S120" s="132"/>
      <c r="T120" s="132"/>
      <c r="U120" s="132"/>
      <c r="V120" s="132"/>
      <c r="W120" s="132"/>
      <c r="X120" s="132"/>
      <c r="Y120" s="132"/>
      <c r="Z120" s="132"/>
      <c r="AA120" s="132"/>
      <c r="AB120" s="132"/>
      <c r="AC120" s="132"/>
    </row>
    <row r="121" spans="1:29" ht="15" customHeight="1" x14ac:dyDescent="0.25">
      <c r="A121" s="142" t="s">
        <v>569</v>
      </c>
      <c r="B121" s="132"/>
      <c r="C121" s="132"/>
      <c r="D121" s="132"/>
      <c r="E121" s="132"/>
      <c r="F121" s="132"/>
      <c r="G121" s="132"/>
      <c r="H121" s="132"/>
      <c r="I121" s="132"/>
      <c r="J121" s="132"/>
      <c r="K121" s="132"/>
      <c r="L121" s="132"/>
      <c r="M121" s="132"/>
      <c r="N121" s="132"/>
      <c r="O121" s="132"/>
      <c r="P121" s="132"/>
      <c r="Q121" s="132"/>
      <c r="R121" s="132"/>
      <c r="S121" s="132"/>
      <c r="T121" s="132"/>
      <c r="U121" s="132"/>
      <c r="V121" s="132"/>
      <c r="W121" s="132"/>
      <c r="X121" s="132"/>
      <c r="Y121" s="132"/>
      <c r="Z121" s="132"/>
      <c r="AA121" s="132"/>
      <c r="AB121" s="132"/>
      <c r="AC121" s="132"/>
    </row>
    <row r="122" spans="1:29" ht="15" customHeight="1" x14ac:dyDescent="0.25">
      <c r="A122" s="143" t="s">
        <v>19</v>
      </c>
      <c r="B122" s="177">
        <f t="shared" ref="B122:D124" si="56">+B103/(B103+B154+B52)*100</f>
        <v>6.9219963381526615</v>
      </c>
      <c r="C122" s="177">
        <f t="shared" si="56"/>
        <v>8.2071688850264533</v>
      </c>
      <c r="D122" s="177">
        <f t="shared" si="56"/>
        <v>5.5429216497881324</v>
      </c>
      <c r="E122" s="177"/>
      <c r="F122" s="177">
        <f t="shared" ref="F122:H124" si="57">+F103/(F103+F154+F52)*100</f>
        <v>4.7047753469771816E-2</v>
      </c>
      <c r="G122" s="177">
        <f t="shared" si="57"/>
        <v>4.5649593718615905E-2</v>
      </c>
      <c r="H122" s="177">
        <f t="shared" si="57"/>
        <v>4.8534265191225001E-2</v>
      </c>
      <c r="I122" s="177"/>
      <c r="J122" s="177">
        <f t="shared" ref="J122:L124" si="58">+J103/(J103+J154+J52)*100</f>
        <v>8.8483808706841085</v>
      </c>
      <c r="K122" s="177">
        <f t="shared" si="58"/>
        <v>10.13320258233227</v>
      </c>
      <c r="L122" s="177">
        <f t="shared" si="58"/>
        <v>7.4291388337244992</v>
      </c>
      <c r="M122" s="177"/>
      <c r="N122" s="177">
        <f t="shared" ref="N122:P124" si="59">+N103/(N103+N154+N52)*100</f>
        <v>7.2301568719269484</v>
      </c>
      <c r="O122" s="177">
        <f t="shared" si="59"/>
        <v>8.4736556219445944</v>
      </c>
      <c r="P122" s="177">
        <f t="shared" si="59"/>
        <v>5.8977592394994662</v>
      </c>
      <c r="Q122" s="177"/>
      <c r="R122" s="177">
        <f t="shared" ref="R122:T124" si="60">+R103/(R103+R154+R52)*100</f>
        <v>10.490580472410825</v>
      </c>
      <c r="S122" s="177">
        <f t="shared" si="60"/>
        <v>12.469868347858334</v>
      </c>
      <c r="T122" s="177">
        <f t="shared" si="60"/>
        <v>8.382701421800947</v>
      </c>
      <c r="U122" s="177"/>
      <c r="V122" s="177">
        <f t="shared" ref="V122:X124" si="61">+V103/(V103+V154+V52)*100</f>
        <v>9.6234516113112569</v>
      </c>
      <c r="W122" s="177">
        <f t="shared" si="61"/>
        <v>11.457536342769702</v>
      </c>
      <c r="X122" s="177">
        <f t="shared" si="61"/>
        <v>7.6679922504333646</v>
      </c>
      <c r="Y122" s="177"/>
      <c r="Z122" s="177">
        <f t="shared" ref="Z122:AB124" si="62">+Z103/(Z103+Z154+Z52)*100</f>
        <v>5.1504334523202449</v>
      </c>
      <c r="AA122" s="177">
        <f t="shared" si="62"/>
        <v>6.5182987141444118</v>
      </c>
      <c r="AB122" s="177">
        <f t="shared" si="62"/>
        <v>3.6947368421052631</v>
      </c>
      <c r="AC122" s="177"/>
    </row>
    <row r="123" spans="1:29" ht="15" customHeight="1" x14ac:dyDescent="0.25">
      <c r="A123" s="110" t="s">
        <v>73</v>
      </c>
      <c r="B123" s="128">
        <f t="shared" si="56"/>
        <v>6.991192136006835</v>
      </c>
      <c r="C123" s="128">
        <f t="shared" si="56"/>
        <v>8.2888525500601649</v>
      </c>
      <c r="D123" s="128">
        <f t="shared" si="56"/>
        <v>5.5986888936712633</v>
      </c>
      <c r="E123" s="132"/>
      <c r="F123" s="128">
        <f t="shared" si="57"/>
        <v>4.7703095930925921E-2</v>
      </c>
      <c r="G123" s="128">
        <f t="shared" si="57"/>
        <v>4.6210720887245843E-2</v>
      </c>
      <c r="H123" s="128">
        <f t="shared" si="57"/>
        <v>4.9295080350980972E-2</v>
      </c>
      <c r="I123" s="132"/>
      <c r="J123" s="128">
        <f t="shared" si="58"/>
        <v>8.9495177687027549</v>
      </c>
      <c r="K123" s="128">
        <f t="shared" si="58"/>
        <v>10.255135851557323</v>
      </c>
      <c r="L123" s="128">
        <f t="shared" si="58"/>
        <v>7.5095925452219987</v>
      </c>
      <c r="M123" s="132"/>
      <c r="N123" s="128">
        <f t="shared" si="59"/>
        <v>7.2967470050665284</v>
      </c>
      <c r="O123" s="128">
        <f t="shared" si="59"/>
        <v>8.553896877003389</v>
      </c>
      <c r="P123" s="128">
        <f t="shared" si="59"/>
        <v>5.9509803921568629</v>
      </c>
      <c r="Q123" s="132"/>
      <c r="R123" s="128">
        <f t="shared" si="60"/>
        <v>10.595577918622091</v>
      </c>
      <c r="S123" s="128">
        <f t="shared" si="60"/>
        <v>12.596063730084348</v>
      </c>
      <c r="T123" s="128">
        <f t="shared" si="60"/>
        <v>8.4608460846084608</v>
      </c>
      <c r="U123" s="132"/>
      <c r="V123" s="128">
        <f t="shared" si="61"/>
        <v>9.707188107946326</v>
      </c>
      <c r="W123" s="128">
        <f t="shared" si="61"/>
        <v>11.560805577072038</v>
      </c>
      <c r="X123" s="128">
        <f t="shared" si="61"/>
        <v>7.7374215454264847</v>
      </c>
      <c r="Y123" s="132"/>
      <c r="Z123" s="128">
        <f t="shared" si="62"/>
        <v>5.1923968474733426</v>
      </c>
      <c r="AA123" s="128">
        <f t="shared" si="62"/>
        <v>6.5721134638433876</v>
      </c>
      <c r="AB123" s="128">
        <f t="shared" si="62"/>
        <v>3.7230081906180192</v>
      </c>
      <c r="AC123" s="128"/>
    </row>
    <row r="124" spans="1:29" ht="15" customHeight="1" x14ac:dyDescent="0.25">
      <c r="A124" s="110" t="s">
        <v>74</v>
      </c>
      <c r="B124" s="128">
        <f t="shared" si="56"/>
        <v>1.078894133513149</v>
      </c>
      <c r="C124" s="128">
        <f t="shared" si="56"/>
        <v>1.3037809647979139</v>
      </c>
      <c r="D124" s="128">
        <f t="shared" si="56"/>
        <v>0.83798882681564246</v>
      </c>
      <c r="E124" s="132"/>
      <c r="F124" s="128">
        <f t="shared" si="57"/>
        <v>0</v>
      </c>
      <c r="G124" s="128">
        <f t="shared" si="57"/>
        <v>0</v>
      </c>
      <c r="H124" s="128">
        <f t="shared" si="57"/>
        <v>0</v>
      </c>
      <c r="I124" s="132"/>
      <c r="J124" s="128">
        <f t="shared" si="58"/>
        <v>1.0101010101010102</v>
      </c>
      <c r="K124" s="128">
        <f t="shared" si="58"/>
        <v>1.2121212121212122</v>
      </c>
      <c r="L124" s="128">
        <f t="shared" si="58"/>
        <v>0.75757575757575757</v>
      </c>
      <c r="M124" s="132"/>
      <c r="N124" s="128">
        <f t="shared" si="59"/>
        <v>1.2711864406779663</v>
      </c>
      <c r="O124" s="128">
        <f t="shared" si="59"/>
        <v>1.5748031496062991</v>
      </c>
      <c r="P124" s="128">
        <f t="shared" si="59"/>
        <v>0.91743119266055051</v>
      </c>
      <c r="Q124" s="132"/>
      <c r="R124" s="128">
        <f t="shared" si="60"/>
        <v>1.6326530612244898</v>
      </c>
      <c r="S124" s="128">
        <f t="shared" si="60"/>
        <v>0.86206896551724133</v>
      </c>
      <c r="T124" s="128">
        <f t="shared" si="60"/>
        <v>2.3255813953488373</v>
      </c>
      <c r="U124" s="132"/>
      <c r="V124" s="128">
        <f t="shared" si="61"/>
        <v>1.8518518518518516</v>
      </c>
      <c r="W124" s="128">
        <f t="shared" si="61"/>
        <v>3.125</v>
      </c>
      <c r="X124" s="128">
        <f t="shared" si="61"/>
        <v>0</v>
      </c>
      <c r="Y124" s="132"/>
      <c r="Z124" s="128">
        <f t="shared" si="62"/>
        <v>1.015228426395939</v>
      </c>
      <c r="AA124" s="128">
        <f t="shared" si="62"/>
        <v>1.0204081632653061</v>
      </c>
      <c r="AB124" s="128">
        <f t="shared" si="62"/>
        <v>1.0101010101010102</v>
      </c>
      <c r="AC124" s="128"/>
    </row>
    <row r="125" spans="1:29" ht="15" customHeight="1" thickBot="1" x14ac:dyDescent="0.3">
      <c r="A125" s="125" t="s">
        <v>267</v>
      </c>
      <c r="B125" s="134" t="s">
        <v>61</v>
      </c>
      <c r="C125" s="134" t="s">
        <v>61</v>
      </c>
      <c r="D125" s="134" t="s">
        <v>61</v>
      </c>
      <c r="E125" s="135"/>
      <c r="F125" s="134" t="s">
        <v>61</v>
      </c>
      <c r="G125" s="134" t="s">
        <v>61</v>
      </c>
      <c r="H125" s="134" t="s">
        <v>61</v>
      </c>
      <c r="I125" s="135"/>
      <c r="J125" s="134" t="s">
        <v>61</v>
      </c>
      <c r="K125" s="134" t="s">
        <v>61</v>
      </c>
      <c r="L125" s="134" t="s">
        <v>61</v>
      </c>
      <c r="M125" s="135"/>
      <c r="N125" s="134" t="s">
        <v>61</v>
      </c>
      <c r="O125" s="134" t="s">
        <v>61</v>
      </c>
      <c r="P125" s="134" t="s">
        <v>61</v>
      </c>
      <c r="Q125" s="135"/>
      <c r="R125" s="134" t="s">
        <v>61</v>
      </c>
      <c r="S125" s="134" t="s">
        <v>61</v>
      </c>
      <c r="T125" s="134" t="s">
        <v>61</v>
      </c>
      <c r="U125" s="135"/>
      <c r="V125" s="134" t="s">
        <v>61</v>
      </c>
      <c r="W125" s="134" t="s">
        <v>61</v>
      </c>
      <c r="X125" s="134" t="s">
        <v>61</v>
      </c>
      <c r="Y125" s="135"/>
      <c r="Z125" s="134" t="s">
        <v>61</v>
      </c>
      <c r="AA125" s="134" t="s">
        <v>61</v>
      </c>
      <c r="AB125" s="134" t="s">
        <v>61</v>
      </c>
      <c r="AC125" s="128"/>
    </row>
    <row r="126" spans="1:29" ht="15" customHeight="1" x14ac:dyDescent="0.25">
      <c r="A126" s="303" t="s">
        <v>260</v>
      </c>
      <c r="B126" s="303"/>
      <c r="C126" s="303"/>
      <c r="D126" s="303"/>
      <c r="E126" s="303"/>
      <c r="F126" s="303"/>
      <c r="G126" s="303"/>
      <c r="H126" s="303"/>
      <c r="I126" s="303"/>
      <c r="J126" s="303"/>
      <c r="K126" s="303"/>
      <c r="L126" s="303"/>
      <c r="M126" s="303"/>
      <c r="N126" s="303"/>
      <c r="O126" s="303"/>
      <c r="P126" s="303"/>
      <c r="Q126" s="303"/>
      <c r="R126" s="303"/>
      <c r="S126" s="303"/>
      <c r="T126" s="303"/>
      <c r="U126" s="303"/>
      <c r="V126" s="303"/>
      <c r="W126" s="303"/>
      <c r="X126" s="303"/>
      <c r="Y126" s="303"/>
      <c r="Z126" s="303"/>
      <c r="AA126" s="303"/>
      <c r="AB126" s="303"/>
      <c r="AC126" s="221"/>
    </row>
    <row r="127" spans="1:29" ht="15" customHeight="1" x14ac:dyDescent="0.25">
      <c r="A127" s="304" t="s">
        <v>243</v>
      </c>
      <c r="B127" s="304"/>
      <c r="C127" s="304"/>
      <c r="D127" s="304"/>
      <c r="E127" s="304"/>
      <c r="F127" s="304"/>
      <c r="G127" s="304"/>
      <c r="H127" s="304"/>
      <c r="I127" s="304"/>
      <c r="J127" s="304"/>
      <c r="K127" s="304"/>
      <c r="L127" s="304"/>
      <c r="M127" s="304"/>
      <c r="N127" s="304"/>
      <c r="O127" s="304"/>
      <c r="P127" s="304"/>
      <c r="Q127" s="304"/>
      <c r="R127" s="304"/>
      <c r="S127" s="304"/>
      <c r="T127" s="304"/>
      <c r="U127" s="304"/>
      <c r="V127" s="304"/>
      <c r="W127" s="304"/>
      <c r="X127" s="304"/>
      <c r="Y127" s="304"/>
      <c r="Z127" s="304"/>
      <c r="AA127" s="304"/>
      <c r="AB127" s="304"/>
      <c r="AC127" s="144"/>
    </row>
    <row r="128" spans="1:29" ht="15" customHeight="1" x14ac:dyDescent="0.25">
      <c r="A128" s="144"/>
      <c r="B128" s="144"/>
      <c r="C128" s="144"/>
      <c r="D128" s="144"/>
      <c r="E128" s="144"/>
      <c r="F128" s="144"/>
      <c r="G128" s="144"/>
      <c r="H128" s="144"/>
      <c r="I128" s="144"/>
      <c r="J128" s="144"/>
      <c r="K128" s="144"/>
      <c r="L128" s="144"/>
      <c r="M128" s="144"/>
      <c r="N128" s="144"/>
      <c r="O128" s="144"/>
      <c r="P128" s="144"/>
      <c r="Q128" s="144"/>
      <c r="R128" s="144"/>
      <c r="S128" s="144"/>
      <c r="T128" s="144"/>
      <c r="U128" s="144"/>
      <c r="V128" s="144"/>
      <c r="W128" s="144"/>
      <c r="X128" s="144"/>
      <c r="Y128" s="144"/>
      <c r="Z128" s="144"/>
      <c r="AA128" s="144"/>
      <c r="AB128" s="144"/>
      <c r="AC128" s="144"/>
    </row>
    <row r="129" spans="1:34" ht="15" customHeight="1" x14ac:dyDescent="0.25">
      <c r="A129" s="144"/>
      <c r="B129" s="144"/>
      <c r="C129" s="144"/>
      <c r="D129" s="144"/>
      <c r="E129" s="144"/>
      <c r="F129" s="144"/>
      <c r="G129" s="144"/>
      <c r="H129" s="144"/>
      <c r="I129" s="144"/>
      <c r="J129" s="144"/>
      <c r="K129" s="144"/>
      <c r="L129" s="144"/>
      <c r="M129" s="144"/>
      <c r="N129" s="144"/>
      <c r="O129" s="144"/>
      <c r="P129" s="144"/>
      <c r="Q129" s="144"/>
      <c r="R129" s="144"/>
      <c r="S129" s="144"/>
      <c r="T129" s="144"/>
      <c r="U129" s="144"/>
      <c r="V129" s="144"/>
      <c r="W129" s="144"/>
      <c r="X129" s="144"/>
      <c r="Y129" s="144"/>
      <c r="Z129" s="144"/>
      <c r="AA129" s="144"/>
      <c r="AB129" s="144"/>
      <c r="AC129" s="144"/>
    </row>
    <row r="130" spans="1:34" ht="15" customHeight="1" x14ac:dyDescent="0.25">
      <c r="A130" s="144"/>
      <c r="B130" s="144"/>
      <c r="C130" s="144"/>
      <c r="D130" s="144"/>
      <c r="E130" s="144"/>
      <c r="F130" s="144"/>
      <c r="G130" s="144"/>
      <c r="H130" s="144"/>
      <c r="I130" s="144"/>
      <c r="J130" s="144"/>
      <c r="K130" s="144"/>
      <c r="L130" s="144"/>
      <c r="M130" s="144"/>
      <c r="N130" s="144"/>
      <c r="O130" s="144"/>
      <c r="P130" s="144"/>
      <c r="Q130" s="144"/>
      <c r="R130" s="144"/>
      <c r="S130" s="144"/>
      <c r="T130" s="144"/>
      <c r="U130" s="144"/>
      <c r="V130" s="144"/>
      <c r="W130" s="144"/>
      <c r="X130" s="144"/>
      <c r="Y130" s="144"/>
      <c r="Z130" s="144"/>
      <c r="AA130" s="144"/>
      <c r="AB130" s="144"/>
      <c r="AC130" s="144"/>
    </row>
    <row r="131" spans="1:34" s="126" customFormat="1" ht="15" customHeight="1" x14ac:dyDescent="0.25">
      <c r="A131" s="308" t="s">
        <v>262</v>
      </c>
      <c r="B131" s="308"/>
      <c r="C131" s="308"/>
      <c r="D131" s="308"/>
      <c r="E131" s="308"/>
      <c r="F131" s="308"/>
      <c r="G131" s="308"/>
      <c r="H131" s="308"/>
      <c r="I131" s="308"/>
      <c r="J131" s="308"/>
      <c r="K131" s="308"/>
      <c r="L131" s="308"/>
      <c r="M131" s="308"/>
      <c r="N131" s="308"/>
      <c r="O131" s="308"/>
      <c r="P131" s="308"/>
      <c r="Q131" s="308"/>
      <c r="R131" s="308"/>
      <c r="S131" s="308"/>
      <c r="T131" s="308"/>
      <c r="U131" s="308"/>
      <c r="V131" s="308"/>
      <c r="W131" s="308"/>
      <c r="X131" s="308"/>
      <c r="Y131" s="308"/>
      <c r="Z131" s="308"/>
      <c r="AA131" s="308"/>
      <c r="AB131" s="308"/>
      <c r="AC131" s="140"/>
      <c r="AD131" s="109"/>
      <c r="AE131" s="286" t="s">
        <v>362</v>
      </c>
      <c r="AF131" s="286"/>
      <c r="AG131" s="110"/>
      <c r="AH131" s="110"/>
    </row>
    <row r="132" spans="1:34" s="126" customFormat="1" ht="15" customHeight="1" x14ac:dyDescent="0.25">
      <c r="A132" s="307" t="s">
        <v>78</v>
      </c>
      <c r="B132" s="307"/>
      <c r="C132" s="307"/>
      <c r="D132" s="307"/>
      <c r="E132" s="307"/>
      <c r="F132" s="307"/>
      <c r="G132" s="307"/>
      <c r="H132" s="307"/>
      <c r="I132" s="307"/>
      <c r="J132" s="307"/>
      <c r="K132" s="307"/>
      <c r="L132" s="307"/>
      <c r="M132" s="307"/>
      <c r="N132" s="307"/>
      <c r="O132" s="307"/>
      <c r="P132" s="307"/>
      <c r="Q132" s="307"/>
      <c r="R132" s="307"/>
      <c r="S132" s="307"/>
      <c r="T132" s="307"/>
      <c r="U132" s="307"/>
      <c r="V132" s="307"/>
      <c r="W132" s="307"/>
      <c r="X132" s="307"/>
      <c r="Y132" s="307"/>
      <c r="Z132" s="307"/>
      <c r="AA132" s="307"/>
      <c r="AB132" s="307"/>
      <c r="AC132" s="133"/>
      <c r="AD132" s="109"/>
      <c r="AE132" s="286"/>
      <c r="AF132" s="286"/>
      <c r="AG132" s="110"/>
      <c r="AH132" s="110"/>
    </row>
    <row r="133" spans="1:34" s="126" customFormat="1" ht="15" customHeight="1" x14ac:dyDescent="0.25">
      <c r="A133" s="308" t="s">
        <v>257</v>
      </c>
      <c r="B133" s="308"/>
      <c r="C133" s="308"/>
      <c r="D133" s="308"/>
      <c r="E133" s="308"/>
      <c r="F133" s="308"/>
      <c r="G133" s="308"/>
      <c r="H133" s="308"/>
      <c r="I133" s="308"/>
      <c r="J133" s="308"/>
      <c r="K133" s="308"/>
      <c r="L133" s="308"/>
      <c r="M133" s="308"/>
      <c r="N133" s="308"/>
      <c r="O133" s="308"/>
      <c r="P133" s="308"/>
      <c r="Q133" s="308"/>
      <c r="R133" s="308"/>
      <c r="S133" s="308"/>
      <c r="T133" s="308"/>
      <c r="U133" s="308"/>
      <c r="V133" s="308"/>
      <c r="W133" s="308"/>
      <c r="X133" s="308"/>
      <c r="Y133" s="308"/>
      <c r="Z133" s="308"/>
      <c r="AA133" s="308"/>
      <c r="AB133" s="308"/>
      <c r="AC133" s="140"/>
      <c r="AD133" s="109"/>
      <c r="AE133" s="109"/>
      <c r="AF133" s="109"/>
      <c r="AG133" s="110"/>
      <c r="AH133" s="110"/>
    </row>
    <row r="134" spans="1:34" s="126" customFormat="1" ht="15" customHeight="1" x14ac:dyDescent="0.25">
      <c r="A134" s="307" t="s">
        <v>258</v>
      </c>
      <c r="B134" s="307"/>
      <c r="C134" s="307"/>
      <c r="D134" s="307"/>
      <c r="E134" s="307"/>
      <c r="F134" s="307"/>
      <c r="G134" s="307"/>
      <c r="H134" s="307"/>
      <c r="I134" s="307"/>
      <c r="J134" s="307"/>
      <c r="K134" s="307"/>
      <c r="L134" s="307"/>
      <c r="M134" s="307"/>
      <c r="N134" s="307"/>
      <c r="O134" s="307"/>
      <c r="P134" s="307"/>
      <c r="Q134" s="307"/>
      <c r="R134" s="307"/>
      <c r="S134" s="307"/>
      <c r="T134" s="307"/>
      <c r="U134" s="307"/>
      <c r="V134" s="307"/>
      <c r="W134" s="307"/>
      <c r="X134" s="307"/>
      <c r="Y134" s="307"/>
      <c r="Z134" s="307"/>
      <c r="AA134" s="307"/>
      <c r="AB134" s="307"/>
      <c r="AC134" s="133"/>
      <c r="AD134" s="110"/>
      <c r="AE134" s="110"/>
      <c r="AF134" s="110"/>
      <c r="AG134" s="110"/>
      <c r="AH134" s="110"/>
    </row>
    <row r="135" spans="1:34" s="166" customFormat="1" ht="15" customHeight="1" x14ac:dyDescent="0.2">
      <c r="A135" s="307" t="s">
        <v>259</v>
      </c>
      <c r="B135" s="307"/>
      <c r="C135" s="307"/>
      <c r="D135" s="307"/>
      <c r="E135" s="307"/>
      <c r="F135" s="307"/>
      <c r="G135" s="307"/>
      <c r="H135" s="307"/>
      <c r="I135" s="307"/>
      <c r="J135" s="307"/>
      <c r="K135" s="307"/>
      <c r="L135" s="307"/>
      <c r="M135" s="307"/>
      <c r="N135" s="307"/>
      <c r="O135" s="307"/>
      <c r="P135" s="307"/>
      <c r="Q135" s="307"/>
      <c r="R135" s="307"/>
      <c r="S135" s="307"/>
      <c r="T135" s="307"/>
      <c r="U135" s="307"/>
      <c r="V135" s="307"/>
      <c r="W135" s="307"/>
      <c r="X135" s="307"/>
      <c r="Y135" s="307"/>
      <c r="Z135" s="307"/>
      <c r="AA135" s="307"/>
      <c r="AB135" s="307"/>
      <c r="AC135" s="133"/>
      <c r="AD135" s="174"/>
      <c r="AE135" s="174"/>
      <c r="AF135" s="174"/>
      <c r="AG135" s="174"/>
      <c r="AH135" s="174"/>
    </row>
    <row r="136" spans="1:34" s="166" customFormat="1" ht="15" customHeight="1" thickBot="1" x14ac:dyDescent="0.25">
      <c r="A136" s="122"/>
      <c r="B136" s="137"/>
      <c r="C136" s="137"/>
      <c r="D136" s="137"/>
      <c r="E136" s="137"/>
      <c r="F136" s="137"/>
      <c r="G136" s="137"/>
      <c r="H136" s="137"/>
      <c r="I136" s="137"/>
      <c r="J136" s="137"/>
      <c r="K136" s="137"/>
      <c r="L136" s="137"/>
      <c r="M136" s="137"/>
      <c r="N136" s="137"/>
      <c r="O136" s="137"/>
      <c r="P136" s="137"/>
      <c r="Q136" s="137"/>
      <c r="R136" s="137"/>
      <c r="S136" s="137"/>
      <c r="T136" s="137"/>
      <c r="U136" s="137"/>
      <c r="V136" s="137"/>
      <c r="W136" s="137"/>
      <c r="X136" s="137"/>
      <c r="Y136" s="137"/>
      <c r="Z136" s="137"/>
      <c r="AA136" s="137"/>
      <c r="AB136" s="137"/>
      <c r="AC136" s="232"/>
      <c r="AD136" s="174"/>
      <c r="AE136" s="174"/>
      <c r="AF136" s="174"/>
      <c r="AG136" s="174"/>
      <c r="AH136" s="174"/>
    </row>
    <row r="137" spans="1:34" ht="15" customHeight="1" x14ac:dyDescent="0.25">
      <c r="A137" s="305" t="s">
        <v>567</v>
      </c>
      <c r="B137" s="302" t="s">
        <v>19</v>
      </c>
      <c r="C137" s="302"/>
      <c r="D137" s="302"/>
      <c r="E137" s="111"/>
      <c r="F137" s="302" t="s">
        <v>64</v>
      </c>
      <c r="G137" s="302"/>
      <c r="H137" s="302"/>
      <c r="I137" s="111"/>
      <c r="J137" s="302" t="s">
        <v>65</v>
      </c>
      <c r="K137" s="302"/>
      <c r="L137" s="302"/>
      <c r="M137" s="111"/>
      <c r="N137" s="302" t="s">
        <v>66</v>
      </c>
      <c r="O137" s="302"/>
      <c r="P137" s="302"/>
      <c r="Q137" s="111"/>
      <c r="R137" s="302" t="s">
        <v>67</v>
      </c>
      <c r="S137" s="302"/>
      <c r="T137" s="302"/>
      <c r="U137" s="111"/>
      <c r="V137" s="302" t="s">
        <v>68</v>
      </c>
      <c r="W137" s="302"/>
      <c r="X137" s="302"/>
      <c r="Y137" s="111"/>
      <c r="Z137" s="302" t="s">
        <v>69</v>
      </c>
      <c r="AA137" s="302"/>
      <c r="AB137" s="302"/>
      <c r="AC137" s="115"/>
    </row>
    <row r="138" spans="1:34" ht="15" customHeight="1" thickBot="1" x14ac:dyDescent="0.3">
      <c r="A138" s="306"/>
      <c r="B138" s="112" t="s">
        <v>70</v>
      </c>
      <c r="C138" s="112" t="s">
        <v>71</v>
      </c>
      <c r="D138" s="112" t="s">
        <v>72</v>
      </c>
      <c r="E138" s="113"/>
      <c r="F138" s="112" t="s">
        <v>70</v>
      </c>
      <c r="G138" s="112" t="s">
        <v>71</v>
      </c>
      <c r="H138" s="112" t="s">
        <v>72</v>
      </c>
      <c r="I138" s="113"/>
      <c r="J138" s="112" t="s">
        <v>70</v>
      </c>
      <c r="K138" s="112" t="s">
        <v>71</v>
      </c>
      <c r="L138" s="112" t="s">
        <v>72</v>
      </c>
      <c r="M138" s="113"/>
      <c r="N138" s="112" t="s">
        <v>70</v>
      </c>
      <c r="O138" s="112" t="s">
        <v>71</v>
      </c>
      <c r="P138" s="112" t="s">
        <v>72</v>
      </c>
      <c r="Q138" s="113"/>
      <c r="R138" s="112" t="s">
        <v>70</v>
      </c>
      <c r="S138" s="112" t="s">
        <v>71</v>
      </c>
      <c r="T138" s="112" t="s">
        <v>72</v>
      </c>
      <c r="U138" s="113"/>
      <c r="V138" s="112" t="s">
        <v>70</v>
      </c>
      <c r="W138" s="112" t="s">
        <v>71</v>
      </c>
      <c r="X138" s="112" t="s">
        <v>72</v>
      </c>
      <c r="Y138" s="113"/>
      <c r="Z138" s="112" t="s">
        <v>70</v>
      </c>
      <c r="AA138" s="112" t="s">
        <v>71</v>
      </c>
      <c r="AB138" s="112" t="s">
        <v>72</v>
      </c>
      <c r="AC138" s="115"/>
    </row>
    <row r="139" spans="1:34" ht="15" customHeight="1" x14ac:dyDescent="0.25">
      <c r="A139" s="114"/>
      <c r="B139" s="115"/>
      <c r="C139" s="115"/>
      <c r="D139" s="115"/>
      <c r="E139" s="116"/>
      <c r="F139" s="115"/>
      <c r="G139" s="115"/>
      <c r="H139" s="115"/>
      <c r="I139" s="116"/>
      <c r="J139" s="115"/>
      <c r="K139" s="115"/>
      <c r="L139" s="115"/>
      <c r="M139" s="116"/>
      <c r="N139" s="115"/>
      <c r="O139" s="115"/>
      <c r="P139" s="115"/>
      <c r="Q139" s="116"/>
      <c r="R139" s="115"/>
      <c r="S139" s="115"/>
      <c r="T139" s="115"/>
      <c r="U139" s="116"/>
      <c r="V139" s="115"/>
      <c r="W139" s="115"/>
      <c r="X139" s="115"/>
      <c r="Y139" s="116"/>
      <c r="Z139" s="115"/>
      <c r="AA139" s="115"/>
      <c r="AB139" s="115"/>
      <c r="AC139" s="115"/>
    </row>
    <row r="140" spans="1:34" ht="15" customHeight="1" x14ac:dyDescent="0.25">
      <c r="A140" s="301" t="s">
        <v>570</v>
      </c>
      <c r="B140" s="301"/>
      <c r="C140" s="301"/>
      <c r="D140" s="301"/>
      <c r="E140" s="301"/>
      <c r="F140" s="301"/>
      <c r="G140" s="301"/>
      <c r="H140" s="301"/>
      <c r="I140" s="301"/>
      <c r="J140" s="301"/>
      <c r="K140" s="301"/>
      <c r="L140" s="301"/>
      <c r="M140" s="301"/>
      <c r="N140" s="301"/>
      <c r="O140" s="301"/>
      <c r="P140" s="301"/>
      <c r="Q140" s="301"/>
      <c r="R140" s="301"/>
      <c r="S140" s="301"/>
      <c r="T140" s="301"/>
      <c r="U140" s="301"/>
      <c r="V140" s="301"/>
      <c r="W140" s="301"/>
      <c r="X140" s="301"/>
      <c r="Y140" s="301"/>
      <c r="Z140" s="301"/>
      <c r="AA140" s="301"/>
      <c r="AB140" s="301"/>
      <c r="AC140" s="115"/>
    </row>
    <row r="141" spans="1:34" ht="15" customHeight="1" x14ac:dyDescent="0.25">
      <c r="A141" s="114"/>
      <c r="B141" s="115"/>
      <c r="C141" s="115"/>
      <c r="D141" s="115"/>
      <c r="E141" s="115"/>
      <c r="F141" s="115"/>
      <c r="G141" s="115"/>
      <c r="H141" s="115"/>
      <c r="I141" s="115"/>
      <c r="J141" s="115"/>
      <c r="K141" s="115"/>
      <c r="L141" s="115"/>
      <c r="M141" s="115"/>
      <c r="N141" s="115"/>
      <c r="O141" s="115"/>
      <c r="P141" s="115"/>
      <c r="Q141" s="115"/>
      <c r="R141" s="115"/>
      <c r="S141" s="115"/>
      <c r="T141" s="115"/>
      <c r="U141" s="115"/>
      <c r="V141" s="115"/>
      <c r="W141" s="115"/>
      <c r="X141" s="115"/>
      <c r="Y141" s="115"/>
      <c r="Z141" s="115"/>
      <c r="AA141" s="115"/>
      <c r="AB141" s="115"/>
    </row>
    <row r="142" spans="1:34" ht="15" customHeight="1" x14ac:dyDescent="0.25">
      <c r="A142" s="138" t="s">
        <v>19</v>
      </c>
      <c r="B142" s="155">
        <f t="shared" ref="B142:D145" si="63">+B148+B154</f>
        <v>10710</v>
      </c>
      <c r="C142" s="155">
        <f t="shared" si="63"/>
        <v>6734</v>
      </c>
      <c r="D142" s="155">
        <f t="shared" si="63"/>
        <v>3976</v>
      </c>
      <c r="E142" s="155"/>
      <c r="F142" s="155">
        <f t="shared" ref="F142:H145" si="64">+F148+F154</f>
        <v>779</v>
      </c>
      <c r="G142" s="155">
        <f t="shared" si="64"/>
        <v>456</v>
      </c>
      <c r="H142" s="155">
        <f t="shared" si="64"/>
        <v>323</v>
      </c>
      <c r="I142" s="155"/>
      <c r="J142" s="155">
        <f t="shared" ref="J142:L145" si="65">+J148+J154</f>
        <v>4797</v>
      </c>
      <c r="K142" s="155">
        <f t="shared" si="65"/>
        <v>2970</v>
      </c>
      <c r="L142" s="155">
        <f t="shared" si="65"/>
        <v>1827</v>
      </c>
      <c r="M142" s="155"/>
      <c r="N142" s="155">
        <f t="shared" ref="N142:P145" si="66">+N148+N154</f>
        <v>1755</v>
      </c>
      <c r="O142" s="155">
        <f t="shared" si="66"/>
        <v>1093</v>
      </c>
      <c r="P142" s="155">
        <f t="shared" si="66"/>
        <v>662</v>
      </c>
      <c r="Q142" s="155"/>
      <c r="R142" s="155">
        <f t="shared" ref="R142:T145" si="67">+R148+R154</f>
        <v>1831</v>
      </c>
      <c r="S142" s="155">
        <f t="shared" si="67"/>
        <v>1198</v>
      </c>
      <c r="T142" s="155">
        <f t="shared" si="67"/>
        <v>633</v>
      </c>
      <c r="U142" s="155"/>
      <c r="V142" s="155">
        <f t="shared" ref="V142:X145" si="68">+V148+V154</f>
        <v>1219</v>
      </c>
      <c r="W142" s="155">
        <f t="shared" si="68"/>
        <v>798</v>
      </c>
      <c r="X142" s="155">
        <f t="shared" si="68"/>
        <v>421</v>
      </c>
      <c r="Y142" s="155"/>
      <c r="Z142" s="155">
        <f t="shared" ref="Z142:AB145" si="69">+Z148+Z154</f>
        <v>329</v>
      </c>
      <c r="AA142" s="155">
        <f t="shared" si="69"/>
        <v>219</v>
      </c>
      <c r="AB142" s="155">
        <f t="shared" si="69"/>
        <v>110</v>
      </c>
    </row>
    <row r="143" spans="1:34" ht="15" customHeight="1" x14ac:dyDescent="0.25">
      <c r="A143" s="118" t="s">
        <v>73</v>
      </c>
      <c r="B143" s="117">
        <f t="shared" si="63"/>
        <v>10506</v>
      </c>
      <c r="C143" s="117">
        <f t="shared" si="63"/>
        <v>6606</v>
      </c>
      <c r="D143" s="117">
        <f t="shared" si="63"/>
        <v>3900</v>
      </c>
      <c r="E143" s="117"/>
      <c r="F143" s="117">
        <f t="shared" si="64"/>
        <v>731</v>
      </c>
      <c r="G143" s="117">
        <f t="shared" si="64"/>
        <v>427</v>
      </c>
      <c r="H143" s="117">
        <f t="shared" si="64"/>
        <v>304</v>
      </c>
      <c r="I143" s="117"/>
      <c r="J143" s="117">
        <f t="shared" si="65"/>
        <v>4746</v>
      </c>
      <c r="K143" s="117">
        <f t="shared" si="65"/>
        <v>2932</v>
      </c>
      <c r="L143" s="117">
        <f t="shared" si="65"/>
        <v>1814</v>
      </c>
      <c r="M143" s="117"/>
      <c r="N143" s="117">
        <f t="shared" si="66"/>
        <v>1719</v>
      </c>
      <c r="O143" s="117">
        <f t="shared" si="66"/>
        <v>1071</v>
      </c>
      <c r="P143" s="117">
        <f t="shared" si="66"/>
        <v>648</v>
      </c>
      <c r="Q143" s="117"/>
      <c r="R143" s="117">
        <f t="shared" si="67"/>
        <v>1803</v>
      </c>
      <c r="S143" s="117">
        <f t="shared" si="67"/>
        <v>1182</v>
      </c>
      <c r="T143" s="117">
        <f t="shared" si="67"/>
        <v>621</v>
      </c>
      <c r="U143" s="117"/>
      <c r="V143" s="117">
        <f t="shared" si="68"/>
        <v>1192</v>
      </c>
      <c r="W143" s="117">
        <f t="shared" si="68"/>
        <v>785</v>
      </c>
      <c r="X143" s="117">
        <f t="shared" si="68"/>
        <v>407</v>
      </c>
      <c r="Y143" s="117"/>
      <c r="Z143" s="117">
        <f t="shared" si="69"/>
        <v>315</v>
      </c>
      <c r="AA143" s="117">
        <f t="shared" si="69"/>
        <v>209</v>
      </c>
      <c r="AB143" s="117">
        <f t="shared" si="69"/>
        <v>106</v>
      </c>
    </row>
    <row r="144" spans="1:34" ht="15" customHeight="1" x14ac:dyDescent="0.25">
      <c r="A144" s="118" t="s">
        <v>74</v>
      </c>
      <c r="B144" s="117">
        <f t="shared" si="63"/>
        <v>171</v>
      </c>
      <c r="C144" s="117">
        <f t="shared" si="63"/>
        <v>108</v>
      </c>
      <c r="D144" s="117">
        <f t="shared" si="63"/>
        <v>63</v>
      </c>
      <c r="E144" s="117"/>
      <c r="F144" s="117">
        <f t="shared" si="64"/>
        <v>42</v>
      </c>
      <c r="G144" s="117">
        <f t="shared" si="64"/>
        <v>26</v>
      </c>
      <c r="H144" s="117">
        <f t="shared" si="64"/>
        <v>16</v>
      </c>
      <c r="I144" s="117"/>
      <c r="J144" s="117">
        <f t="shared" si="65"/>
        <v>41</v>
      </c>
      <c r="K144" s="117">
        <f t="shared" si="65"/>
        <v>30</v>
      </c>
      <c r="L144" s="117">
        <f t="shared" si="65"/>
        <v>11</v>
      </c>
      <c r="M144" s="117"/>
      <c r="N144" s="117">
        <f t="shared" si="66"/>
        <v>32</v>
      </c>
      <c r="O144" s="117">
        <f t="shared" si="66"/>
        <v>19</v>
      </c>
      <c r="P144" s="117">
        <f t="shared" si="66"/>
        <v>13</v>
      </c>
      <c r="Q144" s="117"/>
      <c r="R144" s="117">
        <f t="shared" si="67"/>
        <v>22</v>
      </c>
      <c r="S144" s="117">
        <f t="shared" si="67"/>
        <v>13</v>
      </c>
      <c r="T144" s="117">
        <f t="shared" si="67"/>
        <v>9</v>
      </c>
      <c r="U144" s="117"/>
      <c r="V144" s="117">
        <f t="shared" si="68"/>
        <v>21</v>
      </c>
      <c r="W144" s="117">
        <f t="shared" si="68"/>
        <v>11</v>
      </c>
      <c r="X144" s="117">
        <f t="shared" si="68"/>
        <v>10</v>
      </c>
      <c r="Y144" s="117"/>
      <c r="Z144" s="117">
        <f t="shared" si="69"/>
        <v>13</v>
      </c>
      <c r="AA144" s="117">
        <f t="shared" si="69"/>
        <v>9</v>
      </c>
      <c r="AB144" s="117">
        <f t="shared" si="69"/>
        <v>4</v>
      </c>
    </row>
    <row r="145" spans="1:28" ht="15" customHeight="1" x14ac:dyDescent="0.25">
      <c r="A145" s="118" t="s">
        <v>267</v>
      </c>
      <c r="B145" s="117">
        <f t="shared" si="63"/>
        <v>33</v>
      </c>
      <c r="C145" s="117">
        <f t="shared" si="63"/>
        <v>20</v>
      </c>
      <c r="D145" s="117">
        <f t="shared" si="63"/>
        <v>13</v>
      </c>
      <c r="E145" s="117"/>
      <c r="F145" s="117">
        <f t="shared" si="64"/>
        <v>6</v>
      </c>
      <c r="G145" s="117">
        <f t="shared" si="64"/>
        <v>3</v>
      </c>
      <c r="H145" s="117">
        <f t="shared" si="64"/>
        <v>3</v>
      </c>
      <c r="I145" s="117"/>
      <c r="J145" s="117">
        <f t="shared" si="65"/>
        <v>10</v>
      </c>
      <c r="K145" s="117">
        <f t="shared" si="65"/>
        <v>8</v>
      </c>
      <c r="L145" s="117">
        <f t="shared" si="65"/>
        <v>2</v>
      </c>
      <c r="M145" s="117"/>
      <c r="N145" s="117">
        <f t="shared" si="66"/>
        <v>4</v>
      </c>
      <c r="O145" s="117">
        <f t="shared" si="66"/>
        <v>3</v>
      </c>
      <c r="P145" s="117">
        <f t="shared" si="66"/>
        <v>1</v>
      </c>
      <c r="Q145" s="117"/>
      <c r="R145" s="117">
        <f t="shared" si="67"/>
        <v>6</v>
      </c>
      <c r="S145" s="117">
        <f t="shared" si="67"/>
        <v>3</v>
      </c>
      <c r="T145" s="117">
        <f t="shared" si="67"/>
        <v>3</v>
      </c>
      <c r="U145" s="117"/>
      <c r="V145" s="117">
        <f t="shared" si="68"/>
        <v>6</v>
      </c>
      <c r="W145" s="117">
        <f t="shared" si="68"/>
        <v>2</v>
      </c>
      <c r="X145" s="117">
        <f t="shared" si="68"/>
        <v>4</v>
      </c>
      <c r="Y145" s="117"/>
      <c r="Z145" s="117">
        <f t="shared" si="69"/>
        <v>1</v>
      </c>
      <c r="AA145" s="117">
        <f t="shared" si="69"/>
        <v>1</v>
      </c>
      <c r="AB145" s="117">
        <f t="shared" si="69"/>
        <v>0</v>
      </c>
    </row>
    <row r="146" spans="1:28" ht="15" customHeight="1" x14ac:dyDescent="0.25">
      <c r="A146" s="114"/>
      <c r="B146" s="119"/>
      <c r="C146" s="119"/>
      <c r="D146" s="119"/>
      <c r="E146" s="119"/>
      <c r="F146" s="119"/>
      <c r="G146" s="119"/>
      <c r="H146" s="119"/>
      <c r="I146" s="119"/>
      <c r="J146" s="119"/>
      <c r="K146" s="119"/>
      <c r="L146" s="119"/>
      <c r="M146" s="119"/>
      <c r="N146" s="119"/>
      <c r="O146" s="119"/>
      <c r="P146" s="119"/>
      <c r="Q146" s="119"/>
      <c r="R146" s="119"/>
      <c r="S146" s="119"/>
      <c r="T146" s="119"/>
      <c r="U146" s="119"/>
      <c r="V146" s="119"/>
      <c r="W146" s="119"/>
      <c r="X146" s="119"/>
      <c r="Y146" s="119"/>
      <c r="Z146" s="119"/>
      <c r="AA146" s="119"/>
      <c r="AB146" s="119"/>
    </row>
    <row r="147" spans="1:28" ht="15" customHeight="1" x14ac:dyDescent="0.25">
      <c r="A147" s="138" t="s">
        <v>568</v>
      </c>
      <c r="B147" s="119"/>
      <c r="C147" s="119"/>
      <c r="D147" s="119"/>
      <c r="E147" s="120"/>
      <c r="F147" s="119"/>
      <c r="G147" s="119"/>
      <c r="H147" s="119"/>
      <c r="I147" s="120"/>
      <c r="J147" s="119"/>
      <c r="K147" s="119"/>
      <c r="L147" s="119"/>
      <c r="M147" s="120"/>
      <c r="N147" s="119"/>
      <c r="O147" s="119"/>
      <c r="P147" s="119"/>
      <c r="Q147" s="120"/>
      <c r="R147" s="119"/>
      <c r="S147" s="119"/>
      <c r="T147" s="119"/>
      <c r="U147" s="120"/>
      <c r="V147" s="119"/>
      <c r="W147" s="119"/>
      <c r="X147" s="119"/>
      <c r="Y147" s="120"/>
      <c r="Z147" s="119"/>
      <c r="AA147" s="119"/>
      <c r="AB147" s="119"/>
    </row>
    <row r="148" spans="1:28" ht="15" customHeight="1" x14ac:dyDescent="0.25">
      <c r="A148" s="139" t="s">
        <v>19</v>
      </c>
      <c r="B148" s="155">
        <f>SUM(B149:B151)</f>
        <v>7319</v>
      </c>
      <c r="C148" s="155">
        <f>SUM(C149:C151)</f>
        <v>4604</v>
      </c>
      <c r="D148" s="155">
        <f>SUM(D149:D151)</f>
        <v>2715</v>
      </c>
      <c r="E148" s="155"/>
      <c r="F148" s="155">
        <f>SUM(F149:F151)</f>
        <v>476</v>
      </c>
      <c r="G148" s="155">
        <f>SUM(G149:G151)</f>
        <v>288</v>
      </c>
      <c r="H148" s="155">
        <f>SUM(H149:H151)</f>
        <v>188</v>
      </c>
      <c r="I148" s="176"/>
      <c r="J148" s="155">
        <f>SUM(J149:J151)</f>
        <v>3354</v>
      </c>
      <c r="K148" s="155">
        <f>SUM(K149:K151)</f>
        <v>2060</v>
      </c>
      <c r="L148" s="155">
        <f>SUM(L149:L151)</f>
        <v>1294</v>
      </c>
      <c r="M148" s="176"/>
      <c r="N148" s="155">
        <f>SUM(N149:N151)</f>
        <v>1182</v>
      </c>
      <c r="O148" s="155">
        <f>SUM(O149:O151)</f>
        <v>749</v>
      </c>
      <c r="P148" s="155">
        <f>SUM(P149:P151)</f>
        <v>433</v>
      </c>
      <c r="Q148" s="176"/>
      <c r="R148" s="155">
        <f>SUM(R149:R151)</f>
        <v>1264</v>
      </c>
      <c r="S148" s="155">
        <f>SUM(S149:S151)</f>
        <v>820</v>
      </c>
      <c r="T148" s="155">
        <f>SUM(T149:T151)</f>
        <v>444</v>
      </c>
      <c r="U148" s="176"/>
      <c r="V148" s="155">
        <f>SUM(V149:V151)</f>
        <v>851</v>
      </c>
      <c r="W148" s="155">
        <f>SUM(W149:W151)</f>
        <v>550</v>
      </c>
      <c r="X148" s="155">
        <f>SUM(X149:X151)</f>
        <v>301</v>
      </c>
      <c r="Y148" s="176"/>
      <c r="Z148" s="155">
        <f>SUM(Z149:Z151)</f>
        <v>192</v>
      </c>
      <c r="AA148" s="155">
        <f>SUM(AA149:AA151)</f>
        <v>137</v>
      </c>
      <c r="AB148" s="155">
        <f>SUM(AB149:AB151)</f>
        <v>55</v>
      </c>
    </row>
    <row r="149" spans="1:28" ht="15" customHeight="1" x14ac:dyDescent="0.25">
      <c r="A149" s="118" t="s">
        <v>73</v>
      </c>
      <c r="B149" s="121">
        <v>7120</v>
      </c>
      <c r="C149" s="121">
        <v>4479</v>
      </c>
      <c r="D149" s="121">
        <v>2641</v>
      </c>
      <c r="E149" s="121"/>
      <c r="F149" s="121">
        <v>429</v>
      </c>
      <c r="G149" s="121">
        <v>260</v>
      </c>
      <c r="H149" s="121">
        <v>169</v>
      </c>
      <c r="I149" s="121"/>
      <c r="J149" s="121">
        <v>3305</v>
      </c>
      <c r="K149" s="121">
        <v>2023</v>
      </c>
      <c r="L149" s="121">
        <v>1282</v>
      </c>
      <c r="M149" s="121"/>
      <c r="N149" s="121">
        <v>1146</v>
      </c>
      <c r="O149" s="121">
        <v>727</v>
      </c>
      <c r="P149" s="121">
        <v>419</v>
      </c>
      <c r="Q149" s="121"/>
      <c r="R149" s="121">
        <v>1237</v>
      </c>
      <c r="S149" s="121">
        <v>804</v>
      </c>
      <c r="T149" s="121">
        <v>433</v>
      </c>
      <c r="U149" s="121"/>
      <c r="V149" s="121">
        <v>825</v>
      </c>
      <c r="W149" s="121">
        <v>538</v>
      </c>
      <c r="X149" s="121">
        <v>287</v>
      </c>
      <c r="Y149" s="121"/>
      <c r="Z149" s="121">
        <v>178</v>
      </c>
      <c r="AA149" s="121">
        <v>127</v>
      </c>
      <c r="AB149" s="121">
        <v>51</v>
      </c>
    </row>
    <row r="150" spans="1:28" ht="15" customHeight="1" x14ac:dyDescent="0.25">
      <c r="A150" s="118" t="s">
        <v>74</v>
      </c>
      <c r="B150" s="121">
        <v>166</v>
      </c>
      <c r="C150" s="121">
        <v>105</v>
      </c>
      <c r="D150" s="121">
        <v>61</v>
      </c>
      <c r="E150" s="121"/>
      <c r="F150" s="121">
        <v>41</v>
      </c>
      <c r="G150" s="121">
        <v>25</v>
      </c>
      <c r="H150" s="121">
        <v>16</v>
      </c>
      <c r="I150" s="121"/>
      <c r="J150" s="121">
        <v>39</v>
      </c>
      <c r="K150" s="121">
        <v>29</v>
      </c>
      <c r="L150" s="121">
        <v>10</v>
      </c>
      <c r="M150" s="121"/>
      <c r="N150" s="121">
        <v>32</v>
      </c>
      <c r="O150" s="121">
        <v>19</v>
      </c>
      <c r="P150" s="121">
        <v>13</v>
      </c>
      <c r="Q150" s="121"/>
      <c r="R150" s="121">
        <v>21</v>
      </c>
      <c r="S150" s="121">
        <v>13</v>
      </c>
      <c r="T150" s="121">
        <v>8</v>
      </c>
      <c r="U150" s="121"/>
      <c r="V150" s="121">
        <v>20</v>
      </c>
      <c r="W150" s="121">
        <v>10</v>
      </c>
      <c r="X150" s="121">
        <v>10</v>
      </c>
      <c r="Y150" s="121"/>
      <c r="Z150" s="121">
        <v>13</v>
      </c>
      <c r="AA150" s="121">
        <v>9</v>
      </c>
      <c r="AB150" s="121">
        <v>4</v>
      </c>
    </row>
    <row r="151" spans="1:28" ht="15" customHeight="1" x14ac:dyDescent="0.25">
      <c r="A151" s="118" t="s">
        <v>267</v>
      </c>
      <c r="B151" s="121">
        <v>33</v>
      </c>
      <c r="C151" s="121">
        <v>20</v>
      </c>
      <c r="D151" s="121">
        <v>13</v>
      </c>
      <c r="E151" s="121"/>
      <c r="F151" s="121">
        <v>6</v>
      </c>
      <c r="G151" s="121">
        <v>3</v>
      </c>
      <c r="H151" s="121">
        <v>3</v>
      </c>
      <c r="I151" s="121"/>
      <c r="J151" s="121">
        <v>10</v>
      </c>
      <c r="K151" s="121">
        <v>8</v>
      </c>
      <c r="L151" s="121">
        <v>2</v>
      </c>
      <c r="M151" s="121"/>
      <c r="N151" s="121">
        <v>4</v>
      </c>
      <c r="O151" s="121">
        <v>3</v>
      </c>
      <c r="P151" s="121">
        <v>1</v>
      </c>
      <c r="Q151" s="121"/>
      <c r="R151" s="121">
        <v>6</v>
      </c>
      <c r="S151" s="121">
        <v>3</v>
      </c>
      <c r="T151" s="121">
        <v>3</v>
      </c>
      <c r="U151" s="121"/>
      <c r="V151" s="121">
        <v>6</v>
      </c>
      <c r="W151" s="121">
        <v>2</v>
      </c>
      <c r="X151" s="121">
        <v>4</v>
      </c>
      <c r="Y151" s="121"/>
      <c r="Z151" s="121">
        <v>1</v>
      </c>
      <c r="AA151" s="121">
        <v>1</v>
      </c>
      <c r="AB151" s="121">
        <v>0</v>
      </c>
    </row>
    <row r="152" spans="1:28" ht="15" customHeight="1" x14ac:dyDescent="0.25">
      <c r="A152" s="118"/>
      <c r="B152" s="121"/>
      <c r="C152" s="121"/>
      <c r="D152" s="121"/>
      <c r="E152" s="121"/>
      <c r="F152" s="121"/>
      <c r="G152" s="121"/>
      <c r="H152" s="121"/>
      <c r="I152" s="121"/>
      <c r="J152" s="121"/>
      <c r="K152" s="121"/>
      <c r="L152" s="121"/>
      <c r="M152" s="121"/>
      <c r="N152" s="121"/>
      <c r="O152" s="121"/>
      <c r="P152" s="121"/>
      <c r="Q152" s="121"/>
      <c r="R152" s="121"/>
      <c r="S152" s="121"/>
      <c r="T152" s="121"/>
      <c r="U152" s="121"/>
      <c r="V152" s="121"/>
      <c r="W152" s="121"/>
      <c r="X152" s="121"/>
      <c r="Y152" s="121"/>
      <c r="Z152" s="121"/>
      <c r="AA152" s="121"/>
      <c r="AB152" s="121"/>
    </row>
    <row r="153" spans="1:28" ht="15" customHeight="1" x14ac:dyDescent="0.25">
      <c r="A153" s="127" t="s">
        <v>569</v>
      </c>
      <c r="B153" s="121"/>
      <c r="C153" s="121"/>
      <c r="D153" s="121"/>
      <c r="E153" s="121"/>
      <c r="F153" s="121"/>
      <c r="G153" s="121"/>
      <c r="H153" s="121"/>
      <c r="I153" s="121"/>
      <c r="J153" s="121"/>
      <c r="K153" s="121"/>
      <c r="L153" s="121"/>
      <c r="M153" s="121"/>
      <c r="N153" s="121"/>
      <c r="O153" s="121"/>
      <c r="P153" s="121"/>
      <c r="Q153" s="121"/>
      <c r="R153" s="121"/>
      <c r="S153" s="121"/>
      <c r="T153" s="121"/>
      <c r="U153" s="121"/>
      <c r="V153" s="121"/>
      <c r="W153" s="121"/>
      <c r="X153" s="121"/>
      <c r="Y153" s="121"/>
      <c r="Z153" s="121"/>
      <c r="AA153" s="121"/>
      <c r="AB153" s="121"/>
    </row>
    <row r="154" spans="1:28" ht="15" customHeight="1" x14ac:dyDescent="0.25">
      <c r="A154" s="139" t="s">
        <v>19</v>
      </c>
      <c r="B154" s="155">
        <f>SUM(B155:B157)</f>
        <v>3391</v>
      </c>
      <c r="C154" s="155">
        <f>SUM(C155:C157)</f>
        <v>2130</v>
      </c>
      <c r="D154" s="155">
        <f>SUM(D155:D157)</f>
        <v>1261</v>
      </c>
      <c r="E154" s="155"/>
      <c r="F154" s="155">
        <f>SUM(F155:F157)</f>
        <v>303</v>
      </c>
      <c r="G154" s="155">
        <f>SUM(G155:G157)</f>
        <v>168</v>
      </c>
      <c r="H154" s="155">
        <f>SUM(H155:H157)</f>
        <v>135</v>
      </c>
      <c r="I154" s="176"/>
      <c r="J154" s="155">
        <f>SUM(J155:J157)</f>
        <v>1443</v>
      </c>
      <c r="K154" s="155">
        <f>SUM(K155:K157)</f>
        <v>910</v>
      </c>
      <c r="L154" s="155">
        <f>SUM(L155:L157)</f>
        <v>533</v>
      </c>
      <c r="M154" s="176"/>
      <c r="N154" s="155">
        <f>SUM(N155:N157)</f>
        <v>573</v>
      </c>
      <c r="O154" s="155">
        <f>SUM(O155:O157)</f>
        <v>344</v>
      </c>
      <c r="P154" s="155">
        <f>SUM(P155:P157)</f>
        <v>229</v>
      </c>
      <c r="Q154" s="176"/>
      <c r="R154" s="155">
        <f>SUM(R155:R157)</f>
        <v>567</v>
      </c>
      <c r="S154" s="155">
        <f>SUM(S155:S157)</f>
        <v>378</v>
      </c>
      <c r="T154" s="155">
        <f>SUM(T155:T157)</f>
        <v>189</v>
      </c>
      <c r="U154" s="176"/>
      <c r="V154" s="155">
        <f>SUM(V155:V157)</f>
        <v>368</v>
      </c>
      <c r="W154" s="155">
        <f>SUM(W155:W157)</f>
        <v>248</v>
      </c>
      <c r="X154" s="155">
        <f>SUM(X155:X157)</f>
        <v>120</v>
      </c>
      <c r="Y154" s="176"/>
      <c r="Z154" s="155">
        <f>SUM(Z155:Z157)</f>
        <v>137</v>
      </c>
      <c r="AA154" s="155">
        <f>SUM(AA155:AA157)</f>
        <v>82</v>
      </c>
      <c r="AB154" s="155">
        <f>SUM(AB155:AB157)</f>
        <v>55</v>
      </c>
    </row>
    <row r="155" spans="1:28" ht="15" customHeight="1" x14ac:dyDescent="0.25">
      <c r="A155" s="118" t="s">
        <v>73</v>
      </c>
      <c r="B155" s="121">
        <v>3386</v>
      </c>
      <c r="C155" s="121">
        <v>2127</v>
      </c>
      <c r="D155" s="121">
        <v>1259</v>
      </c>
      <c r="E155" s="121"/>
      <c r="F155" s="121">
        <v>302</v>
      </c>
      <c r="G155" s="121">
        <v>167</v>
      </c>
      <c r="H155" s="121">
        <v>135</v>
      </c>
      <c r="I155" s="121"/>
      <c r="J155" s="121">
        <v>1441</v>
      </c>
      <c r="K155" s="121">
        <v>909</v>
      </c>
      <c r="L155" s="121">
        <v>532</v>
      </c>
      <c r="M155" s="121"/>
      <c r="N155" s="121">
        <v>573</v>
      </c>
      <c r="O155" s="121">
        <v>344</v>
      </c>
      <c r="P155" s="121">
        <v>229</v>
      </c>
      <c r="Q155" s="121"/>
      <c r="R155" s="121">
        <v>566</v>
      </c>
      <c r="S155" s="121">
        <v>378</v>
      </c>
      <c r="T155" s="121">
        <v>188</v>
      </c>
      <c r="U155" s="121"/>
      <c r="V155" s="121">
        <v>367</v>
      </c>
      <c r="W155" s="121">
        <v>247</v>
      </c>
      <c r="X155" s="121">
        <v>120</v>
      </c>
      <c r="Y155" s="121"/>
      <c r="Z155" s="121">
        <v>137</v>
      </c>
      <c r="AA155" s="121">
        <v>82</v>
      </c>
      <c r="AB155" s="121">
        <v>55</v>
      </c>
    </row>
    <row r="156" spans="1:28" ht="15" customHeight="1" x14ac:dyDescent="0.25">
      <c r="A156" s="118" t="s">
        <v>74</v>
      </c>
      <c r="B156" s="121">
        <v>5</v>
      </c>
      <c r="C156" s="121">
        <v>3</v>
      </c>
      <c r="D156" s="121">
        <v>2</v>
      </c>
      <c r="E156" s="121"/>
      <c r="F156" s="121">
        <v>1</v>
      </c>
      <c r="G156" s="121">
        <v>1</v>
      </c>
      <c r="H156" s="121">
        <v>0</v>
      </c>
      <c r="I156" s="121"/>
      <c r="J156" s="121">
        <v>2</v>
      </c>
      <c r="K156" s="121">
        <v>1</v>
      </c>
      <c r="L156" s="121">
        <v>1</v>
      </c>
      <c r="M156" s="121"/>
      <c r="N156" s="121">
        <v>0</v>
      </c>
      <c r="O156" s="121">
        <v>0</v>
      </c>
      <c r="P156" s="121">
        <v>0</v>
      </c>
      <c r="Q156" s="121"/>
      <c r="R156" s="121">
        <v>1</v>
      </c>
      <c r="S156" s="121">
        <v>0</v>
      </c>
      <c r="T156" s="121">
        <v>1</v>
      </c>
      <c r="U156" s="121"/>
      <c r="V156" s="121">
        <v>1</v>
      </c>
      <c r="W156" s="121">
        <v>1</v>
      </c>
      <c r="X156" s="121">
        <v>0</v>
      </c>
      <c r="Y156" s="121"/>
      <c r="Z156" s="121">
        <v>0</v>
      </c>
      <c r="AA156" s="121">
        <v>0</v>
      </c>
      <c r="AB156" s="121">
        <v>0</v>
      </c>
    </row>
    <row r="157" spans="1:28" ht="15" customHeight="1" x14ac:dyDescent="0.25">
      <c r="A157" s="118" t="s">
        <v>267</v>
      </c>
      <c r="B157" s="121">
        <v>0</v>
      </c>
      <c r="C157" s="121">
        <v>0</v>
      </c>
      <c r="D157" s="121">
        <v>0</v>
      </c>
      <c r="E157" s="121"/>
      <c r="F157" s="121">
        <v>0</v>
      </c>
      <c r="G157" s="121">
        <v>0</v>
      </c>
      <c r="H157" s="121">
        <v>0</v>
      </c>
      <c r="I157" s="121"/>
      <c r="J157" s="121">
        <v>0</v>
      </c>
      <c r="K157" s="121">
        <v>0</v>
      </c>
      <c r="L157" s="121">
        <v>0</v>
      </c>
      <c r="M157" s="121"/>
      <c r="N157" s="121">
        <v>0</v>
      </c>
      <c r="O157" s="121">
        <v>0</v>
      </c>
      <c r="P157" s="121">
        <v>0</v>
      </c>
      <c r="Q157" s="121"/>
      <c r="R157" s="121">
        <v>0</v>
      </c>
      <c r="S157" s="121">
        <v>0</v>
      </c>
      <c r="T157" s="121">
        <v>0</v>
      </c>
      <c r="U157" s="121"/>
      <c r="V157" s="121">
        <v>0</v>
      </c>
      <c r="W157" s="121">
        <v>0</v>
      </c>
      <c r="X157" s="121">
        <v>0</v>
      </c>
      <c r="Y157" s="121"/>
      <c r="Z157" s="121">
        <v>0</v>
      </c>
      <c r="AA157" s="121">
        <v>0</v>
      </c>
      <c r="AB157" s="121">
        <v>0</v>
      </c>
    </row>
    <row r="158" spans="1:28" ht="15" customHeight="1" x14ac:dyDescent="0.25">
      <c r="A158" s="118"/>
    </row>
    <row r="159" spans="1:28" ht="15" customHeight="1" x14ac:dyDescent="0.25">
      <c r="A159" s="301" t="s">
        <v>571</v>
      </c>
      <c r="B159" s="301"/>
      <c r="C159" s="301"/>
      <c r="D159" s="301"/>
      <c r="E159" s="301"/>
      <c r="F159" s="301"/>
      <c r="G159" s="301"/>
      <c r="H159" s="301"/>
      <c r="I159" s="301"/>
      <c r="J159" s="301"/>
      <c r="K159" s="301"/>
      <c r="L159" s="301"/>
      <c r="M159" s="301"/>
      <c r="N159" s="301"/>
      <c r="O159" s="301"/>
      <c r="P159" s="301"/>
      <c r="Q159" s="301"/>
      <c r="R159" s="301"/>
      <c r="S159" s="301"/>
      <c r="T159" s="301"/>
      <c r="U159" s="301"/>
      <c r="V159" s="301"/>
      <c r="W159" s="301"/>
      <c r="X159" s="301"/>
      <c r="Y159" s="301"/>
      <c r="Z159" s="301"/>
      <c r="AA159" s="301"/>
      <c r="AB159" s="301"/>
    </row>
    <row r="160" spans="1:28" ht="15" customHeight="1" x14ac:dyDescent="0.25">
      <c r="A160" s="114"/>
      <c r="B160" s="115"/>
      <c r="C160" s="115"/>
      <c r="D160" s="115"/>
      <c r="E160" s="115"/>
      <c r="F160" s="115"/>
      <c r="G160" s="115"/>
      <c r="H160" s="115"/>
      <c r="I160" s="115"/>
      <c r="J160" s="115"/>
      <c r="K160" s="115"/>
      <c r="L160" s="115"/>
      <c r="M160" s="115"/>
      <c r="N160" s="115"/>
      <c r="O160" s="115"/>
      <c r="P160" s="115"/>
      <c r="Q160" s="115"/>
      <c r="R160" s="115"/>
      <c r="S160" s="115"/>
      <c r="T160" s="115"/>
      <c r="U160" s="115"/>
      <c r="V160" s="115"/>
      <c r="W160" s="115"/>
      <c r="X160" s="115"/>
      <c r="Y160" s="115"/>
      <c r="Z160" s="115"/>
      <c r="AA160" s="115"/>
      <c r="AB160" s="115"/>
    </row>
    <row r="161" spans="1:28" ht="15" customHeight="1" x14ac:dyDescent="0.25">
      <c r="A161" s="115" t="s">
        <v>19</v>
      </c>
      <c r="B161" s="177">
        <f t="shared" ref="B161:D164" si="70">+B142/(B142+B40+B91)*100</f>
        <v>2.4450994134957615</v>
      </c>
      <c r="C161" s="177">
        <f t="shared" si="70"/>
        <v>2.9931283391560215</v>
      </c>
      <c r="D161" s="177">
        <f t="shared" si="70"/>
        <v>1.8663424663321395</v>
      </c>
      <c r="E161" s="177"/>
      <c r="F161" s="177">
        <f t="shared" ref="F161:H164" si="71">+F142/(F142+F40+F91)*100</f>
        <v>1.0627268014515292</v>
      </c>
      <c r="G161" s="177">
        <f t="shared" si="71"/>
        <v>1.2115415271799777</v>
      </c>
      <c r="H161" s="177">
        <f t="shared" si="71"/>
        <v>0.90567519066846114</v>
      </c>
      <c r="I161" s="177"/>
      <c r="J161" s="177">
        <f t="shared" ref="J161:L164" si="72">+J142/(J142+J40+J91)*100</f>
        <v>6.0185940303376286</v>
      </c>
      <c r="K161" s="177">
        <f t="shared" si="72"/>
        <v>7.1583514099783088</v>
      </c>
      <c r="L161" s="177">
        <f t="shared" si="72"/>
        <v>4.7810954387250417</v>
      </c>
      <c r="M161" s="177"/>
      <c r="N161" s="177">
        <f t="shared" ref="N161:P164" si="73">+N142/(N142+N40+N91)*100</f>
        <v>2.385353521624487</v>
      </c>
      <c r="O161" s="177">
        <f t="shared" si="73"/>
        <v>2.8911519640259224</v>
      </c>
      <c r="P161" s="177">
        <f t="shared" si="73"/>
        <v>1.8507646285890016</v>
      </c>
      <c r="Q161" s="177"/>
      <c r="R161" s="177">
        <f t="shared" ref="R161:T164" si="74">+R142/(R142+R40+R91)*100</f>
        <v>2.5321882476593509</v>
      </c>
      <c r="S161" s="177">
        <f t="shared" si="74"/>
        <v>3.2208630192230139</v>
      </c>
      <c r="T161" s="177">
        <f t="shared" si="74"/>
        <v>1.8026997778663783</v>
      </c>
      <c r="U161" s="177"/>
      <c r="V161" s="177">
        <f t="shared" ref="V161:X164" si="75">+V142/(V142+V40+V91)*100</f>
        <v>1.7368878503341265</v>
      </c>
      <c r="W161" s="177">
        <f t="shared" si="75"/>
        <v>2.2294239257976196</v>
      </c>
      <c r="X161" s="177">
        <f t="shared" si="75"/>
        <v>1.2242286777748699</v>
      </c>
      <c r="Y161" s="177"/>
      <c r="Z161" s="177">
        <f t="shared" ref="Z161:AB164" si="76">+Z142/(Z142+Z40+Z91)*100</f>
        <v>0.47717120148517728</v>
      </c>
      <c r="AA161" s="177">
        <f t="shared" si="76"/>
        <v>0.62466128526198694</v>
      </c>
      <c r="AB161" s="177">
        <f t="shared" si="76"/>
        <v>0.32458909970786981</v>
      </c>
    </row>
    <row r="162" spans="1:28" ht="15" customHeight="1" x14ac:dyDescent="0.25">
      <c r="A162" s="110" t="s">
        <v>73</v>
      </c>
      <c r="B162" s="128">
        <f t="shared" si="70"/>
        <v>2.6520391368882335</v>
      </c>
      <c r="C162" s="128">
        <f t="shared" si="70"/>
        <v>3.2440236500422319</v>
      </c>
      <c r="D162" s="128">
        <f t="shared" si="70"/>
        <v>2.0258477393617023</v>
      </c>
      <c r="E162" s="128"/>
      <c r="F162" s="128">
        <f t="shared" si="71"/>
        <v>1.1127178628510541</v>
      </c>
      <c r="G162" s="128">
        <f t="shared" si="71"/>
        <v>1.2652976560879485</v>
      </c>
      <c r="H162" s="128">
        <f t="shared" si="71"/>
        <v>0.95154626267684983</v>
      </c>
      <c r="I162" s="128"/>
      <c r="J162" s="128">
        <f t="shared" si="72"/>
        <v>6.5573317490362966</v>
      </c>
      <c r="K162" s="128">
        <f t="shared" si="72"/>
        <v>7.7732707653967505</v>
      </c>
      <c r="L162" s="128">
        <f t="shared" si="72"/>
        <v>5.2340008078942812</v>
      </c>
      <c r="M162" s="128"/>
      <c r="N162" s="128">
        <f t="shared" si="73"/>
        <v>2.577945741665542</v>
      </c>
      <c r="O162" s="128">
        <f t="shared" si="73"/>
        <v>3.1240884429146489</v>
      </c>
      <c r="P162" s="128">
        <f t="shared" si="73"/>
        <v>2.0000617303003181</v>
      </c>
      <c r="Q162" s="128"/>
      <c r="R162" s="128">
        <f t="shared" si="74"/>
        <v>2.7512016479743648</v>
      </c>
      <c r="S162" s="128">
        <f t="shared" si="74"/>
        <v>3.5047144636185732</v>
      </c>
      <c r="T162" s="128">
        <f t="shared" si="74"/>
        <v>1.9522776572668112</v>
      </c>
      <c r="U162" s="128"/>
      <c r="V162" s="128">
        <f t="shared" si="75"/>
        <v>1.8744496163039377</v>
      </c>
      <c r="W162" s="128">
        <f t="shared" si="75"/>
        <v>2.4176162611641514</v>
      </c>
      <c r="X162" s="128">
        <f t="shared" si="75"/>
        <v>1.3077565709144656</v>
      </c>
      <c r="Y162" s="128"/>
      <c r="Z162" s="128">
        <f t="shared" si="76"/>
        <v>0.50587781846213142</v>
      </c>
      <c r="AA162" s="128">
        <f t="shared" si="76"/>
        <v>0.65949323151683437</v>
      </c>
      <c r="AB162" s="128">
        <f t="shared" si="76"/>
        <v>0.34666579455146024</v>
      </c>
    </row>
    <row r="163" spans="1:28" ht="15" customHeight="1" x14ac:dyDescent="0.25">
      <c r="A163" s="110" t="s">
        <v>74</v>
      </c>
      <c r="B163" s="128">
        <f t="shared" si="70"/>
        <v>0.4688014036626823</v>
      </c>
      <c r="C163" s="128">
        <f t="shared" si="70"/>
        <v>0.57401009832580385</v>
      </c>
      <c r="D163" s="128">
        <f t="shared" si="70"/>
        <v>0.356718192627824</v>
      </c>
      <c r="E163" s="128"/>
      <c r="F163" s="128">
        <f t="shared" si="71"/>
        <v>0.63006300630063006</v>
      </c>
      <c r="G163" s="128">
        <f t="shared" si="71"/>
        <v>0.75079410915391276</v>
      </c>
      <c r="H163" s="128">
        <f t="shared" si="71"/>
        <v>0.49953168904152362</v>
      </c>
      <c r="I163" s="128"/>
      <c r="J163" s="128">
        <f t="shared" si="72"/>
        <v>0.6413264508055686</v>
      </c>
      <c r="K163" s="128">
        <f t="shared" si="72"/>
        <v>0.90334236675700086</v>
      </c>
      <c r="L163" s="128">
        <f t="shared" si="72"/>
        <v>0.35807291666666663</v>
      </c>
      <c r="M163" s="128"/>
      <c r="N163" s="128">
        <f t="shared" si="73"/>
        <v>0.5330667999333667</v>
      </c>
      <c r="O163" s="128">
        <f t="shared" si="73"/>
        <v>0.61508578828099714</v>
      </c>
      <c r="P163" s="128">
        <f t="shared" si="73"/>
        <v>0.44612216884008238</v>
      </c>
      <c r="Q163" s="128"/>
      <c r="R163" s="128">
        <f t="shared" si="74"/>
        <v>0.37281816641247245</v>
      </c>
      <c r="S163" s="128">
        <f t="shared" si="74"/>
        <v>0.42262678803641096</v>
      </c>
      <c r="T163" s="128">
        <f t="shared" si="74"/>
        <v>0.31858407079646017</v>
      </c>
      <c r="U163" s="128"/>
      <c r="V163" s="128">
        <f t="shared" si="75"/>
        <v>0.36835642869671986</v>
      </c>
      <c r="W163" s="128">
        <f t="shared" si="75"/>
        <v>0.37891836031691356</v>
      </c>
      <c r="X163" s="128">
        <f t="shared" si="75"/>
        <v>0.35739814152966404</v>
      </c>
      <c r="Y163" s="128"/>
      <c r="Z163" s="128">
        <f t="shared" si="76"/>
        <v>0.22367515485203029</v>
      </c>
      <c r="AA163" s="128">
        <f t="shared" si="76"/>
        <v>0.30374620317246032</v>
      </c>
      <c r="AB163" s="128">
        <f t="shared" si="76"/>
        <v>0.1404001404001404</v>
      </c>
    </row>
    <row r="164" spans="1:28" ht="15" customHeight="1" x14ac:dyDescent="0.25">
      <c r="A164" s="110" t="s">
        <v>267</v>
      </c>
      <c r="B164" s="128">
        <f t="shared" si="70"/>
        <v>0.6116774791473587</v>
      </c>
      <c r="C164" s="128">
        <f t="shared" si="70"/>
        <v>0.79020150138285272</v>
      </c>
      <c r="D164" s="128">
        <f t="shared" si="70"/>
        <v>0.4539106145251397</v>
      </c>
      <c r="E164" s="128"/>
      <c r="F164" s="128">
        <f t="shared" si="71"/>
        <v>0.6376195536663124</v>
      </c>
      <c r="G164" s="128">
        <f t="shared" si="71"/>
        <v>0.7009345794392523</v>
      </c>
      <c r="H164" s="128">
        <f t="shared" si="71"/>
        <v>0.58479532163742687</v>
      </c>
      <c r="I164" s="128"/>
      <c r="J164" s="128">
        <f t="shared" si="72"/>
        <v>1.0718113612004287</v>
      </c>
      <c r="K164" s="128">
        <f t="shared" si="72"/>
        <v>1.7777777777777777</v>
      </c>
      <c r="L164" s="128">
        <f t="shared" si="72"/>
        <v>0.41407867494824019</v>
      </c>
      <c r="M164" s="128"/>
      <c r="N164" s="128">
        <f t="shared" si="73"/>
        <v>0.44943820224719105</v>
      </c>
      <c r="O164" s="128">
        <f t="shared" si="73"/>
        <v>0.69124423963133641</v>
      </c>
      <c r="P164" s="128">
        <f t="shared" si="73"/>
        <v>0.21929824561403508</v>
      </c>
      <c r="Q164" s="128"/>
      <c r="R164" s="128">
        <f t="shared" si="74"/>
        <v>0.6872852233676976</v>
      </c>
      <c r="S164" s="128">
        <f t="shared" si="74"/>
        <v>0.76335877862595414</v>
      </c>
      <c r="T164" s="128">
        <f t="shared" si="74"/>
        <v>0.625</v>
      </c>
      <c r="U164" s="128"/>
      <c r="V164" s="128">
        <f t="shared" si="75"/>
        <v>0.6741573033707865</v>
      </c>
      <c r="W164" s="128">
        <f t="shared" si="75"/>
        <v>0.47505938242280288</v>
      </c>
      <c r="X164" s="128">
        <f t="shared" si="75"/>
        <v>0.85287846481876328</v>
      </c>
      <c r="Y164" s="128"/>
      <c r="Z164" s="128">
        <f t="shared" si="76"/>
        <v>0.1152073732718894</v>
      </c>
      <c r="AA164" s="128">
        <f t="shared" si="76"/>
        <v>0.24691358024691357</v>
      </c>
      <c r="AB164" s="128">
        <f t="shared" si="76"/>
        <v>0</v>
      </c>
    </row>
    <row r="165" spans="1:28" ht="15" customHeight="1" x14ac:dyDescent="0.25">
      <c r="A165" s="129"/>
      <c r="B165" s="130"/>
      <c r="C165" s="130"/>
      <c r="D165" s="130"/>
      <c r="E165" s="130"/>
      <c r="F165" s="130"/>
      <c r="G165" s="130"/>
      <c r="H165" s="130"/>
      <c r="I165" s="130"/>
      <c r="J165" s="130"/>
      <c r="K165" s="130"/>
      <c r="L165" s="130"/>
      <c r="M165" s="130"/>
      <c r="N165" s="130"/>
      <c r="O165" s="130"/>
      <c r="P165" s="130"/>
      <c r="Q165" s="130"/>
      <c r="R165" s="130"/>
      <c r="S165" s="130"/>
      <c r="T165" s="130"/>
      <c r="U165" s="130"/>
      <c r="V165" s="130"/>
      <c r="W165" s="130"/>
      <c r="X165" s="130"/>
      <c r="Y165" s="130"/>
      <c r="Z165" s="130"/>
      <c r="AA165" s="130"/>
      <c r="AB165" s="130"/>
    </row>
    <row r="166" spans="1:28" ht="15" customHeight="1" x14ac:dyDescent="0.25">
      <c r="A166" s="115" t="s">
        <v>568</v>
      </c>
      <c r="B166" s="130"/>
      <c r="C166" s="130"/>
      <c r="D166" s="130"/>
      <c r="E166" s="131"/>
      <c r="F166" s="130"/>
      <c r="G166" s="130"/>
      <c r="H166" s="130"/>
      <c r="I166" s="131"/>
      <c r="J166" s="130"/>
      <c r="K166" s="130"/>
      <c r="L166" s="130"/>
      <c r="M166" s="131"/>
      <c r="N166" s="130"/>
      <c r="O166" s="130"/>
      <c r="P166" s="130"/>
      <c r="Q166" s="131"/>
      <c r="R166" s="130"/>
      <c r="S166" s="130"/>
      <c r="T166" s="130"/>
      <c r="U166" s="131"/>
      <c r="V166" s="130"/>
      <c r="W166" s="130"/>
      <c r="X166" s="130"/>
      <c r="Y166" s="131"/>
      <c r="Z166" s="130"/>
      <c r="AA166" s="130"/>
      <c r="AB166" s="130"/>
    </row>
    <row r="167" spans="1:28" ht="15" customHeight="1" x14ac:dyDescent="0.25">
      <c r="A167" s="141" t="s">
        <v>19</v>
      </c>
      <c r="B167" s="177">
        <f t="shared" ref="B167:D170" si="77">+B148/(B148+B46+B97)*100</f>
        <v>2.3510553890532497</v>
      </c>
      <c r="C167" s="177">
        <f t="shared" si="77"/>
        <v>2.8884580878708603</v>
      </c>
      <c r="D167" s="177">
        <f t="shared" si="77"/>
        <v>1.7871953868636201</v>
      </c>
      <c r="E167" s="177"/>
      <c r="F167" s="177">
        <f t="shared" ref="F167:H170" si="78">+F148/(F148+F46+F97)*100</f>
        <v>0.91455799565777085</v>
      </c>
      <c r="G167" s="177">
        <f t="shared" si="78"/>
        <v>1.0792580101180438</v>
      </c>
      <c r="H167" s="177">
        <f t="shared" si="78"/>
        <v>0.74126646163551768</v>
      </c>
      <c r="I167" s="177"/>
      <c r="J167" s="177">
        <f t="shared" ref="J167:L170" si="79">+J148/(J148+J46+J97)*100</f>
        <v>5.9480740583102785</v>
      </c>
      <c r="K167" s="177">
        <f t="shared" si="79"/>
        <v>7.0420127850135028</v>
      </c>
      <c r="L167" s="177">
        <f t="shared" si="79"/>
        <v>4.7687488483508389</v>
      </c>
      <c r="M167" s="177"/>
      <c r="N167" s="177">
        <f t="shared" ref="N167:P170" si="80">+N148/(N148+N46+N97)*100</f>
        <v>2.2635439207951129</v>
      </c>
      <c r="O167" s="177">
        <f t="shared" si="80"/>
        <v>2.7990582607720764</v>
      </c>
      <c r="P167" s="177">
        <f t="shared" si="80"/>
        <v>1.7007069913589947</v>
      </c>
      <c r="Q167" s="177"/>
      <c r="R167" s="177">
        <f t="shared" ref="R167:T170" si="81">+R148/(R148+R46+R97)*100</f>
        <v>2.4593832084833154</v>
      </c>
      <c r="S167" s="177">
        <f t="shared" si="81"/>
        <v>3.105002082623348</v>
      </c>
      <c r="T167" s="177">
        <f t="shared" si="81"/>
        <v>1.7769951172656686</v>
      </c>
      <c r="U167" s="177"/>
      <c r="V167" s="177">
        <f t="shared" ref="V167:X170" si="82">+V148/(V148+V46+V97)*100</f>
        <v>1.7047275641025639</v>
      </c>
      <c r="W167" s="177">
        <f t="shared" si="82"/>
        <v>2.1706527744889099</v>
      </c>
      <c r="X167" s="177">
        <f t="shared" si="82"/>
        <v>1.2244731917663332</v>
      </c>
      <c r="Y167" s="177"/>
      <c r="Z167" s="177">
        <f t="shared" ref="Z167:AB170" si="83">+Z148/(Z148+Z46+Z97)*100</f>
        <v>0.38915237747780618</v>
      </c>
      <c r="AA167" s="177">
        <f t="shared" si="83"/>
        <v>0.54912020521864602</v>
      </c>
      <c r="AB167" s="177">
        <f t="shared" si="83"/>
        <v>0.2255115010865554</v>
      </c>
    </row>
    <row r="168" spans="1:28" ht="15" customHeight="1" x14ac:dyDescent="0.25">
      <c r="A168" s="110" t="s">
        <v>73</v>
      </c>
      <c r="B168" s="128">
        <f t="shared" si="77"/>
        <v>2.6280917912734063</v>
      </c>
      <c r="C168" s="128">
        <f t="shared" si="77"/>
        <v>3.2266197933925973</v>
      </c>
      <c r="D168" s="128">
        <f t="shared" si="77"/>
        <v>1.9991673290185838</v>
      </c>
      <c r="E168" s="132"/>
      <c r="F168" s="128">
        <f t="shared" si="78"/>
        <v>0.95904497898596097</v>
      </c>
      <c r="G168" s="128">
        <f t="shared" si="78"/>
        <v>1.1340341082566407</v>
      </c>
      <c r="H168" s="128">
        <f t="shared" si="78"/>
        <v>0.77505159367117638</v>
      </c>
      <c r="I168" s="132"/>
      <c r="J168" s="128">
        <f t="shared" si="79"/>
        <v>6.6958406774853625</v>
      </c>
      <c r="K168" s="128">
        <f t="shared" si="79"/>
        <v>7.887862128124147</v>
      </c>
      <c r="L168" s="128">
        <f t="shared" si="79"/>
        <v>5.4065452091767874</v>
      </c>
      <c r="M168" s="132"/>
      <c r="N168" s="128">
        <f t="shared" si="80"/>
        <v>2.515253939686581</v>
      </c>
      <c r="O168" s="128">
        <f t="shared" si="80"/>
        <v>3.1117579078029363</v>
      </c>
      <c r="P168" s="128">
        <f t="shared" si="80"/>
        <v>1.8874724086670573</v>
      </c>
      <c r="Q168" s="132"/>
      <c r="R168" s="128">
        <f t="shared" si="81"/>
        <v>2.7570989167743947</v>
      </c>
      <c r="S168" s="128">
        <f t="shared" si="81"/>
        <v>3.4871616932685638</v>
      </c>
      <c r="T168" s="128">
        <f t="shared" si="81"/>
        <v>1.9853278312700597</v>
      </c>
      <c r="U168" s="132"/>
      <c r="V168" s="128">
        <f t="shared" si="82"/>
        <v>1.8945918015845677</v>
      </c>
      <c r="W168" s="128">
        <f t="shared" si="82"/>
        <v>2.4297714750248396</v>
      </c>
      <c r="X168" s="128">
        <f t="shared" si="82"/>
        <v>1.3409335139933654</v>
      </c>
      <c r="Y168" s="132"/>
      <c r="Z168" s="128">
        <f t="shared" si="83"/>
        <v>0.41535410103838527</v>
      </c>
      <c r="AA168" s="128">
        <f t="shared" si="83"/>
        <v>0.58582037916878082</v>
      </c>
      <c r="AB168" s="128">
        <f t="shared" si="83"/>
        <v>0.24083868530411787</v>
      </c>
    </row>
    <row r="169" spans="1:28" ht="15" customHeight="1" x14ac:dyDescent="0.25">
      <c r="A169" s="110" t="s">
        <v>74</v>
      </c>
      <c r="B169" s="128">
        <f t="shared" si="77"/>
        <v>0.47438059040379504</v>
      </c>
      <c r="C169" s="128">
        <f t="shared" si="77"/>
        <v>0.58178191489361697</v>
      </c>
      <c r="D169" s="128">
        <f t="shared" si="77"/>
        <v>0.3599881971082915</v>
      </c>
      <c r="E169" s="132"/>
      <c r="F169" s="128">
        <f t="shared" si="78"/>
        <v>0.6432381550047066</v>
      </c>
      <c r="G169" s="128">
        <f t="shared" si="78"/>
        <v>0.75075075075075071</v>
      </c>
      <c r="H169" s="128">
        <f t="shared" si="78"/>
        <v>0.52562417871222078</v>
      </c>
      <c r="I169" s="132"/>
      <c r="J169" s="128">
        <f t="shared" si="79"/>
        <v>0.63976377952755903</v>
      </c>
      <c r="K169" s="128">
        <f t="shared" si="79"/>
        <v>0.91888466413181247</v>
      </c>
      <c r="L169" s="128">
        <f t="shared" si="79"/>
        <v>0.3401360544217687</v>
      </c>
      <c r="M169" s="132"/>
      <c r="N169" s="128">
        <f t="shared" si="80"/>
        <v>0.55488122073868562</v>
      </c>
      <c r="O169" s="128">
        <f t="shared" si="80"/>
        <v>0.64145847400405132</v>
      </c>
      <c r="P169" s="128">
        <f t="shared" si="80"/>
        <v>0.46345811051693409</v>
      </c>
      <c r="Q169" s="132"/>
      <c r="R169" s="128">
        <f t="shared" si="81"/>
        <v>0.37128712871287128</v>
      </c>
      <c r="S169" s="128">
        <f t="shared" si="81"/>
        <v>0.4391891891891892</v>
      </c>
      <c r="T169" s="128">
        <f t="shared" si="81"/>
        <v>0.29673590504451042</v>
      </c>
      <c r="U169" s="132"/>
      <c r="V169" s="128">
        <f t="shared" si="82"/>
        <v>0.36463081130355512</v>
      </c>
      <c r="W169" s="128">
        <f t="shared" si="82"/>
        <v>0.36036036036036034</v>
      </c>
      <c r="X169" s="128">
        <f t="shared" si="82"/>
        <v>0.36900369003690037</v>
      </c>
      <c r="Y169" s="132"/>
      <c r="Z169" s="128">
        <f t="shared" si="83"/>
        <v>0.23152270703472841</v>
      </c>
      <c r="AA169" s="128">
        <f t="shared" si="83"/>
        <v>0.31413612565445026</v>
      </c>
      <c r="AB169" s="128">
        <f t="shared" si="83"/>
        <v>0.14545454545454545</v>
      </c>
    </row>
    <row r="170" spans="1:28" ht="15" customHeight="1" x14ac:dyDescent="0.25">
      <c r="A170" s="110" t="s">
        <v>267</v>
      </c>
      <c r="B170" s="128">
        <f t="shared" si="77"/>
        <v>0.6116774791473587</v>
      </c>
      <c r="C170" s="128">
        <f t="shared" si="77"/>
        <v>0.79020150138285272</v>
      </c>
      <c r="D170" s="128">
        <f t="shared" si="77"/>
        <v>0.4539106145251397</v>
      </c>
      <c r="E170" s="132"/>
      <c r="F170" s="128">
        <f t="shared" si="78"/>
        <v>0.6376195536663124</v>
      </c>
      <c r="G170" s="128">
        <f t="shared" si="78"/>
        <v>0.7009345794392523</v>
      </c>
      <c r="H170" s="128">
        <f t="shared" si="78"/>
        <v>0.58479532163742687</v>
      </c>
      <c r="I170" s="132"/>
      <c r="J170" s="128">
        <f t="shared" si="79"/>
        <v>1.0718113612004287</v>
      </c>
      <c r="K170" s="128">
        <f t="shared" si="79"/>
        <v>1.7777777777777777</v>
      </c>
      <c r="L170" s="128">
        <f t="shared" si="79"/>
        <v>0.41407867494824019</v>
      </c>
      <c r="M170" s="132"/>
      <c r="N170" s="128">
        <f t="shared" si="80"/>
        <v>0.44943820224719105</v>
      </c>
      <c r="O170" s="128">
        <f t="shared" si="80"/>
        <v>0.69124423963133641</v>
      </c>
      <c r="P170" s="128">
        <f t="shared" si="80"/>
        <v>0.21929824561403508</v>
      </c>
      <c r="Q170" s="132"/>
      <c r="R170" s="128">
        <f t="shared" si="81"/>
        <v>0.6872852233676976</v>
      </c>
      <c r="S170" s="128">
        <f t="shared" si="81"/>
        <v>0.76335877862595414</v>
      </c>
      <c r="T170" s="128">
        <f t="shared" si="81"/>
        <v>0.625</v>
      </c>
      <c r="U170" s="132"/>
      <c r="V170" s="128">
        <f t="shared" si="82"/>
        <v>0.6741573033707865</v>
      </c>
      <c r="W170" s="128">
        <f t="shared" si="82"/>
        <v>0.47505938242280288</v>
      </c>
      <c r="X170" s="128">
        <f t="shared" si="82"/>
        <v>0.85287846481876328</v>
      </c>
      <c r="Y170" s="132"/>
      <c r="Z170" s="128">
        <f t="shared" si="83"/>
        <v>0.1152073732718894</v>
      </c>
      <c r="AA170" s="128">
        <f t="shared" si="83"/>
        <v>0.24691358024691357</v>
      </c>
      <c r="AB170" s="128">
        <f t="shared" si="83"/>
        <v>0</v>
      </c>
    </row>
    <row r="171" spans="1:28" ht="15" customHeight="1" x14ac:dyDescent="0.25">
      <c r="B171" s="132"/>
      <c r="C171" s="132"/>
      <c r="D171" s="132"/>
      <c r="E171" s="132"/>
      <c r="F171" s="132"/>
      <c r="G171" s="132"/>
      <c r="H171" s="132"/>
      <c r="I171" s="132"/>
      <c r="J171" s="132"/>
      <c r="K171" s="132"/>
      <c r="L171" s="132"/>
      <c r="M171" s="132"/>
      <c r="N171" s="132"/>
      <c r="O171" s="132"/>
      <c r="P171" s="132"/>
      <c r="Q171" s="132"/>
      <c r="R171" s="132"/>
      <c r="S171" s="132"/>
      <c r="T171" s="132"/>
      <c r="U171" s="132"/>
      <c r="V171" s="132"/>
      <c r="W171" s="132"/>
      <c r="X171" s="132"/>
      <c r="Y171" s="132"/>
      <c r="Z171" s="132"/>
      <c r="AA171" s="132"/>
      <c r="AB171" s="132"/>
    </row>
    <row r="172" spans="1:28" ht="15" customHeight="1" x14ac:dyDescent="0.25">
      <c r="A172" s="142" t="s">
        <v>569</v>
      </c>
      <c r="B172" s="132"/>
      <c r="C172" s="132"/>
      <c r="D172" s="132"/>
      <c r="E172" s="132"/>
      <c r="F172" s="132"/>
      <c r="G172" s="132"/>
      <c r="H172" s="132"/>
      <c r="I172" s="132"/>
      <c r="J172" s="132"/>
      <c r="K172" s="132"/>
      <c r="L172" s="132"/>
      <c r="M172" s="132"/>
      <c r="N172" s="132"/>
      <c r="O172" s="132"/>
      <c r="P172" s="132"/>
      <c r="Q172" s="132"/>
      <c r="R172" s="132"/>
      <c r="S172" s="132"/>
      <c r="T172" s="132"/>
      <c r="U172" s="132"/>
      <c r="V172" s="132"/>
      <c r="W172" s="132"/>
      <c r="X172" s="132"/>
      <c r="Y172" s="132"/>
      <c r="Z172" s="132"/>
      <c r="AA172" s="132"/>
      <c r="AB172" s="132"/>
    </row>
    <row r="173" spans="1:28" ht="15" customHeight="1" x14ac:dyDescent="0.25">
      <c r="A173" s="143" t="s">
        <v>19</v>
      </c>
      <c r="B173" s="177">
        <f t="shared" ref="B173:D175" si="84">+B154/(B154+B52+B103)*100</f>
        <v>2.6761474840583372</v>
      </c>
      <c r="C173" s="177">
        <f t="shared" si="84"/>
        <v>3.2474957691076249</v>
      </c>
      <c r="D173" s="177">
        <f t="shared" si="84"/>
        <v>2.0630531878343668</v>
      </c>
      <c r="E173" s="177"/>
      <c r="F173" s="177">
        <f t="shared" ref="F173:H175" si="85">+F154/(F154+F52+F103)*100</f>
        <v>1.4255469301340862</v>
      </c>
      <c r="G173" s="177">
        <f t="shared" si="85"/>
        <v>1.5338263489454944</v>
      </c>
      <c r="H173" s="177">
        <f t="shared" si="85"/>
        <v>1.3104251601630752</v>
      </c>
      <c r="I173" s="177"/>
      <c r="J173" s="177">
        <f t="shared" ref="J173:L175" si="86">+J154/(J154+J52+J103)*100</f>
        <v>6.1891486167703196</v>
      </c>
      <c r="K173" s="177">
        <f t="shared" si="86"/>
        <v>7.4364631854212631</v>
      </c>
      <c r="L173" s="177">
        <f t="shared" si="86"/>
        <v>4.8113377866040796</v>
      </c>
      <c r="M173" s="177"/>
      <c r="N173" s="177">
        <f t="shared" ref="N173:P175" si="87">+N154/(N154+N52+N103)*100</f>
        <v>2.6832123624443924</v>
      </c>
      <c r="O173" s="177">
        <f t="shared" si="87"/>
        <v>3.1142495020822016</v>
      </c>
      <c r="P173" s="177">
        <f t="shared" si="87"/>
        <v>2.2213599767193717</v>
      </c>
      <c r="Q173" s="177"/>
      <c r="R173" s="177">
        <f t="shared" ref="R173:T175" si="88">+R154/(R154+R52+R103)*100</f>
        <v>2.7111026106914031</v>
      </c>
      <c r="S173" s="177">
        <f t="shared" si="88"/>
        <v>3.5045429260152048</v>
      </c>
      <c r="T173" s="177">
        <f t="shared" si="88"/>
        <v>1.8661137440758293</v>
      </c>
      <c r="U173" s="177"/>
      <c r="V173" s="177">
        <f t="shared" ref="V173:X175" si="89">+V154/(V154+V52+V103)*100</f>
        <v>1.8161180476730987</v>
      </c>
      <c r="W173" s="177">
        <f t="shared" si="89"/>
        <v>2.3718439173680181</v>
      </c>
      <c r="X173" s="177">
        <f t="shared" si="89"/>
        <v>1.223615784643622</v>
      </c>
      <c r="Y173" s="177"/>
      <c r="Z173" s="177">
        <f t="shared" ref="Z173:AB175" si="90">+Z154/(Z154+Z52+Z103)*100</f>
        <v>0.69862315145334009</v>
      </c>
      <c r="AA173" s="177">
        <f t="shared" si="90"/>
        <v>0.81107814045499504</v>
      </c>
      <c r="AB173" s="177">
        <f t="shared" si="90"/>
        <v>0.57894736842105265</v>
      </c>
    </row>
    <row r="174" spans="1:28" ht="15" customHeight="1" x14ac:dyDescent="0.25">
      <c r="A174" s="110" t="s">
        <v>73</v>
      </c>
      <c r="B174" s="128">
        <f t="shared" si="84"/>
        <v>2.703846553114694</v>
      </c>
      <c r="C174" s="128">
        <f t="shared" si="84"/>
        <v>3.2812933880472674</v>
      </c>
      <c r="D174" s="128">
        <f t="shared" si="84"/>
        <v>2.0841955402519576</v>
      </c>
      <c r="E174" s="132"/>
      <c r="F174" s="128">
        <f t="shared" si="85"/>
        <v>1.4406334971139627</v>
      </c>
      <c r="G174" s="128">
        <f t="shared" si="85"/>
        <v>1.5434380776340111</v>
      </c>
      <c r="H174" s="128">
        <f t="shared" si="85"/>
        <v>1.3309671694764862</v>
      </c>
      <c r="I174" s="132"/>
      <c r="J174" s="128">
        <f t="shared" si="86"/>
        <v>6.2603180119906163</v>
      </c>
      <c r="K174" s="128">
        <f t="shared" si="86"/>
        <v>7.5298210735586482</v>
      </c>
      <c r="L174" s="128">
        <f t="shared" si="86"/>
        <v>4.8602229124794443</v>
      </c>
      <c r="M174" s="132"/>
      <c r="N174" s="128">
        <f t="shared" si="87"/>
        <v>2.7131966475685401</v>
      </c>
      <c r="O174" s="128">
        <f t="shared" si="87"/>
        <v>3.1504716549134537</v>
      </c>
      <c r="P174" s="128">
        <f t="shared" si="87"/>
        <v>2.2450980392156863</v>
      </c>
      <c r="Q174" s="132"/>
      <c r="R174" s="128">
        <f t="shared" si="88"/>
        <v>2.7384005031689971</v>
      </c>
      <c r="S174" s="128">
        <f t="shared" si="88"/>
        <v>3.5426429240862229</v>
      </c>
      <c r="T174" s="128">
        <f t="shared" si="88"/>
        <v>1.8801880188018802</v>
      </c>
      <c r="U174" s="132"/>
      <c r="V174" s="128">
        <f t="shared" si="89"/>
        <v>1.8306978600289319</v>
      </c>
      <c r="W174" s="128">
        <f t="shared" si="89"/>
        <v>2.3915569326103796</v>
      </c>
      <c r="X174" s="128">
        <f t="shared" si="89"/>
        <v>1.234694927461673</v>
      </c>
      <c r="Y174" s="132"/>
      <c r="Z174" s="128">
        <f t="shared" si="90"/>
        <v>0.70571266676969047</v>
      </c>
      <c r="AA174" s="128">
        <f t="shared" si="90"/>
        <v>0.81901717938473828</v>
      </c>
      <c r="AB174" s="128">
        <f t="shared" si="90"/>
        <v>0.58504414423997453</v>
      </c>
    </row>
    <row r="175" spans="1:28" ht="15" customHeight="1" x14ac:dyDescent="0.25">
      <c r="A175" s="110" t="s">
        <v>74</v>
      </c>
      <c r="B175" s="128">
        <f t="shared" si="84"/>
        <v>0.33715441672285906</v>
      </c>
      <c r="C175" s="128">
        <f t="shared" si="84"/>
        <v>0.39113428943937423</v>
      </c>
      <c r="D175" s="128">
        <f t="shared" si="84"/>
        <v>0.27932960893854747</v>
      </c>
      <c r="E175" s="132"/>
      <c r="F175" s="128">
        <f t="shared" si="85"/>
        <v>0.34246575342465752</v>
      </c>
      <c r="G175" s="128">
        <f t="shared" si="85"/>
        <v>0.75187969924812026</v>
      </c>
      <c r="H175" s="128">
        <f t="shared" si="85"/>
        <v>0</v>
      </c>
      <c r="I175" s="132"/>
      <c r="J175" s="128">
        <f t="shared" si="86"/>
        <v>0.67340067340067333</v>
      </c>
      <c r="K175" s="128">
        <f t="shared" si="86"/>
        <v>0.60606060606060608</v>
      </c>
      <c r="L175" s="128">
        <f t="shared" si="86"/>
        <v>0.75757575757575757</v>
      </c>
      <c r="M175" s="132"/>
      <c r="N175" s="128">
        <f t="shared" si="87"/>
        <v>0</v>
      </c>
      <c r="O175" s="128">
        <f t="shared" si="87"/>
        <v>0</v>
      </c>
      <c r="P175" s="128">
        <f t="shared" si="87"/>
        <v>0</v>
      </c>
      <c r="Q175" s="132"/>
      <c r="R175" s="128">
        <f t="shared" si="88"/>
        <v>0.40816326530612246</v>
      </c>
      <c r="S175" s="128">
        <f t="shared" si="88"/>
        <v>0</v>
      </c>
      <c r="T175" s="128">
        <f t="shared" si="88"/>
        <v>0.77519379844961245</v>
      </c>
      <c r="U175" s="132"/>
      <c r="V175" s="128">
        <f t="shared" si="89"/>
        <v>0.46296296296296291</v>
      </c>
      <c r="W175" s="128">
        <f t="shared" si="89"/>
        <v>0.78125</v>
      </c>
      <c r="X175" s="128">
        <f t="shared" si="89"/>
        <v>0</v>
      </c>
      <c r="Y175" s="132"/>
      <c r="Z175" s="128">
        <f t="shared" si="90"/>
        <v>0</v>
      </c>
      <c r="AA175" s="128">
        <f t="shared" si="90"/>
        <v>0</v>
      </c>
      <c r="AB175" s="128">
        <f t="shared" si="90"/>
        <v>0</v>
      </c>
    </row>
    <row r="176" spans="1:28" ht="15" customHeight="1" thickBot="1" x14ac:dyDescent="0.3">
      <c r="A176" s="125" t="s">
        <v>267</v>
      </c>
      <c r="B176" s="134" t="s">
        <v>61</v>
      </c>
      <c r="C176" s="134" t="s">
        <v>61</v>
      </c>
      <c r="D176" s="134" t="s">
        <v>61</v>
      </c>
      <c r="E176" s="135"/>
      <c r="F176" s="134" t="s">
        <v>61</v>
      </c>
      <c r="G176" s="134" t="s">
        <v>61</v>
      </c>
      <c r="H176" s="134" t="s">
        <v>61</v>
      </c>
      <c r="I176" s="135"/>
      <c r="J176" s="134" t="s">
        <v>61</v>
      </c>
      <c r="K176" s="134" t="s">
        <v>61</v>
      </c>
      <c r="L176" s="134" t="s">
        <v>61</v>
      </c>
      <c r="M176" s="135"/>
      <c r="N176" s="134" t="s">
        <v>61</v>
      </c>
      <c r="O176" s="134" t="s">
        <v>61</v>
      </c>
      <c r="P176" s="134" t="s">
        <v>61</v>
      </c>
      <c r="Q176" s="135"/>
      <c r="R176" s="134" t="s">
        <v>61</v>
      </c>
      <c r="S176" s="134" t="s">
        <v>61</v>
      </c>
      <c r="T176" s="134" t="s">
        <v>61</v>
      </c>
      <c r="U176" s="135"/>
      <c r="V176" s="134" t="s">
        <v>61</v>
      </c>
      <c r="W176" s="134" t="s">
        <v>61</v>
      </c>
      <c r="X176" s="134" t="s">
        <v>61</v>
      </c>
      <c r="Y176" s="135"/>
      <c r="Z176" s="134" t="s">
        <v>61</v>
      </c>
      <c r="AA176" s="134" t="s">
        <v>61</v>
      </c>
      <c r="AB176" s="134" t="s">
        <v>61</v>
      </c>
    </row>
    <row r="177" spans="1:28" ht="15" customHeight="1" x14ac:dyDescent="0.25">
      <c r="A177" s="303" t="s">
        <v>260</v>
      </c>
      <c r="B177" s="303"/>
      <c r="C177" s="303"/>
      <c r="D177" s="303"/>
      <c r="E177" s="303"/>
      <c r="F177" s="303"/>
      <c r="G177" s="303"/>
      <c r="H177" s="303"/>
      <c r="I177" s="303"/>
      <c r="J177" s="303"/>
      <c r="K177" s="303"/>
      <c r="L177" s="303"/>
      <c r="M177" s="303"/>
      <c r="N177" s="303"/>
      <c r="O177" s="303"/>
      <c r="P177" s="303"/>
      <c r="Q177" s="303"/>
      <c r="R177" s="303"/>
      <c r="S177" s="303"/>
      <c r="T177" s="303"/>
      <c r="U177" s="303"/>
      <c r="V177" s="303"/>
      <c r="W177" s="303"/>
      <c r="X177" s="303"/>
      <c r="Y177" s="303"/>
      <c r="Z177" s="303"/>
      <c r="AA177" s="303"/>
      <c r="AB177" s="303"/>
    </row>
    <row r="178" spans="1:28" ht="15" customHeight="1" x14ac:dyDescent="0.25">
      <c r="A178" s="304" t="s">
        <v>243</v>
      </c>
      <c r="B178" s="304"/>
      <c r="C178" s="304"/>
      <c r="D178" s="304"/>
      <c r="E178" s="304"/>
      <c r="F178" s="304"/>
      <c r="G178" s="304"/>
      <c r="H178" s="304"/>
      <c r="I178" s="304"/>
      <c r="J178" s="304"/>
      <c r="K178" s="304"/>
      <c r="L178" s="304"/>
      <c r="M178" s="304"/>
      <c r="N178" s="304"/>
      <c r="O178" s="304"/>
      <c r="P178" s="304"/>
      <c r="Q178" s="304"/>
      <c r="R178" s="304"/>
      <c r="S178" s="304"/>
      <c r="T178" s="304"/>
      <c r="U178" s="304"/>
      <c r="V178" s="304"/>
      <c r="W178" s="304"/>
      <c r="X178" s="304"/>
      <c r="Y178" s="304"/>
      <c r="Z178" s="304"/>
      <c r="AA178" s="304"/>
      <c r="AB178" s="304"/>
    </row>
  </sheetData>
  <mergeCells count="70">
    <mergeCell ref="A35:A36"/>
    <mergeCell ref="A134:AB134"/>
    <mergeCell ref="A82:AB82"/>
    <mergeCell ref="A83:AB83"/>
    <mergeCell ref="A84:AB84"/>
    <mergeCell ref="A131:AB131"/>
    <mergeCell ref="A132:AB132"/>
    <mergeCell ref="A133:AB133"/>
    <mergeCell ref="A86:A87"/>
    <mergeCell ref="A75:AB75"/>
    <mergeCell ref="A76:AB76"/>
    <mergeCell ref="A126:AB126"/>
    <mergeCell ref="A127:AB127"/>
    <mergeCell ref="A80:AB80"/>
    <mergeCell ref="A33:AB33"/>
    <mergeCell ref="A1:AB1"/>
    <mergeCell ref="A2:AB2"/>
    <mergeCell ref="A3:AB3"/>
    <mergeCell ref="A4:AB4"/>
    <mergeCell ref="A5:AB5"/>
    <mergeCell ref="A7:A8"/>
    <mergeCell ref="A26:AB26"/>
    <mergeCell ref="A27:AB27"/>
    <mergeCell ref="A29:AB29"/>
    <mergeCell ref="A30:AB30"/>
    <mergeCell ref="A31:AB31"/>
    <mergeCell ref="A32:AB32"/>
    <mergeCell ref="V137:X137"/>
    <mergeCell ref="Z137:AB137"/>
    <mergeCell ref="A89:AB89"/>
    <mergeCell ref="A108:AB108"/>
    <mergeCell ref="A81:AB81"/>
    <mergeCell ref="A135:AB135"/>
    <mergeCell ref="B137:D137"/>
    <mergeCell ref="F137:H137"/>
    <mergeCell ref="J137:L137"/>
    <mergeCell ref="N137:P137"/>
    <mergeCell ref="R137:T137"/>
    <mergeCell ref="A177:AB177"/>
    <mergeCell ref="A178:AB178"/>
    <mergeCell ref="B7:D7"/>
    <mergeCell ref="F7:H7"/>
    <mergeCell ref="J7:L7"/>
    <mergeCell ref="N7:P7"/>
    <mergeCell ref="R7:T7"/>
    <mergeCell ref="V7:X7"/>
    <mergeCell ref="Z7:AB7"/>
    <mergeCell ref="B35:D35"/>
    <mergeCell ref="F35:H35"/>
    <mergeCell ref="J35:L35"/>
    <mergeCell ref="N35:P35"/>
    <mergeCell ref="R35:T35"/>
    <mergeCell ref="V35:X35"/>
    <mergeCell ref="A137:A138"/>
    <mergeCell ref="A140:AB140"/>
    <mergeCell ref="A159:AB159"/>
    <mergeCell ref="AE1:AF2"/>
    <mergeCell ref="AE29:AF30"/>
    <mergeCell ref="AE80:AF81"/>
    <mergeCell ref="AE131:AF132"/>
    <mergeCell ref="Z35:AB35"/>
    <mergeCell ref="B86:D86"/>
    <mergeCell ref="F86:H86"/>
    <mergeCell ref="J86:L86"/>
    <mergeCell ref="N86:P86"/>
    <mergeCell ref="R86:T86"/>
    <mergeCell ref="V86:X86"/>
    <mergeCell ref="Z86:AB86"/>
    <mergeCell ref="A38:AB38"/>
    <mergeCell ref="A57:AB57"/>
  </mergeCells>
  <hyperlinks>
    <hyperlink ref="AE1" r:id="rId1" location="INDICE!A1"/>
    <hyperlink ref="AE29" r:id="rId2" location="INDICE!A1"/>
    <hyperlink ref="AE80" r:id="rId3" location="INDICE!A1"/>
    <hyperlink ref="AE131" r:id="rId4" location="INDICE!A1"/>
  </hyperlinks>
  <printOptions horizontalCentered="1"/>
  <pageMargins left="0.59055118110236227" right="0.59055118110236227" top="0.59055118110236227" bottom="0.98425196850393704" header="0" footer="0"/>
  <pageSetup scale="66" fitToHeight="3" orientation="landscape" r:id="rId5"/>
  <headerFooter alignWithMargins="0"/>
  <rowBreaks count="3" manualBreakCount="3">
    <brk id="28" max="16383" man="1"/>
    <brk id="79" max="16383" man="1"/>
    <brk id="130" max="16383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F41"/>
  <sheetViews>
    <sheetView topLeftCell="A10" zoomScaleNormal="100" workbookViewId="0">
      <selection activeCell="P136" sqref="P136"/>
    </sheetView>
  </sheetViews>
  <sheetFormatPr baseColWidth="10" defaultRowHeight="15" customHeight="1" x14ac:dyDescent="0.25"/>
  <cols>
    <col min="1" max="1" width="17.7109375" style="126" customWidth="1"/>
    <col min="2" max="4" width="7.7109375" style="126" customWidth="1"/>
    <col min="5" max="5" width="1.42578125" style="126" customWidth="1"/>
    <col min="6" max="8" width="7.7109375" style="126" customWidth="1"/>
    <col min="9" max="9" width="1.42578125" style="126" customWidth="1"/>
    <col min="10" max="12" width="7.7109375" style="126" customWidth="1"/>
    <col min="13" max="13" width="1.85546875" style="126" customWidth="1"/>
    <col min="14" max="16" width="7.7109375" style="126" customWidth="1"/>
    <col min="17" max="17" width="1.5703125" style="126" customWidth="1"/>
    <col min="18" max="20" width="7.7109375" style="126" customWidth="1"/>
    <col min="21" max="21" width="1.140625" style="126" customWidth="1"/>
    <col min="22" max="24" width="7.7109375" style="126" customWidth="1"/>
    <col min="25" max="25" width="1.42578125" style="126" customWidth="1"/>
    <col min="26" max="28" width="7.7109375" style="126" customWidth="1"/>
    <col min="29" max="33" width="7.7109375" style="110" customWidth="1"/>
    <col min="34" max="256" width="11.42578125" style="110"/>
    <col min="257" max="257" width="17.7109375" style="110" customWidth="1"/>
    <col min="258" max="260" width="7.42578125" style="110" bestFit="1" customWidth="1"/>
    <col min="261" max="261" width="1.42578125" style="110" customWidth="1"/>
    <col min="262" max="264" width="7.28515625" style="110" customWidth="1"/>
    <col min="265" max="265" width="1.42578125" style="110" customWidth="1"/>
    <col min="266" max="268" width="7.28515625" style="110" customWidth="1"/>
    <col min="269" max="269" width="1.85546875" style="110" customWidth="1"/>
    <col min="270" max="272" width="7.28515625" style="110" customWidth="1"/>
    <col min="273" max="273" width="1.5703125" style="110" customWidth="1"/>
    <col min="274" max="276" width="7.28515625" style="110" customWidth="1"/>
    <col min="277" max="277" width="1.140625" style="110" customWidth="1"/>
    <col min="278" max="280" width="7.28515625" style="110" customWidth="1"/>
    <col min="281" max="281" width="1.42578125" style="110" customWidth="1"/>
    <col min="282" max="284" width="7.28515625" style="110" customWidth="1"/>
    <col min="285" max="512" width="11.42578125" style="110"/>
    <col min="513" max="513" width="17.7109375" style="110" customWidth="1"/>
    <col min="514" max="516" width="7.42578125" style="110" bestFit="1" customWidth="1"/>
    <col min="517" max="517" width="1.42578125" style="110" customWidth="1"/>
    <col min="518" max="520" width="7.28515625" style="110" customWidth="1"/>
    <col min="521" max="521" width="1.42578125" style="110" customWidth="1"/>
    <col min="522" max="524" width="7.28515625" style="110" customWidth="1"/>
    <col min="525" max="525" width="1.85546875" style="110" customWidth="1"/>
    <col min="526" max="528" width="7.28515625" style="110" customWidth="1"/>
    <col min="529" max="529" width="1.5703125" style="110" customWidth="1"/>
    <col min="530" max="532" width="7.28515625" style="110" customWidth="1"/>
    <col min="533" max="533" width="1.140625" style="110" customWidth="1"/>
    <col min="534" max="536" width="7.28515625" style="110" customWidth="1"/>
    <col min="537" max="537" width="1.42578125" style="110" customWidth="1"/>
    <col min="538" max="540" width="7.28515625" style="110" customWidth="1"/>
    <col min="541" max="768" width="11.42578125" style="110"/>
    <col min="769" max="769" width="17.7109375" style="110" customWidth="1"/>
    <col min="770" max="772" width="7.42578125" style="110" bestFit="1" customWidth="1"/>
    <col min="773" max="773" width="1.42578125" style="110" customWidth="1"/>
    <col min="774" max="776" width="7.28515625" style="110" customWidth="1"/>
    <col min="777" max="777" width="1.42578125" style="110" customWidth="1"/>
    <col min="778" max="780" width="7.28515625" style="110" customWidth="1"/>
    <col min="781" max="781" width="1.85546875" style="110" customWidth="1"/>
    <col min="782" max="784" width="7.28515625" style="110" customWidth="1"/>
    <col min="785" max="785" width="1.5703125" style="110" customWidth="1"/>
    <col min="786" max="788" width="7.28515625" style="110" customWidth="1"/>
    <col min="789" max="789" width="1.140625" style="110" customWidth="1"/>
    <col min="790" max="792" width="7.28515625" style="110" customWidth="1"/>
    <col min="793" max="793" width="1.42578125" style="110" customWidth="1"/>
    <col min="794" max="796" width="7.28515625" style="110" customWidth="1"/>
    <col min="797" max="1024" width="11.42578125" style="110"/>
    <col min="1025" max="1025" width="17.7109375" style="110" customWidth="1"/>
    <col min="1026" max="1028" width="7.42578125" style="110" bestFit="1" customWidth="1"/>
    <col min="1029" max="1029" width="1.42578125" style="110" customWidth="1"/>
    <col min="1030" max="1032" width="7.28515625" style="110" customWidth="1"/>
    <col min="1033" max="1033" width="1.42578125" style="110" customWidth="1"/>
    <col min="1034" max="1036" width="7.28515625" style="110" customWidth="1"/>
    <col min="1037" max="1037" width="1.85546875" style="110" customWidth="1"/>
    <col min="1038" max="1040" width="7.28515625" style="110" customWidth="1"/>
    <col min="1041" max="1041" width="1.5703125" style="110" customWidth="1"/>
    <col min="1042" max="1044" width="7.28515625" style="110" customWidth="1"/>
    <col min="1045" max="1045" width="1.140625" style="110" customWidth="1"/>
    <col min="1046" max="1048" width="7.28515625" style="110" customWidth="1"/>
    <col min="1049" max="1049" width="1.42578125" style="110" customWidth="1"/>
    <col min="1050" max="1052" width="7.28515625" style="110" customWidth="1"/>
    <col min="1053" max="1280" width="11.42578125" style="110"/>
    <col min="1281" max="1281" width="17.7109375" style="110" customWidth="1"/>
    <col min="1282" max="1284" width="7.42578125" style="110" bestFit="1" customWidth="1"/>
    <col min="1285" max="1285" width="1.42578125" style="110" customWidth="1"/>
    <col min="1286" max="1288" width="7.28515625" style="110" customWidth="1"/>
    <col min="1289" max="1289" width="1.42578125" style="110" customWidth="1"/>
    <col min="1290" max="1292" width="7.28515625" style="110" customWidth="1"/>
    <col min="1293" max="1293" width="1.85546875" style="110" customWidth="1"/>
    <col min="1294" max="1296" width="7.28515625" style="110" customWidth="1"/>
    <col min="1297" max="1297" width="1.5703125" style="110" customWidth="1"/>
    <col min="1298" max="1300" width="7.28515625" style="110" customWidth="1"/>
    <col min="1301" max="1301" width="1.140625" style="110" customWidth="1"/>
    <col min="1302" max="1304" width="7.28515625" style="110" customWidth="1"/>
    <col min="1305" max="1305" width="1.42578125" style="110" customWidth="1"/>
    <col min="1306" max="1308" width="7.28515625" style="110" customWidth="1"/>
    <col min="1309" max="1536" width="11.42578125" style="110"/>
    <col min="1537" max="1537" width="17.7109375" style="110" customWidth="1"/>
    <col min="1538" max="1540" width="7.42578125" style="110" bestFit="1" customWidth="1"/>
    <col min="1541" max="1541" width="1.42578125" style="110" customWidth="1"/>
    <col min="1542" max="1544" width="7.28515625" style="110" customWidth="1"/>
    <col min="1545" max="1545" width="1.42578125" style="110" customWidth="1"/>
    <col min="1546" max="1548" width="7.28515625" style="110" customWidth="1"/>
    <col min="1549" max="1549" width="1.85546875" style="110" customWidth="1"/>
    <col min="1550" max="1552" width="7.28515625" style="110" customWidth="1"/>
    <col min="1553" max="1553" width="1.5703125" style="110" customWidth="1"/>
    <col min="1554" max="1556" width="7.28515625" style="110" customWidth="1"/>
    <col min="1557" max="1557" width="1.140625" style="110" customWidth="1"/>
    <col min="1558" max="1560" width="7.28515625" style="110" customWidth="1"/>
    <col min="1561" max="1561" width="1.42578125" style="110" customWidth="1"/>
    <col min="1562" max="1564" width="7.28515625" style="110" customWidth="1"/>
    <col min="1565" max="1792" width="11.42578125" style="110"/>
    <col min="1793" max="1793" width="17.7109375" style="110" customWidth="1"/>
    <col min="1794" max="1796" width="7.42578125" style="110" bestFit="1" customWidth="1"/>
    <col min="1797" max="1797" width="1.42578125" style="110" customWidth="1"/>
    <col min="1798" max="1800" width="7.28515625" style="110" customWidth="1"/>
    <col min="1801" max="1801" width="1.42578125" style="110" customWidth="1"/>
    <col min="1802" max="1804" width="7.28515625" style="110" customWidth="1"/>
    <col min="1805" max="1805" width="1.85546875" style="110" customWidth="1"/>
    <col min="1806" max="1808" width="7.28515625" style="110" customWidth="1"/>
    <col min="1809" max="1809" width="1.5703125" style="110" customWidth="1"/>
    <col min="1810" max="1812" width="7.28515625" style="110" customWidth="1"/>
    <col min="1813" max="1813" width="1.140625" style="110" customWidth="1"/>
    <col min="1814" max="1816" width="7.28515625" style="110" customWidth="1"/>
    <col min="1817" max="1817" width="1.42578125" style="110" customWidth="1"/>
    <col min="1818" max="1820" width="7.28515625" style="110" customWidth="1"/>
    <col min="1821" max="2048" width="11.42578125" style="110"/>
    <col min="2049" max="2049" width="17.7109375" style="110" customWidth="1"/>
    <col min="2050" max="2052" width="7.42578125" style="110" bestFit="1" customWidth="1"/>
    <col min="2053" max="2053" width="1.42578125" style="110" customWidth="1"/>
    <col min="2054" max="2056" width="7.28515625" style="110" customWidth="1"/>
    <col min="2057" max="2057" width="1.42578125" style="110" customWidth="1"/>
    <col min="2058" max="2060" width="7.28515625" style="110" customWidth="1"/>
    <col min="2061" max="2061" width="1.85546875" style="110" customWidth="1"/>
    <col min="2062" max="2064" width="7.28515625" style="110" customWidth="1"/>
    <col min="2065" max="2065" width="1.5703125" style="110" customWidth="1"/>
    <col min="2066" max="2068" width="7.28515625" style="110" customWidth="1"/>
    <col min="2069" max="2069" width="1.140625" style="110" customWidth="1"/>
    <col min="2070" max="2072" width="7.28515625" style="110" customWidth="1"/>
    <col min="2073" max="2073" width="1.42578125" style="110" customWidth="1"/>
    <col min="2074" max="2076" width="7.28515625" style="110" customWidth="1"/>
    <col min="2077" max="2304" width="11.42578125" style="110"/>
    <col min="2305" max="2305" width="17.7109375" style="110" customWidth="1"/>
    <col min="2306" max="2308" width="7.42578125" style="110" bestFit="1" customWidth="1"/>
    <col min="2309" max="2309" width="1.42578125" style="110" customWidth="1"/>
    <col min="2310" max="2312" width="7.28515625" style="110" customWidth="1"/>
    <col min="2313" max="2313" width="1.42578125" style="110" customWidth="1"/>
    <col min="2314" max="2316" width="7.28515625" style="110" customWidth="1"/>
    <col min="2317" max="2317" width="1.85546875" style="110" customWidth="1"/>
    <col min="2318" max="2320" width="7.28515625" style="110" customWidth="1"/>
    <col min="2321" max="2321" width="1.5703125" style="110" customWidth="1"/>
    <col min="2322" max="2324" width="7.28515625" style="110" customWidth="1"/>
    <col min="2325" max="2325" width="1.140625" style="110" customWidth="1"/>
    <col min="2326" max="2328" width="7.28515625" style="110" customWidth="1"/>
    <col min="2329" max="2329" width="1.42578125" style="110" customWidth="1"/>
    <col min="2330" max="2332" width="7.28515625" style="110" customWidth="1"/>
    <col min="2333" max="2560" width="11.42578125" style="110"/>
    <col min="2561" max="2561" width="17.7109375" style="110" customWidth="1"/>
    <col min="2562" max="2564" width="7.42578125" style="110" bestFit="1" customWidth="1"/>
    <col min="2565" max="2565" width="1.42578125" style="110" customWidth="1"/>
    <col min="2566" max="2568" width="7.28515625" style="110" customWidth="1"/>
    <col min="2569" max="2569" width="1.42578125" style="110" customWidth="1"/>
    <col min="2570" max="2572" width="7.28515625" style="110" customWidth="1"/>
    <col min="2573" max="2573" width="1.85546875" style="110" customWidth="1"/>
    <col min="2574" max="2576" width="7.28515625" style="110" customWidth="1"/>
    <col min="2577" max="2577" width="1.5703125" style="110" customWidth="1"/>
    <col min="2578" max="2580" width="7.28515625" style="110" customWidth="1"/>
    <col min="2581" max="2581" width="1.140625" style="110" customWidth="1"/>
    <col min="2582" max="2584" width="7.28515625" style="110" customWidth="1"/>
    <col min="2585" max="2585" width="1.42578125" style="110" customWidth="1"/>
    <col min="2586" max="2588" width="7.28515625" style="110" customWidth="1"/>
    <col min="2589" max="2816" width="11.42578125" style="110"/>
    <col min="2817" max="2817" width="17.7109375" style="110" customWidth="1"/>
    <col min="2818" max="2820" width="7.42578125" style="110" bestFit="1" customWidth="1"/>
    <col min="2821" max="2821" width="1.42578125" style="110" customWidth="1"/>
    <col min="2822" max="2824" width="7.28515625" style="110" customWidth="1"/>
    <col min="2825" max="2825" width="1.42578125" style="110" customWidth="1"/>
    <col min="2826" max="2828" width="7.28515625" style="110" customWidth="1"/>
    <col min="2829" max="2829" width="1.85546875" style="110" customWidth="1"/>
    <col min="2830" max="2832" width="7.28515625" style="110" customWidth="1"/>
    <col min="2833" max="2833" width="1.5703125" style="110" customWidth="1"/>
    <col min="2834" max="2836" width="7.28515625" style="110" customWidth="1"/>
    <col min="2837" max="2837" width="1.140625" style="110" customWidth="1"/>
    <col min="2838" max="2840" width="7.28515625" style="110" customWidth="1"/>
    <col min="2841" max="2841" width="1.42578125" style="110" customWidth="1"/>
    <col min="2842" max="2844" width="7.28515625" style="110" customWidth="1"/>
    <col min="2845" max="3072" width="11.42578125" style="110"/>
    <col min="3073" max="3073" width="17.7109375" style="110" customWidth="1"/>
    <col min="3074" max="3076" width="7.42578125" style="110" bestFit="1" customWidth="1"/>
    <col min="3077" max="3077" width="1.42578125" style="110" customWidth="1"/>
    <col min="3078" max="3080" width="7.28515625" style="110" customWidth="1"/>
    <col min="3081" max="3081" width="1.42578125" style="110" customWidth="1"/>
    <col min="3082" max="3084" width="7.28515625" style="110" customWidth="1"/>
    <col min="3085" max="3085" width="1.85546875" style="110" customWidth="1"/>
    <col min="3086" max="3088" width="7.28515625" style="110" customWidth="1"/>
    <col min="3089" max="3089" width="1.5703125" style="110" customWidth="1"/>
    <col min="3090" max="3092" width="7.28515625" style="110" customWidth="1"/>
    <col min="3093" max="3093" width="1.140625" style="110" customWidth="1"/>
    <col min="3094" max="3096" width="7.28515625" style="110" customWidth="1"/>
    <col min="3097" max="3097" width="1.42578125" style="110" customWidth="1"/>
    <col min="3098" max="3100" width="7.28515625" style="110" customWidth="1"/>
    <col min="3101" max="3328" width="11.42578125" style="110"/>
    <col min="3329" max="3329" width="17.7109375" style="110" customWidth="1"/>
    <col min="3330" max="3332" width="7.42578125" style="110" bestFit="1" customWidth="1"/>
    <col min="3333" max="3333" width="1.42578125" style="110" customWidth="1"/>
    <col min="3334" max="3336" width="7.28515625" style="110" customWidth="1"/>
    <col min="3337" max="3337" width="1.42578125" style="110" customWidth="1"/>
    <col min="3338" max="3340" width="7.28515625" style="110" customWidth="1"/>
    <col min="3341" max="3341" width="1.85546875" style="110" customWidth="1"/>
    <col min="3342" max="3344" width="7.28515625" style="110" customWidth="1"/>
    <col min="3345" max="3345" width="1.5703125" style="110" customWidth="1"/>
    <col min="3346" max="3348" width="7.28515625" style="110" customWidth="1"/>
    <col min="3349" max="3349" width="1.140625" style="110" customWidth="1"/>
    <col min="3350" max="3352" width="7.28515625" style="110" customWidth="1"/>
    <col min="3353" max="3353" width="1.42578125" style="110" customWidth="1"/>
    <col min="3354" max="3356" width="7.28515625" style="110" customWidth="1"/>
    <col min="3357" max="3584" width="11.42578125" style="110"/>
    <col min="3585" max="3585" width="17.7109375" style="110" customWidth="1"/>
    <col min="3586" max="3588" width="7.42578125" style="110" bestFit="1" customWidth="1"/>
    <col min="3589" max="3589" width="1.42578125" style="110" customWidth="1"/>
    <col min="3590" max="3592" width="7.28515625" style="110" customWidth="1"/>
    <col min="3593" max="3593" width="1.42578125" style="110" customWidth="1"/>
    <col min="3594" max="3596" width="7.28515625" style="110" customWidth="1"/>
    <col min="3597" max="3597" width="1.85546875" style="110" customWidth="1"/>
    <col min="3598" max="3600" width="7.28515625" style="110" customWidth="1"/>
    <col min="3601" max="3601" width="1.5703125" style="110" customWidth="1"/>
    <col min="3602" max="3604" width="7.28515625" style="110" customWidth="1"/>
    <col min="3605" max="3605" width="1.140625" style="110" customWidth="1"/>
    <col min="3606" max="3608" width="7.28515625" style="110" customWidth="1"/>
    <col min="3609" max="3609" width="1.42578125" style="110" customWidth="1"/>
    <col min="3610" max="3612" width="7.28515625" style="110" customWidth="1"/>
    <col min="3613" max="3840" width="11.42578125" style="110"/>
    <col min="3841" max="3841" width="17.7109375" style="110" customWidth="1"/>
    <col min="3842" max="3844" width="7.42578125" style="110" bestFit="1" customWidth="1"/>
    <col min="3845" max="3845" width="1.42578125" style="110" customWidth="1"/>
    <col min="3846" max="3848" width="7.28515625" style="110" customWidth="1"/>
    <col min="3849" max="3849" width="1.42578125" style="110" customWidth="1"/>
    <col min="3850" max="3852" width="7.28515625" style="110" customWidth="1"/>
    <col min="3853" max="3853" width="1.85546875" style="110" customWidth="1"/>
    <col min="3854" max="3856" width="7.28515625" style="110" customWidth="1"/>
    <col min="3857" max="3857" width="1.5703125" style="110" customWidth="1"/>
    <col min="3858" max="3860" width="7.28515625" style="110" customWidth="1"/>
    <col min="3861" max="3861" width="1.140625" style="110" customWidth="1"/>
    <col min="3862" max="3864" width="7.28515625" style="110" customWidth="1"/>
    <col min="3865" max="3865" width="1.42578125" style="110" customWidth="1"/>
    <col min="3866" max="3868" width="7.28515625" style="110" customWidth="1"/>
    <col min="3869" max="4096" width="11.42578125" style="110"/>
    <col min="4097" max="4097" width="17.7109375" style="110" customWidth="1"/>
    <col min="4098" max="4100" width="7.42578125" style="110" bestFit="1" customWidth="1"/>
    <col min="4101" max="4101" width="1.42578125" style="110" customWidth="1"/>
    <col min="4102" max="4104" width="7.28515625" style="110" customWidth="1"/>
    <col min="4105" max="4105" width="1.42578125" style="110" customWidth="1"/>
    <col min="4106" max="4108" width="7.28515625" style="110" customWidth="1"/>
    <col min="4109" max="4109" width="1.85546875" style="110" customWidth="1"/>
    <col min="4110" max="4112" width="7.28515625" style="110" customWidth="1"/>
    <col min="4113" max="4113" width="1.5703125" style="110" customWidth="1"/>
    <col min="4114" max="4116" width="7.28515625" style="110" customWidth="1"/>
    <col min="4117" max="4117" width="1.140625" style="110" customWidth="1"/>
    <col min="4118" max="4120" width="7.28515625" style="110" customWidth="1"/>
    <col min="4121" max="4121" width="1.42578125" style="110" customWidth="1"/>
    <col min="4122" max="4124" width="7.28515625" style="110" customWidth="1"/>
    <col min="4125" max="4352" width="11.42578125" style="110"/>
    <col min="4353" max="4353" width="17.7109375" style="110" customWidth="1"/>
    <col min="4354" max="4356" width="7.42578125" style="110" bestFit="1" customWidth="1"/>
    <col min="4357" max="4357" width="1.42578125" style="110" customWidth="1"/>
    <col min="4358" max="4360" width="7.28515625" style="110" customWidth="1"/>
    <col min="4361" max="4361" width="1.42578125" style="110" customWidth="1"/>
    <col min="4362" max="4364" width="7.28515625" style="110" customWidth="1"/>
    <col min="4365" max="4365" width="1.85546875" style="110" customWidth="1"/>
    <col min="4366" max="4368" width="7.28515625" style="110" customWidth="1"/>
    <col min="4369" max="4369" width="1.5703125" style="110" customWidth="1"/>
    <col min="4370" max="4372" width="7.28515625" style="110" customWidth="1"/>
    <col min="4373" max="4373" width="1.140625" style="110" customWidth="1"/>
    <col min="4374" max="4376" width="7.28515625" style="110" customWidth="1"/>
    <col min="4377" max="4377" width="1.42578125" style="110" customWidth="1"/>
    <col min="4378" max="4380" width="7.28515625" style="110" customWidth="1"/>
    <col min="4381" max="4608" width="11.42578125" style="110"/>
    <col min="4609" max="4609" width="17.7109375" style="110" customWidth="1"/>
    <col min="4610" max="4612" width="7.42578125" style="110" bestFit="1" customWidth="1"/>
    <col min="4613" max="4613" width="1.42578125" style="110" customWidth="1"/>
    <col min="4614" max="4616" width="7.28515625" style="110" customWidth="1"/>
    <col min="4617" max="4617" width="1.42578125" style="110" customWidth="1"/>
    <col min="4618" max="4620" width="7.28515625" style="110" customWidth="1"/>
    <col min="4621" max="4621" width="1.85546875" style="110" customWidth="1"/>
    <col min="4622" max="4624" width="7.28515625" style="110" customWidth="1"/>
    <col min="4625" max="4625" width="1.5703125" style="110" customWidth="1"/>
    <col min="4626" max="4628" width="7.28515625" style="110" customWidth="1"/>
    <col min="4629" max="4629" width="1.140625" style="110" customWidth="1"/>
    <col min="4630" max="4632" width="7.28515625" style="110" customWidth="1"/>
    <col min="4633" max="4633" width="1.42578125" style="110" customWidth="1"/>
    <col min="4634" max="4636" width="7.28515625" style="110" customWidth="1"/>
    <col min="4637" max="4864" width="11.42578125" style="110"/>
    <col min="4865" max="4865" width="17.7109375" style="110" customWidth="1"/>
    <col min="4866" max="4868" width="7.42578125" style="110" bestFit="1" customWidth="1"/>
    <col min="4869" max="4869" width="1.42578125" style="110" customWidth="1"/>
    <col min="4870" max="4872" width="7.28515625" style="110" customWidth="1"/>
    <col min="4873" max="4873" width="1.42578125" style="110" customWidth="1"/>
    <col min="4874" max="4876" width="7.28515625" style="110" customWidth="1"/>
    <col min="4877" max="4877" width="1.85546875" style="110" customWidth="1"/>
    <col min="4878" max="4880" width="7.28515625" style="110" customWidth="1"/>
    <col min="4881" max="4881" width="1.5703125" style="110" customWidth="1"/>
    <col min="4882" max="4884" width="7.28515625" style="110" customWidth="1"/>
    <col min="4885" max="4885" width="1.140625" style="110" customWidth="1"/>
    <col min="4886" max="4888" width="7.28515625" style="110" customWidth="1"/>
    <col min="4889" max="4889" width="1.42578125" style="110" customWidth="1"/>
    <col min="4890" max="4892" width="7.28515625" style="110" customWidth="1"/>
    <col min="4893" max="5120" width="11.42578125" style="110"/>
    <col min="5121" max="5121" width="17.7109375" style="110" customWidth="1"/>
    <col min="5122" max="5124" width="7.42578125" style="110" bestFit="1" customWidth="1"/>
    <col min="5125" max="5125" width="1.42578125" style="110" customWidth="1"/>
    <col min="5126" max="5128" width="7.28515625" style="110" customWidth="1"/>
    <col min="5129" max="5129" width="1.42578125" style="110" customWidth="1"/>
    <col min="5130" max="5132" width="7.28515625" style="110" customWidth="1"/>
    <col min="5133" max="5133" width="1.85546875" style="110" customWidth="1"/>
    <col min="5134" max="5136" width="7.28515625" style="110" customWidth="1"/>
    <col min="5137" max="5137" width="1.5703125" style="110" customWidth="1"/>
    <col min="5138" max="5140" width="7.28515625" style="110" customWidth="1"/>
    <col min="5141" max="5141" width="1.140625" style="110" customWidth="1"/>
    <col min="5142" max="5144" width="7.28515625" style="110" customWidth="1"/>
    <col min="5145" max="5145" width="1.42578125" style="110" customWidth="1"/>
    <col min="5146" max="5148" width="7.28515625" style="110" customWidth="1"/>
    <col min="5149" max="5376" width="11.42578125" style="110"/>
    <col min="5377" max="5377" width="17.7109375" style="110" customWidth="1"/>
    <col min="5378" max="5380" width="7.42578125" style="110" bestFit="1" customWidth="1"/>
    <col min="5381" max="5381" width="1.42578125" style="110" customWidth="1"/>
    <col min="5382" max="5384" width="7.28515625" style="110" customWidth="1"/>
    <col min="5385" max="5385" width="1.42578125" style="110" customWidth="1"/>
    <col min="5386" max="5388" width="7.28515625" style="110" customWidth="1"/>
    <col min="5389" max="5389" width="1.85546875" style="110" customWidth="1"/>
    <col min="5390" max="5392" width="7.28515625" style="110" customWidth="1"/>
    <col min="5393" max="5393" width="1.5703125" style="110" customWidth="1"/>
    <col min="5394" max="5396" width="7.28515625" style="110" customWidth="1"/>
    <col min="5397" max="5397" width="1.140625" style="110" customWidth="1"/>
    <col min="5398" max="5400" width="7.28515625" style="110" customWidth="1"/>
    <col min="5401" max="5401" width="1.42578125" style="110" customWidth="1"/>
    <col min="5402" max="5404" width="7.28515625" style="110" customWidth="1"/>
    <col min="5405" max="5632" width="11.42578125" style="110"/>
    <col min="5633" max="5633" width="17.7109375" style="110" customWidth="1"/>
    <col min="5634" max="5636" width="7.42578125" style="110" bestFit="1" customWidth="1"/>
    <col min="5637" max="5637" width="1.42578125" style="110" customWidth="1"/>
    <col min="5638" max="5640" width="7.28515625" style="110" customWidth="1"/>
    <col min="5641" max="5641" width="1.42578125" style="110" customWidth="1"/>
    <col min="5642" max="5644" width="7.28515625" style="110" customWidth="1"/>
    <col min="5645" max="5645" width="1.85546875" style="110" customWidth="1"/>
    <col min="5646" max="5648" width="7.28515625" style="110" customWidth="1"/>
    <col min="5649" max="5649" width="1.5703125" style="110" customWidth="1"/>
    <col min="5650" max="5652" width="7.28515625" style="110" customWidth="1"/>
    <col min="5653" max="5653" width="1.140625" style="110" customWidth="1"/>
    <col min="5654" max="5656" width="7.28515625" style="110" customWidth="1"/>
    <col min="5657" max="5657" width="1.42578125" style="110" customWidth="1"/>
    <col min="5658" max="5660" width="7.28515625" style="110" customWidth="1"/>
    <col min="5661" max="5888" width="11.42578125" style="110"/>
    <col min="5889" max="5889" width="17.7109375" style="110" customWidth="1"/>
    <col min="5890" max="5892" width="7.42578125" style="110" bestFit="1" customWidth="1"/>
    <col min="5893" max="5893" width="1.42578125" style="110" customWidth="1"/>
    <col min="5894" max="5896" width="7.28515625" style="110" customWidth="1"/>
    <col min="5897" max="5897" width="1.42578125" style="110" customWidth="1"/>
    <col min="5898" max="5900" width="7.28515625" style="110" customWidth="1"/>
    <col min="5901" max="5901" width="1.85546875" style="110" customWidth="1"/>
    <col min="5902" max="5904" width="7.28515625" style="110" customWidth="1"/>
    <col min="5905" max="5905" width="1.5703125" style="110" customWidth="1"/>
    <col min="5906" max="5908" width="7.28515625" style="110" customWidth="1"/>
    <col min="5909" max="5909" width="1.140625" style="110" customWidth="1"/>
    <col min="5910" max="5912" width="7.28515625" style="110" customWidth="1"/>
    <col min="5913" max="5913" width="1.42578125" style="110" customWidth="1"/>
    <col min="5914" max="5916" width="7.28515625" style="110" customWidth="1"/>
    <col min="5917" max="6144" width="11.42578125" style="110"/>
    <col min="6145" max="6145" width="17.7109375" style="110" customWidth="1"/>
    <col min="6146" max="6148" width="7.42578125" style="110" bestFit="1" customWidth="1"/>
    <col min="6149" max="6149" width="1.42578125" style="110" customWidth="1"/>
    <col min="6150" max="6152" width="7.28515625" style="110" customWidth="1"/>
    <col min="6153" max="6153" width="1.42578125" style="110" customWidth="1"/>
    <col min="6154" max="6156" width="7.28515625" style="110" customWidth="1"/>
    <col min="6157" max="6157" width="1.85546875" style="110" customWidth="1"/>
    <col min="6158" max="6160" width="7.28515625" style="110" customWidth="1"/>
    <col min="6161" max="6161" width="1.5703125" style="110" customWidth="1"/>
    <col min="6162" max="6164" width="7.28515625" style="110" customWidth="1"/>
    <col min="6165" max="6165" width="1.140625" style="110" customWidth="1"/>
    <col min="6166" max="6168" width="7.28515625" style="110" customWidth="1"/>
    <col min="6169" max="6169" width="1.42578125" style="110" customWidth="1"/>
    <col min="6170" max="6172" width="7.28515625" style="110" customWidth="1"/>
    <col min="6173" max="6400" width="11.42578125" style="110"/>
    <col min="6401" max="6401" width="17.7109375" style="110" customWidth="1"/>
    <col min="6402" max="6404" width="7.42578125" style="110" bestFit="1" customWidth="1"/>
    <col min="6405" max="6405" width="1.42578125" style="110" customWidth="1"/>
    <col min="6406" max="6408" width="7.28515625" style="110" customWidth="1"/>
    <col min="6409" max="6409" width="1.42578125" style="110" customWidth="1"/>
    <col min="6410" max="6412" width="7.28515625" style="110" customWidth="1"/>
    <col min="6413" max="6413" width="1.85546875" style="110" customWidth="1"/>
    <col min="6414" max="6416" width="7.28515625" style="110" customWidth="1"/>
    <col min="6417" max="6417" width="1.5703125" style="110" customWidth="1"/>
    <col min="6418" max="6420" width="7.28515625" style="110" customWidth="1"/>
    <col min="6421" max="6421" width="1.140625" style="110" customWidth="1"/>
    <col min="6422" max="6424" width="7.28515625" style="110" customWidth="1"/>
    <col min="6425" max="6425" width="1.42578125" style="110" customWidth="1"/>
    <col min="6426" max="6428" width="7.28515625" style="110" customWidth="1"/>
    <col min="6429" max="6656" width="11.42578125" style="110"/>
    <col min="6657" max="6657" width="17.7109375" style="110" customWidth="1"/>
    <col min="6658" max="6660" width="7.42578125" style="110" bestFit="1" customWidth="1"/>
    <col min="6661" max="6661" width="1.42578125" style="110" customWidth="1"/>
    <col min="6662" max="6664" width="7.28515625" style="110" customWidth="1"/>
    <col min="6665" max="6665" width="1.42578125" style="110" customWidth="1"/>
    <col min="6666" max="6668" width="7.28515625" style="110" customWidth="1"/>
    <col min="6669" max="6669" width="1.85546875" style="110" customWidth="1"/>
    <col min="6670" max="6672" width="7.28515625" style="110" customWidth="1"/>
    <col min="6673" max="6673" width="1.5703125" style="110" customWidth="1"/>
    <col min="6674" max="6676" width="7.28515625" style="110" customWidth="1"/>
    <col min="6677" max="6677" width="1.140625" style="110" customWidth="1"/>
    <col min="6678" max="6680" width="7.28515625" style="110" customWidth="1"/>
    <col min="6681" max="6681" width="1.42578125" style="110" customWidth="1"/>
    <col min="6682" max="6684" width="7.28515625" style="110" customWidth="1"/>
    <col min="6685" max="6912" width="11.42578125" style="110"/>
    <col min="6913" max="6913" width="17.7109375" style="110" customWidth="1"/>
    <col min="6914" max="6916" width="7.42578125" style="110" bestFit="1" customWidth="1"/>
    <col min="6917" max="6917" width="1.42578125" style="110" customWidth="1"/>
    <col min="6918" max="6920" width="7.28515625" style="110" customWidth="1"/>
    <col min="6921" max="6921" width="1.42578125" style="110" customWidth="1"/>
    <col min="6922" max="6924" width="7.28515625" style="110" customWidth="1"/>
    <col min="6925" max="6925" width="1.85546875" style="110" customWidth="1"/>
    <col min="6926" max="6928" width="7.28515625" style="110" customWidth="1"/>
    <col min="6929" max="6929" width="1.5703125" style="110" customWidth="1"/>
    <col min="6930" max="6932" width="7.28515625" style="110" customWidth="1"/>
    <col min="6933" max="6933" width="1.140625" style="110" customWidth="1"/>
    <col min="6934" max="6936" width="7.28515625" style="110" customWidth="1"/>
    <col min="6937" max="6937" width="1.42578125" style="110" customWidth="1"/>
    <col min="6938" max="6940" width="7.28515625" style="110" customWidth="1"/>
    <col min="6941" max="7168" width="11.42578125" style="110"/>
    <col min="7169" max="7169" width="17.7109375" style="110" customWidth="1"/>
    <col min="7170" max="7172" width="7.42578125" style="110" bestFit="1" customWidth="1"/>
    <col min="7173" max="7173" width="1.42578125" style="110" customWidth="1"/>
    <col min="7174" max="7176" width="7.28515625" style="110" customWidth="1"/>
    <col min="7177" max="7177" width="1.42578125" style="110" customWidth="1"/>
    <col min="7178" max="7180" width="7.28515625" style="110" customWidth="1"/>
    <col min="7181" max="7181" width="1.85546875" style="110" customWidth="1"/>
    <col min="7182" max="7184" width="7.28515625" style="110" customWidth="1"/>
    <col min="7185" max="7185" width="1.5703125" style="110" customWidth="1"/>
    <col min="7186" max="7188" width="7.28515625" style="110" customWidth="1"/>
    <col min="7189" max="7189" width="1.140625" style="110" customWidth="1"/>
    <col min="7190" max="7192" width="7.28515625" style="110" customWidth="1"/>
    <col min="7193" max="7193" width="1.42578125" style="110" customWidth="1"/>
    <col min="7194" max="7196" width="7.28515625" style="110" customWidth="1"/>
    <col min="7197" max="7424" width="11.42578125" style="110"/>
    <col min="7425" max="7425" width="17.7109375" style="110" customWidth="1"/>
    <col min="7426" max="7428" width="7.42578125" style="110" bestFit="1" customWidth="1"/>
    <col min="7429" max="7429" width="1.42578125" style="110" customWidth="1"/>
    <col min="7430" max="7432" width="7.28515625" style="110" customWidth="1"/>
    <col min="7433" max="7433" width="1.42578125" style="110" customWidth="1"/>
    <col min="7434" max="7436" width="7.28515625" style="110" customWidth="1"/>
    <col min="7437" max="7437" width="1.85546875" style="110" customWidth="1"/>
    <col min="7438" max="7440" width="7.28515625" style="110" customWidth="1"/>
    <col min="7441" max="7441" width="1.5703125" style="110" customWidth="1"/>
    <col min="7442" max="7444" width="7.28515625" style="110" customWidth="1"/>
    <col min="7445" max="7445" width="1.140625" style="110" customWidth="1"/>
    <col min="7446" max="7448" width="7.28515625" style="110" customWidth="1"/>
    <col min="7449" max="7449" width="1.42578125" style="110" customWidth="1"/>
    <col min="7450" max="7452" width="7.28515625" style="110" customWidth="1"/>
    <col min="7453" max="7680" width="11.42578125" style="110"/>
    <col min="7681" max="7681" width="17.7109375" style="110" customWidth="1"/>
    <col min="7682" max="7684" width="7.42578125" style="110" bestFit="1" customWidth="1"/>
    <col min="7685" max="7685" width="1.42578125" style="110" customWidth="1"/>
    <col min="7686" max="7688" width="7.28515625" style="110" customWidth="1"/>
    <col min="7689" max="7689" width="1.42578125" style="110" customWidth="1"/>
    <col min="7690" max="7692" width="7.28515625" style="110" customWidth="1"/>
    <col min="7693" max="7693" width="1.85546875" style="110" customWidth="1"/>
    <col min="7694" max="7696" width="7.28515625" style="110" customWidth="1"/>
    <col min="7697" max="7697" width="1.5703125" style="110" customWidth="1"/>
    <col min="7698" max="7700" width="7.28515625" style="110" customWidth="1"/>
    <col min="7701" max="7701" width="1.140625" style="110" customWidth="1"/>
    <col min="7702" max="7704" width="7.28515625" style="110" customWidth="1"/>
    <col min="7705" max="7705" width="1.42578125" style="110" customWidth="1"/>
    <col min="7706" max="7708" width="7.28515625" style="110" customWidth="1"/>
    <col min="7709" max="7936" width="11.42578125" style="110"/>
    <col min="7937" max="7937" width="17.7109375" style="110" customWidth="1"/>
    <col min="7938" max="7940" width="7.42578125" style="110" bestFit="1" customWidth="1"/>
    <col min="7941" max="7941" width="1.42578125" style="110" customWidth="1"/>
    <col min="7942" max="7944" width="7.28515625" style="110" customWidth="1"/>
    <col min="7945" max="7945" width="1.42578125" style="110" customWidth="1"/>
    <col min="7946" max="7948" width="7.28515625" style="110" customWidth="1"/>
    <col min="7949" max="7949" width="1.85546875" style="110" customWidth="1"/>
    <col min="7950" max="7952" width="7.28515625" style="110" customWidth="1"/>
    <col min="7953" max="7953" width="1.5703125" style="110" customWidth="1"/>
    <col min="7954" max="7956" width="7.28515625" style="110" customWidth="1"/>
    <col min="7957" max="7957" width="1.140625" style="110" customWidth="1"/>
    <col min="7958" max="7960" width="7.28515625" style="110" customWidth="1"/>
    <col min="7961" max="7961" width="1.42578125" style="110" customWidth="1"/>
    <col min="7962" max="7964" width="7.28515625" style="110" customWidth="1"/>
    <col min="7965" max="8192" width="11.42578125" style="110"/>
    <col min="8193" max="8193" width="17.7109375" style="110" customWidth="1"/>
    <col min="8194" max="8196" width="7.42578125" style="110" bestFit="1" customWidth="1"/>
    <col min="8197" max="8197" width="1.42578125" style="110" customWidth="1"/>
    <col min="8198" max="8200" width="7.28515625" style="110" customWidth="1"/>
    <col min="8201" max="8201" width="1.42578125" style="110" customWidth="1"/>
    <col min="8202" max="8204" width="7.28515625" style="110" customWidth="1"/>
    <col min="8205" max="8205" width="1.85546875" style="110" customWidth="1"/>
    <col min="8206" max="8208" width="7.28515625" style="110" customWidth="1"/>
    <col min="8209" max="8209" width="1.5703125" style="110" customWidth="1"/>
    <col min="8210" max="8212" width="7.28515625" style="110" customWidth="1"/>
    <col min="8213" max="8213" width="1.140625" style="110" customWidth="1"/>
    <col min="8214" max="8216" width="7.28515625" style="110" customWidth="1"/>
    <col min="8217" max="8217" width="1.42578125" style="110" customWidth="1"/>
    <col min="8218" max="8220" width="7.28515625" style="110" customWidth="1"/>
    <col min="8221" max="8448" width="11.42578125" style="110"/>
    <col min="8449" max="8449" width="17.7109375" style="110" customWidth="1"/>
    <col min="8450" max="8452" width="7.42578125" style="110" bestFit="1" customWidth="1"/>
    <col min="8453" max="8453" width="1.42578125" style="110" customWidth="1"/>
    <col min="8454" max="8456" width="7.28515625" style="110" customWidth="1"/>
    <col min="8457" max="8457" width="1.42578125" style="110" customWidth="1"/>
    <col min="8458" max="8460" width="7.28515625" style="110" customWidth="1"/>
    <col min="8461" max="8461" width="1.85546875" style="110" customWidth="1"/>
    <col min="8462" max="8464" width="7.28515625" style="110" customWidth="1"/>
    <col min="8465" max="8465" width="1.5703125" style="110" customWidth="1"/>
    <col min="8466" max="8468" width="7.28515625" style="110" customWidth="1"/>
    <col min="8469" max="8469" width="1.140625" style="110" customWidth="1"/>
    <col min="8470" max="8472" width="7.28515625" style="110" customWidth="1"/>
    <col min="8473" max="8473" width="1.42578125" style="110" customWidth="1"/>
    <col min="8474" max="8476" width="7.28515625" style="110" customWidth="1"/>
    <col min="8477" max="8704" width="11.42578125" style="110"/>
    <col min="8705" max="8705" width="17.7109375" style="110" customWidth="1"/>
    <col min="8706" max="8708" width="7.42578125" style="110" bestFit="1" customWidth="1"/>
    <col min="8709" max="8709" width="1.42578125" style="110" customWidth="1"/>
    <col min="8710" max="8712" width="7.28515625" style="110" customWidth="1"/>
    <col min="8713" max="8713" width="1.42578125" style="110" customWidth="1"/>
    <col min="8714" max="8716" width="7.28515625" style="110" customWidth="1"/>
    <col min="8717" max="8717" width="1.85546875" style="110" customWidth="1"/>
    <col min="8718" max="8720" width="7.28515625" style="110" customWidth="1"/>
    <col min="8721" max="8721" width="1.5703125" style="110" customWidth="1"/>
    <col min="8722" max="8724" width="7.28515625" style="110" customWidth="1"/>
    <col min="8725" max="8725" width="1.140625" style="110" customWidth="1"/>
    <col min="8726" max="8728" width="7.28515625" style="110" customWidth="1"/>
    <col min="8729" max="8729" width="1.42578125" style="110" customWidth="1"/>
    <col min="8730" max="8732" width="7.28515625" style="110" customWidth="1"/>
    <col min="8733" max="8960" width="11.42578125" style="110"/>
    <col min="8961" max="8961" width="17.7109375" style="110" customWidth="1"/>
    <col min="8962" max="8964" width="7.42578125" style="110" bestFit="1" customWidth="1"/>
    <col min="8965" max="8965" width="1.42578125" style="110" customWidth="1"/>
    <col min="8966" max="8968" width="7.28515625" style="110" customWidth="1"/>
    <col min="8969" max="8969" width="1.42578125" style="110" customWidth="1"/>
    <col min="8970" max="8972" width="7.28515625" style="110" customWidth="1"/>
    <col min="8973" max="8973" width="1.85546875" style="110" customWidth="1"/>
    <col min="8974" max="8976" width="7.28515625" style="110" customWidth="1"/>
    <col min="8977" max="8977" width="1.5703125" style="110" customWidth="1"/>
    <col min="8978" max="8980" width="7.28515625" style="110" customWidth="1"/>
    <col min="8981" max="8981" width="1.140625" style="110" customWidth="1"/>
    <col min="8982" max="8984" width="7.28515625" style="110" customWidth="1"/>
    <col min="8985" max="8985" width="1.42578125" style="110" customWidth="1"/>
    <col min="8986" max="8988" width="7.28515625" style="110" customWidth="1"/>
    <col min="8989" max="9216" width="11.42578125" style="110"/>
    <col min="9217" max="9217" width="17.7109375" style="110" customWidth="1"/>
    <col min="9218" max="9220" width="7.42578125" style="110" bestFit="1" customWidth="1"/>
    <col min="9221" max="9221" width="1.42578125" style="110" customWidth="1"/>
    <col min="9222" max="9224" width="7.28515625" style="110" customWidth="1"/>
    <col min="9225" max="9225" width="1.42578125" style="110" customWidth="1"/>
    <col min="9226" max="9228" width="7.28515625" style="110" customWidth="1"/>
    <col min="9229" max="9229" width="1.85546875" style="110" customWidth="1"/>
    <col min="9230" max="9232" width="7.28515625" style="110" customWidth="1"/>
    <col min="9233" max="9233" width="1.5703125" style="110" customWidth="1"/>
    <col min="9234" max="9236" width="7.28515625" style="110" customWidth="1"/>
    <col min="9237" max="9237" width="1.140625" style="110" customWidth="1"/>
    <col min="9238" max="9240" width="7.28515625" style="110" customWidth="1"/>
    <col min="9241" max="9241" width="1.42578125" style="110" customWidth="1"/>
    <col min="9242" max="9244" width="7.28515625" style="110" customWidth="1"/>
    <col min="9245" max="9472" width="11.42578125" style="110"/>
    <col min="9473" max="9473" width="17.7109375" style="110" customWidth="1"/>
    <col min="9474" max="9476" width="7.42578125" style="110" bestFit="1" customWidth="1"/>
    <col min="9477" max="9477" width="1.42578125" style="110" customWidth="1"/>
    <col min="9478" max="9480" width="7.28515625" style="110" customWidth="1"/>
    <col min="9481" max="9481" width="1.42578125" style="110" customWidth="1"/>
    <col min="9482" max="9484" width="7.28515625" style="110" customWidth="1"/>
    <col min="9485" max="9485" width="1.85546875" style="110" customWidth="1"/>
    <col min="9486" max="9488" width="7.28515625" style="110" customWidth="1"/>
    <col min="9489" max="9489" width="1.5703125" style="110" customWidth="1"/>
    <col min="9490" max="9492" width="7.28515625" style="110" customWidth="1"/>
    <col min="9493" max="9493" width="1.140625" style="110" customWidth="1"/>
    <col min="9494" max="9496" width="7.28515625" style="110" customWidth="1"/>
    <col min="9497" max="9497" width="1.42578125" style="110" customWidth="1"/>
    <col min="9498" max="9500" width="7.28515625" style="110" customWidth="1"/>
    <col min="9501" max="9728" width="11.42578125" style="110"/>
    <col min="9729" max="9729" width="17.7109375" style="110" customWidth="1"/>
    <col min="9730" max="9732" width="7.42578125" style="110" bestFit="1" customWidth="1"/>
    <col min="9733" max="9733" width="1.42578125" style="110" customWidth="1"/>
    <col min="9734" max="9736" width="7.28515625" style="110" customWidth="1"/>
    <col min="9737" max="9737" width="1.42578125" style="110" customWidth="1"/>
    <col min="9738" max="9740" width="7.28515625" style="110" customWidth="1"/>
    <col min="9741" max="9741" width="1.85546875" style="110" customWidth="1"/>
    <col min="9742" max="9744" width="7.28515625" style="110" customWidth="1"/>
    <col min="9745" max="9745" width="1.5703125" style="110" customWidth="1"/>
    <col min="9746" max="9748" width="7.28515625" style="110" customWidth="1"/>
    <col min="9749" max="9749" width="1.140625" style="110" customWidth="1"/>
    <col min="9750" max="9752" width="7.28515625" style="110" customWidth="1"/>
    <col min="9753" max="9753" width="1.42578125" style="110" customWidth="1"/>
    <col min="9754" max="9756" width="7.28515625" style="110" customWidth="1"/>
    <col min="9757" max="9984" width="11.42578125" style="110"/>
    <col min="9985" max="9985" width="17.7109375" style="110" customWidth="1"/>
    <col min="9986" max="9988" width="7.42578125" style="110" bestFit="1" customWidth="1"/>
    <col min="9989" max="9989" width="1.42578125" style="110" customWidth="1"/>
    <col min="9990" max="9992" width="7.28515625" style="110" customWidth="1"/>
    <col min="9993" max="9993" width="1.42578125" style="110" customWidth="1"/>
    <col min="9994" max="9996" width="7.28515625" style="110" customWidth="1"/>
    <col min="9997" max="9997" width="1.85546875" style="110" customWidth="1"/>
    <col min="9998" max="10000" width="7.28515625" style="110" customWidth="1"/>
    <col min="10001" max="10001" width="1.5703125" style="110" customWidth="1"/>
    <col min="10002" max="10004" width="7.28515625" style="110" customWidth="1"/>
    <col min="10005" max="10005" width="1.140625" style="110" customWidth="1"/>
    <col min="10006" max="10008" width="7.28515625" style="110" customWidth="1"/>
    <col min="10009" max="10009" width="1.42578125" style="110" customWidth="1"/>
    <col min="10010" max="10012" width="7.28515625" style="110" customWidth="1"/>
    <col min="10013" max="10240" width="11.42578125" style="110"/>
    <col min="10241" max="10241" width="17.7109375" style="110" customWidth="1"/>
    <col min="10242" max="10244" width="7.42578125" style="110" bestFit="1" customWidth="1"/>
    <col min="10245" max="10245" width="1.42578125" style="110" customWidth="1"/>
    <col min="10246" max="10248" width="7.28515625" style="110" customWidth="1"/>
    <col min="10249" max="10249" width="1.42578125" style="110" customWidth="1"/>
    <col min="10250" max="10252" width="7.28515625" style="110" customWidth="1"/>
    <col min="10253" max="10253" width="1.85546875" style="110" customWidth="1"/>
    <col min="10254" max="10256" width="7.28515625" style="110" customWidth="1"/>
    <col min="10257" max="10257" width="1.5703125" style="110" customWidth="1"/>
    <col min="10258" max="10260" width="7.28515625" style="110" customWidth="1"/>
    <col min="10261" max="10261" width="1.140625" style="110" customWidth="1"/>
    <col min="10262" max="10264" width="7.28515625" style="110" customWidth="1"/>
    <col min="10265" max="10265" width="1.42578125" style="110" customWidth="1"/>
    <col min="10266" max="10268" width="7.28515625" style="110" customWidth="1"/>
    <col min="10269" max="10496" width="11.42578125" style="110"/>
    <col min="10497" max="10497" width="17.7109375" style="110" customWidth="1"/>
    <col min="10498" max="10500" width="7.42578125" style="110" bestFit="1" customWidth="1"/>
    <col min="10501" max="10501" width="1.42578125" style="110" customWidth="1"/>
    <col min="10502" max="10504" width="7.28515625" style="110" customWidth="1"/>
    <col min="10505" max="10505" width="1.42578125" style="110" customWidth="1"/>
    <col min="10506" max="10508" width="7.28515625" style="110" customWidth="1"/>
    <col min="10509" max="10509" width="1.85546875" style="110" customWidth="1"/>
    <col min="10510" max="10512" width="7.28515625" style="110" customWidth="1"/>
    <col min="10513" max="10513" width="1.5703125" style="110" customWidth="1"/>
    <col min="10514" max="10516" width="7.28515625" style="110" customWidth="1"/>
    <col min="10517" max="10517" width="1.140625" style="110" customWidth="1"/>
    <col min="10518" max="10520" width="7.28515625" style="110" customWidth="1"/>
    <col min="10521" max="10521" width="1.42578125" style="110" customWidth="1"/>
    <col min="10522" max="10524" width="7.28515625" style="110" customWidth="1"/>
    <col min="10525" max="10752" width="11.42578125" style="110"/>
    <col min="10753" max="10753" width="17.7109375" style="110" customWidth="1"/>
    <col min="10754" max="10756" width="7.42578125" style="110" bestFit="1" customWidth="1"/>
    <col min="10757" max="10757" width="1.42578125" style="110" customWidth="1"/>
    <col min="10758" max="10760" width="7.28515625" style="110" customWidth="1"/>
    <col min="10761" max="10761" width="1.42578125" style="110" customWidth="1"/>
    <col min="10762" max="10764" width="7.28515625" style="110" customWidth="1"/>
    <col min="10765" max="10765" width="1.85546875" style="110" customWidth="1"/>
    <col min="10766" max="10768" width="7.28515625" style="110" customWidth="1"/>
    <col min="10769" max="10769" width="1.5703125" style="110" customWidth="1"/>
    <col min="10770" max="10772" width="7.28515625" style="110" customWidth="1"/>
    <col min="10773" max="10773" width="1.140625" style="110" customWidth="1"/>
    <col min="10774" max="10776" width="7.28515625" style="110" customWidth="1"/>
    <col min="10777" max="10777" width="1.42578125" style="110" customWidth="1"/>
    <col min="10778" max="10780" width="7.28515625" style="110" customWidth="1"/>
    <col min="10781" max="11008" width="11.42578125" style="110"/>
    <col min="11009" max="11009" width="17.7109375" style="110" customWidth="1"/>
    <col min="11010" max="11012" width="7.42578125" style="110" bestFit="1" customWidth="1"/>
    <col min="11013" max="11013" width="1.42578125" style="110" customWidth="1"/>
    <col min="11014" max="11016" width="7.28515625" style="110" customWidth="1"/>
    <col min="11017" max="11017" width="1.42578125" style="110" customWidth="1"/>
    <col min="11018" max="11020" width="7.28515625" style="110" customWidth="1"/>
    <col min="11021" max="11021" width="1.85546875" style="110" customWidth="1"/>
    <col min="11022" max="11024" width="7.28515625" style="110" customWidth="1"/>
    <col min="11025" max="11025" width="1.5703125" style="110" customWidth="1"/>
    <col min="11026" max="11028" width="7.28515625" style="110" customWidth="1"/>
    <col min="11029" max="11029" width="1.140625" style="110" customWidth="1"/>
    <col min="11030" max="11032" width="7.28515625" style="110" customWidth="1"/>
    <col min="11033" max="11033" width="1.42578125" style="110" customWidth="1"/>
    <col min="11034" max="11036" width="7.28515625" style="110" customWidth="1"/>
    <col min="11037" max="11264" width="11.42578125" style="110"/>
    <col min="11265" max="11265" width="17.7109375" style="110" customWidth="1"/>
    <col min="11266" max="11268" width="7.42578125" style="110" bestFit="1" customWidth="1"/>
    <col min="11269" max="11269" width="1.42578125" style="110" customWidth="1"/>
    <col min="11270" max="11272" width="7.28515625" style="110" customWidth="1"/>
    <col min="11273" max="11273" width="1.42578125" style="110" customWidth="1"/>
    <col min="11274" max="11276" width="7.28515625" style="110" customWidth="1"/>
    <col min="11277" max="11277" width="1.85546875" style="110" customWidth="1"/>
    <col min="11278" max="11280" width="7.28515625" style="110" customWidth="1"/>
    <col min="11281" max="11281" width="1.5703125" style="110" customWidth="1"/>
    <col min="11282" max="11284" width="7.28515625" style="110" customWidth="1"/>
    <col min="11285" max="11285" width="1.140625" style="110" customWidth="1"/>
    <col min="11286" max="11288" width="7.28515625" style="110" customWidth="1"/>
    <col min="11289" max="11289" width="1.42578125" style="110" customWidth="1"/>
    <col min="11290" max="11292" width="7.28515625" style="110" customWidth="1"/>
    <col min="11293" max="11520" width="11.42578125" style="110"/>
    <col min="11521" max="11521" width="17.7109375" style="110" customWidth="1"/>
    <col min="11522" max="11524" width="7.42578125" style="110" bestFit="1" customWidth="1"/>
    <col min="11525" max="11525" width="1.42578125" style="110" customWidth="1"/>
    <col min="11526" max="11528" width="7.28515625" style="110" customWidth="1"/>
    <col min="11529" max="11529" width="1.42578125" style="110" customWidth="1"/>
    <col min="11530" max="11532" width="7.28515625" style="110" customWidth="1"/>
    <col min="11533" max="11533" width="1.85546875" style="110" customWidth="1"/>
    <col min="11534" max="11536" width="7.28515625" style="110" customWidth="1"/>
    <col min="11537" max="11537" width="1.5703125" style="110" customWidth="1"/>
    <col min="11538" max="11540" width="7.28515625" style="110" customWidth="1"/>
    <col min="11541" max="11541" width="1.140625" style="110" customWidth="1"/>
    <col min="11542" max="11544" width="7.28515625" style="110" customWidth="1"/>
    <col min="11545" max="11545" width="1.42578125" style="110" customWidth="1"/>
    <col min="11546" max="11548" width="7.28515625" style="110" customWidth="1"/>
    <col min="11549" max="11776" width="11.42578125" style="110"/>
    <col min="11777" max="11777" width="17.7109375" style="110" customWidth="1"/>
    <col min="11778" max="11780" width="7.42578125" style="110" bestFit="1" customWidth="1"/>
    <col min="11781" max="11781" width="1.42578125" style="110" customWidth="1"/>
    <col min="11782" max="11784" width="7.28515625" style="110" customWidth="1"/>
    <col min="11785" max="11785" width="1.42578125" style="110" customWidth="1"/>
    <col min="11786" max="11788" width="7.28515625" style="110" customWidth="1"/>
    <col min="11789" max="11789" width="1.85546875" style="110" customWidth="1"/>
    <col min="11790" max="11792" width="7.28515625" style="110" customWidth="1"/>
    <col min="11793" max="11793" width="1.5703125" style="110" customWidth="1"/>
    <col min="11794" max="11796" width="7.28515625" style="110" customWidth="1"/>
    <col min="11797" max="11797" width="1.140625" style="110" customWidth="1"/>
    <col min="11798" max="11800" width="7.28515625" style="110" customWidth="1"/>
    <col min="11801" max="11801" width="1.42578125" style="110" customWidth="1"/>
    <col min="11802" max="11804" width="7.28515625" style="110" customWidth="1"/>
    <col min="11805" max="12032" width="11.42578125" style="110"/>
    <col min="12033" max="12033" width="17.7109375" style="110" customWidth="1"/>
    <col min="12034" max="12036" width="7.42578125" style="110" bestFit="1" customWidth="1"/>
    <col min="12037" max="12037" width="1.42578125" style="110" customWidth="1"/>
    <col min="12038" max="12040" width="7.28515625" style="110" customWidth="1"/>
    <col min="12041" max="12041" width="1.42578125" style="110" customWidth="1"/>
    <col min="12042" max="12044" width="7.28515625" style="110" customWidth="1"/>
    <col min="12045" max="12045" width="1.85546875" style="110" customWidth="1"/>
    <col min="12046" max="12048" width="7.28515625" style="110" customWidth="1"/>
    <col min="12049" max="12049" width="1.5703125" style="110" customWidth="1"/>
    <col min="12050" max="12052" width="7.28515625" style="110" customWidth="1"/>
    <col min="12053" max="12053" width="1.140625" style="110" customWidth="1"/>
    <col min="12054" max="12056" width="7.28515625" style="110" customWidth="1"/>
    <col min="12057" max="12057" width="1.42578125" style="110" customWidth="1"/>
    <col min="12058" max="12060" width="7.28515625" style="110" customWidth="1"/>
    <col min="12061" max="12288" width="11.42578125" style="110"/>
    <col min="12289" max="12289" width="17.7109375" style="110" customWidth="1"/>
    <col min="12290" max="12292" width="7.42578125" style="110" bestFit="1" customWidth="1"/>
    <col min="12293" max="12293" width="1.42578125" style="110" customWidth="1"/>
    <col min="12294" max="12296" width="7.28515625" style="110" customWidth="1"/>
    <col min="12297" max="12297" width="1.42578125" style="110" customWidth="1"/>
    <col min="12298" max="12300" width="7.28515625" style="110" customWidth="1"/>
    <col min="12301" max="12301" width="1.85546875" style="110" customWidth="1"/>
    <col min="12302" max="12304" width="7.28515625" style="110" customWidth="1"/>
    <col min="12305" max="12305" width="1.5703125" style="110" customWidth="1"/>
    <col min="12306" max="12308" width="7.28515625" style="110" customWidth="1"/>
    <col min="12309" max="12309" width="1.140625" style="110" customWidth="1"/>
    <col min="12310" max="12312" width="7.28515625" style="110" customWidth="1"/>
    <col min="12313" max="12313" width="1.42578125" style="110" customWidth="1"/>
    <col min="12314" max="12316" width="7.28515625" style="110" customWidth="1"/>
    <col min="12317" max="12544" width="11.42578125" style="110"/>
    <col min="12545" max="12545" width="17.7109375" style="110" customWidth="1"/>
    <col min="12546" max="12548" width="7.42578125" style="110" bestFit="1" customWidth="1"/>
    <col min="12549" max="12549" width="1.42578125" style="110" customWidth="1"/>
    <col min="12550" max="12552" width="7.28515625" style="110" customWidth="1"/>
    <col min="12553" max="12553" width="1.42578125" style="110" customWidth="1"/>
    <col min="12554" max="12556" width="7.28515625" style="110" customWidth="1"/>
    <col min="12557" max="12557" width="1.85546875" style="110" customWidth="1"/>
    <col min="12558" max="12560" width="7.28515625" style="110" customWidth="1"/>
    <col min="12561" max="12561" width="1.5703125" style="110" customWidth="1"/>
    <col min="12562" max="12564" width="7.28515625" style="110" customWidth="1"/>
    <col min="12565" max="12565" width="1.140625" style="110" customWidth="1"/>
    <col min="12566" max="12568" width="7.28515625" style="110" customWidth="1"/>
    <col min="12569" max="12569" width="1.42578125" style="110" customWidth="1"/>
    <col min="12570" max="12572" width="7.28515625" style="110" customWidth="1"/>
    <col min="12573" max="12800" width="11.42578125" style="110"/>
    <col min="12801" max="12801" width="17.7109375" style="110" customWidth="1"/>
    <col min="12802" max="12804" width="7.42578125" style="110" bestFit="1" customWidth="1"/>
    <col min="12805" max="12805" width="1.42578125" style="110" customWidth="1"/>
    <col min="12806" max="12808" width="7.28515625" style="110" customWidth="1"/>
    <col min="12809" max="12809" width="1.42578125" style="110" customWidth="1"/>
    <col min="12810" max="12812" width="7.28515625" style="110" customWidth="1"/>
    <col min="12813" max="12813" width="1.85546875" style="110" customWidth="1"/>
    <col min="12814" max="12816" width="7.28515625" style="110" customWidth="1"/>
    <col min="12817" max="12817" width="1.5703125" style="110" customWidth="1"/>
    <col min="12818" max="12820" width="7.28515625" style="110" customWidth="1"/>
    <col min="12821" max="12821" width="1.140625" style="110" customWidth="1"/>
    <col min="12822" max="12824" width="7.28515625" style="110" customWidth="1"/>
    <col min="12825" max="12825" width="1.42578125" style="110" customWidth="1"/>
    <col min="12826" max="12828" width="7.28515625" style="110" customWidth="1"/>
    <col min="12829" max="13056" width="11.42578125" style="110"/>
    <col min="13057" max="13057" width="17.7109375" style="110" customWidth="1"/>
    <col min="13058" max="13060" width="7.42578125" style="110" bestFit="1" customWidth="1"/>
    <col min="13061" max="13061" width="1.42578125" style="110" customWidth="1"/>
    <col min="13062" max="13064" width="7.28515625" style="110" customWidth="1"/>
    <col min="13065" max="13065" width="1.42578125" style="110" customWidth="1"/>
    <col min="13066" max="13068" width="7.28515625" style="110" customWidth="1"/>
    <col min="13069" max="13069" width="1.85546875" style="110" customWidth="1"/>
    <col min="13070" max="13072" width="7.28515625" style="110" customWidth="1"/>
    <col min="13073" max="13073" width="1.5703125" style="110" customWidth="1"/>
    <col min="13074" max="13076" width="7.28515625" style="110" customWidth="1"/>
    <col min="13077" max="13077" width="1.140625" style="110" customWidth="1"/>
    <col min="13078" max="13080" width="7.28515625" style="110" customWidth="1"/>
    <col min="13081" max="13081" width="1.42578125" style="110" customWidth="1"/>
    <col min="13082" max="13084" width="7.28515625" style="110" customWidth="1"/>
    <col min="13085" max="13312" width="11.42578125" style="110"/>
    <col min="13313" max="13313" width="17.7109375" style="110" customWidth="1"/>
    <col min="13314" max="13316" width="7.42578125" style="110" bestFit="1" customWidth="1"/>
    <col min="13317" max="13317" width="1.42578125" style="110" customWidth="1"/>
    <col min="13318" max="13320" width="7.28515625" style="110" customWidth="1"/>
    <col min="13321" max="13321" width="1.42578125" style="110" customWidth="1"/>
    <col min="13322" max="13324" width="7.28515625" style="110" customWidth="1"/>
    <col min="13325" max="13325" width="1.85546875" style="110" customWidth="1"/>
    <col min="13326" max="13328" width="7.28515625" style="110" customWidth="1"/>
    <col min="13329" max="13329" width="1.5703125" style="110" customWidth="1"/>
    <col min="13330" max="13332" width="7.28515625" style="110" customWidth="1"/>
    <col min="13333" max="13333" width="1.140625" style="110" customWidth="1"/>
    <col min="13334" max="13336" width="7.28515625" style="110" customWidth="1"/>
    <col min="13337" max="13337" width="1.42578125" style="110" customWidth="1"/>
    <col min="13338" max="13340" width="7.28515625" style="110" customWidth="1"/>
    <col min="13341" max="13568" width="11.42578125" style="110"/>
    <col min="13569" max="13569" width="17.7109375" style="110" customWidth="1"/>
    <col min="13570" max="13572" width="7.42578125" style="110" bestFit="1" customWidth="1"/>
    <col min="13573" max="13573" width="1.42578125" style="110" customWidth="1"/>
    <col min="13574" max="13576" width="7.28515625" style="110" customWidth="1"/>
    <col min="13577" max="13577" width="1.42578125" style="110" customWidth="1"/>
    <col min="13578" max="13580" width="7.28515625" style="110" customWidth="1"/>
    <col min="13581" max="13581" width="1.85546875" style="110" customWidth="1"/>
    <col min="13582" max="13584" width="7.28515625" style="110" customWidth="1"/>
    <col min="13585" max="13585" width="1.5703125" style="110" customWidth="1"/>
    <col min="13586" max="13588" width="7.28515625" style="110" customWidth="1"/>
    <col min="13589" max="13589" width="1.140625" style="110" customWidth="1"/>
    <col min="13590" max="13592" width="7.28515625" style="110" customWidth="1"/>
    <col min="13593" max="13593" width="1.42578125" style="110" customWidth="1"/>
    <col min="13594" max="13596" width="7.28515625" style="110" customWidth="1"/>
    <col min="13597" max="13824" width="11.42578125" style="110"/>
    <col min="13825" max="13825" width="17.7109375" style="110" customWidth="1"/>
    <col min="13826" max="13828" width="7.42578125" style="110" bestFit="1" customWidth="1"/>
    <col min="13829" max="13829" width="1.42578125" style="110" customWidth="1"/>
    <col min="13830" max="13832" width="7.28515625" style="110" customWidth="1"/>
    <col min="13833" max="13833" width="1.42578125" style="110" customWidth="1"/>
    <col min="13834" max="13836" width="7.28515625" style="110" customWidth="1"/>
    <col min="13837" max="13837" width="1.85546875" style="110" customWidth="1"/>
    <col min="13838" max="13840" width="7.28515625" style="110" customWidth="1"/>
    <col min="13841" max="13841" width="1.5703125" style="110" customWidth="1"/>
    <col min="13842" max="13844" width="7.28515625" style="110" customWidth="1"/>
    <col min="13845" max="13845" width="1.140625" style="110" customWidth="1"/>
    <col min="13846" max="13848" width="7.28515625" style="110" customWidth="1"/>
    <col min="13849" max="13849" width="1.42578125" style="110" customWidth="1"/>
    <col min="13850" max="13852" width="7.28515625" style="110" customWidth="1"/>
    <col min="13853" max="14080" width="11.42578125" style="110"/>
    <col min="14081" max="14081" width="17.7109375" style="110" customWidth="1"/>
    <col min="14082" max="14084" width="7.42578125" style="110" bestFit="1" customWidth="1"/>
    <col min="14085" max="14085" width="1.42578125" style="110" customWidth="1"/>
    <col min="14086" max="14088" width="7.28515625" style="110" customWidth="1"/>
    <col min="14089" max="14089" width="1.42578125" style="110" customWidth="1"/>
    <col min="14090" max="14092" width="7.28515625" style="110" customWidth="1"/>
    <col min="14093" max="14093" width="1.85546875" style="110" customWidth="1"/>
    <col min="14094" max="14096" width="7.28515625" style="110" customWidth="1"/>
    <col min="14097" max="14097" width="1.5703125" style="110" customWidth="1"/>
    <col min="14098" max="14100" width="7.28515625" style="110" customWidth="1"/>
    <col min="14101" max="14101" width="1.140625" style="110" customWidth="1"/>
    <col min="14102" max="14104" width="7.28515625" style="110" customWidth="1"/>
    <col min="14105" max="14105" width="1.42578125" style="110" customWidth="1"/>
    <col min="14106" max="14108" width="7.28515625" style="110" customWidth="1"/>
    <col min="14109" max="14336" width="11.42578125" style="110"/>
    <col min="14337" max="14337" width="17.7109375" style="110" customWidth="1"/>
    <col min="14338" max="14340" width="7.42578125" style="110" bestFit="1" customWidth="1"/>
    <col min="14341" max="14341" width="1.42578125" style="110" customWidth="1"/>
    <col min="14342" max="14344" width="7.28515625" style="110" customWidth="1"/>
    <col min="14345" max="14345" width="1.42578125" style="110" customWidth="1"/>
    <col min="14346" max="14348" width="7.28515625" style="110" customWidth="1"/>
    <col min="14349" max="14349" width="1.85546875" style="110" customWidth="1"/>
    <col min="14350" max="14352" width="7.28515625" style="110" customWidth="1"/>
    <col min="14353" max="14353" width="1.5703125" style="110" customWidth="1"/>
    <col min="14354" max="14356" width="7.28515625" style="110" customWidth="1"/>
    <col min="14357" max="14357" width="1.140625" style="110" customWidth="1"/>
    <col min="14358" max="14360" width="7.28515625" style="110" customWidth="1"/>
    <col min="14361" max="14361" width="1.42578125" style="110" customWidth="1"/>
    <col min="14362" max="14364" width="7.28515625" style="110" customWidth="1"/>
    <col min="14365" max="14592" width="11.42578125" style="110"/>
    <col min="14593" max="14593" width="17.7109375" style="110" customWidth="1"/>
    <col min="14594" max="14596" width="7.42578125" style="110" bestFit="1" customWidth="1"/>
    <col min="14597" max="14597" width="1.42578125" style="110" customWidth="1"/>
    <col min="14598" max="14600" width="7.28515625" style="110" customWidth="1"/>
    <col min="14601" max="14601" width="1.42578125" style="110" customWidth="1"/>
    <col min="14602" max="14604" width="7.28515625" style="110" customWidth="1"/>
    <col min="14605" max="14605" width="1.85546875" style="110" customWidth="1"/>
    <col min="14606" max="14608" width="7.28515625" style="110" customWidth="1"/>
    <col min="14609" max="14609" width="1.5703125" style="110" customWidth="1"/>
    <col min="14610" max="14612" width="7.28515625" style="110" customWidth="1"/>
    <col min="14613" max="14613" width="1.140625" style="110" customWidth="1"/>
    <col min="14614" max="14616" width="7.28515625" style="110" customWidth="1"/>
    <col min="14617" max="14617" width="1.42578125" style="110" customWidth="1"/>
    <col min="14618" max="14620" width="7.28515625" style="110" customWidth="1"/>
    <col min="14621" max="14848" width="11.42578125" style="110"/>
    <col min="14849" max="14849" width="17.7109375" style="110" customWidth="1"/>
    <col min="14850" max="14852" width="7.42578125" style="110" bestFit="1" customWidth="1"/>
    <col min="14853" max="14853" width="1.42578125" style="110" customWidth="1"/>
    <col min="14854" max="14856" width="7.28515625" style="110" customWidth="1"/>
    <col min="14857" max="14857" width="1.42578125" style="110" customWidth="1"/>
    <col min="14858" max="14860" width="7.28515625" style="110" customWidth="1"/>
    <col min="14861" max="14861" width="1.85546875" style="110" customWidth="1"/>
    <col min="14862" max="14864" width="7.28515625" style="110" customWidth="1"/>
    <col min="14865" max="14865" width="1.5703125" style="110" customWidth="1"/>
    <col min="14866" max="14868" width="7.28515625" style="110" customWidth="1"/>
    <col min="14869" max="14869" width="1.140625" style="110" customWidth="1"/>
    <col min="14870" max="14872" width="7.28515625" style="110" customWidth="1"/>
    <col min="14873" max="14873" width="1.42578125" style="110" customWidth="1"/>
    <col min="14874" max="14876" width="7.28515625" style="110" customWidth="1"/>
    <col min="14877" max="15104" width="11.42578125" style="110"/>
    <col min="15105" max="15105" width="17.7109375" style="110" customWidth="1"/>
    <col min="15106" max="15108" width="7.42578125" style="110" bestFit="1" customWidth="1"/>
    <col min="15109" max="15109" width="1.42578125" style="110" customWidth="1"/>
    <col min="15110" max="15112" width="7.28515625" style="110" customWidth="1"/>
    <col min="15113" max="15113" width="1.42578125" style="110" customWidth="1"/>
    <col min="15114" max="15116" width="7.28515625" style="110" customWidth="1"/>
    <col min="15117" max="15117" width="1.85546875" style="110" customWidth="1"/>
    <col min="15118" max="15120" width="7.28515625" style="110" customWidth="1"/>
    <col min="15121" max="15121" width="1.5703125" style="110" customWidth="1"/>
    <col min="15122" max="15124" width="7.28515625" style="110" customWidth="1"/>
    <col min="15125" max="15125" width="1.140625" style="110" customWidth="1"/>
    <col min="15126" max="15128" width="7.28515625" style="110" customWidth="1"/>
    <col min="15129" max="15129" width="1.42578125" style="110" customWidth="1"/>
    <col min="15130" max="15132" width="7.28515625" style="110" customWidth="1"/>
    <col min="15133" max="15360" width="11.42578125" style="110"/>
    <col min="15361" max="15361" width="17.7109375" style="110" customWidth="1"/>
    <col min="15362" max="15364" width="7.42578125" style="110" bestFit="1" customWidth="1"/>
    <col min="15365" max="15365" width="1.42578125" style="110" customWidth="1"/>
    <col min="15366" max="15368" width="7.28515625" style="110" customWidth="1"/>
    <col min="15369" max="15369" width="1.42578125" style="110" customWidth="1"/>
    <col min="15370" max="15372" width="7.28515625" style="110" customWidth="1"/>
    <col min="15373" max="15373" width="1.85546875" style="110" customWidth="1"/>
    <col min="15374" max="15376" width="7.28515625" style="110" customWidth="1"/>
    <col min="15377" max="15377" width="1.5703125" style="110" customWidth="1"/>
    <col min="15378" max="15380" width="7.28515625" style="110" customWidth="1"/>
    <col min="15381" max="15381" width="1.140625" style="110" customWidth="1"/>
    <col min="15382" max="15384" width="7.28515625" style="110" customWidth="1"/>
    <col min="15385" max="15385" width="1.42578125" style="110" customWidth="1"/>
    <col min="15386" max="15388" width="7.28515625" style="110" customWidth="1"/>
    <col min="15389" max="15616" width="11.42578125" style="110"/>
    <col min="15617" max="15617" width="17.7109375" style="110" customWidth="1"/>
    <col min="15618" max="15620" width="7.42578125" style="110" bestFit="1" customWidth="1"/>
    <col min="15621" max="15621" width="1.42578125" style="110" customWidth="1"/>
    <col min="15622" max="15624" width="7.28515625" style="110" customWidth="1"/>
    <col min="15625" max="15625" width="1.42578125" style="110" customWidth="1"/>
    <col min="15626" max="15628" width="7.28515625" style="110" customWidth="1"/>
    <col min="15629" max="15629" width="1.85546875" style="110" customWidth="1"/>
    <col min="15630" max="15632" width="7.28515625" style="110" customWidth="1"/>
    <col min="15633" max="15633" width="1.5703125" style="110" customWidth="1"/>
    <col min="15634" max="15636" width="7.28515625" style="110" customWidth="1"/>
    <col min="15637" max="15637" width="1.140625" style="110" customWidth="1"/>
    <col min="15638" max="15640" width="7.28515625" style="110" customWidth="1"/>
    <col min="15641" max="15641" width="1.42578125" style="110" customWidth="1"/>
    <col min="15642" max="15644" width="7.28515625" style="110" customWidth="1"/>
    <col min="15645" max="15872" width="11.42578125" style="110"/>
    <col min="15873" max="15873" width="17.7109375" style="110" customWidth="1"/>
    <col min="15874" max="15876" width="7.42578125" style="110" bestFit="1" customWidth="1"/>
    <col min="15877" max="15877" width="1.42578125" style="110" customWidth="1"/>
    <col min="15878" max="15880" width="7.28515625" style="110" customWidth="1"/>
    <col min="15881" max="15881" width="1.42578125" style="110" customWidth="1"/>
    <col min="15882" max="15884" width="7.28515625" style="110" customWidth="1"/>
    <col min="15885" max="15885" width="1.85546875" style="110" customWidth="1"/>
    <col min="15886" max="15888" width="7.28515625" style="110" customWidth="1"/>
    <col min="15889" max="15889" width="1.5703125" style="110" customWidth="1"/>
    <col min="15890" max="15892" width="7.28515625" style="110" customWidth="1"/>
    <col min="15893" max="15893" width="1.140625" style="110" customWidth="1"/>
    <col min="15894" max="15896" width="7.28515625" style="110" customWidth="1"/>
    <col min="15897" max="15897" width="1.42578125" style="110" customWidth="1"/>
    <col min="15898" max="15900" width="7.28515625" style="110" customWidth="1"/>
    <col min="15901" max="16128" width="11.42578125" style="110"/>
    <col min="16129" max="16129" width="17.7109375" style="110" customWidth="1"/>
    <col min="16130" max="16132" width="7.42578125" style="110" bestFit="1" customWidth="1"/>
    <col min="16133" max="16133" width="1.42578125" style="110" customWidth="1"/>
    <col min="16134" max="16136" width="7.28515625" style="110" customWidth="1"/>
    <col min="16137" max="16137" width="1.42578125" style="110" customWidth="1"/>
    <col min="16138" max="16140" width="7.28515625" style="110" customWidth="1"/>
    <col min="16141" max="16141" width="1.85546875" style="110" customWidth="1"/>
    <col min="16142" max="16144" width="7.28515625" style="110" customWidth="1"/>
    <col min="16145" max="16145" width="1.5703125" style="110" customWidth="1"/>
    <col min="16146" max="16148" width="7.28515625" style="110" customWidth="1"/>
    <col min="16149" max="16149" width="1.140625" style="110" customWidth="1"/>
    <col min="16150" max="16152" width="7.28515625" style="110" customWidth="1"/>
    <col min="16153" max="16153" width="1.42578125" style="110" customWidth="1"/>
    <col min="16154" max="16156" width="7.28515625" style="110" customWidth="1"/>
    <col min="16157" max="16384" width="11.42578125" style="110"/>
  </cols>
  <sheetData>
    <row r="1" spans="1:32" ht="15" customHeight="1" x14ac:dyDescent="0.25">
      <c r="A1" s="307" t="s">
        <v>269</v>
      </c>
      <c r="B1" s="307"/>
      <c r="C1" s="307"/>
      <c r="D1" s="307"/>
      <c r="E1" s="307"/>
      <c r="F1" s="307"/>
      <c r="G1" s="307"/>
      <c r="H1" s="307"/>
      <c r="I1" s="307"/>
      <c r="J1" s="307"/>
      <c r="K1" s="307"/>
      <c r="L1" s="307"/>
      <c r="M1" s="307"/>
      <c r="N1" s="307"/>
      <c r="O1" s="307"/>
      <c r="P1" s="307"/>
      <c r="Q1" s="307"/>
      <c r="R1" s="307"/>
      <c r="S1" s="307"/>
      <c r="T1" s="307"/>
      <c r="U1" s="307"/>
      <c r="V1" s="307"/>
      <c r="W1" s="307"/>
      <c r="X1" s="307"/>
      <c r="Y1" s="307"/>
      <c r="Z1" s="307"/>
      <c r="AA1" s="307"/>
      <c r="AB1" s="307"/>
      <c r="AE1" s="286" t="s">
        <v>362</v>
      </c>
      <c r="AF1" s="286"/>
    </row>
    <row r="2" spans="1:32" ht="15" customHeight="1" x14ac:dyDescent="0.25">
      <c r="A2" s="307" t="s">
        <v>18</v>
      </c>
      <c r="B2" s="307"/>
      <c r="C2" s="307"/>
      <c r="D2" s="307"/>
      <c r="E2" s="307"/>
      <c r="F2" s="307"/>
      <c r="G2" s="307"/>
      <c r="H2" s="307"/>
      <c r="I2" s="307"/>
      <c r="J2" s="307"/>
      <c r="K2" s="307"/>
      <c r="L2" s="307"/>
      <c r="M2" s="307"/>
      <c r="N2" s="307"/>
      <c r="O2" s="307"/>
      <c r="P2" s="307"/>
      <c r="Q2" s="307"/>
      <c r="R2" s="307"/>
      <c r="S2" s="307"/>
      <c r="T2" s="307"/>
      <c r="U2" s="307"/>
      <c r="V2" s="307"/>
      <c r="W2" s="307"/>
      <c r="X2" s="307"/>
      <c r="Y2" s="307"/>
      <c r="Z2" s="307"/>
      <c r="AA2" s="307"/>
      <c r="AB2" s="307"/>
      <c r="AE2" s="286"/>
      <c r="AF2" s="286"/>
    </row>
    <row r="3" spans="1:32" ht="15" customHeight="1" x14ac:dyDescent="0.25">
      <c r="A3" s="307" t="s">
        <v>257</v>
      </c>
      <c r="B3" s="307"/>
      <c r="C3" s="307"/>
      <c r="D3" s="307"/>
      <c r="E3" s="307"/>
      <c r="F3" s="307"/>
      <c r="G3" s="307"/>
      <c r="H3" s="307"/>
      <c r="I3" s="307"/>
      <c r="J3" s="307"/>
      <c r="K3" s="307"/>
      <c r="L3" s="307"/>
      <c r="M3" s="307"/>
      <c r="N3" s="307"/>
      <c r="O3" s="307"/>
      <c r="P3" s="307"/>
      <c r="Q3" s="307"/>
      <c r="R3" s="307"/>
      <c r="S3" s="307"/>
      <c r="T3" s="307"/>
      <c r="U3" s="307"/>
      <c r="V3" s="307"/>
      <c r="W3" s="307"/>
      <c r="X3" s="307"/>
      <c r="Y3" s="307"/>
      <c r="Z3" s="307"/>
      <c r="AA3" s="307"/>
      <c r="AB3" s="307"/>
    </row>
    <row r="4" spans="1:32" ht="15" customHeight="1" x14ac:dyDescent="0.25">
      <c r="A4" s="307" t="s">
        <v>268</v>
      </c>
      <c r="B4" s="307"/>
      <c r="C4" s="307"/>
      <c r="D4" s="307"/>
      <c r="E4" s="307"/>
      <c r="F4" s="307"/>
      <c r="G4" s="307"/>
      <c r="H4" s="307"/>
      <c r="I4" s="307"/>
      <c r="J4" s="307"/>
      <c r="K4" s="307"/>
      <c r="L4" s="307"/>
      <c r="M4" s="307"/>
      <c r="N4" s="307"/>
      <c r="O4" s="307"/>
      <c r="P4" s="307"/>
      <c r="Q4" s="307"/>
      <c r="R4" s="307"/>
      <c r="S4" s="307"/>
      <c r="T4" s="307"/>
      <c r="U4" s="307"/>
      <c r="V4" s="307"/>
      <c r="W4" s="307"/>
      <c r="X4" s="307"/>
      <c r="Y4" s="307"/>
      <c r="Z4" s="307"/>
      <c r="AA4" s="307"/>
      <c r="AB4" s="307"/>
    </row>
    <row r="5" spans="1:32" ht="15" customHeight="1" x14ac:dyDescent="0.25">
      <c r="A5" s="307" t="s">
        <v>250</v>
      </c>
      <c r="B5" s="307"/>
      <c r="C5" s="307"/>
      <c r="D5" s="307"/>
      <c r="E5" s="307"/>
      <c r="F5" s="307"/>
      <c r="G5" s="307"/>
      <c r="H5" s="307"/>
      <c r="I5" s="307"/>
      <c r="J5" s="307"/>
      <c r="K5" s="307"/>
      <c r="L5" s="307"/>
      <c r="M5" s="307"/>
      <c r="N5" s="307"/>
      <c r="O5" s="307"/>
      <c r="P5" s="307"/>
      <c r="Q5" s="307"/>
      <c r="R5" s="307"/>
      <c r="S5" s="307"/>
      <c r="T5" s="307"/>
      <c r="U5" s="307"/>
      <c r="V5" s="307"/>
      <c r="W5" s="307"/>
      <c r="X5" s="307"/>
      <c r="Y5" s="307"/>
      <c r="Z5" s="307"/>
      <c r="AA5" s="307"/>
      <c r="AB5" s="307"/>
    </row>
    <row r="6" spans="1:32" ht="15" customHeight="1" x14ac:dyDescent="0.25">
      <c r="A6" s="307" t="s">
        <v>259</v>
      </c>
      <c r="B6" s="307"/>
      <c r="C6" s="307"/>
      <c r="D6" s="307"/>
      <c r="E6" s="307"/>
      <c r="F6" s="307"/>
      <c r="G6" s="307"/>
      <c r="H6" s="307"/>
      <c r="I6" s="307"/>
      <c r="J6" s="307"/>
      <c r="K6" s="307"/>
      <c r="L6" s="307"/>
      <c r="M6" s="307"/>
      <c r="N6" s="307"/>
      <c r="O6" s="307"/>
      <c r="P6" s="307"/>
      <c r="Q6" s="307"/>
      <c r="R6" s="307"/>
      <c r="S6" s="307"/>
      <c r="T6" s="307"/>
      <c r="U6" s="307"/>
      <c r="V6" s="307"/>
      <c r="W6" s="307"/>
      <c r="X6" s="307"/>
      <c r="Y6" s="307"/>
      <c r="Z6" s="307"/>
      <c r="AA6" s="307"/>
      <c r="AB6" s="307"/>
    </row>
    <row r="7" spans="1:32" ht="15" customHeight="1" thickBot="1" x14ac:dyDescent="0.3">
      <c r="A7" s="124"/>
      <c r="B7" s="147"/>
      <c r="C7" s="124"/>
      <c r="D7" s="124"/>
      <c r="E7" s="124"/>
      <c r="F7" s="125"/>
      <c r="G7" s="124"/>
      <c r="H7" s="124"/>
      <c r="I7" s="124"/>
      <c r="J7" s="124"/>
      <c r="K7" s="124"/>
      <c r="L7" s="124"/>
      <c r="M7" s="124"/>
      <c r="N7" s="124"/>
      <c r="O7" s="124"/>
      <c r="P7" s="124"/>
      <c r="Q7" s="124"/>
      <c r="R7" s="124"/>
      <c r="S7" s="124"/>
      <c r="T7" s="124"/>
      <c r="U7" s="124"/>
      <c r="V7" s="124"/>
      <c r="W7" s="124"/>
      <c r="X7" s="124"/>
      <c r="Y7" s="124"/>
      <c r="Z7" s="124"/>
      <c r="AA7" s="124"/>
      <c r="AB7" s="124"/>
    </row>
    <row r="8" spans="1:32" ht="15" customHeight="1" x14ac:dyDescent="0.25">
      <c r="A8" s="309" t="s">
        <v>264</v>
      </c>
      <c r="B8" s="302" t="s">
        <v>19</v>
      </c>
      <c r="C8" s="302" t="s">
        <v>265</v>
      </c>
      <c r="D8" s="302"/>
      <c r="E8" s="111"/>
      <c r="F8" s="302" t="s">
        <v>64</v>
      </c>
      <c r="G8" s="302"/>
      <c r="H8" s="302"/>
      <c r="I8" s="111"/>
      <c r="J8" s="302" t="s">
        <v>65</v>
      </c>
      <c r="K8" s="302"/>
      <c r="L8" s="302"/>
      <c r="M8" s="111"/>
      <c r="N8" s="302" t="s">
        <v>66</v>
      </c>
      <c r="O8" s="302"/>
      <c r="P8" s="302"/>
      <c r="Q8" s="111"/>
      <c r="R8" s="302" t="s">
        <v>67</v>
      </c>
      <c r="S8" s="302"/>
      <c r="T8" s="302"/>
      <c r="U8" s="111"/>
      <c r="V8" s="302" t="s">
        <v>68</v>
      </c>
      <c r="W8" s="302"/>
      <c r="X8" s="302"/>
      <c r="Y8" s="111"/>
      <c r="Z8" s="302" t="s">
        <v>69</v>
      </c>
      <c r="AA8" s="302"/>
      <c r="AB8" s="302"/>
    </row>
    <row r="9" spans="1:32" ht="15" customHeight="1" thickBot="1" x14ac:dyDescent="0.3">
      <c r="A9" s="310"/>
      <c r="B9" s="112" t="s">
        <v>70</v>
      </c>
      <c r="C9" s="112" t="s">
        <v>71</v>
      </c>
      <c r="D9" s="112" t="s">
        <v>72</v>
      </c>
      <c r="E9" s="113"/>
      <c r="F9" s="112" t="s">
        <v>70</v>
      </c>
      <c r="G9" s="112" t="s">
        <v>71</v>
      </c>
      <c r="H9" s="112" t="s">
        <v>72</v>
      </c>
      <c r="I9" s="113"/>
      <c r="J9" s="112" t="s">
        <v>70</v>
      </c>
      <c r="K9" s="112" t="s">
        <v>71</v>
      </c>
      <c r="L9" s="112" t="s">
        <v>72</v>
      </c>
      <c r="M9" s="113"/>
      <c r="N9" s="112" t="s">
        <v>70</v>
      </c>
      <c r="O9" s="112" t="s">
        <v>71</v>
      </c>
      <c r="P9" s="112" t="s">
        <v>72</v>
      </c>
      <c r="Q9" s="113"/>
      <c r="R9" s="112" t="s">
        <v>70</v>
      </c>
      <c r="S9" s="112" t="s">
        <v>71</v>
      </c>
      <c r="T9" s="112" t="s">
        <v>72</v>
      </c>
      <c r="U9" s="113"/>
      <c r="V9" s="112" t="s">
        <v>70</v>
      </c>
      <c r="W9" s="112" t="s">
        <v>71</v>
      </c>
      <c r="X9" s="112" t="s">
        <v>72</v>
      </c>
      <c r="Y9" s="113"/>
      <c r="Z9" s="112" t="s">
        <v>70</v>
      </c>
      <c r="AA9" s="112" t="s">
        <v>71</v>
      </c>
      <c r="AB9" s="112" t="s">
        <v>72</v>
      </c>
    </row>
    <row r="10" spans="1:32" ht="15" customHeight="1" x14ac:dyDescent="0.25">
      <c r="A10" s="129"/>
      <c r="B10" s="115"/>
      <c r="C10" s="115"/>
      <c r="D10" s="115"/>
      <c r="E10" s="116"/>
      <c r="F10" s="115"/>
      <c r="G10" s="115"/>
      <c r="H10" s="115"/>
      <c r="I10" s="116"/>
      <c r="J10" s="115"/>
      <c r="K10" s="115"/>
      <c r="L10" s="115"/>
      <c r="M10" s="116"/>
      <c r="N10" s="115"/>
      <c r="O10" s="115"/>
      <c r="P10" s="115"/>
      <c r="Q10" s="116"/>
      <c r="R10" s="115"/>
      <c r="S10" s="115"/>
      <c r="T10" s="115"/>
      <c r="U10" s="116"/>
      <c r="V10" s="115"/>
      <c r="W10" s="115"/>
      <c r="X10" s="115"/>
      <c r="Y10" s="116"/>
      <c r="Z10" s="115"/>
      <c r="AA10" s="115"/>
      <c r="AB10" s="115"/>
    </row>
    <row r="11" spans="1:32" ht="15" customHeight="1" x14ac:dyDescent="0.25">
      <c r="A11" s="154" t="s">
        <v>266</v>
      </c>
      <c r="B11" s="156">
        <f>SUM(B13:B39)</f>
        <v>438019</v>
      </c>
      <c r="C11" s="156">
        <f>SUM(C13:C39)</f>
        <v>224982</v>
      </c>
      <c r="D11" s="156">
        <f>SUM(D13:D39)</f>
        <v>213037</v>
      </c>
      <c r="E11" s="156"/>
      <c r="F11" s="156">
        <f>SUM(F13:F39)</f>
        <v>73302</v>
      </c>
      <c r="G11" s="156">
        <f>SUM(G13:G39)</f>
        <v>37638</v>
      </c>
      <c r="H11" s="156">
        <f>SUM(H13:H39)</f>
        <v>35664</v>
      </c>
      <c r="I11" s="156"/>
      <c r="J11" s="156">
        <f>SUM(J13:J39)</f>
        <v>79703</v>
      </c>
      <c r="K11" s="156">
        <f>SUM(K13:K39)</f>
        <v>41490</v>
      </c>
      <c r="L11" s="156">
        <f>SUM(L13:L39)</f>
        <v>38213</v>
      </c>
      <c r="M11" s="156"/>
      <c r="N11" s="156">
        <f>SUM(N13:N39)</f>
        <v>73574</v>
      </c>
      <c r="O11" s="156">
        <f>SUM(O13:O39)</f>
        <v>37805</v>
      </c>
      <c r="P11" s="156">
        <f>SUM(P13:P39)</f>
        <v>35769</v>
      </c>
      <c r="Q11" s="156"/>
      <c r="R11" s="156">
        <f>SUM(R13:R39)</f>
        <v>72309</v>
      </c>
      <c r="S11" s="156">
        <f>SUM(S13:S39)</f>
        <v>37196</v>
      </c>
      <c r="T11" s="156">
        <f>SUM(T13:T39)</f>
        <v>35113</v>
      </c>
      <c r="U11" s="156"/>
      <c r="V11" s="156">
        <f>SUM(V13:V39)</f>
        <v>70183</v>
      </c>
      <c r="W11" s="156">
        <f>SUM(W13:W39)</f>
        <v>35794</v>
      </c>
      <c r="X11" s="156">
        <f>SUM(X13:X39)</f>
        <v>34389</v>
      </c>
      <c r="Y11" s="156"/>
      <c r="Z11" s="156">
        <f>SUM(Z13:Z39)</f>
        <v>68948</v>
      </c>
      <c r="AA11" s="156">
        <f>SUM(AA13:AA39)</f>
        <v>35059</v>
      </c>
      <c r="AB11" s="156">
        <f>SUM(AB13:AB39)</f>
        <v>33889</v>
      </c>
    </row>
    <row r="12" spans="1:32" ht="15" customHeight="1" x14ac:dyDescent="0.25">
      <c r="A12" s="110"/>
      <c r="B12" s="148"/>
      <c r="C12" s="148"/>
      <c r="D12" s="148"/>
      <c r="E12" s="148"/>
      <c r="F12" s="148"/>
      <c r="G12" s="148"/>
      <c r="H12" s="148"/>
      <c r="I12" s="148"/>
      <c r="J12" s="148"/>
      <c r="K12" s="148"/>
      <c r="L12" s="148"/>
      <c r="M12" s="148"/>
      <c r="N12" s="148"/>
      <c r="O12" s="148"/>
      <c r="P12" s="148"/>
      <c r="Q12" s="148"/>
      <c r="R12" s="148"/>
      <c r="S12" s="148"/>
      <c r="T12" s="148"/>
      <c r="U12" s="148"/>
      <c r="V12" s="148"/>
      <c r="W12" s="148"/>
      <c r="X12" s="148"/>
      <c r="Y12" s="148"/>
      <c r="Z12" s="148"/>
      <c r="AA12" s="148"/>
      <c r="AB12" s="148"/>
    </row>
    <row r="13" spans="1:32" ht="15" customHeight="1" x14ac:dyDescent="0.25">
      <c r="A13" s="110" t="s">
        <v>79</v>
      </c>
      <c r="B13" s="121">
        <v>28230</v>
      </c>
      <c r="C13" s="121">
        <v>14433</v>
      </c>
      <c r="D13" s="121">
        <v>13797</v>
      </c>
      <c r="E13" s="121"/>
      <c r="F13" s="121">
        <v>4717</v>
      </c>
      <c r="G13" s="121">
        <v>2381</v>
      </c>
      <c r="H13" s="121">
        <v>2336</v>
      </c>
      <c r="I13" s="121"/>
      <c r="J13" s="121">
        <v>5209</v>
      </c>
      <c r="K13" s="121">
        <v>2722</v>
      </c>
      <c r="L13" s="121">
        <v>2487</v>
      </c>
      <c r="M13" s="121"/>
      <c r="N13" s="121">
        <v>4727</v>
      </c>
      <c r="O13" s="121">
        <v>2423</v>
      </c>
      <c r="P13" s="121">
        <v>2304</v>
      </c>
      <c r="Q13" s="121"/>
      <c r="R13" s="121">
        <v>4627</v>
      </c>
      <c r="S13" s="121">
        <v>2381</v>
      </c>
      <c r="T13" s="121">
        <v>2246</v>
      </c>
      <c r="U13" s="121"/>
      <c r="V13" s="121">
        <v>4429</v>
      </c>
      <c r="W13" s="121">
        <v>2245</v>
      </c>
      <c r="X13" s="121">
        <v>2184</v>
      </c>
      <c r="Y13" s="121"/>
      <c r="Z13" s="121">
        <v>4521</v>
      </c>
      <c r="AA13" s="121">
        <v>2281</v>
      </c>
      <c r="AB13" s="121">
        <v>2240</v>
      </c>
    </row>
    <row r="14" spans="1:32" ht="15" customHeight="1" x14ac:dyDescent="0.25">
      <c r="A14" s="110" t="s">
        <v>80</v>
      </c>
      <c r="B14" s="121">
        <v>27835</v>
      </c>
      <c r="C14" s="121">
        <v>14254</v>
      </c>
      <c r="D14" s="121">
        <v>13581</v>
      </c>
      <c r="E14" s="121"/>
      <c r="F14" s="121">
        <v>4606</v>
      </c>
      <c r="G14" s="121">
        <v>2343</v>
      </c>
      <c r="H14" s="121">
        <v>2263</v>
      </c>
      <c r="I14" s="121"/>
      <c r="J14" s="121">
        <v>4900</v>
      </c>
      <c r="K14" s="121">
        <v>2558</v>
      </c>
      <c r="L14" s="121">
        <v>2342</v>
      </c>
      <c r="M14" s="121"/>
      <c r="N14" s="121">
        <v>4666</v>
      </c>
      <c r="O14" s="121">
        <v>2389</v>
      </c>
      <c r="P14" s="121">
        <v>2277</v>
      </c>
      <c r="Q14" s="121"/>
      <c r="R14" s="121">
        <v>4680</v>
      </c>
      <c r="S14" s="121">
        <v>2415</v>
      </c>
      <c r="T14" s="121">
        <v>2265</v>
      </c>
      <c r="U14" s="121"/>
      <c r="V14" s="121">
        <v>4448</v>
      </c>
      <c r="W14" s="121">
        <v>2259</v>
      </c>
      <c r="X14" s="121">
        <v>2189</v>
      </c>
      <c r="Y14" s="121"/>
      <c r="Z14" s="121">
        <v>4535</v>
      </c>
      <c r="AA14" s="121">
        <v>2290</v>
      </c>
      <c r="AB14" s="121">
        <v>2245</v>
      </c>
    </row>
    <row r="15" spans="1:32" ht="15" customHeight="1" x14ac:dyDescent="0.25">
      <c r="A15" s="110" t="s">
        <v>81</v>
      </c>
      <c r="B15" s="121">
        <v>24229</v>
      </c>
      <c r="C15" s="121">
        <v>12330</v>
      </c>
      <c r="D15" s="121">
        <v>11899</v>
      </c>
      <c r="E15" s="121"/>
      <c r="F15" s="121">
        <v>4043</v>
      </c>
      <c r="G15" s="121">
        <v>2109</v>
      </c>
      <c r="H15" s="121">
        <v>1934</v>
      </c>
      <c r="I15" s="121"/>
      <c r="J15" s="121">
        <v>4545</v>
      </c>
      <c r="K15" s="121">
        <v>2322</v>
      </c>
      <c r="L15" s="121">
        <v>2223</v>
      </c>
      <c r="M15" s="121"/>
      <c r="N15" s="121">
        <v>4001</v>
      </c>
      <c r="O15" s="121">
        <v>2027</v>
      </c>
      <c r="P15" s="121">
        <v>1974</v>
      </c>
      <c r="Q15" s="121"/>
      <c r="R15" s="121">
        <v>3997</v>
      </c>
      <c r="S15" s="121">
        <v>1994</v>
      </c>
      <c r="T15" s="121">
        <v>2003</v>
      </c>
      <c r="U15" s="121"/>
      <c r="V15" s="121">
        <v>3858</v>
      </c>
      <c r="W15" s="121">
        <v>1966</v>
      </c>
      <c r="X15" s="121">
        <v>1892</v>
      </c>
      <c r="Y15" s="121"/>
      <c r="Z15" s="121">
        <v>3785</v>
      </c>
      <c r="AA15" s="121">
        <v>1912</v>
      </c>
      <c r="AB15" s="121">
        <v>1873</v>
      </c>
    </row>
    <row r="16" spans="1:32" ht="15" customHeight="1" x14ac:dyDescent="0.25">
      <c r="A16" s="110" t="s">
        <v>82</v>
      </c>
      <c r="B16" s="121">
        <v>26676</v>
      </c>
      <c r="C16" s="121">
        <v>13701</v>
      </c>
      <c r="D16" s="121">
        <v>12975</v>
      </c>
      <c r="E16" s="121"/>
      <c r="F16" s="121">
        <v>4438</v>
      </c>
      <c r="G16" s="121">
        <v>2289</v>
      </c>
      <c r="H16" s="121">
        <v>2149</v>
      </c>
      <c r="I16" s="121"/>
      <c r="J16" s="121">
        <v>4675</v>
      </c>
      <c r="K16" s="121">
        <v>2456</v>
      </c>
      <c r="L16" s="121">
        <v>2219</v>
      </c>
      <c r="M16" s="121"/>
      <c r="N16" s="121">
        <v>4531</v>
      </c>
      <c r="O16" s="121">
        <v>2324</v>
      </c>
      <c r="P16" s="121">
        <v>2207</v>
      </c>
      <c r="Q16" s="121"/>
      <c r="R16" s="121">
        <v>4299</v>
      </c>
      <c r="S16" s="121">
        <v>2253</v>
      </c>
      <c r="T16" s="121">
        <v>2046</v>
      </c>
      <c r="U16" s="121"/>
      <c r="V16" s="121">
        <v>4351</v>
      </c>
      <c r="W16" s="121">
        <v>2182</v>
      </c>
      <c r="X16" s="121">
        <v>2169</v>
      </c>
      <c r="Y16" s="121"/>
      <c r="Z16" s="121">
        <v>4382</v>
      </c>
      <c r="AA16" s="121">
        <v>2197</v>
      </c>
      <c r="AB16" s="121">
        <v>2185</v>
      </c>
    </row>
    <row r="17" spans="1:28" ht="15" customHeight="1" x14ac:dyDescent="0.25">
      <c r="A17" s="110" t="s">
        <v>83</v>
      </c>
      <c r="B17" s="121">
        <v>5926</v>
      </c>
      <c r="C17" s="121">
        <v>3123</v>
      </c>
      <c r="D17" s="121">
        <v>2803</v>
      </c>
      <c r="E17" s="121"/>
      <c r="F17" s="121">
        <v>1007</v>
      </c>
      <c r="G17" s="121">
        <v>545</v>
      </c>
      <c r="H17" s="121">
        <v>462</v>
      </c>
      <c r="I17" s="121"/>
      <c r="J17" s="121">
        <v>1067</v>
      </c>
      <c r="K17" s="121">
        <v>562</v>
      </c>
      <c r="L17" s="121">
        <v>505</v>
      </c>
      <c r="M17" s="121"/>
      <c r="N17" s="121">
        <v>963</v>
      </c>
      <c r="O17" s="121">
        <v>511</v>
      </c>
      <c r="P17" s="121">
        <v>452</v>
      </c>
      <c r="Q17" s="121"/>
      <c r="R17" s="121">
        <v>975</v>
      </c>
      <c r="S17" s="121">
        <v>501</v>
      </c>
      <c r="T17" s="121">
        <v>474</v>
      </c>
      <c r="U17" s="121"/>
      <c r="V17" s="121">
        <v>954</v>
      </c>
      <c r="W17" s="121">
        <v>503</v>
      </c>
      <c r="X17" s="121">
        <v>451</v>
      </c>
      <c r="Y17" s="121"/>
      <c r="Z17" s="121">
        <v>960</v>
      </c>
      <c r="AA17" s="121">
        <v>501</v>
      </c>
      <c r="AB17" s="121">
        <v>459</v>
      </c>
    </row>
    <row r="18" spans="1:28" ht="15" customHeight="1" x14ac:dyDescent="0.25">
      <c r="A18" s="110" t="s">
        <v>84</v>
      </c>
      <c r="B18" s="121">
        <v>14721</v>
      </c>
      <c r="C18" s="121">
        <v>7544</v>
      </c>
      <c r="D18" s="121">
        <v>7177</v>
      </c>
      <c r="E18" s="121"/>
      <c r="F18" s="121">
        <v>2472</v>
      </c>
      <c r="G18" s="121">
        <v>1263</v>
      </c>
      <c r="H18" s="121">
        <v>1209</v>
      </c>
      <c r="I18" s="121"/>
      <c r="J18" s="121">
        <v>2578</v>
      </c>
      <c r="K18" s="121">
        <v>1309</v>
      </c>
      <c r="L18" s="121">
        <v>1269</v>
      </c>
      <c r="M18" s="121"/>
      <c r="N18" s="121">
        <v>2508</v>
      </c>
      <c r="O18" s="121">
        <v>1315</v>
      </c>
      <c r="P18" s="121">
        <v>1193</v>
      </c>
      <c r="Q18" s="121"/>
      <c r="R18" s="121">
        <v>2401</v>
      </c>
      <c r="S18" s="121">
        <v>1217</v>
      </c>
      <c r="T18" s="121">
        <v>1184</v>
      </c>
      <c r="U18" s="121"/>
      <c r="V18" s="121">
        <v>2321</v>
      </c>
      <c r="W18" s="121">
        <v>1184</v>
      </c>
      <c r="X18" s="121">
        <v>1137</v>
      </c>
      <c r="Y18" s="121"/>
      <c r="Z18" s="121">
        <v>2441</v>
      </c>
      <c r="AA18" s="121">
        <v>1256</v>
      </c>
      <c r="AB18" s="121">
        <v>1185</v>
      </c>
    </row>
    <row r="19" spans="1:28" ht="15" customHeight="1" x14ac:dyDescent="0.25">
      <c r="A19" s="110" t="s">
        <v>85</v>
      </c>
      <c r="B19" s="121">
        <v>3549</v>
      </c>
      <c r="C19" s="121">
        <v>1782</v>
      </c>
      <c r="D19" s="121">
        <v>1767</v>
      </c>
      <c r="E19" s="121"/>
      <c r="F19" s="121">
        <v>622</v>
      </c>
      <c r="G19" s="121">
        <v>314</v>
      </c>
      <c r="H19" s="121">
        <v>308</v>
      </c>
      <c r="I19" s="121"/>
      <c r="J19" s="121">
        <v>598</v>
      </c>
      <c r="K19" s="121">
        <v>302</v>
      </c>
      <c r="L19" s="121">
        <v>296</v>
      </c>
      <c r="M19" s="121"/>
      <c r="N19" s="121">
        <v>592</v>
      </c>
      <c r="O19" s="121">
        <v>327</v>
      </c>
      <c r="P19" s="121">
        <v>265</v>
      </c>
      <c r="Q19" s="121"/>
      <c r="R19" s="121">
        <v>594</v>
      </c>
      <c r="S19" s="121">
        <v>304</v>
      </c>
      <c r="T19" s="121">
        <v>290</v>
      </c>
      <c r="U19" s="121"/>
      <c r="V19" s="121">
        <v>563</v>
      </c>
      <c r="W19" s="121">
        <v>266</v>
      </c>
      <c r="X19" s="121">
        <v>297</v>
      </c>
      <c r="Y19" s="121"/>
      <c r="Z19" s="121">
        <v>580</v>
      </c>
      <c r="AA19" s="121">
        <v>269</v>
      </c>
      <c r="AB19" s="121">
        <v>311</v>
      </c>
    </row>
    <row r="20" spans="1:28" ht="15" customHeight="1" x14ac:dyDescent="0.25">
      <c r="A20" s="110" t="s">
        <v>86</v>
      </c>
      <c r="B20" s="121">
        <v>39063</v>
      </c>
      <c r="C20" s="121">
        <v>20033</v>
      </c>
      <c r="D20" s="121">
        <v>19030</v>
      </c>
      <c r="E20" s="121"/>
      <c r="F20" s="121">
        <v>6543</v>
      </c>
      <c r="G20" s="121">
        <v>3350</v>
      </c>
      <c r="H20" s="121">
        <v>3193</v>
      </c>
      <c r="I20" s="121"/>
      <c r="J20" s="121">
        <v>7144</v>
      </c>
      <c r="K20" s="121">
        <v>3715</v>
      </c>
      <c r="L20" s="121">
        <v>3429</v>
      </c>
      <c r="M20" s="121"/>
      <c r="N20" s="121">
        <v>6430</v>
      </c>
      <c r="O20" s="121">
        <v>3266</v>
      </c>
      <c r="P20" s="121">
        <v>3164</v>
      </c>
      <c r="Q20" s="121"/>
      <c r="R20" s="121">
        <v>6642</v>
      </c>
      <c r="S20" s="121">
        <v>3398</v>
      </c>
      <c r="T20" s="121">
        <v>3244</v>
      </c>
      <c r="U20" s="121"/>
      <c r="V20" s="121">
        <v>6273</v>
      </c>
      <c r="W20" s="121">
        <v>3234</v>
      </c>
      <c r="X20" s="121">
        <v>3039</v>
      </c>
      <c r="Y20" s="121"/>
      <c r="Z20" s="121">
        <v>6031</v>
      </c>
      <c r="AA20" s="121">
        <v>3070</v>
      </c>
      <c r="AB20" s="121">
        <v>2961</v>
      </c>
    </row>
    <row r="21" spans="1:28" ht="15" customHeight="1" x14ac:dyDescent="0.25">
      <c r="A21" s="110" t="s">
        <v>87</v>
      </c>
      <c r="B21" s="121">
        <v>17420</v>
      </c>
      <c r="C21" s="121">
        <v>8912</v>
      </c>
      <c r="D21" s="121">
        <v>8508</v>
      </c>
      <c r="E21" s="121"/>
      <c r="F21" s="121">
        <v>2934</v>
      </c>
      <c r="G21" s="121">
        <v>1517</v>
      </c>
      <c r="H21" s="121">
        <v>1417</v>
      </c>
      <c r="I21" s="121"/>
      <c r="J21" s="121">
        <v>3158</v>
      </c>
      <c r="K21" s="121">
        <v>1632</v>
      </c>
      <c r="L21" s="121">
        <v>1526</v>
      </c>
      <c r="M21" s="121"/>
      <c r="N21" s="121">
        <v>2833</v>
      </c>
      <c r="O21" s="121">
        <v>1462</v>
      </c>
      <c r="P21" s="121">
        <v>1371</v>
      </c>
      <c r="Q21" s="121"/>
      <c r="R21" s="121">
        <v>2923</v>
      </c>
      <c r="S21" s="121">
        <v>1497</v>
      </c>
      <c r="T21" s="121">
        <v>1426</v>
      </c>
      <c r="U21" s="121"/>
      <c r="V21" s="121">
        <v>2813</v>
      </c>
      <c r="W21" s="121">
        <v>1433</v>
      </c>
      <c r="X21" s="121">
        <v>1380</v>
      </c>
      <c r="Y21" s="121"/>
      <c r="Z21" s="121">
        <v>2759</v>
      </c>
      <c r="AA21" s="121">
        <v>1371</v>
      </c>
      <c r="AB21" s="121">
        <v>1388</v>
      </c>
    </row>
    <row r="22" spans="1:28" ht="15" customHeight="1" x14ac:dyDescent="0.25">
      <c r="A22" s="110" t="s">
        <v>88</v>
      </c>
      <c r="B22" s="121">
        <v>24475</v>
      </c>
      <c r="C22" s="121">
        <v>12618</v>
      </c>
      <c r="D22" s="121">
        <v>11857</v>
      </c>
      <c r="E22" s="121"/>
      <c r="F22" s="121">
        <v>4164</v>
      </c>
      <c r="G22" s="121">
        <v>2160</v>
      </c>
      <c r="H22" s="121">
        <v>2004</v>
      </c>
      <c r="I22" s="121"/>
      <c r="J22" s="121">
        <v>4545</v>
      </c>
      <c r="K22" s="121">
        <v>2398</v>
      </c>
      <c r="L22" s="121">
        <v>2147</v>
      </c>
      <c r="M22" s="121"/>
      <c r="N22" s="121">
        <v>4182</v>
      </c>
      <c r="O22" s="121">
        <v>2137</v>
      </c>
      <c r="P22" s="121">
        <v>2045</v>
      </c>
      <c r="Q22" s="121"/>
      <c r="R22" s="121">
        <v>4055</v>
      </c>
      <c r="S22" s="121">
        <v>2114</v>
      </c>
      <c r="T22" s="121">
        <v>1941</v>
      </c>
      <c r="U22" s="121"/>
      <c r="V22" s="121">
        <v>3893</v>
      </c>
      <c r="W22" s="121">
        <v>1921</v>
      </c>
      <c r="X22" s="121">
        <v>1972</v>
      </c>
      <c r="Y22" s="121"/>
      <c r="Z22" s="121">
        <v>3636</v>
      </c>
      <c r="AA22" s="121">
        <v>1888</v>
      </c>
      <c r="AB22" s="121">
        <v>1748</v>
      </c>
    </row>
    <row r="23" spans="1:28" ht="15" customHeight="1" x14ac:dyDescent="0.25">
      <c r="A23" s="110" t="s">
        <v>89</v>
      </c>
      <c r="B23" s="121">
        <v>8333</v>
      </c>
      <c r="C23" s="121">
        <v>4310</v>
      </c>
      <c r="D23" s="121">
        <v>4023</v>
      </c>
      <c r="E23" s="121"/>
      <c r="F23" s="121">
        <v>1465</v>
      </c>
      <c r="G23" s="121">
        <v>764</v>
      </c>
      <c r="H23" s="121">
        <v>701</v>
      </c>
      <c r="I23" s="121"/>
      <c r="J23" s="121">
        <v>1553</v>
      </c>
      <c r="K23" s="121">
        <v>803</v>
      </c>
      <c r="L23" s="121">
        <v>750</v>
      </c>
      <c r="M23" s="121"/>
      <c r="N23" s="121">
        <v>1355</v>
      </c>
      <c r="O23" s="121">
        <v>725</v>
      </c>
      <c r="P23" s="121">
        <v>630</v>
      </c>
      <c r="Q23" s="121"/>
      <c r="R23" s="121">
        <v>1419</v>
      </c>
      <c r="S23" s="121">
        <v>715</v>
      </c>
      <c r="T23" s="121">
        <v>704</v>
      </c>
      <c r="U23" s="121"/>
      <c r="V23" s="121">
        <v>1283</v>
      </c>
      <c r="W23" s="121">
        <v>668</v>
      </c>
      <c r="X23" s="121">
        <v>615</v>
      </c>
      <c r="Y23" s="121"/>
      <c r="Z23" s="121">
        <v>1258</v>
      </c>
      <c r="AA23" s="121">
        <v>635</v>
      </c>
      <c r="AB23" s="121">
        <v>623</v>
      </c>
    </row>
    <row r="24" spans="1:28" ht="15" customHeight="1" x14ac:dyDescent="0.25">
      <c r="A24" s="157" t="s">
        <v>90</v>
      </c>
      <c r="B24" s="121">
        <v>34931</v>
      </c>
      <c r="C24" s="121">
        <v>17899</v>
      </c>
      <c r="D24" s="121">
        <v>17032</v>
      </c>
      <c r="E24" s="121"/>
      <c r="F24" s="121">
        <v>5703</v>
      </c>
      <c r="G24" s="121">
        <v>2958</v>
      </c>
      <c r="H24" s="121">
        <v>2745</v>
      </c>
      <c r="I24" s="121"/>
      <c r="J24" s="121">
        <v>6179</v>
      </c>
      <c r="K24" s="121">
        <v>3151</v>
      </c>
      <c r="L24" s="121">
        <v>3028</v>
      </c>
      <c r="M24" s="121"/>
      <c r="N24" s="121">
        <v>5938</v>
      </c>
      <c r="O24" s="121">
        <v>3052</v>
      </c>
      <c r="P24" s="121">
        <v>2886</v>
      </c>
      <c r="Q24" s="121"/>
      <c r="R24" s="121">
        <v>5838</v>
      </c>
      <c r="S24" s="121">
        <v>3015</v>
      </c>
      <c r="T24" s="121">
        <v>2823</v>
      </c>
      <c r="U24" s="121"/>
      <c r="V24" s="121">
        <v>5647</v>
      </c>
      <c r="W24" s="121">
        <v>2911</v>
      </c>
      <c r="X24" s="121">
        <v>2736</v>
      </c>
      <c r="Y24" s="121"/>
      <c r="Z24" s="121">
        <v>5626</v>
      </c>
      <c r="AA24" s="121">
        <v>2812</v>
      </c>
      <c r="AB24" s="121">
        <v>2814</v>
      </c>
    </row>
    <row r="25" spans="1:28" ht="15" customHeight="1" x14ac:dyDescent="0.25">
      <c r="A25" s="110" t="s">
        <v>91</v>
      </c>
      <c r="B25" s="121">
        <v>9453</v>
      </c>
      <c r="C25" s="121">
        <v>4801</v>
      </c>
      <c r="D25" s="121">
        <v>4652</v>
      </c>
      <c r="E25" s="121"/>
      <c r="F25" s="121">
        <v>1533</v>
      </c>
      <c r="G25" s="121">
        <v>752</v>
      </c>
      <c r="H25" s="121">
        <v>781</v>
      </c>
      <c r="I25" s="121"/>
      <c r="J25" s="121">
        <v>1758</v>
      </c>
      <c r="K25" s="121">
        <v>900</v>
      </c>
      <c r="L25" s="121">
        <v>858</v>
      </c>
      <c r="M25" s="121"/>
      <c r="N25" s="121">
        <v>1683</v>
      </c>
      <c r="O25" s="121">
        <v>820</v>
      </c>
      <c r="P25" s="121">
        <v>863</v>
      </c>
      <c r="Q25" s="121"/>
      <c r="R25" s="121">
        <v>1555</v>
      </c>
      <c r="S25" s="121">
        <v>821</v>
      </c>
      <c r="T25" s="121">
        <v>734</v>
      </c>
      <c r="U25" s="121"/>
      <c r="V25" s="121">
        <v>1486</v>
      </c>
      <c r="W25" s="121">
        <v>763</v>
      </c>
      <c r="X25" s="121">
        <v>723</v>
      </c>
      <c r="Y25" s="121"/>
      <c r="Z25" s="121">
        <v>1438</v>
      </c>
      <c r="AA25" s="121">
        <v>745</v>
      </c>
      <c r="AB25" s="121">
        <v>693</v>
      </c>
    </row>
    <row r="26" spans="1:28" ht="15" customHeight="1" x14ac:dyDescent="0.25">
      <c r="A26" s="110" t="s">
        <v>92</v>
      </c>
      <c r="B26" s="121">
        <v>32965</v>
      </c>
      <c r="C26" s="121">
        <v>16754</v>
      </c>
      <c r="D26" s="121">
        <v>16211</v>
      </c>
      <c r="E26" s="121"/>
      <c r="F26" s="121">
        <v>5543</v>
      </c>
      <c r="G26" s="121">
        <v>2761</v>
      </c>
      <c r="H26" s="121">
        <v>2782</v>
      </c>
      <c r="I26" s="121"/>
      <c r="J26" s="121">
        <v>5686</v>
      </c>
      <c r="K26" s="121">
        <v>2916</v>
      </c>
      <c r="L26" s="121">
        <v>2770</v>
      </c>
      <c r="M26" s="121"/>
      <c r="N26" s="121">
        <v>5415</v>
      </c>
      <c r="O26" s="121">
        <v>2767</v>
      </c>
      <c r="P26" s="121">
        <v>2648</v>
      </c>
      <c r="Q26" s="121"/>
      <c r="R26" s="121">
        <v>5453</v>
      </c>
      <c r="S26" s="121">
        <v>2826</v>
      </c>
      <c r="T26" s="121">
        <v>2627</v>
      </c>
      <c r="U26" s="121"/>
      <c r="V26" s="121">
        <v>5491</v>
      </c>
      <c r="W26" s="121">
        <v>2788</v>
      </c>
      <c r="X26" s="121">
        <v>2703</v>
      </c>
      <c r="Y26" s="121"/>
      <c r="Z26" s="121">
        <v>5377</v>
      </c>
      <c r="AA26" s="121">
        <v>2696</v>
      </c>
      <c r="AB26" s="121">
        <v>2681</v>
      </c>
    </row>
    <row r="27" spans="1:28" ht="15" customHeight="1" x14ac:dyDescent="0.25">
      <c r="A27" s="110" t="s">
        <v>93</v>
      </c>
      <c r="B27" s="121">
        <v>7824</v>
      </c>
      <c r="C27" s="121">
        <v>4035</v>
      </c>
      <c r="D27" s="121">
        <v>3789</v>
      </c>
      <c r="E27" s="121"/>
      <c r="F27" s="121">
        <v>1344</v>
      </c>
      <c r="G27" s="121">
        <v>691</v>
      </c>
      <c r="H27" s="121">
        <v>653</v>
      </c>
      <c r="I27" s="121"/>
      <c r="J27" s="121">
        <v>1422</v>
      </c>
      <c r="K27" s="121">
        <v>747</v>
      </c>
      <c r="L27" s="121">
        <v>675</v>
      </c>
      <c r="M27" s="121"/>
      <c r="N27" s="121">
        <v>1368</v>
      </c>
      <c r="O27" s="121">
        <v>667</v>
      </c>
      <c r="P27" s="121">
        <v>701</v>
      </c>
      <c r="Q27" s="121"/>
      <c r="R27" s="121">
        <v>1236</v>
      </c>
      <c r="S27" s="121">
        <v>642</v>
      </c>
      <c r="T27" s="121">
        <v>594</v>
      </c>
      <c r="U27" s="121"/>
      <c r="V27" s="121">
        <v>1261</v>
      </c>
      <c r="W27" s="121">
        <v>635</v>
      </c>
      <c r="X27" s="121">
        <v>626</v>
      </c>
      <c r="Y27" s="121"/>
      <c r="Z27" s="121">
        <v>1193</v>
      </c>
      <c r="AA27" s="121">
        <v>653</v>
      </c>
      <c r="AB27" s="121">
        <v>540</v>
      </c>
    </row>
    <row r="28" spans="1:28" ht="15" customHeight="1" x14ac:dyDescent="0.25">
      <c r="A28" s="110" t="s">
        <v>94</v>
      </c>
      <c r="B28" s="121">
        <v>12396</v>
      </c>
      <c r="C28" s="121">
        <v>6321</v>
      </c>
      <c r="D28" s="121">
        <v>6075</v>
      </c>
      <c r="E28" s="121"/>
      <c r="F28" s="121">
        <v>2149</v>
      </c>
      <c r="G28" s="121">
        <v>1090</v>
      </c>
      <c r="H28" s="121">
        <v>1059</v>
      </c>
      <c r="I28" s="121"/>
      <c r="J28" s="121">
        <v>2288</v>
      </c>
      <c r="K28" s="121">
        <v>1205</v>
      </c>
      <c r="L28" s="121">
        <v>1083</v>
      </c>
      <c r="M28" s="121"/>
      <c r="N28" s="121">
        <v>2144</v>
      </c>
      <c r="O28" s="121">
        <v>1053</v>
      </c>
      <c r="P28" s="121">
        <v>1091</v>
      </c>
      <c r="Q28" s="121"/>
      <c r="R28" s="121">
        <v>1995</v>
      </c>
      <c r="S28" s="121">
        <v>1030</v>
      </c>
      <c r="T28" s="121">
        <v>965</v>
      </c>
      <c r="U28" s="121"/>
      <c r="V28" s="121">
        <v>1911</v>
      </c>
      <c r="W28" s="121">
        <v>947</v>
      </c>
      <c r="X28" s="121">
        <v>964</v>
      </c>
      <c r="Y28" s="121"/>
      <c r="Z28" s="121">
        <v>1909</v>
      </c>
      <c r="AA28" s="121">
        <v>996</v>
      </c>
      <c r="AB28" s="121">
        <v>913</v>
      </c>
    </row>
    <row r="29" spans="1:28" ht="15" customHeight="1" x14ac:dyDescent="0.25">
      <c r="A29" s="110" t="s">
        <v>95</v>
      </c>
      <c r="B29" s="121">
        <v>6975</v>
      </c>
      <c r="C29" s="121">
        <v>3657</v>
      </c>
      <c r="D29" s="121">
        <v>3318</v>
      </c>
      <c r="E29" s="121"/>
      <c r="F29" s="121">
        <v>1148</v>
      </c>
      <c r="G29" s="121">
        <v>616</v>
      </c>
      <c r="H29" s="121">
        <v>532</v>
      </c>
      <c r="I29" s="121"/>
      <c r="J29" s="121">
        <v>1277</v>
      </c>
      <c r="K29" s="121">
        <v>676</v>
      </c>
      <c r="L29" s="121">
        <v>601</v>
      </c>
      <c r="M29" s="121"/>
      <c r="N29" s="121">
        <v>1135</v>
      </c>
      <c r="O29" s="121">
        <v>605</v>
      </c>
      <c r="P29" s="121">
        <v>530</v>
      </c>
      <c r="Q29" s="121"/>
      <c r="R29" s="121">
        <v>1169</v>
      </c>
      <c r="S29" s="121">
        <v>601</v>
      </c>
      <c r="T29" s="121">
        <v>568</v>
      </c>
      <c r="U29" s="121"/>
      <c r="V29" s="121">
        <v>1154</v>
      </c>
      <c r="W29" s="121">
        <v>607</v>
      </c>
      <c r="X29" s="121">
        <v>547</v>
      </c>
      <c r="Y29" s="121"/>
      <c r="Z29" s="121">
        <v>1092</v>
      </c>
      <c r="AA29" s="121">
        <v>552</v>
      </c>
      <c r="AB29" s="121">
        <v>540</v>
      </c>
    </row>
    <row r="30" spans="1:28" ht="15" customHeight="1" x14ac:dyDescent="0.25">
      <c r="A30" s="110" t="s">
        <v>96</v>
      </c>
      <c r="B30" s="121">
        <v>9941</v>
      </c>
      <c r="C30" s="121">
        <v>5188</v>
      </c>
      <c r="D30" s="121">
        <v>4753</v>
      </c>
      <c r="E30" s="121"/>
      <c r="F30" s="121">
        <v>1740</v>
      </c>
      <c r="G30" s="121">
        <v>934</v>
      </c>
      <c r="H30" s="121">
        <v>806</v>
      </c>
      <c r="I30" s="121"/>
      <c r="J30" s="121">
        <v>1880</v>
      </c>
      <c r="K30" s="121">
        <v>999</v>
      </c>
      <c r="L30" s="121">
        <v>881</v>
      </c>
      <c r="M30" s="121"/>
      <c r="N30" s="121">
        <v>1717</v>
      </c>
      <c r="O30" s="121">
        <v>872</v>
      </c>
      <c r="P30" s="121">
        <v>845</v>
      </c>
      <c r="Q30" s="121"/>
      <c r="R30" s="121">
        <v>1625</v>
      </c>
      <c r="S30" s="121">
        <v>850</v>
      </c>
      <c r="T30" s="121">
        <v>775</v>
      </c>
      <c r="U30" s="121"/>
      <c r="V30" s="121">
        <v>1500</v>
      </c>
      <c r="W30" s="121">
        <v>770</v>
      </c>
      <c r="X30" s="121">
        <v>730</v>
      </c>
      <c r="Y30" s="121"/>
      <c r="Z30" s="121">
        <v>1479</v>
      </c>
      <c r="AA30" s="121">
        <v>763</v>
      </c>
      <c r="AB30" s="121">
        <v>716</v>
      </c>
    </row>
    <row r="31" spans="1:28" ht="15" customHeight="1" x14ac:dyDescent="0.25">
      <c r="A31" s="110" t="s">
        <v>97</v>
      </c>
      <c r="B31" s="121">
        <v>6723</v>
      </c>
      <c r="C31" s="121">
        <v>3500</v>
      </c>
      <c r="D31" s="121">
        <v>3223</v>
      </c>
      <c r="E31" s="121"/>
      <c r="F31" s="121">
        <v>1119</v>
      </c>
      <c r="G31" s="121">
        <v>577</v>
      </c>
      <c r="H31" s="121">
        <v>542</v>
      </c>
      <c r="I31" s="121"/>
      <c r="J31" s="121">
        <v>1276</v>
      </c>
      <c r="K31" s="121">
        <v>668</v>
      </c>
      <c r="L31" s="121">
        <v>608</v>
      </c>
      <c r="M31" s="121"/>
      <c r="N31" s="121">
        <v>1118</v>
      </c>
      <c r="O31" s="121">
        <v>600</v>
      </c>
      <c r="P31" s="121">
        <v>518</v>
      </c>
      <c r="Q31" s="121"/>
      <c r="R31" s="121">
        <v>1099</v>
      </c>
      <c r="S31" s="121">
        <v>583</v>
      </c>
      <c r="T31" s="121">
        <v>516</v>
      </c>
      <c r="U31" s="121"/>
      <c r="V31" s="121">
        <v>1066</v>
      </c>
      <c r="W31" s="121">
        <v>554</v>
      </c>
      <c r="X31" s="121">
        <v>512</v>
      </c>
      <c r="Y31" s="121"/>
      <c r="Z31" s="121">
        <v>1045</v>
      </c>
      <c r="AA31" s="121">
        <v>518</v>
      </c>
      <c r="AB31" s="121">
        <v>527</v>
      </c>
    </row>
    <row r="32" spans="1:28" ht="15" customHeight="1" x14ac:dyDescent="0.25">
      <c r="A32" s="110" t="s">
        <v>98</v>
      </c>
      <c r="B32" s="121">
        <v>14496</v>
      </c>
      <c r="C32" s="121">
        <v>7437</v>
      </c>
      <c r="D32" s="121">
        <v>7059</v>
      </c>
      <c r="E32" s="121"/>
      <c r="F32" s="121">
        <v>2414</v>
      </c>
      <c r="G32" s="121">
        <v>1229</v>
      </c>
      <c r="H32" s="121">
        <v>1185</v>
      </c>
      <c r="I32" s="121"/>
      <c r="J32" s="121">
        <v>2814</v>
      </c>
      <c r="K32" s="121">
        <v>1437</v>
      </c>
      <c r="L32" s="121">
        <v>1377</v>
      </c>
      <c r="M32" s="121"/>
      <c r="N32" s="121">
        <v>2409</v>
      </c>
      <c r="O32" s="121">
        <v>1255</v>
      </c>
      <c r="P32" s="121">
        <v>1154</v>
      </c>
      <c r="Q32" s="121"/>
      <c r="R32" s="121">
        <v>2353</v>
      </c>
      <c r="S32" s="121">
        <v>1224</v>
      </c>
      <c r="T32" s="121">
        <v>1129</v>
      </c>
      <c r="U32" s="121"/>
      <c r="V32" s="121">
        <v>2315</v>
      </c>
      <c r="W32" s="121">
        <v>1174</v>
      </c>
      <c r="X32" s="121">
        <v>1141</v>
      </c>
      <c r="Y32" s="121"/>
      <c r="Z32" s="121">
        <v>2191</v>
      </c>
      <c r="AA32" s="121">
        <v>1118</v>
      </c>
      <c r="AB32" s="121">
        <v>1073</v>
      </c>
    </row>
    <row r="33" spans="1:28" ht="15" customHeight="1" x14ac:dyDescent="0.25">
      <c r="A33" s="110" t="s">
        <v>99</v>
      </c>
      <c r="B33" s="121">
        <v>14587</v>
      </c>
      <c r="C33" s="121">
        <v>7511</v>
      </c>
      <c r="D33" s="121">
        <v>7076</v>
      </c>
      <c r="E33" s="121"/>
      <c r="F33" s="121">
        <v>2390</v>
      </c>
      <c r="G33" s="121">
        <v>1250</v>
      </c>
      <c r="H33" s="121">
        <v>1140</v>
      </c>
      <c r="I33" s="121"/>
      <c r="J33" s="121">
        <v>2704</v>
      </c>
      <c r="K33" s="121">
        <v>1415</v>
      </c>
      <c r="L33" s="121">
        <v>1289</v>
      </c>
      <c r="M33" s="121"/>
      <c r="N33" s="121">
        <v>2385</v>
      </c>
      <c r="O33" s="121">
        <v>1262</v>
      </c>
      <c r="P33" s="121">
        <v>1123</v>
      </c>
      <c r="Q33" s="121"/>
      <c r="R33" s="121">
        <v>2434</v>
      </c>
      <c r="S33" s="121">
        <v>1181</v>
      </c>
      <c r="T33" s="121">
        <v>1253</v>
      </c>
      <c r="U33" s="121"/>
      <c r="V33" s="121">
        <v>2323</v>
      </c>
      <c r="W33" s="121">
        <v>1197</v>
      </c>
      <c r="X33" s="121">
        <v>1126</v>
      </c>
      <c r="Y33" s="121"/>
      <c r="Z33" s="121">
        <v>2351</v>
      </c>
      <c r="AA33" s="121">
        <v>1206</v>
      </c>
      <c r="AB33" s="121">
        <v>1145</v>
      </c>
    </row>
    <row r="34" spans="1:28" ht="15" customHeight="1" x14ac:dyDescent="0.25">
      <c r="A34" s="110" t="s">
        <v>100</v>
      </c>
      <c r="B34" s="121">
        <v>7416</v>
      </c>
      <c r="C34" s="121">
        <v>3865</v>
      </c>
      <c r="D34" s="121">
        <v>3551</v>
      </c>
      <c r="E34" s="121"/>
      <c r="F34" s="121">
        <v>1246</v>
      </c>
      <c r="G34" s="121">
        <v>634</v>
      </c>
      <c r="H34" s="121">
        <v>612</v>
      </c>
      <c r="I34" s="121"/>
      <c r="J34" s="121">
        <v>1529</v>
      </c>
      <c r="K34" s="121">
        <v>822</v>
      </c>
      <c r="L34" s="121">
        <v>707</v>
      </c>
      <c r="M34" s="121"/>
      <c r="N34" s="121">
        <v>1269</v>
      </c>
      <c r="O34" s="121">
        <v>676</v>
      </c>
      <c r="P34" s="121">
        <v>593</v>
      </c>
      <c r="Q34" s="121"/>
      <c r="R34" s="121">
        <v>1186</v>
      </c>
      <c r="S34" s="121">
        <v>584</v>
      </c>
      <c r="T34" s="121">
        <v>602</v>
      </c>
      <c r="U34" s="121"/>
      <c r="V34" s="121">
        <v>1165</v>
      </c>
      <c r="W34" s="121">
        <v>619</v>
      </c>
      <c r="X34" s="121">
        <v>546</v>
      </c>
      <c r="Y34" s="121"/>
      <c r="Z34" s="121">
        <v>1021</v>
      </c>
      <c r="AA34" s="121">
        <v>530</v>
      </c>
      <c r="AB34" s="121">
        <v>491</v>
      </c>
    </row>
    <row r="35" spans="1:28" ht="15" customHeight="1" x14ac:dyDescent="0.25">
      <c r="A35" s="110" t="s">
        <v>101</v>
      </c>
      <c r="B35" s="121">
        <v>8370</v>
      </c>
      <c r="C35" s="121">
        <v>4364</v>
      </c>
      <c r="D35" s="121">
        <v>4006</v>
      </c>
      <c r="E35" s="121"/>
      <c r="F35" s="121">
        <v>1348</v>
      </c>
      <c r="G35" s="121">
        <v>697</v>
      </c>
      <c r="H35" s="121">
        <v>651</v>
      </c>
      <c r="I35" s="121"/>
      <c r="J35" s="121">
        <v>1500</v>
      </c>
      <c r="K35" s="121">
        <v>789</v>
      </c>
      <c r="L35" s="121">
        <v>711</v>
      </c>
      <c r="M35" s="121"/>
      <c r="N35" s="121">
        <v>1421</v>
      </c>
      <c r="O35" s="121">
        <v>738</v>
      </c>
      <c r="P35" s="121">
        <v>683</v>
      </c>
      <c r="Q35" s="121"/>
      <c r="R35" s="121">
        <v>1403</v>
      </c>
      <c r="S35" s="121">
        <v>746</v>
      </c>
      <c r="T35" s="121">
        <v>657</v>
      </c>
      <c r="U35" s="121"/>
      <c r="V35" s="121">
        <v>1357</v>
      </c>
      <c r="W35" s="121">
        <v>709</v>
      </c>
      <c r="X35" s="121">
        <v>648</v>
      </c>
      <c r="Y35" s="121"/>
      <c r="Z35" s="121">
        <v>1341</v>
      </c>
      <c r="AA35" s="121">
        <v>685</v>
      </c>
      <c r="AB35" s="121">
        <v>656</v>
      </c>
    </row>
    <row r="36" spans="1:28" ht="15" customHeight="1" x14ac:dyDescent="0.25">
      <c r="A36" s="110" t="s">
        <v>102</v>
      </c>
      <c r="B36" s="121">
        <v>2833</v>
      </c>
      <c r="C36" s="121">
        <v>1530</v>
      </c>
      <c r="D36" s="121">
        <v>1303</v>
      </c>
      <c r="E36" s="121"/>
      <c r="F36" s="121">
        <v>446</v>
      </c>
      <c r="G36" s="121">
        <v>236</v>
      </c>
      <c r="H36" s="121">
        <v>210</v>
      </c>
      <c r="I36" s="121"/>
      <c r="J36" s="121">
        <v>545</v>
      </c>
      <c r="K36" s="121">
        <v>297</v>
      </c>
      <c r="L36" s="121">
        <v>248</v>
      </c>
      <c r="M36" s="121"/>
      <c r="N36" s="121">
        <v>507</v>
      </c>
      <c r="O36" s="121">
        <v>280</v>
      </c>
      <c r="P36" s="121">
        <v>227</v>
      </c>
      <c r="Q36" s="121"/>
      <c r="R36" s="121">
        <v>444</v>
      </c>
      <c r="S36" s="121">
        <v>236</v>
      </c>
      <c r="T36" s="121">
        <v>208</v>
      </c>
      <c r="U36" s="121"/>
      <c r="V36" s="121">
        <v>477</v>
      </c>
      <c r="W36" s="121">
        <v>274</v>
      </c>
      <c r="X36" s="121">
        <v>203</v>
      </c>
      <c r="Y36" s="121"/>
      <c r="Z36" s="121">
        <v>414</v>
      </c>
      <c r="AA36" s="121">
        <v>207</v>
      </c>
      <c r="AB36" s="121">
        <v>207</v>
      </c>
    </row>
    <row r="37" spans="1:28" ht="15" customHeight="1" x14ac:dyDescent="0.25">
      <c r="A37" s="110" t="s">
        <v>103</v>
      </c>
      <c r="B37" s="121">
        <v>25087</v>
      </c>
      <c r="C37" s="121">
        <v>12909</v>
      </c>
      <c r="D37" s="121">
        <v>12178</v>
      </c>
      <c r="E37" s="121"/>
      <c r="F37" s="121">
        <v>4288</v>
      </c>
      <c r="G37" s="121">
        <v>2178</v>
      </c>
      <c r="H37" s="121">
        <v>2110</v>
      </c>
      <c r="I37" s="121"/>
      <c r="J37" s="121">
        <v>4557</v>
      </c>
      <c r="K37" s="121">
        <v>2434</v>
      </c>
      <c r="L37" s="121">
        <v>2123</v>
      </c>
      <c r="M37" s="121"/>
      <c r="N37" s="121">
        <v>4244</v>
      </c>
      <c r="O37" s="121">
        <v>2173</v>
      </c>
      <c r="P37" s="121">
        <v>2071</v>
      </c>
      <c r="Q37" s="121"/>
      <c r="R37" s="121">
        <v>4100</v>
      </c>
      <c r="S37" s="121">
        <v>2119</v>
      </c>
      <c r="T37" s="121">
        <v>1981</v>
      </c>
      <c r="U37" s="121"/>
      <c r="V37" s="121">
        <v>4030</v>
      </c>
      <c r="W37" s="121">
        <v>2001</v>
      </c>
      <c r="X37" s="121">
        <v>2029</v>
      </c>
      <c r="Y37" s="121"/>
      <c r="Z37" s="121">
        <v>3868</v>
      </c>
      <c r="AA37" s="121">
        <v>2004</v>
      </c>
      <c r="AB37" s="121">
        <v>1864</v>
      </c>
    </row>
    <row r="38" spans="1:28" ht="15" customHeight="1" x14ac:dyDescent="0.25">
      <c r="A38" s="110" t="s">
        <v>104</v>
      </c>
      <c r="B38" s="121">
        <v>20304</v>
      </c>
      <c r="C38" s="121">
        <v>10455</v>
      </c>
      <c r="D38" s="121">
        <v>9849</v>
      </c>
      <c r="E38" s="121"/>
      <c r="F38" s="121">
        <v>3323</v>
      </c>
      <c r="G38" s="121">
        <v>1711</v>
      </c>
      <c r="H38" s="121">
        <v>1612</v>
      </c>
      <c r="I38" s="121"/>
      <c r="J38" s="121">
        <v>3682</v>
      </c>
      <c r="K38" s="121">
        <v>1926</v>
      </c>
      <c r="L38" s="121">
        <v>1756</v>
      </c>
      <c r="M38" s="121"/>
      <c r="N38" s="121">
        <v>3457</v>
      </c>
      <c r="O38" s="121">
        <v>1772</v>
      </c>
      <c r="P38" s="121">
        <v>1685</v>
      </c>
      <c r="Q38" s="121"/>
      <c r="R38" s="121">
        <v>3263</v>
      </c>
      <c r="S38" s="121">
        <v>1672</v>
      </c>
      <c r="T38" s="121">
        <v>1591</v>
      </c>
      <c r="U38" s="121"/>
      <c r="V38" s="121">
        <v>3327</v>
      </c>
      <c r="W38" s="121">
        <v>1714</v>
      </c>
      <c r="X38" s="121">
        <v>1613</v>
      </c>
      <c r="Y38" s="121"/>
      <c r="Z38" s="121">
        <v>3252</v>
      </c>
      <c r="AA38" s="121">
        <v>1660</v>
      </c>
      <c r="AB38" s="121">
        <v>1592</v>
      </c>
    </row>
    <row r="39" spans="1:28" ht="15" customHeight="1" thickBot="1" x14ac:dyDescent="0.3">
      <c r="A39" s="125" t="s">
        <v>105</v>
      </c>
      <c r="B39" s="123">
        <v>3261</v>
      </c>
      <c r="C39" s="123">
        <v>1716</v>
      </c>
      <c r="D39" s="123">
        <v>1545</v>
      </c>
      <c r="E39" s="123"/>
      <c r="F39" s="123">
        <v>557</v>
      </c>
      <c r="G39" s="123">
        <v>289</v>
      </c>
      <c r="H39" s="123">
        <v>268</v>
      </c>
      <c r="I39" s="123"/>
      <c r="J39" s="123">
        <v>634</v>
      </c>
      <c r="K39" s="123">
        <v>329</v>
      </c>
      <c r="L39" s="123">
        <v>305</v>
      </c>
      <c r="M39" s="123"/>
      <c r="N39" s="123">
        <v>576</v>
      </c>
      <c r="O39" s="123">
        <v>307</v>
      </c>
      <c r="P39" s="123">
        <v>269</v>
      </c>
      <c r="Q39" s="123"/>
      <c r="R39" s="123">
        <v>544</v>
      </c>
      <c r="S39" s="123">
        <v>277</v>
      </c>
      <c r="T39" s="123">
        <v>267</v>
      </c>
      <c r="U39" s="123"/>
      <c r="V39" s="123">
        <v>487</v>
      </c>
      <c r="W39" s="123">
        <v>270</v>
      </c>
      <c r="X39" s="123">
        <v>217</v>
      </c>
      <c r="Y39" s="123"/>
      <c r="Z39" s="123">
        <v>463</v>
      </c>
      <c r="AA39" s="123">
        <v>244</v>
      </c>
      <c r="AB39" s="123">
        <v>219</v>
      </c>
    </row>
    <row r="40" spans="1:28" ht="15" customHeight="1" x14ac:dyDescent="0.25">
      <c r="A40" s="303" t="s">
        <v>260</v>
      </c>
      <c r="B40" s="303"/>
      <c r="C40" s="303"/>
      <c r="D40" s="303"/>
      <c r="E40" s="303"/>
      <c r="F40" s="303"/>
      <c r="G40" s="303"/>
      <c r="H40" s="303"/>
      <c r="I40" s="303"/>
      <c r="J40" s="303"/>
      <c r="K40" s="303"/>
      <c r="L40" s="303"/>
      <c r="M40" s="303"/>
      <c r="N40" s="303"/>
      <c r="O40" s="303"/>
      <c r="P40" s="303"/>
      <c r="Q40" s="303"/>
      <c r="R40" s="303"/>
      <c r="S40" s="303"/>
      <c r="T40" s="303"/>
      <c r="U40" s="303"/>
      <c r="V40" s="303"/>
      <c r="W40" s="303"/>
      <c r="X40" s="303"/>
      <c r="Y40" s="303"/>
      <c r="Z40" s="303"/>
      <c r="AA40" s="303"/>
      <c r="AB40" s="303"/>
    </row>
    <row r="41" spans="1:28" ht="15" customHeight="1" x14ac:dyDescent="0.25">
      <c r="A41" s="304" t="s">
        <v>243</v>
      </c>
      <c r="B41" s="304"/>
      <c r="C41" s="304"/>
      <c r="D41" s="304"/>
      <c r="E41" s="304"/>
      <c r="F41" s="304"/>
      <c r="G41" s="304"/>
      <c r="H41" s="304"/>
      <c r="I41" s="304"/>
      <c r="J41" s="304"/>
      <c r="K41" s="304"/>
      <c r="L41" s="304"/>
      <c r="M41" s="304"/>
      <c r="N41" s="304"/>
      <c r="O41" s="304"/>
      <c r="P41" s="304"/>
      <c r="Q41" s="304"/>
      <c r="R41" s="304"/>
      <c r="S41" s="304"/>
      <c r="T41" s="304"/>
      <c r="U41" s="304"/>
      <c r="V41" s="304"/>
      <c r="W41" s="304"/>
      <c r="X41" s="304"/>
      <c r="Y41" s="304"/>
      <c r="Z41" s="304"/>
      <c r="AA41" s="304"/>
      <c r="AB41" s="304"/>
    </row>
  </sheetData>
  <mergeCells count="17">
    <mergeCell ref="A41:AB41"/>
    <mergeCell ref="B8:D8"/>
    <mergeCell ref="F8:H8"/>
    <mergeCell ref="J8:L8"/>
    <mergeCell ref="N8:P8"/>
    <mergeCell ref="R8:T8"/>
    <mergeCell ref="V8:X8"/>
    <mergeCell ref="Z8:AB8"/>
    <mergeCell ref="A4:AB4"/>
    <mergeCell ref="A5:AB5"/>
    <mergeCell ref="AE1:AF2"/>
    <mergeCell ref="A8:A9"/>
    <mergeCell ref="A40:AB40"/>
    <mergeCell ref="A6:AB6"/>
    <mergeCell ref="A1:AB1"/>
    <mergeCell ref="A2:AB2"/>
    <mergeCell ref="A3:AB3"/>
  </mergeCells>
  <hyperlinks>
    <hyperlink ref="AE1" r:id="rId1" location="INDICE!A1"/>
  </hyperlinks>
  <printOptions horizontalCentered="1"/>
  <pageMargins left="0.59055118110236227" right="0.39370078740157483" top="0.59055118110236227" bottom="0.98425196850393704" header="0" footer="0"/>
  <pageSetup scale="68" orientation="landscape" r:id="rId2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J176"/>
  <sheetViews>
    <sheetView zoomScaleNormal="100" zoomScaleSheetLayoutView="75" workbookViewId="0">
      <selection activeCell="P136" sqref="P136"/>
    </sheetView>
  </sheetViews>
  <sheetFormatPr baseColWidth="10" defaultRowHeight="15" customHeight="1" x14ac:dyDescent="0.2"/>
  <cols>
    <col min="1" max="1" width="16.28515625" style="104" bestFit="1" customWidth="1"/>
    <col min="2" max="4" width="7.42578125" style="104" bestFit="1" customWidth="1"/>
    <col min="5" max="5" width="1.42578125" style="104" customWidth="1"/>
    <col min="6" max="8" width="7" style="104" bestFit="1" customWidth="1"/>
    <col min="9" max="9" width="1.42578125" style="104" customWidth="1"/>
    <col min="10" max="12" width="7" style="104" bestFit="1" customWidth="1"/>
    <col min="13" max="13" width="1.42578125" style="104" customWidth="1"/>
    <col min="14" max="16" width="7" style="104" bestFit="1" customWidth="1"/>
    <col min="17" max="17" width="1.42578125" style="104" customWidth="1"/>
    <col min="18" max="20" width="7" style="104" bestFit="1" customWidth="1"/>
    <col min="21" max="21" width="1.42578125" style="104" customWidth="1"/>
    <col min="22" max="24" width="7" style="104" bestFit="1" customWidth="1"/>
    <col min="25" max="25" width="1.42578125" style="104" customWidth="1"/>
    <col min="26" max="28" width="7" style="104" bestFit="1" customWidth="1"/>
    <col min="29" max="29" width="2.140625" style="104" customWidth="1"/>
    <col min="30" max="30" width="16.28515625" style="104" bestFit="1" customWidth="1"/>
    <col min="31" max="33" width="6.140625" style="104" customWidth="1"/>
    <col min="34" max="34" width="1.42578125" style="104" customWidth="1"/>
    <col min="35" max="37" width="6.140625" style="104" customWidth="1"/>
    <col min="38" max="38" width="1.42578125" style="104" customWidth="1"/>
    <col min="39" max="41" width="6.140625" style="104" customWidth="1"/>
    <col min="42" max="42" width="1.42578125" style="104" customWidth="1"/>
    <col min="43" max="45" width="6.140625" style="104" customWidth="1"/>
    <col min="46" max="46" width="1.42578125" style="104" customWidth="1"/>
    <col min="47" max="49" width="6.140625" style="104" customWidth="1"/>
    <col min="50" max="50" width="1.42578125" style="104" customWidth="1"/>
    <col min="51" max="53" width="6.140625" style="104" customWidth="1"/>
    <col min="54" max="54" width="1.42578125" style="104" customWidth="1"/>
    <col min="55" max="57" width="6.140625" style="104" customWidth="1"/>
    <col min="58" max="62" width="11.42578125" style="98"/>
    <col min="63" max="256" width="11.42578125" style="104"/>
    <col min="257" max="257" width="19.28515625" style="104" customWidth="1"/>
    <col min="258" max="260" width="7.42578125" style="104" bestFit="1" customWidth="1"/>
    <col min="261" max="261" width="1.42578125" style="104" customWidth="1"/>
    <col min="262" max="264" width="6.140625" style="104" customWidth="1"/>
    <col min="265" max="265" width="1.42578125" style="104" customWidth="1"/>
    <col min="266" max="268" width="6.140625" style="104" customWidth="1"/>
    <col min="269" max="269" width="1.42578125" style="104" customWidth="1"/>
    <col min="270" max="272" width="6.140625" style="104" customWidth="1"/>
    <col min="273" max="273" width="1.42578125" style="104" customWidth="1"/>
    <col min="274" max="276" width="6.140625" style="104" customWidth="1"/>
    <col min="277" max="277" width="1.42578125" style="104" customWidth="1"/>
    <col min="278" max="280" width="6.140625" style="104" customWidth="1"/>
    <col min="281" max="281" width="1.42578125" style="104" customWidth="1"/>
    <col min="282" max="284" width="6.140625" style="104" customWidth="1"/>
    <col min="285" max="285" width="2.140625" style="104" customWidth="1"/>
    <col min="286" max="286" width="17" style="104" customWidth="1"/>
    <col min="287" max="289" width="6.140625" style="104" customWidth="1"/>
    <col min="290" max="290" width="1.42578125" style="104" customWidth="1"/>
    <col min="291" max="293" width="6.140625" style="104" customWidth="1"/>
    <col min="294" max="294" width="1.42578125" style="104" customWidth="1"/>
    <col min="295" max="297" width="6.140625" style="104" customWidth="1"/>
    <col min="298" max="298" width="1.42578125" style="104" customWidth="1"/>
    <col min="299" max="301" width="6.140625" style="104" customWidth="1"/>
    <col min="302" max="302" width="1.42578125" style="104" customWidth="1"/>
    <col min="303" max="305" width="6.140625" style="104" customWidth="1"/>
    <col min="306" max="306" width="1.42578125" style="104" customWidth="1"/>
    <col min="307" max="309" width="6.140625" style="104" customWidth="1"/>
    <col min="310" max="310" width="1.42578125" style="104" customWidth="1"/>
    <col min="311" max="313" width="6.140625" style="104" customWidth="1"/>
    <col min="314" max="512" width="11.42578125" style="104"/>
    <col min="513" max="513" width="19.28515625" style="104" customWidth="1"/>
    <col min="514" max="516" width="7.42578125" style="104" bestFit="1" customWidth="1"/>
    <col min="517" max="517" width="1.42578125" style="104" customWidth="1"/>
    <col min="518" max="520" width="6.140625" style="104" customWidth="1"/>
    <col min="521" max="521" width="1.42578125" style="104" customWidth="1"/>
    <col min="522" max="524" width="6.140625" style="104" customWidth="1"/>
    <col min="525" max="525" width="1.42578125" style="104" customWidth="1"/>
    <col min="526" max="528" width="6.140625" style="104" customWidth="1"/>
    <col min="529" max="529" width="1.42578125" style="104" customWidth="1"/>
    <col min="530" max="532" width="6.140625" style="104" customWidth="1"/>
    <col min="533" max="533" width="1.42578125" style="104" customWidth="1"/>
    <col min="534" max="536" width="6.140625" style="104" customWidth="1"/>
    <col min="537" max="537" width="1.42578125" style="104" customWidth="1"/>
    <col min="538" max="540" width="6.140625" style="104" customWidth="1"/>
    <col min="541" max="541" width="2.140625" style="104" customWidth="1"/>
    <col min="542" max="542" width="17" style="104" customWidth="1"/>
    <col min="543" max="545" width="6.140625" style="104" customWidth="1"/>
    <col min="546" max="546" width="1.42578125" style="104" customWidth="1"/>
    <col min="547" max="549" width="6.140625" style="104" customWidth="1"/>
    <col min="550" max="550" width="1.42578125" style="104" customWidth="1"/>
    <col min="551" max="553" width="6.140625" style="104" customWidth="1"/>
    <col min="554" max="554" width="1.42578125" style="104" customWidth="1"/>
    <col min="555" max="557" width="6.140625" style="104" customWidth="1"/>
    <col min="558" max="558" width="1.42578125" style="104" customWidth="1"/>
    <col min="559" max="561" width="6.140625" style="104" customWidth="1"/>
    <col min="562" max="562" width="1.42578125" style="104" customWidth="1"/>
    <col min="563" max="565" width="6.140625" style="104" customWidth="1"/>
    <col min="566" max="566" width="1.42578125" style="104" customWidth="1"/>
    <col min="567" max="569" width="6.140625" style="104" customWidth="1"/>
    <col min="570" max="768" width="11.42578125" style="104"/>
    <col min="769" max="769" width="19.28515625" style="104" customWidth="1"/>
    <col min="770" max="772" width="7.42578125" style="104" bestFit="1" customWidth="1"/>
    <col min="773" max="773" width="1.42578125" style="104" customWidth="1"/>
    <col min="774" max="776" width="6.140625" style="104" customWidth="1"/>
    <col min="777" max="777" width="1.42578125" style="104" customWidth="1"/>
    <col min="778" max="780" width="6.140625" style="104" customWidth="1"/>
    <col min="781" max="781" width="1.42578125" style="104" customWidth="1"/>
    <col min="782" max="784" width="6.140625" style="104" customWidth="1"/>
    <col min="785" max="785" width="1.42578125" style="104" customWidth="1"/>
    <col min="786" max="788" width="6.140625" style="104" customWidth="1"/>
    <col min="789" max="789" width="1.42578125" style="104" customWidth="1"/>
    <col min="790" max="792" width="6.140625" style="104" customWidth="1"/>
    <col min="793" max="793" width="1.42578125" style="104" customWidth="1"/>
    <col min="794" max="796" width="6.140625" style="104" customWidth="1"/>
    <col min="797" max="797" width="2.140625" style="104" customWidth="1"/>
    <col min="798" max="798" width="17" style="104" customWidth="1"/>
    <col min="799" max="801" width="6.140625" style="104" customWidth="1"/>
    <col min="802" max="802" width="1.42578125" style="104" customWidth="1"/>
    <col min="803" max="805" width="6.140625" style="104" customWidth="1"/>
    <col min="806" max="806" width="1.42578125" style="104" customWidth="1"/>
    <col min="807" max="809" width="6.140625" style="104" customWidth="1"/>
    <col min="810" max="810" width="1.42578125" style="104" customWidth="1"/>
    <col min="811" max="813" width="6.140625" style="104" customWidth="1"/>
    <col min="814" max="814" width="1.42578125" style="104" customWidth="1"/>
    <col min="815" max="817" width="6.140625" style="104" customWidth="1"/>
    <col min="818" max="818" width="1.42578125" style="104" customWidth="1"/>
    <col min="819" max="821" width="6.140625" style="104" customWidth="1"/>
    <col min="822" max="822" width="1.42578125" style="104" customWidth="1"/>
    <col min="823" max="825" width="6.140625" style="104" customWidth="1"/>
    <col min="826" max="1024" width="11.42578125" style="104"/>
    <col min="1025" max="1025" width="19.28515625" style="104" customWidth="1"/>
    <col min="1026" max="1028" width="7.42578125" style="104" bestFit="1" customWidth="1"/>
    <col min="1029" max="1029" width="1.42578125" style="104" customWidth="1"/>
    <col min="1030" max="1032" width="6.140625" style="104" customWidth="1"/>
    <col min="1033" max="1033" width="1.42578125" style="104" customWidth="1"/>
    <col min="1034" max="1036" width="6.140625" style="104" customWidth="1"/>
    <col min="1037" max="1037" width="1.42578125" style="104" customWidth="1"/>
    <col min="1038" max="1040" width="6.140625" style="104" customWidth="1"/>
    <col min="1041" max="1041" width="1.42578125" style="104" customWidth="1"/>
    <col min="1042" max="1044" width="6.140625" style="104" customWidth="1"/>
    <col min="1045" max="1045" width="1.42578125" style="104" customWidth="1"/>
    <col min="1046" max="1048" width="6.140625" style="104" customWidth="1"/>
    <col min="1049" max="1049" width="1.42578125" style="104" customWidth="1"/>
    <col min="1050" max="1052" width="6.140625" style="104" customWidth="1"/>
    <col min="1053" max="1053" width="2.140625" style="104" customWidth="1"/>
    <col min="1054" max="1054" width="17" style="104" customWidth="1"/>
    <col min="1055" max="1057" width="6.140625" style="104" customWidth="1"/>
    <col min="1058" max="1058" width="1.42578125" style="104" customWidth="1"/>
    <col min="1059" max="1061" width="6.140625" style="104" customWidth="1"/>
    <col min="1062" max="1062" width="1.42578125" style="104" customWidth="1"/>
    <col min="1063" max="1065" width="6.140625" style="104" customWidth="1"/>
    <col min="1066" max="1066" width="1.42578125" style="104" customWidth="1"/>
    <col min="1067" max="1069" width="6.140625" style="104" customWidth="1"/>
    <col min="1070" max="1070" width="1.42578125" style="104" customWidth="1"/>
    <col min="1071" max="1073" width="6.140625" style="104" customWidth="1"/>
    <col min="1074" max="1074" width="1.42578125" style="104" customWidth="1"/>
    <col min="1075" max="1077" width="6.140625" style="104" customWidth="1"/>
    <col min="1078" max="1078" width="1.42578125" style="104" customWidth="1"/>
    <col min="1079" max="1081" width="6.140625" style="104" customWidth="1"/>
    <col min="1082" max="1280" width="11.42578125" style="104"/>
    <col min="1281" max="1281" width="19.28515625" style="104" customWidth="1"/>
    <col min="1282" max="1284" width="7.42578125" style="104" bestFit="1" customWidth="1"/>
    <col min="1285" max="1285" width="1.42578125" style="104" customWidth="1"/>
    <col min="1286" max="1288" width="6.140625" style="104" customWidth="1"/>
    <col min="1289" max="1289" width="1.42578125" style="104" customWidth="1"/>
    <col min="1290" max="1292" width="6.140625" style="104" customWidth="1"/>
    <col min="1293" max="1293" width="1.42578125" style="104" customWidth="1"/>
    <col min="1294" max="1296" width="6.140625" style="104" customWidth="1"/>
    <col min="1297" max="1297" width="1.42578125" style="104" customWidth="1"/>
    <col min="1298" max="1300" width="6.140625" style="104" customWidth="1"/>
    <col min="1301" max="1301" width="1.42578125" style="104" customWidth="1"/>
    <col min="1302" max="1304" width="6.140625" style="104" customWidth="1"/>
    <col min="1305" max="1305" width="1.42578125" style="104" customWidth="1"/>
    <col min="1306" max="1308" width="6.140625" style="104" customWidth="1"/>
    <col min="1309" max="1309" width="2.140625" style="104" customWidth="1"/>
    <col min="1310" max="1310" width="17" style="104" customWidth="1"/>
    <col min="1311" max="1313" width="6.140625" style="104" customWidth="1"/>
    <col min="1314" max="1314" width="1.42578125" style="104" customWidth="1"/>
    <col min="1315" max="1317" width="6.140625" style="104" customWidth="1"/>
    <col min="1318" max="1318" width="1.42578125" style="104" customWidth="1"/>
    <col min="1319" max="1321" width="6.140625" style="104" customWidth="1"/>
    <col min="1322" max="1322" width="1.42578125" style="104" customWidth="1"/>
    <col min="1323" max="1325" width="6.140625" style="104" customWidth="1"/>
    <col min="1326" max="1326" width="1.42578125" style="104" customWidth="1"/>
    <col min="1327" max="1329" width="6.140625" style="104" customWidth="1"/>
    <col min="1330" max="1330" width="1.42578125" style="104" customWidth="1"/>
    <col min="1331" max="1333" width="6.140625" style="104" customWidth="1"/>
    <col min="1334" max="1334" width="1.42578125" style="104" customWidth="1"/>
    <col min="1335" max="1337" width="6.140625" style="104" customWidth="1"/>
    <col min="1338" max="1536" width="11.42578125" style="104"/>
    <col min="1537" max="1537" width="19.28515625" style="104" customWidth="1"/>
    <col min="1538" max="1540" width="7.42578125" style="104" bestFit="1" customWidth="1"/>
    <col min="1541" max="1541" width="1.42578125" style="104" customWidth="1"/>
    <col min="1542" max="1544" width="6.140625" style="104" customWidth="1"/>
    <col min="1545" max="1545" width="1.42578125" style="104" customWidth="1"/>
    <col min="1546" max="1548" width="6.140625" style="104" customWidth="1"/>
    <col min="1549" max="1549" width="1.42578125" style="104" customWidth="1"/>
    <col min="1550" max="1552" width="6.140625" style="104" customWidth="1"/>
    <col min="1553" max="1553" width="1.42578125" style="104" customWidth="1"/>
    <col min="1554" max="1556" width="6.140625" style="104" customWidth="1"/>
    <col min="1557" max="1557" width="1.42578125" style="104" customWidth="1"/>
    <col min="1558" max="1560" width="6.140625" style="104" customWidth="1"/>
    <col min="1561" max="1561" width="1.42578125" style="104" customWidth="1"/>
    <col min="1562" max="1564" width="6.140625" style="104" customWidth="1"/>
    <col min="1565" max="1565" width="2.140625" style="104" customWidth="1"/>
    <col min="1566" max="1566" width="17" style="104" customWidth="1"/>
    <col min="1567" max="1569" width="6.140625" style="104" customWidth="1"/>
    <col min="1570" max="1570" width="1.42578125" style="104" customWidth="1"/>
    <col min="1571" max="1573" width="6.140625" style="104" customWidth="1"/>
    <col min="1574" max="1574" width="1.42578125" style="104" customWidth="1"/>
    <col min="1575" max="1577" width="6.140625" style="104" customWidth="1"/>
    <col min="1578" max="1578" width="1.42578125" style="104" customWidth="1"/>
    <col min="1579" max="1581" width="6.140625" style="104" customWidth="1"/>
    <col min="1582" max="1582" width="1.42578125" style="104" customWidth="1"/>
    <col min="1583" max="1585" width="6.140625" style="104" customWidth="1"/>
    <col min="1586" max="1586" width="1.42578125" style="104" customWidth="1"/>
    <col min="1587" max="1589" width="6.140625" style="104" customWidth="1"/>
    <col min="1590" max="1590" width="1.42578125" style="104" customWidth="1"/>
    <col min="1591" max="1593" width="6.140625" style="104" customWidth="1"/>
    <col min="1594" max="1792" width="11.42578125" style="104"/>
    <col min="1793" max="1793" width="19.28515625" style="104" customWidth="1"/>
    <col min="1794" max="1796" width="7.42578125" style="104" bestFit="1" customWidth="1"/>
    <col min="1797" max="1797" width="1.42578125" style="104" customWidth="1"/>
    <col min="1798" max="1800" width="6.140625" style="104" customWidth="1"/>
    <col min="1801" max="1801" width="1.42578125" style="104" customWidth="1"/>
    <col min="1802" max="1804" width="6.140625" style="104" customWidth="1"/>
    <col min="1805" max="1805" width="1.42578125" style="104" customWidth="1"/>
    <col min="1806" max="1808" width="6.140625" style="104" customWidth="1"/>
    <col min="1809" max="1809" width="1.42578125" style="104" customWidth="1"/>
    <col min="1810" max="1812" width="6.140625" style="104" customWidth="1"/>
    <col min="1813" max="1813" width="1.42578125" style="104" customWidth="1"/>
    <col min="1814" max="1816" width="6.140625" style="104" customWidth="1"/>
    <col min="1817" max="1817" width="1.42578125" style="104" customWidth="1"/>
    <col min="1818" max="1820" width="6.140625" style="104" customWidth="1"/>
    <col min="1821" max="1821" width="2.140625" style="104" customWidth="1"/>
    <col min="1822" max="1822" width="17" style="104" customWidth="1"/>
    <col min="1823" max="1825" width="6.140625" style="104" customWidth="1"/>
    <col min="1826" max="1826" width="1.42578125" style="104" customWidth="1"/>
    <col min="1827" max="1829" width="6.140625" style="104" customWidth="1"/>
    <col min="1830" max="1830" width="1.42578125" style="104" customWidth="1"/>
    <col min="1831" max="1833" width="6.140625" style="104" customWidth="1"/>
    <col min="1834" max="1834" width="1.42578125" style="104" customWidth="1"/>
    <col min="1835" max="1837" width="6.140625" style="104" customWidth="1"/>
    <col min="1838" max="1838" width="1.42578125" style="104" customWidth="1"/>
    <col min="1839" max="1841" width="6.140625" style="104" customWidth="1"/>
    <col min="1842" max="1842" width="1.42578125" style="104" customWidth="1"/>
    <col min="1843" max="1845" width="6.140625" style="104" customWidth="1"/>
    <col min="1846" max="1846" width="1.42578125" style="104" customWidth="1"/>
    <col min="1847" max="1849" width="6.140625" style="104" customWidth="1"/>
    <col min="1850" max="2048" width="11.42578125" style="104"/>
    <col min="2049" max="2049" width="19.28515625" style="104" customWidth="1"/>
    <col min="2050" max="2052" width="7.42578125" style="104" bestFit="1" customWidth="1"/>
    <col min="2053" max="2053" width="1.42578125" style="104" customWidth="1"/>
    <col min="2054" max="2056" width="6.140625" style="104" customWidth="1"/>
    <col min="2057" max="2057" width="1.42578125" style="104" customWidth="1"/>
    <col min="2058" max="2060" width="6.140625" style="104" customWidth="1"/>
    <col min="2061" max="2061" width="1.42578125" style="104" customWidth="1"/>
    <col min="2062" max="2064" width="6.140625" style="104" customWidth="1"/>
    <col min="2065" max="2065" width="1.42578125" style="104" customWidth="1"/>
    <col min="2066" max="2068" width="6.140625" style="104" customWidth="1"/>
    <col min="2069" max="2069" width="1.42578125" style="104" customWidth="1"/>
    <col min="2070" max="2072" width="6.140625" style="104" customWidth="1"/>
    <col min="2073" max="2073" width="1.42578125" style="104" customWidth="1"/>
    <col min="2074" max="2076" width="6.140625" style="104" customWidth="1"/>
    <col min="2077" max="2077" width="2.140625" style="104" customWidth="1"/>
    <col min="2078" max="2078" width="17" style="104" customWidth="1"/>
    <col min="2079" max="2081" width="6.140625" style="104" customWidth="1"/>
    <col min="2082" max="2082" width="1.42578125" style="104" customWidth="1"/>
    <col min="2083" max="2085" width="6.140625" style="104" customWidth="1"/>
    <col min="2086" max="2086" width="1.42578125" style="104" customWidth="1"/>
    <col min="2087" max="2089" width="6.140625" style="104" customWidth="1"/>
    <col min="2090" max="2090" width="1.42578125" style="104" customWidth="1"/>
    <col min="2091" max="2093" width="6.140625" style="104" customWidth="1"/>
    <col min="2094" max="2094" width="1.42578125" style="104" customWidth="1"/>
    <col min="2095" max="2097" width="6.140625" style="104" customWidth="1"/>
    <col min="2098" max="2098" width="1.42578125" style="104" customWidth="1"/>
    <col min="2099" max="2101" width="6.140625" style="104" customWidth="1"/>
    <col min="2102" max="2102" width="1.42578125" style="104" customWidth="1"/>
    <col min="2103" max="2105" width="6.140625" style="104" customWidth="1"/>
    <col min="2106" max="2304" width="11.42578125" style="104"/>
    <col min="2305" max="2305" width="19.28515625" style="104" customWidth="1"/>
    <col min="2306" max="2308" width="7.42578125" style="104" bestFit="1" customWidth="1"/>
    <col min="2309" max="2309" width="1.42578125" style="104" customWidth="1"/>
    <col min="2310" max="2312" width="6.140625" style="104" customWidth="1"/>
    <col min="2313" max="2313" width="1.42578125" style="104" customWidth="1"/>
    <col min="2314" max="2316" width="6.140625" style="104" customWidth="1"/>
    <col min="2317" max="2317" width="1.42578125" style="104" customWidth="1"/>
    <col min="2318" max="2320" width="6.140625" style="104" customWidth="1"/>
    <col min="2321" max="2321" width="1.42578125" style="104" customWidth="1"/>
    <col min="2322" max="2324" width="6.140625" style="104" customWidth="1"/>
    <col min="2325" max="2325" width="1.42578125" style="104" customWidth="1"/>
    <col min="2326" max="2328" width="6.140625" style="104" customWidth="1"/>
    <col min="2329" max="2329" width="1.42578125" style="104" customWidth="1"/>
    <col min="2330" max="2332" width="6.140625" style="104" customWidth="1"/>
    <col min="2333" max="2333" width="2.140625" style="104" customWidth="1"/>
    <col min="2334" max="2334" width="17" style="104" customWidth="1"/>
    <col min="2335" max="2337" width="6.140625" style="104" customWidth="1"/>
    <col min="2338" max="2338" width="1.42578125" style="104" customWidth="1"/>
    <col min="2339" max="2341" width="6.140625" style="104" customWidth="1"/>
    <col min="2342" max="2342" width="1.42578125" style="104" customWidth="1"/>
    <col min="2343" max="2345" width="6.140625" style="104" customWidth="1"/>
    <col min="2346" max="2346" width="1.42578125" style="104" customWidth="1"/>
    <col min="2347" max="2349" width="6.140625" style="104" customWidth="1"/>
    <col min="2350" max="2350" width="1.42578125" style="104" customWidth="1"/>
    <col min="2351" max="2353" width="6.140625" style="104" customWidth="1"/>
    <col min="2354" max="2354" width="1.42578125" style="104" customWidth="1"/>
    <col min="2355" max="2357" width="6.140625" style="104" customWidth="1"/>
    <col min="2358" max="2358" width="1.42578125" style="104" customWidth="1"/>
    <col min="2359" max="2361" width="6.140625" style="104" customWidth="1"/>
    <col min="2362" max="2560" width="11.42578125" style="104"/>
    <col min="2561" max="2561" width="19.28515625" style="104" customWidth="1"/>
    <col min="2562" max="2564" width="7.42578125" style="104" bestFit="1" customWidth="1"/>
    <col min="2565" max="2565" width="1.42578125" style="104" customWidth="1"/>
    <col min="2566" max="2568" width="6.140625" style="104" customWidth="1"/>
    <col min="2569" max="2569" width="1.42578125" style="104" customWidth="1"/>
    <col min="2570" max="2572" width="6.140625" style="104" customWidth="1"/>
    <col min="2573" max="2573" width="1.42578125" style="104" customWidth="1"/>
    <col min="2574" max="2576" width="6.140625" style="104" customWidth="1"/>
    <col min="2577" max="2577" width="1.42578125" style="104" customWidth="1"/>
    <col min="2578" max="2580" width="6.140625" style="104" customWidth="1"/>
    <col min="2581" max="2581" width="1.42578125" style="104" customWidth="1"/>
    <col min="2582" max="2584" width="6.140625" style="104" customWidth="1"/>
    <col min="2585" max="2585" width="1.42578125" style="104" customWidth="1"/>
    <col min="2586" max="2588" width="6.140625" style="104" customWidth="1"/>
    <col min="2589" max="2589" width="2.140625" style="104" customWidth="1"/>
    <col min="2590" max="2590" width="17" style="104" customWidth="1"/>
    <col min="2591" max="2593" width="6.140625" style="104" customWidth="1"/>
    <col min="2594" max="2594" width="1.42578125" style="104" customWidth="1"/>
    <col min="2595" max="2597" width="6.140625" style="104" customWidth="1"/>
    <col min="2598" max="2598" width="1.42578125" style="104" customWidth="1"/>
    <col min="2599" max="2601" width="6.140625" style="104" customWidth="1"/>
    <col min="2602" max="2602" width="1.42578125" style="104" customWidth="1"/>
    <col min="2603" max="2605" width="6.140625" style="104" customWidth="1"/>
    <col min="2606" max="2606" width="1.42578125" style="104" customWidth="1"/>
    <col min="2607" max="2609" width="6.140625" style="104" customWidth="1"/>
    <col min="2610" max="2610" width="1.42578125" style="104" customWidth="1"/>
    <col min="2611" max="2613" width="6.140625" style="104" customWidth="1"/>
    <col min="2614" max="2614" width="1.42578125" style="104" customWidth="1"/>
    <col min="2615" max="2617" width="6.140625" style="104" customWidth="1"/>
    <col min="2618" max="2816" width="11.42578125" style="104"/>
    <col min="2817" max="2817" width="19.28515625" style="104" customWidth="1"/>
    <col min="2818" max="2820" width="7.42578125" style="104" bestFit="1" customWidth="1"/>
    <col min="2821" max="2821" width="1.42578125" style="104" customWidth="1"/>
    <col min="2822" max="2824" width="6.140625" style="104" customWidth="1"/>
    <col min="2825" max="2825" width="1.42578125" style="104" customWidth="1"/>
    <col min="2826" max="2828" width="6.140625" style="104" customWidth="1"/>
    <col min="2829" max="2829" width="1.42578125" style="104" customWidth="1"/>
    <col min="2830" max="2832" width="6.140625" style="104" customWidth="1"/>
    <col min="2833" max="2833" width="1.42578125" style="104" customWidth="1"/>
    <col min="2834" max="2836" width="6.140625" style="104" customWidth="1"/>
    <col min="2837" max="2837" width="1.42578125" style="104" customWidth="1"/>
    <col min="2838" max="2840" width="6.140625" style="104" customWidth="1"/>
    <col min="2841" max="2841" width="1.42578125" style="104" customWidth="1"/>
    <col min="2842" max="2844" width="6.140625" style="104" customWidth="1"/>
    <col min="2845" max="2845" width="2.140625" style="104" customWidth="1"/>
    <col min="2846" max="2846" width="17" style="104" customWidth="1"/>
    <col min="2847" max="2849" width="6.140625" style="104" customWidth="1"/>
    <col min="2850" max="2850" width="1.42578125" style="104" customWidth="1"/>
    <col min="2851" max="2853" width="6.140625" style="104" customWidth="1"/>
    <col min="2854" max="2854" width="1.42578125" style="104" customWidth="1"/>
    <col min="2855" max="2857" width="6.140625" style="104" customWidth="1"/>
    <col min="2858" max="2858" width="1.42578125" style="104" customWidth="1"/>
    <col min="2859" max="2861" width="6.140625" style="104" customWidth="1"/>
    <col min="2862" max="2862" width="1.42578125" style="104" customWidth="1"/>
    <col min="2863" max="2865" width="6.140625" style="104" customWidth="1"/>
    <col min="2866" max="2866" width="1.42578125" style="104" customWidth="1"/>
    <col min="2867" max="2869" width="6.140625" style="104" customWidth="1"/>
    <col min="2870" max="2870" width="1.42578125" style="104" customWidth="1"/>
    <col min="2871" max="2873" width="6.140625" style="104" customWidth="1"/>
    <col min="2874" max="3072" width="11.42578125" style="104"/>
    <col min="3073" max="3073" width="19.28515625" style="104" customWidth="1"/>
    <col min="3074" max="3076" width="7.42578125" style="104" bestFit="1" customWidth="1"/>
    <col min="3077" max="3077" width="1.42578125" style="104" customWidth="1"/>
    <col min="3078" max="3080" width="6.140625" style="104" customWidth="1"/>
    <col min="3081" max="3081" width="1.42578125" style="104" customWidth="1"/>
    <col min="3082" max="3084" width="6.140625" style="104" customWidth="1"/>
    <col min="3085" max="3085" width="1.42578125" style="104" customWidth="1"/>
    <col min="3086" max="3088" width="6.140625" style="104" customWidth="1"/>
    <col min="3089" max="3089" width="1.42578125" style="104" customWidth="1"/>
    <col min="3090" max="3092" width="6.140625" style="104" customWidth="1"/>
    <col min="3093" max="3093" width="1.42578125" style="104" customWidth="1"/>
    <col min="3094" max="3096" width="6.140625" style="104" customWidth="1"/>
    <col min="3097" max="3097" width="1.42578125" style="104" customWidth="1"/>
    <col min="3098" max="3100" width="6.140625" style="104" customWidth="1"/>
    <col min="3101" max="3101" width="2.140625" style="104" customWidth="1"/>
    <col min="3102" max="3102" width="17" style="104" customWidth="1"/>
    <col min="3103" max="3105" width="6.140625" style="104" customWidth="1"/>
    <col min="3106" max="3106" width="1.42578125" style="104" customWidth="1"/>
    <col min="3107" max="3109" width="6.140625" style="104" customWidth="1"/>
    <col min="3110" max="3110" width="1.42578125" style="104" customWidth="1"/>
    <col min="3111" max="3113" width="6.140625" style="104" customWidth="1"/>
    <col min="3114" max="3114" width="1.42578125" style="104" customWidth="1"/>
    <col min="3115" max="3117" width="6.140625" style="104" customWidth="1"/>
    <col min="3118" max="3118" width="1.42578125" style="104" customWidth="1"/>
    <col min="3119" max="3121" width="6.140625" style="104" customWidth="1"/>
    <col min="3122" max="3122" width="1.42578125" style="104" customWidth="1"/>
    <col min="3123" max="3125" width="6.140625" style="104" customWidth="1"/>
    <col min="3126" max="3126" width="1.42578125" style="104" customWidth="1"/>
    <col min="3127" max="3129" width="6.140625" style="104" customWidth="1"/>
    <col min="3130" max="3328" width="11.42578125" style="104"/>
    <col min="3329" max="3329" width="19.28515625" style="104" customWidth="1"/>
    <col min="3330" max="3332" width="7.42578125" style="104" bestFit="1" customWidth="1"/>
    <col min="3333" max="3333" width="1.42578125" style="104" customWidth="1"/>
    <col min="3334" max="3336" width="6.140625" style="104" customWidth="1"/>
    <col min="3337" max="3337" width="1.42578125" style="104" customWidth="1"/>
    <col min="3338" max="3340" width="6.140625" style="104" customWidth="1"/>
    <col min="3341" max="3341" width="1.42578125" style="104" customWidth="1"/>
    <col min="3342" max="3344" width="6.140625" style="104" customWidth="1"/>
    <col min="3345" max="3345" width="1.42578125" style="104" customWidth="1"/>
    <col min="3346" max="3348" width="6.140625" style="104" customWidth="1"/>
    <col min="3349" max="3349" width="1.42578125" style="104" customWidth="1"/>
    <col min="3350" max="3352" width="6.140625" style="104" customWidth="1"/>
    <col min="3353" max="3353" width="1.42578125" style="104" customWidth="1"/>
    <col min="3354" max="3356" width="6.140625" style="104" customWidth="1"/>
    <col min="3357" max="3357" width="2.140625" style="104" customWidth="1"/>
    <col min="3358" max="3358" width="17" style="104" customWidth="1"/>
    <col min="3359" max="3361" width="6.140625" style="104" customWidth="1"/>
    <col min="3362" max="3362" width="1.42578125" style="104" customWidth="1"/>
    <col min="3363" max="3365" width="6.140625" style="104" customWidth="1"/>
    <col min="3366" max="3366" width="1.42578125" style="104" customWidth="1"/>
    <col min="3367" max="3369" width="6.140625" style="104" customWidth="1"/>
    <col min="3370" max="3370" width="1.42578125" style="104" customWidth="1"/>
    <col min="3371" max="3373" width="6.140625" style="104" customWidth="1"/>
    <col min="3374" max="3374" width="1.42578125" style="104" customWidth="1"/>
    <col min="3375" max="3377" width="6.140625" style="104" customWidth="1"/>
    <col min="3378" max="3378" width="1.42578125" style="104" customWidth="1"/>
    <col min="3379" max="3381" width="6.140625" style="104" customWidth="1"/>
    <col min="3382" max="3382" width="1.42578125" style="104" customWidth="1"/>
    <col min="3383" max="3385" width="6.140625" style="104" customWidth="1"/>
    <col min="3386" max="3584" width="11.42578125" style="104"/>
    <col min="3585" max="3585" width="19.28515625" style="104" customWidth="1"/>
    <col min="3586" max="3588" width="7.42578125" style="104" bestFit="1" customWidth="1"/>
    <col min="3589" max="3589" width="1.42578125" style="104" customWidth="1"/>
    <col min="3590" max="3592" width="6.140625" style="104" customWidth="1"/>
    <col min="3593" max="3593" width="1.42578125" style="104" customWidth="1"/>
    <col min="3594" max="3596" width="6.140625" style="104" customWidth="1"/>
    <col min="3597" max="3597" width="1.42578125" style="104" customWidth="1"/>
    <col min="3598" max="3600" width="6.140625" style="104" customWidth="1"/>
    <col min="3601" max="3601" width="1.42578125" style="104" customWidth="1"/>
    <col min="3602" max="3604" width="6.140625" style="104" customWidth="1"/>
    <col min="3605" max="3605" width="1.42578125" style="104" customWidth="1"/>
    <col min="3606" max="3608" width="6.140625" style="104" customWidth="1"/>
    <col min="3609" max="3609" width="1.42578125" style="104" customWidth="1"/>
    <col min="3610" max="3612" width="6.140625" style="104" customWidth="1"/>
    <col min="3613" max="3613" width="2.140625" style="104" customWidth="1"/>
    <col min="3614" max="3614" width="17" style="104" customWidth="1"/>
    <col min="3615" max="3617" width="6.140625" style="104" customWidth="1"/>
    <col min="3618" max="3618" width="1.42578125" style="104" customWidth="1"/>
    <col min="3619" max="3621" width="6.140625" style="104" customWidth="1"/>
    <col min="3622" max="3622" width="1.42578125" style="104" customWidth="1"/>
    <col min="3623" max="3625" width="6.140625" style="104" customWidth="1"/>
    <col min="3626" max="3626" width="1.42578125" style="104" customWidth="1"/>
    <col min="3627" max="3629" width="6.140625" style="104" customWidth="1"/>
    <col min="3630" max="3630" width="1.42578125" style="104" customWidth="1"/>
    <col min="3631" max="3633" width="6.140625" style="104" customWidth="1"/>
    <col min="3634" max="3634" width="1.42578125" style="104" customWidth="1"/>
    <col min="3635" max="3637" width="6.140625" style="104" customWidth="1"/>
    <col min="3638" max="3638" width="1.42578125" style="104" customWidth="1"/>
    <col min="3639" max="3641" width="6.140625" style="104" customWidth="1"/>
    <col min="3642" max="3840" width="11.42578125" style="104"/>
    <col min="3841" max="3841" width="19.28515625" style="104" customWidth="1"/>
    <col min="3842" max="3844" width="7.42578125" style="104" bestFit="1" customWidth="1"/>
    <col min="3845" max="3845" width="1.42578125" style="104" customWidth="1"/>
    <col min="3846" max="3848" width="6.140625" style="104" customWidth="1"/>
    <col min="3849" max="3849" width="1.42578125" style="104" customWidth="1"/>
    <col min="3850" max="3852" width="6.140625" style="104" customWidth="1"/>
    <col min="3853" max="3853" width="1.42578125" style="104" customWidth="1"/>
    <col min="3854" max="3856" width="6.140625" style="104" customWidth="1"/>
    <col min="3857" max="3857" width="1.42578125" style="104" customWidth="1"/>
    <col min="3858" max="3860" width="6.140625" style="104" customWidth="1"/>
    <col min="3861" max="3861" width="1.42578125" style="104" customWidth="1"/>
    <col min="3862" max="3864" width="6.140625" style="104" customWidth="1"/>
    <col min="3865" max="3865" width="1.42578125" style="104" customWidth="1"/>
    <col min="3866" max="3868" width="6.140625" style="104" customWidth="1"/>
    <col min="3869" max="3869" width="2.140625" style="104" customWidth="1"/>
    <col min="3870" max="3870" width="17" style="104" customWidth="1"/>
    <col min="3871" max="3873" width="6.140625" style="104" customWidth="1"/>
    <col min="3874" max="3874" width="1.42578125" style="104" customWidth="1"/>
    <col min="3875" max="3877" width="6.140625" style="104" customWidth="1"/>
    <col min="3878" max="3878" width="1.42578125" style="104" customWidth="1"/>
    <col min="3879" max="3881" width="6.140625" style="104" customWidth="1"/>
    <col min="3882" max="3882" width="1.42578125" style="104" customWidth="1"/>
    <col min="3883" max="3885" width="6.140625" style="104" customWidth="1"/>
    <col min="3886" max="3886" width="1.42578125" style="104" customWidth="1"/>
    <col min="3887" max="3889" width="6.140625" style="104" customWidth="1"/>
    <col min="3890" max="3890" width="1.42578125" style="104" customWidth="1"/>
    <col min="3891" max="3893" width="6.140625" style="104" customWidth="1"/>
    <col min="3894" max="3894" width="1.42578125" style="104" customWidth="1"/>
    <col min="3895" max="3897" width="6.140625" style="104" customWidth="1"/>
    <col min="3898" max="4096" width="11.42578125" style="104"/>
    <col min="4097" max="4097" width="19.28515625" style="104" customWidth="1"/>
    <col min="4098" max="4100" width="7.42578125" style="104" bestFit="1" customWidth="1"/>
    <col min="4101" max="4101" width="1.42578125" style="104" customWidth="1"/>
    <col min="4102" max="4104" width="6.140625" style="104" customWidth="1"/>
    <col min="4105" max="4105" width="1.42578125" style="104" customWidth="1"/>
    <col min="4106" max="4108" width="6.140625" style="104" customWidth="1"/>
    <col min="4109" max="4109" width="1.42578125" style="104" customWidth="1"/>
    <col min="4110" max="4112" width="6.140625" style="104" customWidth="1"/>
    <col min="4113" max="4113" width="1.42578125" style="104" customWidth="1"/>
    <col min="4114" max="4116" width="6.140625" style="104" customWidth="1"/>
    <col min="4117" max="4117" width="1.42578125" style="104" customWidth="1"/>
    <col min="4118" max="4120" width="6.140625" style="104" customWidth="1"/>
    <col min="4121" max="4121" width="1.42578125" style="104" customWidth="1"/>
    <col min="4122" max="4124" width="6.140625" style="104" customWidth="1"/>
    <col min="4125" max="4125" width="2.140625" style="104" customWidth="1"/>
    <col min="4126" max="4126" width="17" style="104" customWidth="1"/>
    <col min="4127" max="4129" width="6.140625" style="104" customWidth="1"/>
    <col min="4130" max="4130" width="1.42578125" style="104" customWidth="1"/>
    <col min="4131" max="4133" width="6.140625" style="104" customWidth="1"/>
    <col min="4134" max="4134" width="1.42578125" style="104" customWidth="1"/>
    <col min="4135" max="4137" width="6.140625" style="104" customWidth="1"/>
    <col min="4138" max="4138" width="1.42578125" style="104" customWidth="1"/>
    <col min="4139" max="4141" width="6.140625" style="104" customWidth="1"/>
    <col min="4142" max="4142" width="1.42578125" style="104" customWidth="1"/>
    <col min="4143" max="4145" width="6.140625" style="104" customWidth="1"/>
    <col min="4146" max="4146" width="1.42578125" style="104" customWidth="1"/>
    <col min="4147" max="4149" width="6.140625" style="104" customWidth="1"/>
    <col min="4150" max="4150" width="1.42578125" style="104" customWidth="1"/>
    <col min="4151" max="4153" width="6.140625" style="104" customWidth="1"/>
    <col min="4154" max="4352" width="11.42578125" style="104"/>
    <col min="4353" max="4353" width="19.28515625" style="104" customWidth="1"/>
    <col min="4354" max="4356" width="7.42578125" style="104" bestFit="1" customWidth="1"/>
    <col min="4357" max="4357" width="1.42578125" style="104" customWidth="1"/>
    <col min="4358" max="4360" width="6.140625" style="104" customWidth="1"/>
    <col min="4361" max="4361" width="1.42578125" style="104" customWidth="1"/>
    <col min="4362" max="4364" width="6.140625" style="104" customWidth="1"/>
    <col min="4365" max="4365" width="1.42578125" style="104" customWidth="1"/>
    <col min="4366" max="4368" width="6.140625" style="104" customWidth="1"/>
    <col min="4369" max="4369" width="1.42578125" style="104" customWidth="1"/>
    <col min="4370" max="4372" width="6.140625" style="104" customWidth="1"/>
    <col min="4373" max="4373" width="1.42578125" style="104" customWidth="1"/>
    <col min="4374" max="4376" width="6.140625" style="104" customWidth="1"/>
    <col min="4377" max="4377" width="1.42578125" style="104" customWidth="1"/>
    <col min="4378" max="4380" width="6.140625" style="104" customWidth="1"/>
    <col min="4381" max="4381" width="2.140625" style="104" customWidth="1"/>
    <col min="4382" max="4382" width="17" style="104" customWidth="1"/>
    <col min="4383" max="4385" width="6.140625" style="104" customWidth="1"/>
    <col min="4386" max="4386" width="1.42578125" style="104" customWidth="1"/>
    <col min="4387" max="4389" width="6.140625" style="104" customWidth="1"/>
    <col min="4390" max="4390" width="1.42578125" style="104" customWidth="1"/>
    <col min="4391" max="4393" width="6.140625" style="104" customWidth="1"/>
    <col min="4394" max="4394" width="1.42578125" style="104" customWidth="1"/>
    <col min="4395" max="4397" width="6.140625" style="104" customWidth="1"/>
    <col min="4398" max="4398" width="1.42578125" style="104" customWidth="1"/>
    <col min="4399" max="4401" width="6.140625" style="104" customWidth="1"/>
    <col min="4402" max="4402" width="1.42578125" style="104" customWidth="1"/>
    <col min="4403" max="4405" width="6.140625" style="104" customWidth="1"/>
    <col min="4406" max="4406" width="1.42578125" style="104" customWidth="1"/>
    <col min="4407" max="4409" width="6.140625" style="104" customWidth="1"/>
    <col min="4410" max="4608" width="11.42578125" style="104"/>
    <col min="4609" max="4609" width="19.28515625" style="104" customWidth="1"/>
    <col min="4610" max="4612" width="7.42578125" style="104" bestFit="1" customWidth="1"/>
    <col min="4613" max="4613" width="1.42578125" style="104" customWidth="1"/>
    <col min="4614" max="4616" width="6.140625" style="104" customWidth="1"/>
    <col min="4617" max="4617" width="1.42578125" style="104" customWidth="1"/>
    <col min="4618" max="4620" width="6.140625" style="104" customWidth="1"/>
    <col min="4621" max="4621" width="1.42578125" style="104" customWidth="1"/>
    <col min="4622" max="4624" width="6.140625" style="104" customWidth="1"/>
    <col min="4625" max="4625" width="1.42578125" style="104" customWidth="1"/>
    <col min="4626" max="4628" width="6.140625" style="104" customWidth="1"/>
    <col min="4629" max="4629" width="1.42578125" style="104" customWidth="1"/>
    <col min="4630" max="4632" width="6.140625" style="104" customWidth="1"/>
    <col min="4633" max="4633" width="1.42578125" style="104" customWidth="1"/>
    <col min="4634" max="4636" width="6.140625" style="104" customWidth="1"/>
    <col min="4637" max="4637" width="2.140625" style="104" customWidth="1"/>
    <col min="4638" max="4638" width="17" style="104" customWidth="1"/>
    <col min="4639" max="4641" width="6.140625" style="104" customWidth="1"/>
    <col min="4642" max="4642" width="1.42578125" style="104" customWidth="1"/>
    <col min="4643" max="4645" width="6.140625" style="104" customWidth="1"/>
    <col min="4646" max="4646" width="1.42578125" style="104" customWidth="1"/>
    <col min="4647" max="4649" width="6.140625" style="104" customWidth="1"/>
    <col min="4650" max="4650" width="1.42578125" style="104" customWidth="1"/>
    <col min="4651" max="4653" width="6.140625" style="104" customWidth="1"/>
    <col min="4654" max="4654" width="1.42578125" style="104" customWidth="1"/>
    <col min="4655" max="4657" width="6.140625" style="104" customWidth="1"/>
    <col min="4658" max="4658" width="1.42578125" style="104" customWidth="1"/>
    <col min="4659" max="4661" width="6.140625" style="104" customWidth="1"/>
    <col min="4662" max="4662" width="1.42578125" style="104" customWidth="1"/>
    <col min="4663" max="4665" width="6.140625" style="104" customWidth="1"/>
    <col min="4666" max="4864" width="11.42578125" style="104"/>
    <col min="4865" max="4865" width="19.28515625" style="104" customWidth="1"/>
    <col min="4866" max="4868" width="7.42578125" style="104" bestFit="1" customWidth="1"/>
    <col min="4869" max="4869" width="1.42578125" style="104" customWidth="1"/>
    <col min="4870" max="4872" width="6.140625" style="104" customWidth="1"/>
    <col min="4873" max="4873" width="1.42578125" style="104" customWidth="1"/>
    <col min="4874" max="4876" width="6.140625" style="104" customWidth="1"/>
    <col min="4877" max="4877" width="1.42578125" style="104" customWidth="1"/>
    <col min="4878" max="4880" width="6.140625" style="104" customWidth="1"/>
    <col min="4881" max="4881" width="1.42578125" style="104" customWidth="1"/>
    <col min="4882" max="4884" width="6.140625" style="104" customWidth="1"/>
    <col min="4885" max="4885" width="1.42578125" style="104" customWidth="1"/>
    <col min="4886" max="4888" width="6.140625" style="104" customWidth="1"/>
    <col min="4889" max="4889" width="1.42578125" style="104" customWidth="1"/>
    <col min="4890" max="4892" width="6.140625" style="104" customWidth="1"/>
    <col min="4893" max="4893" width="2.140625" style="104" customWidth="1"/>
    <col min="4894" max="4894" width="17" style="104" customWidth="1"/>
    <col min="4895" max="4897" width="6.140625" style="104" customWidth="1"/>
    <col min="4898" max="4898" width="1.42578125" style="104" customWidth="1"/>
    <col min="4899" max="4901" width="6.140625" style="104" customWidth="1"/>
    <col min="4902" max="4902" width="1.42578125" style="104" customWidth="1"/>
    <col min="4903" max="4905" width="6.140625" style="104" customWidth="1"/>
    <col min="4906" max="4906" width="1.42578125" style="104" customWidth="1"/>
    <col min="4907" max="4909" width="6.140625" style="104" customWidth="1"/>
    <col min="4910" max="4910" width="1.42578125" style="104" customWidth="1"/>
    <col min="4911" max="4913" width="6.140625" style="104" customWidth="1"/>
    <col min="4914" max="4914" width="1.42578125" style="104" customWidth="1"/>
    <col min="4915" max="4917" width="6.140625" style="104" customWidth="1"/>
    <col min="4918" max="4918" width="1.42578125" style="104" customWidth="1"/>
    <col min="4919" max="4921" width="6.140625" style="104" customWidth="1"/>
    <col min="4922" max="5120" width="11.42578125" style="104"/>
    <col min="5121" max="5121" width="19.28515625" style="104" customWidth="1"/>
    <col min="5122" max="5124" width="7.42578125" style="104" bestFit="1" customWidth="1"/>
    <col min="5125" max="5125" width="1.42578125" style="104" customWidth="1"/>
    <col min="5126" max="5128" width="6.140625" style="104" customWidth="1"/>
    <col min="5129" max="5129" width="1.42578125" style="104" customWidth="1"/>
    <col min="5130" max="5132" width="6.140625" style="104" customWidth="1"/>
    <col min="5133" max="5133" width="1.42578125" style="104" customWidth="1"/>
    <col min="5134" max="5136" width="6.140625" style="104" customWidth="1"/>
    <col min="5137" max="5137" width="1.42578125" style="104" customWidth="1"/>
    <col min="5138" max="5140" width="6.140625" style="104" customWidth="1"/>
    <col min="5141" max="5141" width="1.42578125" style="104" customWidth="1"/>
    <col min="5142" max="5144" width="6.140625" style="104" customWidth="1"/>
    <col min="5145" max="5145" width="1.42578125" style="104" customWidth="1"/>
    <col min="5146" max="5148" width="6.140625" style="104" customWidth="1"/>
    <col min="5149" max="5149" width="2.140625" style="104" customWidth="1"/>
    <col min="5150" max="5150" width="17" style="104" customWidth="1"/>
    <col min="5151" max="5153" width="6.140625" style="104" customWidth="1"/>
    <col min="5154" max="5154" width="1.42578125" style="104" customWidth="1"/>
    <col min="5155" max="5157" width="6.140625" style="104" customWidth="1"/>
    <col min="5158" max="5158" width="1.42578125" style="104" customWidth="1"/>
    <col min="5159" max="5161" width="6.140625" style="104" customWidth="1"/>
    <col min="5162" max="5162" width="1.42578125" style="104" customWidth="1"/>
    <col min="5163" max="5165" width="6.140625" style="104" customWidth="1"/>
    <col min="5166" max="5166" width="1.42578125" style="104" customWidth="1"/>
    <col min="5167" max="5169" width="6.140625" style="104" customWidth="1"/>
    <col min="5170" max="5170" width="1.42578125" style="104" customWidth="1"/>
    <col min="5171" max="5173" width="6.140625" style="104" customWidth="1"/>
    <col min="5174" max="5174" width="1.42578125" style="104" customWidth="1"/>
    <col min="5175" max="5177" width="6.140625" style="104" customWidth="1"/>
    <col min="5178" max="5376" width="11.42578125" style="104"/>
    <col min="5377" max="5377" width="19.28515625" style="104" customWidth="1"/>
    <col min="5378" max="5380" width="7.42578125" style="104" bestFit="1" customWidth="1"/>
    <col min="5381" max="5381" width="1.42578125" style="104" customWidth="1"/>
    <col min="5382" max="5384" width="6.140625" style="104" customWidth="1"/>
    <col min="5385" max="5385" width="1.42578125" style="104" customWidth="1"/>
    <col min="5386" max="5388" width="6.140625" style="104" customWidth="1"/>
    <col min="5389" max="5389" width="1.42578125" style="104" customWidth="1"/>
    <col min="5390" max="5392" width="6.140625" style="104" customWidth="1"/>
    <col min="5393" max="5393" width="1.42578125" style="104" customWidth="1"/>
    <col min="5394" max="5396" width="6.140625" style="104" customWidth="1"/>
    <col min="5397" max="5397" width="1.42578125" style="104" customWidth="1"/>
    <col min="5398" max="5400" width="6.140625" style="104" customWidth="1"/>
    <col min="5401" max="5401" width="1.42578125" style="104" customWidth="1"/>
    <col min="5402" max="5404" width="6.140625" style="104" customWidth="1"/>
    <col min="5405" max="5405" width="2.140625" style="104" customWidth="1"/>
    <col min="5406" max="5406" width="17" style="104" customWidth="1"/>
    <col min="5407" max="5409" width="6.140625" style="104" customWidth="1"/>
    <col min="5410" max="5410" width="1.42578125" style="104" customWidth="1"/>
    <col min="5411" max="5413" width="6.140625" style="104" customWidth="1"/>
    <col min="5414" max="5414" width="1.42578125" style="104" customWidth="1"/>
    <col min="5415" max="5417" width="6.140625" style="104" customWidth="1"/>
    <col min="5418" max="5418" width="1.42578125" style="104" customWidth="1"/>
    <col min="5419" max="5421" width="6.140625" style="104" customWidth="1"/>
    <col min="5422" max="5422" width="1.42578125" style="104" customWidth="1"/>
    <col min="5423" max="5425" width="6.140625" style="104" customWidth="1"/>
    <col min="5426" max="5426" width="1.42578125" style="104" customWidth="1"/>
    <col min="5427" max="5429" width="6.140625" style="104" customWidth="1"/>
    <col min="5430" max="5430" width="1.42578125" style="104" customWidth="1"/>
    <col min="5431" max="5433" width="6.140625" style="104" customWidth="1"/>
    <col min="5434" max="5632" width="11.42578125" style="104"/>
    <col min="5633" max="5633" width="19.28515625" style="104" customWidth="1"/>
    <col min="5634" max="5636" width="7.42578125" style="104" bestFit="1" customWidth="1"/>
    <col min="5637" max="5637" width="1.42578125" style="104" customWidth="1"/>
    <col min="5638" max="5640" width="6.140625" style="104" customWidth="1"/>
    <col min="5641" max="5641" width="1.42578125" style="104" customWidth="1"/>
    <col min="5642" max="5644" width="6.140625" style="104" customWidth="1"/>
    <col min="5645" max="5645" width="1.42578125" style="104" customWidth="1"/>
    <col min="5646" max="5648" width="6.140625" style="104" customWidth="1"/>
    <col min="5649" max="5649" width="1.42578125" style="104" customWidth="1"/>
    <col min="5650" max="5652" width="6.140625" style="104" customWidth="1"/>
    <col min="5653" max="5653" width="1.42578125" style="104" customWidth="1"/>
    <col min="5654" max="5656" width="6.140625" style="104" customWidth="1"/>
    <col min="5657" max="5657" width="1.42578125" style="104" customWidth="1"/>
    <col min="5658" max="5660" width="6.140625" style="104" customWidth="1"/>
    <col min="5661" max="5661" width="2.140625" style="104" customWidth="1"/>
    <col min="5662" max="5662" width="17" style="104" customWidth="1"/>
    <col min="5663" max="5665" width="6.140625" style="104" customWidth="1"/>
    <col min="5666" max="5666" width="1.42578125" style="104" customWidth="1"/>
    <col min="5667" max="5669" width="6.140625" style="104" customWidth="1"/>
    <col min="5670" max="5670" width="1.42578125" style="104" customWidth="1"/>
    <col min="5671" max="5673" width="6.140625" style="104" customWidth="1"/>
    <col min="5674" max="5674" width="1.42578125" style="104" customWidth="1"/>
    <col min="5675" max="5677" width="6.140625" style="104" customWidth="1"/>
    <col min="5678" max="5678" width="1.42578125" style="104" customWidth="1"/>
    <col min="5679" max="5681" width="6.140625" style="104" customWidth="1"/>
    <col min="5682" max="5682" width="1.42578125" style="104" customWidth="1"/>
    <col min="5683" max="5685" width="6.140625" style="104" customWidth="1"/>
    <col min="5686" max="5686" width="1.42578125" style="104" customWidth="1"/>
    <col min="5687" max="5689" width="6.140625" style="104" customWidth="1"/>
    <col min="5690" max="5888" width="11.42578125" style="104"/>
    <col min="5889" max="5889" width="19.28515625" style="104" customWidth="1"/>
    <col min="5890" max="5892" width="7.42578125" style="104" bestFit="1" customWidth="1"/>
    <col min="5893" max="5893" width="1.42578125" style="104" customWidth="1"/>
    <col min="5894" max="5896" width="6.140625" style="104" customWidth="1"/>
    <col min="5897" max="5897" width="1.42578125" style="104" customWidth="1"/>
    <col min="5898" max="5900" width="6.140625" style="104" customWidth="1"/>
    <col min="5901" max="5901" width="1.42578125" style="104" customWidth="1"/>
    <col min="5902" max="5904" width="6.140625" style="104" customWidth="1"/>
    <col min="5905" max="5905" width="1.42578125" style="104" customWidth="1"/>
    <col min="5906" max="5908" width="6.140625" style="104" customWidth="1"/>
    <col min="5909" max="5909" width="1.42578125" style="104" customWidth="1"/>
    <col min="5910" max="5912" width="6.140625" style="104" customWidth="1"/>
    <col min="5913" max="5913" width="1.42578125" style="104" customWidth="1"/>
    <col min="5914" max="5916" width="6.140625" style="104" customWidth="1"/>
    <col min="5917" max="5917" width="2.140625" style="104" customWidth="1"/>
    <col min="5918" max="5918" width="17" style="104" customWidth="1"/>
    <col min="5919" max="5921" width="6.140625" style="104" customWidth="1"/>
    <col min="5922" max="5922" width="1.42578125" style="104" customWidth="1"/>
    <col min="5923" max="5925" width="6.140625" style="104" customWidth="1"/>
    <col min="5926" max="5926" width="1.42578125" style="104" customWidth="1"/>
    <col min="5927" max="5929" width="6.140625" style="104" customWidth="1"/>
    <col min="5930" max="5930" width="1.42578125" style="104" customWidth="1"/>
    <col min="5931" max="5933" width="6.140625" style="104" customWidth="1"/>
    <col min="5934" max="5934" width="1.42578125" style="104" customWidth="1"/>
    <col min="5935" max="5937" width="6.140625" style="104" customWidth="1"/>
    <col min="5938" max="5938" width="1.42578125" style="104" customWidth="1"/>
    <col min="5939" max="5941" width="6.140625" style="104" customWidth="1"/>
    <col min="5942" max="5942" width="1.42578125" style="104" customWidth="1"/>
    <col min="5943" max="5945" width="6.140625" style="104" customWidth="1"/>
    <col min="5946" max="6144" width="11.42578125" style="104"/>
    <col min="6145" max="6145" width="19.28515625" style="104" customWidth="1"/>
    <col min="6146" max="6148" width="7.42578125" style="104" bestFit="1" customWidth="1"/>
    <col min="6149" max="6149" width="1.42578125" style="104" customWidth="1"/>
    <col min="6150" max="6152" width="6.140625" style="104" customWidth="1"/>
    <col min="6153" max="6153" width="1.42578125" style="104" customWidth="1"/>
    <col min="6154" max="6156" width="6.140625" style="104" customWidth="1"/>
    <col min="6157" max="6157" width="1.42578125" style="104" customWidth="1"/>
    <col min="6158" max="6160" width="6.140625" style="104" customWidth="1"/>
    <col min="6161" max="6161" width="1.42578125" style="104" customWidth="1"/>
    <col min="6162" max="6164" width="6.140625" style="104" customWidth="1"/>
    <col min="6165" max="6165" width="1.42578125" style="104" customWidth="1"/>
    <col min="6166" max="6168" width="6.140625" style="104" customWidth="1"/>
    <col min="6169" max="6169" width="1.42578125" style="104" customWidth="1"/>
    <col min="6170" max="6172" width="6.140625" style="104" customWidth="1"/>
    <col min="6173" max="6173" width="2.140625" style="104" customWidth="1"/>
    <col min="6174" max="6174" width="17" style="104" customWidth="1"/>
    <col min="6175" max="6177" width="6.140625" style="104" customWidth="1"/>
    <col min="6178" max="6178" width="1.42578125" style="104" customWidth="1"/>
    <col min="6179" max="6181" width="6.140625" style="104" customWidth="1"/>
    <col min="6182" max="6182" width="1.42578125" style="104" customWidth="1"/>
    <col min="6183" max="6185" width="6.140625" style="104" customWidth="1"/>
    <col min="6186" max="6186" width="1.42578125" style="104" customWidth="1"/>
    <col min="6187" max="6189" width="6.140625" style="104" customWidth="1"/>
    <col min="6190" max="6190" width="1.42578125" style="104" customWidth="1"/>
    <col min="6191" max="6193" width="6.140625" style="104" customWidth="1"/>
    <col min="6194" max="6194" width="1.42578125" style="104" customWidth="1"/>
    <col min="6195" max="6197" width="6.140625" style="104" customWidth="1"/>
    <col min="6198" max="6198" width="1.42578125" style="104" customWidth="1"/>
    <col min="6199" max="6201" width="6.140625" style="104" customWidth="1"/>
    <col min="6202" max="6400" width="11.42578125" style="104"/>
    <col min="6401" max="6401" width="19.28515625" style="104" customWidth="1"/>
    <col min="6402" max="6404" width="7.42578125" style="104" bestFit="1" customWidth="1"/>
    <col min="6405" max="6405" width="1.42578125" style="104" customWidth="1"/>
    <col min="6406" max="6408" width="6.140625" style="104" customWidth="1"/>
    <col min="6409" max="6409" width="1.42578125" style="104" customWidth="1"/>
    <col min="6410" max="6412" width="6.140625" style="104" customWidth="1"/>
    <col min="6413" max="6413" width="1.42578125" style="104" customWidth="1"/>
    <col min="6414" max="6416" width="6.140625" style="104" customWidth="1"/>
    <col min="6417" max="6417" width="1.42578125" style="104" customWidth="1"/>
    <col min="6418" max="6420" width="6.140625" style="104" customWidth="1"/>
    <col min="6421" max="6421" width="1.42578125" style="104" customWidth="1"/>
    <col min="6422" max="6424" width="6.140625" style="104" customWidth="1"/>
    <col min="6425" max="6425" width="1.42578125" style="104" customWidth="1"/>
    <col min="6426" max="6428" width="6.140625" style="104" customWidth="1"/>
    <col min="6429" max="6429" width="2.140625" style="104" customWidth="1"/>
    <col min="6430" max="6430" width="17" style="104" customWidth="1"/>
    <col min="6431" max="6433" width="6.140625" style="104" customWidth="1"/>
    <col min="6434" max="6434" width="1.42578125" style="104" customWidth="1"/>
    <col min="6435" max="6437" width="6.140625" style="104" customWidth="1"/>
    <col min="6438" max="6438" width="1.42578125" style="104" customWidth="1"/>
    <col min="6439" max="6441" width="6.140625" style="104" customWidth="1"/>
    <col min="6442" max="6442" width="1.42578125" style="104" customWidth="1"/>
    <col min="6443" max="6445" width="6.140625" style="104" customWidth="1"/>
    <col min="6446" max="6446" width="1.42578125" style="104" customWidth="1"/>
    <col min="6447" max="6449" width="6.140625" style="104" customWidth="1"/>
    <col min="6450" max="6450" width="1.42578125" style="104" customWidth="1"/>
    <col min="6451" max="6453" width="6.140625" style="104" customWidth="1"/>
    <col min="6454" max="6454" width="1.42578125" style="104" customWidth="1"/>
    <col min="6455" max="6457" width="6.140625" style="104" customWidth="1"/>
    <col min="6458" max="6656" width="11.42578125" style="104"/>
    <col min="6657" max="6657" width="19.28515625" style="104" customWidth="1"/>
    <col min="6658" max="6660" width="7.42578125" style="104" bestFit="1" customWidth="1"/>
    <col min="6661" max="6661" width="1.42578125" style="104" customWidth="1"/>
    <col min="6662" max="6664" width="6.140625" style="104" customWidth="1"/>
    <col min="6665" max="6665" width="1.42578125" style="104" customWidth="1"/>
    <col min="6666" max="6668" width="6.140625" style="104" customWidth="1"/>
    <col min="6669" max="6669" width="1.42578125" style="104" customWidth="1"/>
    <col min="6670" max="6672" width="6.140625" style="104" customWidth="1"/>
    <col min="6673" max="6673" width="1.42578125" style="104" customWidth="1"/>
    <col min="6674" max="6676" width="6.140625" style="104" customWidth="1"/>
    <col min="6677" max="6677" width="1.42578125" style="104" customWidth="1"/>
    <col min="6678" max="6680" width="6.140625" style="104" customWidth="1"/>
    <col min="6681" max="6681" width="1.42578125" style="104" customWidth="1"/>
    <col min="6682" max="6684" width="6.140625" style="104" customWidth="1"/>
    <col min="6685" max="6685" width="2.140625" style="104" customWidth="1"/>
    <col min="6686" max="6686" width="17" style="104" customWidth="1"/>
    <col min="6687" max="6689" width="6.140625" style="104" customWidth="1"/>
    <col min="6690" max="6690" width="1.42578125" style="104" customWidth="1"/>
    <col min="6691" max="6693" width="6.140625" style="104" customWidth="1"/>
    <col min="6694" max="6694" width="1.42578125" style="104" customWidth="1"/>
    <col min="6695" max="6697" width="6.140625" style="104" customWidth="1"/>
    <col min="6698" max="6698" width="1.42578125" style="104" customWidth="1"/>
    <col min="6699" max="6701" width="6.140625" style="104" customWidth="1"/>
    <col min="6702" max="6702" width="1.42578125" style="104" customWidth="1"/>
    <col min="6703" max="6705" width="6.140625" style="104" customWidth="1"/>
    <col min="6706" max="6706" width="1.42578125" style="104" customWidth="1"/>
    <col min="6707" max="6709" width="6.140625" style="104" customWidth="1"/>
    <col min="6710" max="6710" width="1.42578125" style="104" customWidth="1"/>
    <col min="6711" max="6713" width="6.140625" style="104" customWidth="1"/>
    <col min="6714" max="6912" width="11.42578125" style="104"/>
    <col min="6913" max="6913" width="19.28515625" style="104" customWidth="1"/>
    <col min="6914" max="6916" width="7.42578125" style="104" bestFit="1" customWidth="1"/>
    <col min="6917" max="6917" width="1.42578125" style="104" customWidth="1"/>
    <col min="6918" max="6920" width="6.140625" style="104" customWidth="1"/>
    <col min="6921" max="6921" width="1.42578125" style="104" customWidth="1"/>
    <col min="6922" max="6924" width="6.140625" style="104" customWidth="1"/>
    <col min="6925" max="6925" width="1.42578125" style="104" customWidth="1"/>
    <col min="6926" max="6928" width="6.140625" style="104" customWidth="1"/>
    <col min="6929" max="6929" width="1.42578125" style="104" customWidth="1"/>
    <col min="6930" max="6932" width="6.140625" style="104" customWidth="1"/>
    <col min="6933" max="6933" width="1.42578125" style="104" customWidth="1"/>
    <col min="6934" max="6936" width="6.140625" style="104" customWidth="1"/>
    <col min="6937" max="6937" width="1.42578125" style="104" customWidth="1"/>
    <col min="6938" max="6940" width="6.140625" style="104" customWidth="1"/>
    <col min="6941" max="6941" width="2.140625" style="104" customWidth="1"/>
    <col min="6942" max="6942" width="17" style="104" customWidth="1"/>
    <col min="6943" max="6945" width="6.140625" style="104" customWidth="1"/>
    <col min="6946" max="6946" width="1.42578125" style="104" customWidth="1"/>
    <col min="6947" max="6949" width="6.140625" style="104" customWidth="1"/>
    <col min="6950" max="6950" width="1.42578125" style="104" customWidth="1"/>
    <col min="6951" max="6953" width="6.140625" style="104" customWidth="1"/>
    <col min="6954" max="6954" width="1.42578125" style="104" customWidth="1"/>
    <col min="6955" max="6957" width="6.140625" style="104" customWidth="1"/>
    <col min="6958" max="6958" width="1.42578125" style="104" customWidth="1"/>
    <col min="6959" max="6961" width="6.140625" style="104" customWidth="1"/>
    <col min="6962" max="6962" width="1.42578125" style="104" customWidth="1"/>
    <col min="6963" max="6965" width="6.140625" style="104" customWidth="1"/>
    <col min="6966" max="6966" width="1.42578125" style="104" customWidth="1"/>
    <col min="6967" max="6969" width="6.140625" style="104" customWidth="1"/>
    <col min="6970" max="7168" width="11.42578125" style="104"/>
    <col min="7169" max="7169" width="19.28515625" style="104" customWidth="1"/>
    <col min="7170" max="7172" width="7.42578125" style="104" bestFit="1" customWidth="1"/>
    <col min="7173" max="7173" width="1.42578125" style="104" customWidth="1"/>
    <col min="7174" max="7176" width="6.140625" style="104" customWidth="1"/>
    <col min="7177" max="7177" width="1.42578125" style="104" customWidth="1"/>
    <col min="7178" max="7180" width="6.140625" style="104" customWidth="1"/>
    <col min="7181" max="7181" width="1.42578125" style="104" customWidth="1"/>
    <col min="7182" max="7184" width="6.140625" style="104" customWidth="1"/>
    <col min="7185" max="7185" width="1.42578125" style="104" customWidth="1"/>
    <col min="7186" max="7188" width="6.140625" style="104" customWidth="1"/>
    <col min="7189" max="7189" width="1.42578125" style="104" customWidth="1"/>
    <col min="7190" max="7192" width="6.140625" style="104" customWidth="1"/>
    <col min="7193" max="7193" width="1.42578125" style="104" customWidth="1"/>
    <col min="7194" max="7196" width="6.140625" style="104" customWidth="1"/>
    <col min="7197" max="7197" width="2.140625" style="104" customWidth="1"/>
    <col min="7198" max="7198" width="17" style="104" customWidth="1"/>
    <col min="7199" max="7201" width="6.140625" style="104" customWidth="1"/>
    <col min="7202" max="7202" width="1.42578125" style="104" customWidth="1"/>
    <col min="7203" max="7205" width="6.140625" style="104" customWidth="1"/>
    <col min="7206" max="7206" width="1.42578125" style="104" customWidth="1"/>
    <col min="7207" max="7209" width="6.140625" style="104" customWidth="1"/>
    <col min="7210" max="7210" width="1.42578125" style="104" customWidth="1"/>
    <col min="7211" max="7213" width="6.140625" style="104" customWidth="1"/>
    <col min="7214" max="7214" width="1.42578125" style="104" customWidth="1"/>
    <col min="7215" max="7217" width="6.140625" style="104" customWidth="1"/>
    <col min="7218" max="7218" width="1.42578125" style="104" customWidth="1"/>
    <col min="7219" max="7221" width="6.140625" style="104" customWidth="1"/>
    <col min="7222" max="7222" width="1.42578125" style="104" customWidth="1"/>
    <col min="7223" max="7225" width="6.140625" style="104" customWidth="1"/>
    <col min="7226" max="7424" width="11.42578125" style="104"/>
    <col min="7425" max="7425" width="19.28515625" style="104" customWidth="1"/>
    <col min="7426" max="7428" width="7.42578125" style="104" bestFit="1" customWidth="1"/>
    <col min="7429" max="7429" width="1.42578125" style="104" customWidth="1"/>
    <col min="7430" max="7432" width="6.140625" style="104" customWidth="1"/>
    <col min="7433" max="7433" width="1.42578125" style="104" customWidth="1"/>
    <col min="7434" max="7436" width="6.140625" style="104" customWidth="1"/>
    <col min="7437" max="7437" width="1.42578125" style="104" customWidth="1"/>
    <col min="7438" max="7440" width="6.140625" style="104" customWidth="1"/>
    <col min="7441" max="7441" width="1.42578125" style="104" customWidth="1"/>
    <col min="7442" max="7444" width="6.140625" style="104" customWidth="1"/>
    <col min="7445" max="7445" width="1.42578125" style="104" customWidth="1"/>
    <col min="7446" max="7448" width="6.140625" style="104" customWidth="1"/>
    <col min="7449" max="7449" width="1.42578125" style="104" customWidth="1"/>
    <col min="7450" max="7452" width="6.140625" style="104" customWidth="1"/>
    <col min="7453" max="7453" width="2.140625" style="104" customWidth="1"/>
    <col min="7454" max="7454" width="17" style="104" customWidth="1"/>
    <col min="7455" max="7457" width="6.140625" style="104" customWidth="1"/>
    <col min="7458" max="7458" width="1.42578125" style="104" customWidth="1"/>
    <col min="7459" max="7461" width="6.140625" style="104" customWidth="1"/>
    <col min="7462" max="7462" width="1.42578125" style="104" customWidth="1"/>
    <col min="7463" max="7465" width="6.140625" style="104" customWidth="1"/>
    <col min="7466" max="7466" width="1.42578125" style="104" customWidth="1"/>
    <col min="7467" max="7469" width="6.140625" style="104" customWidth="1"/>
    <col min="7470" max="7470" width="1.42578125" style="104" customWidth="1"/>
    <col min="7471" max="7473" width="6.140625" style="104" customWidth="1"/>
    <col min="7474" max="7474" width="1.42578125" style="104" customWidth="1"/>
    <col min="7475" max="7477" width="6.140625" style="104" customWidth="1"/>
    <col min="7478" max="7478" width="1.42578125" style="104" customWidth="1"/>
    <col min="7479" max="7481" width="6.140625" style="104" customWidth="1"/>
    <col min="7482" max="7680" width="11.42578125" style="104"/>
    <col min="7681" max="7681" width="19.28515625" style="104" customWidth="1"/>
    <col min="7682" max="7684" width="7.42578125" style="104" bestFit="1" customWidth="1"/>
    <col min="7685" max="7685" width="1.42578125" style="104" customWidth="1"/>
    <col min="7686" max="7688" width="6.140625" style="104" customWidth="1"/>
    <col min="7689" max="7689" width="1.42578125" style="104" customWidth="1"/>
    <col min="7690" max="7692" width="6.140625" style="104" customWidth="1"/>
    <col min="7693" max="7693" width="1.42578125" style="104" customWidth="1"/>
    <col min="7694" max="7696" width="6.140625" style="104" customWidth="1"/>
    <col min="7697" max="7697" width="1.42578125" style="104" customWidth="1"/>
    <col min="7698" max="7700" width="6.140625" style="104" customWidth="1"/>
    <col min="7701" max="7701" width="1.42578125" style="104" customWidth="1"/>
    <col min="7702" max="7704" width="6.140625" style="104" customWidth="1"/>
    <col min="7705" max="7705" width="1.42578125" style="104" customWidth="1"/>
    <col min="7706" max="7708" width="6.140625" style="104" customWidth="1"/>
    <col min="7709" max="7709" width="2.140625" style="104" customWidth="1"/>
    <col min="7710" max="7710" width="17" style="104" customWidth="1"/>
    <col min="7711" max="7713" width="6.140625" style="104" customWidth="1"/>
    <col min="7714" max="7714" width="1.42578125" style="104" customWidth="1"/>
    <col min="7715" max="7717" width="6.140625" style="104" customWidth="1"/>
    <col min="7718" max="7718" width="1.42578125" style="104" customWidth="1"/>
    <col min="7719" max="7721" width="6.140625" style="104" customWidth="1"/>
    <col min="7722" max="7722" width="1.42578125" style="104" customWidth="1"/>
    <col min="7723" max="7725" width="6.140625" style="104" customWidth="1"/>
    <col min="7726" max="7726" width="1.42578125" style="104" customWidth="1"/>
    <col min="7727" max="7729" width="6.140625" style="104" customWidth="1"/>
    <col min="7730" max="7730" width="1.42578125" style="104" customWidth="1"/>
    <col min="7731" max="7733" width="6.140625" style="104" customWidth="1"/>
    <col min="7734" max="7734" width="1.42578125" style="104" customWidth="1"/>
    <col min="7735" max="7737" width="6.140625" style="104" customWidth="1"/>
    <col min="7738" max="7936" width="11.42578125" style="104"/>
    <col min="7937" max="7937" width="19.28515625" style="104" customWidth="1"/>
    <col min="7938" max="7940" width="7.42578125" style="104" bestFit="1" customWidth="1"/>
    <col min="7941" max="7941" width="1.42578125" style="104" customWidth="1"/>
    <col min="7942" max="7944" width="6.140625" style="104" customWidth="1"/>
    <col min="7945" max="7945" width="1.42578125" style="104" customWidth="1"/>
    <col min="7946" max="7948" width="6.140625" style="104" customWidth="1"/>
    <col min="7949" max="7949" width="1.42578125" style="104" customWidth="1"/>
    <col min="7950" max="7952" width="6.140625" style="104" customWidth="1"/>
    <col min="7953" max="7953" width="1.42578125" style="104" customWidth="1"/>
    <col min="7954" max="7956" width="6.140625" style="104" customWidth="1"/>
    <col min="7957" max="7957" width="1.42578125" style="104" customWidth="1"/>
    <col min="7958" max="7960" width="6.140625" style="104" customWidth="1"/>
    <col min="7961" max="7961" width="1.42578125" style="104" customWidth="1"/>
    <col min="7962" max="7964" width="6.140625" style="104" customWidth="1"/>
    <col min="7965" max="7965" width="2.140625" style="104" customWidth="1"/>
    <col min="7966" max="7966" width="17" style="104" customWidth="1"/>
    <col min="7967" max="7969" width="6.140625" style="104" customWidth="1"/>
    <col min="7970" max="7970" width="1.42578125" style="104" customWidth="1"/>
    <col min="7971" max="7973" width="6.140625" style="104" customWidth="1"/>
    <col min="7974" max="7974" width="1.42578125" style="104" customWidth="1"/>
    <col min="7975" max="7977" width="6.140625" style="104" customWidth="1"/>
    <col min="7978" max="7978" width="1.42578125" style="104" customWidth="1"/>
    <col min="7979" max="7981" width="6.140625" style="104" customWidth="1"/>
    <col min="7982" max="7982" width="1.42578125" style="104" customWidth="1"/>
    <col min="7983" max="7985" width="6.140625" style="104" customWidth="1"/>
    <col min="7986" max="7986" width="1.42578125" style="104" customWidth="1"/>
    <col min="7987" max="7989" width="6.140625" style="104" customWidth="1"/>
    <col min="7990" max="7990" width="1.42578125" style="104" customWidth="1"/>
    <col min="7991" max="7993" width="6.140625" style="104" customWidth="1"/>
    <col min="7994" max="8192" width="11.42578125" style="104"/>
    <col min="8193" max="8193" width="19.28515625" style="104" customWidth="1"/>
    <col min="8194" max="8196" width="7.42578125" style="104" bestFit="1" customWidth="1"/>
    <col min="8197" max="8197" width="1.42578125" style="104" customWidth="1"/>
    <col min="8198" max="8200" width="6.140625" style="104" customWidth="1"/>
    <col min="8201" max="8201" width="1.42578125" style="104" customWidth="1"/>
    <col min="8202" max="8204" width="6.140625" style="104" customWidth="1"/>
    <col min="8205" max="8205" width="1.42578125" style="104" customWidth="1"/>
    <col min="8206" max="8208" width="6.140625" style="104" customWidth="1"/>
    <col min="8209" max="8209" width="1.42578125" style="104" customWidth="1"/>
    <col min="8210" max="8212" width="6.140625" style="104" customWidth="1"/>
    <col min="8213" max="8213" width="1.42578125" style="104" customWidth="1"/>
    <col min="8214" max="8216" width="6.140625" style="104" customWidth="1"/>
    <col min="8217" max="8217" width="1.42578125" style="104" customWidth="1"/>
    <col min="8218" max="8220" width="6.140625" style="104" customWidth="1"/>
    <col min="8221" max="8221" width="2.140625" style="104" customWidth="1"/>
    <col min="8222" max="8222" width="17" style="104" customWidth="1"/>
    <col min="8223" max="8225" width="6.140625" style="104" customWidth="1"/>
    <col min="8226" max="8226" width="1.42578125" style="104" customWidth="1"/>
    <col min="8227" max="8229" width="6.140625" style="104" customWidth="1"/>
    <col min="8230" max="8230" width="1.42578125" style="104" customWidth="1"/>
    <col min="8231" max="8233" width="6.140625" style="104" customWidth="1"/>
    <col min="8234" max="8234" width="1.42578125" style="104" customWidth="1"/>
    <col min="8235" max="8237" width="6.140625" style="104" customWidth="1"/>
    <col min="8238" max="8238" width="1.42578125" style="104" customWidth="1"/>
    <col min="8239" max="8241" width="6.140625" style="104" customWidth="1"/>
    <col min="8242" max="8242" width="1.42578125" style="104" customWidth="1"/>
    <col min="8243" max="8245" width="6.140625" style="104" customWidth="1"/>
    <col min="8246" max="8246" width="1.42578125" style="104" customWidth="1"/>
    <col min="8247" max="8249" width="6.140625" style="104" customWidth="1"/>
    <col min="8250" max="8448" width="11.42578125" style="104"/>
    <col min="8449" max="8449" width="19.28515625" style="104" customWidth="1"/>
    <col min="8450" max="8452" width="7.42578125" style="104" bestFit="1" customWidth="1"/>
    <col min="8453" max="8453" width="1.42578125" style="104" customWidth="1"/>
    <col min="8454" max="8456" width="6.140625" style="104" customWidth="1"/>
    <col min="8457" max="8457" width="1.42578125" style="104" customWidth="1"/>
    <col min="8458" max="8460" width="6.140625" style="104" customWidth="1"/>
    <col min="8461" max="8461" width="1.42578125" style="104" customWidth="1"/>
    <col min="8462" max="8464" width="6.140625" style="104" customWidth="1"/>
    <col min="8465" max="8465" width="1.42578125" style="104" customWidth="1"/>
    <col min="8466" max="8468" width="6.140625" style="104" customWidth="1"/>
    <col min="8469" max="8469" width="1.42578125" style="104" customWidth="1"/>
    <col min="8470" max="8472" width="6.140625" style="104" customWidth="1"/>
    <col min="8473" max="8473" width="1.42578125" style="104" customWidth="1"/>
    <col min="8474" max="8476" width="6.140625" style="104" customWidth="1"/>
    <col min="8477" max="8477" width="2.140625" style="104" customWidth="1"/>
    <col min="8478" max="8478" width="17" style="104" customWidth="1"/>
    <col min="8479" max="8481" width="6.140625" style="104" customWidth="1"/>
    <col min="8482" max="8482" width="1.42578125" style="104" customWidth="1"/>
    <col min="8483" max="8485" width="6.140625" style="104" customWidth="1"/>
    <col min="8486" max="8486" width="1.42578125" style="104" customWidth="1"/>
    <col min="8487" max="8489" width="6.140625" style="104" customWidth="1"/>
    <col min="8490" max="8490" width="1.42578125" style="104" customWidth="1"/>
    <col min="8491" max="8493" width="6.140625" style="104" customWidth="1"/>
    <col min="8494" max="8494" width="1.42578125" style="104" customWidth="1"/>
    <col min="8495" max="8497" width="6.140625" style="104" customWidth="1"/>
    <col min="8498" max="8498" width="1.42578125" style="104" customWidth="1"/>
    <col min="8499" max="8501" width="6.140625" style="104" customWidth="1"/>
    <col min="8502" max="8502" width="1.42578125" style="104" customWidth="1"/>
    <col min="8503" max="8505" width="6.140625" style="104" customWidth="1"/>
    <col min="8506" max="8704" width="11.42578125" style="104"/>
    <col min="8705" max="8705" width="19.28515625" style="104" customWidth="1"/>
    <col min="8706" max="8708" width="7.42578125" style="104" bestFit="1" customWidth="1"/>
    <col min="8709" max="8709" width="1.42578125" style="104" customWidth="1"/>
    <col min="8710" max="8712" width="6.140625" style="104" customWidth="1"/>
    <col min="8713" max="8713" width="1.42578125" style="104" customWidth="1"/>
    <col min="8714" max="8716" width="6.140625" style="104" customWidth="1"/>
    <col min="8717" max="8717" width="1.42578125" style="104" customWidth="1"/>
    <col min="8718" max="8720" width="6.140625" style="104" customWidth="1"/>
    <col min="8721" max="8721" width="1.42578125" style="104" customWidth="1"/>
    <col min="8722" max="8724" width="6.140625" style="104" customWidth="1"/>
    <col min="8725" max="8725" width="1.42578125" style="104" customWidth="1"/>
    <col min="8726" max="8728" width="6.140625" style="104" customWidth="1"/>
    <col min="8729" max="8729" width="1.42578125" style="104" customWidth="1"/>
    <col min="8730" max="8732" width="6.140625" style="104" customWidth="1"/>
    <col min="8733" max="8733" width="2.140625" style="104" customWidth="1"/>
    <col min="8734" max="8734" width="17" style="104" customWidth="1"/>
    <col min="8735" max="8737" width="6.140625" style="104" customWidth="1"/>
    <col min="8738" max="8738" width="1.42578125" style="104" customWidth="1"/>
    <col min="8739" max="8741" width="6.140625" style="104" customWidth="1"/>
    <col min="8742" max="8742" width="1.42578125" style="104" customWidth="1"/>
    <col min="8743" max="8745" width="6.140625" style="104" customWidth="1"/>
    <col min="8746" max="8746" width="1.42578125" style="104" customWidth="1"/>
    <col min="8747" max="8749" width="6.140625" style="104" customWidth="1"/>
    <col min="8750" max="8750" width="1.42578125" style="104" customWidth="1"/>
    <col min="8751" max="8753" width="6.140625" style="104" customWidth="1"/>
    <col min="8754" max="8754" width="1.42578125" style="104" customWidth="1"/>
    <col min="8755" max="8757" width="6.140625" style="104" customWidth="1"/>
    <col min="8758" max="8758" width="1.42578125" style="104" customWidth="1"/>
    <col min="8759" max="8761" width="6.140625" style="104" customWidth="1"/>
    <col min="8762" max="8960" width="11.42578125" style="104"/>
    <col min="8961" max="8961" width="19.28515625" style="104" customWidth="1"/>
    <col min="8962" max="8964" width="7.42578125" style="104" bestFit="1" customWidth="1"/>
    <col min="8965" max="8965" width="1.42578125" style="104" customWidth="1"/>
    <col min="8966" max="8968" width="6.140625" style="104" customWidth="1"/>
    <col min="8969" max="8969" width="1.42578125" style="104" customWidth="1"/>
    <col min="8970" max="8972" width="6.140625" style="104" customWidth="1"/>
    <col min="8973" max="8973" width="1.42578125" style="104" customWidth="1"/>
    <col min="8974" max="8976" width="6.140625" style="104" customWidth="1"/>
    <col min="8977" max="8977" width="1.42578125" style="104" customWidth="1"/>
    <col min="8978" max="8980" width="6.140625" style="104" customWidth="1"/>
    <col min="8981" max="8981" width="1.42578125" style="104" customWidth="1"/>
    <col min="8982" max="8984" width="6.140625" style="104" customWidth="1"/>
    <col min="8985" max="8985" width="1.42578125" style="104" customWidth="1"/>
    <col min="8986" max="8988" width="6.140625" style="104" customWidth="1"/>
    <col min="8989" max="8989" width="2.140625" style="104" customWidth="1"/>
    <col min="8990" max="8990" width="17" style="104" customWidth="1"/>
    <col min="8991" max="8993" width="6.140625" style="104" customWidth="1"/>
    <col min="8994" max="8994" width="1.42578125" style="104" customWidth="1"/>
    <col min="8995" max="8997" width="6.140625" style="104" customWidth="1"/>
    <col min="8998" max="8998" width="1.42578125" style="104" customWidth="1"/>
    <col min="8999" max="9001" width="6.140625" style="104" customWidth="1"/>
    <col min="9002" max="9002" width="1.42578125" style="104" customWidth="1"/>
    <col min="9003" max="9005" width="6.140625" style="104" customWidth="1"/>
    <col min="9006" max="9006" width="1.42578125" style="104" customWidth="1"/>
    <col min="9007" max="9009" width="6.140625" style="104" customWidth="1"/>
    <col min="9010" max="9010" width="1.42578125" style="104" customWidth="1"/>
    <col min="9011" max="9013" width="6.140625" style="104" customWidth="1"/>
    <col min="9014" max="9014" width="1.42578125" style="104" customWidth="1"/>
    <col min="9015" max="9017" width="6.140625" style="104" customWidth="1"/>
    <col min="9018" max="9216" width="11.42578125" style="104"/>
    <col min="9217" max="9217" width="19.28515625" style="104" customWidth="1"/>
    <col min="9218" max="9220" width="7.42578125" style="104" bestFit="1" customWidth="1"/>
    <col min="9221" max="9221" width="1.42578125" style="104" customWidth="1"/>
    <col min="9222" max="9224" width="6.140625" style="104" customWidth="1"/>
    <col min="9225" max="9225" width="1.42578125" style="104" customWidth="1"/>
    <col min="9226" max="9228" width="6.140625" style="104" customWidth="1"/>
    <col min="9229" max="9229" width="1.42578125" style="104" customWidth="1"/>
    <col min="9230" max="9232" width="6.140625" style="104" customWidth="1"/>
    <col min="9233" max="9233" width="1.42578125" style="104" customWidth="1"/>
    <col min="9234" max="9236" width="6.140625" style="104" customWidth="1"/>
    <col min="9237" max="9237" width="1.42578125" style="104" customWidth="1"/>
    <col min="9238" max="9240" width="6.140625" style="104" customWidth="1"/>
    <col min="9241" max="9241" width="1.42578125" style="104" customWidth="1"/>
    <col min="9242" max="9244" width="6.140625" style="104" customWidth="1"/>
    <col min="9245" max="9245" width="2.140625" style="104" customWidth="1"/>
    <col min="9246" max="9246" width="17" style="104" customWidth="1"/>
    <col min="9247" max="9249" width="6.140625" style="104" customWidth="1"/>
    <col min="9250" max="9250" width="1.42578125" style="104" customWidth="1"/>
    <col min="9251" max="9253" width="6.140625" style="104" customWidth="1"/>
    <col min="9254" max="9254" width="1.42578125" style="104" customWidth="1"/>
    <col min="9255" max="9257" width="6.140625" style="104" customWidth="1"/>
    <col min="9258" max="9258" width="1.42578125" style="104" customWidth="1"/>
    <col min="9259" max="9261" width="6.140625" style="104" customWidth="1"/>
    <col min="9262" max="9262" width="1.42578125" style="104" customWidth="1"/>
    <col min="9263" max="9265" width="6.140625" style="104" customWidth="1"/>
    <col min="9266" max="9266" width="1.42578125" style="104" customWidth="1"/>
    <col min="9267" max="9269" width="6.140625" style="104" customWidth="1"/>
    <col min="9270" max="9270" width="1.42578125" style="104" customWidth="1"/>
    <col min="9271" max="9273" width="6.140625" style="104" customWidth="1"/>
    <col min="9274" max="9472" width="11.42578125" style="104"/>
    <col min="9473" max="9473" width="19.28515625" style="104" customWidth="1"/>
    <col min="9474" max="9476" width="7.42578125" style="104" bestFit="1" customWidth="1"/>
    <col min="9477" max="9477" width="1.42578125" style="104" customWidth="1"/>
    <col min="9478" max="9480" width="6.140625" style="104" customWidth="1"/>
    <col min="9481" max="9481" width="1.42578125" style="104" customWidth="1"/>
    <col min="9482" max="9484" width="6.140625" style="104" customWidth="1"/>
    <col min="9485" max="9485" width="1.42578125" style="104" customWidth="1"/>
    <col min="9486" max="9488" width="6.140625" style="104" customWidth="1"/>
    <col min="9489" max="9489" width="1.42578125" style="104" customWidth="1"/>
    <col min="9490" max="9492" width="6.140625" style="104" customWidth="1"/>
    <col min="9493" max="9493" width="1.42578125" style="104" customWidth="1"/>
    <col min="9494" max="9496" width="6.140625" style="104" customWidth="1"/>
    <col min="9497" max="9497" width="1.42578125" style="104" customWidth="1"/>
    <col min="9498" max="9500" width="6.140625" style="104" customWidth="1"/>
    <col min="9501" max="9501" width="2.140625" style="104" customWidth="1"/>
    <col min="9502" max="9502" width="17" style="104" customWidth="1"/>
    <col min="9503" max="9505" width="6.140625" style="104" customWidth="1"/>
    <col min="9506" max="9506" width="1.42578125" style="104" customWidth="1"/>
    <col min="9507" max="9509" width="6.140625" style="104" customWidth="1"/>
    <col min="9510" max="9510" width="1.42578125" style="104" customWidth="1"/>
    <col min="9511" max="9513" width="6.140625" style="104" customWidth="1"/>
    <col min="9514" max="9514" width="1.42578125" style="104" customWidth="1"/>
    <col min="9515" max="9517" width="6.140625" style="104" customWidth="1"/>
    <col min="9518" max="9518" width="1.42578125" style="104" customWidth="1"/>
    <col min="9519" max="9521" width="6.140625" style="104" customWidth="1"/>
    <col min="9522" max="9522" width="1.42578125" style="104" customWidth="1"/>
    <col min="9523" max="9525" width="6.140625" style="104" customWidth="1"/>
    <col min="9526" max="9526" width="1.42578125" style="104" customWidth="1"/>
    <col min="9527" max="9529" width="6.140625" style="104" customWidth="1"/>
    <col min="9530" max="9728" width="11.42578125" style="104"/>
    <col min="9729" max="9729" width="19.28515625" style="104" customWidth="1"/>
    <col min="9730" max="9732" width="7.42578125" style="104" bestFit="1" customWidth="1"/>
    <col min="9733" max="9733" width="1.42578125" style="104" customWidth="1"/>
    <col min="9734" max="9736" width="6.140625" style="104" customWidth="1"/>
    <col min="9737" max="9737" width="1.42578125" style="104" customWidth="1"/>
    <col min="9738" max="9740" width="6.140625" style="104" customWidth="1"/>
    <col min="9741" max="9741" width="1.42578125" style="104" customWidth="1"/>
    <col min="9742" max="9744" width="6.140625" style="104" customWidth="1"/>
    <col min="9745" max="9745" width="1.42578125" style="104" customWidth="1"/>
    <col min="9746" max="9748" width="6.140625" style="104" customWidth="1"/>
    <col min="9749" max="9749" width="1.42578125" style="104" customWidth="1"/>
    <col min="9750" max="9752" width="6.140625" style="104" customWidth="1"/>
    <col min="9753" max="9753" width="1.42578125" style="104" customWidth="1"/>
    <col min="9754" max="9756" width="6.140625" style="104" customWidth="1"/>
    <col min="9757" max="9757" width="2.140625" style="104" customWidth="1"/>
    <col min="9758" max="9758" width="17" style="104" customWidth="1"/>
    <col min="9759" max="9761" width="6.140625" style="104" customWidth="1"/>
    <col min="9762" max="9762" width="1.42578125" style="104" customWidth="1"/>
    <col min="9763" max="9765" width="6.140625" style="104" customWidth="1"/>
    <col min="9766" max="9766" width="1.42578125" style="104" customWidth="1"/>
    <col min="9767" max="9769" width="6.140625" style="104" customWidth="1"/>
    <col min="9770" max="9770" width="1.42578125" style="104" customWidth="1"/>
    <col min="9771" max="9773" width="6.140625" style="104" customWidth="1"/>
    <col min="9774" max="9774" width="1.42578125" style="104" customWidth="1"/>
    <col min="9775" max="9777" width="6.140625" style="104" customWidth="1"/>
    <col min="9778" max="9778" width="1.42578125" style="104" customWidth="1"/>
    <col min="9779" max="9781" width="6.140625" style="104" customWidth="1"/>
    <col min="9782" max="9782" width="1.42578125" style="104" customWidth="1"/>
    <col min="9783" max="9785" width="6.140625" style="104" customWidth="1"/>
    <col min="9786" max="9984" width="11.42578125" style="104"/>
    <col min="9985" max="9985" width="19.28515625" style="104" customWidth="1"/>
    <col min="9986" max="9988" width="7.42578125" style="104" bestFit="1" customWidth="1"/>
    <col min="9989" max="9989" width="1.42578125" style="104" customWidth="1"/>
    <col min="9990" max="9992" width="6.140625" style="104" customWidth="1"/>
    <col min="9993" max="9993" width="1.42578125" style="104" customWidth="1"/>
    <col min="9994" max="9996" width="6.140625" style="104" customWidth="1"/>
    <col min="9997" max="9997" width="1.42578125" style="104" customWidth="1"/>
    <col min="9998" max="10000" width="6.140625" style="104" customWidth="1"/>
    <col min="10001" max="10001" width="1.42578125" style="104" customWidth="1"/>
    <col min="10002" max="10004" width="6.140625" style="104" customWidth="1"/>
    <col min="10005" max="10005" width="1.42578125" style="104" customWidth="1"/>
    <col min="10006" max="10008" width="6.140625" style="104" customWidth="1"/>
    <col min="10009" max="10009" width="1.42578125" style="104" customWidth="1"/>
    <col min="10010" max="10012" width="6.140625" style="104" customWidth="1"/>
    <col min="10013" max="10013" width="2.140625" style="104" customWidth="1"/>
    <col min="10014" max="10014" width="17" style="104" customWidth="1"/>
    <col min="10015" max="10017" width="6.140625" style="104" customWidth="1"/>
    <col min="10018" max="10018" width="1.42578125" style="104" customWidth="1"/>
    <col min="10019" max="10021" width="6.140625" style="104" customWidth="1"/>
    <col min="10022" max="10022" width="1.42578125" style="104" customWidth="1"/>
    <col min="10023" max="10025" width="6.140625" style="104" customWidth="1"/>
    <col min="10026" max="10026" width="1.42578125" style="104" customWidth="1"/>
    <col min="10027" max="10029" width="6.140625" style="104" customWidth="1"/>
    <col min="10030" max="10030" width="1.42578125" style="104" customWidth="1"/>
    <col min="10031" max="10033" width="6.140625" style="104" customWidth="1"/>
    <col min="10034" max="10034" width="1.42578125" style="104" customWidth="1"/>
    <col min="10035" max="10037" width="6.140625" style="104" customWidth="1"/>
    <col min="10038" max="10038" width="1.42578125" style="104" customWidth="1"/>
    <col min="10039" max="10041" width="6.140625" style="104" customWidth="1"/>
    <col min="10042" max="10240" width="11.42578125" style="104"/>
    <col min="10241" max="10241" width="19.28515625" style="104" customWidth="1"/>
    <col min="10242" max="10244" width="7.42578125" style="104" bestFit="1" customWidth="1"/>
    <col min="10245" max="10245" width="1.42578125" style="104" customWidth="1"/>
    <col min="10246" max="10248" width="6.140625" style="104" customWidth="1"/>
    <col min="10249" max="10249" width="1.42578125" style="104" customWidth="1"/>
    <col min="10250" max="10252" width="6.140625" style="104" customWidth="1"/>
    <col min="10253" max="10253" width="1.42578125" style="104" customWidth="1"/>
    <col min="10254" max="10256" width="6.140625" style="104" customWidth="1"/>
    <col min="10257" max="10257" width="1.42578125" style="104" customWidth="1"/>
    <col min="10258" max="10260" width="6.140625" style="104" customWidth="1"/>
    <col min="10261" max="10261" width="1.42578125" style="104" customWidth="1"/>
    <col min="10262" max="10264" width="6.140625" style="104" customWidth="1"/>
    <col min="10265" max="10265" width="1.42578125" style="104" customWidth="1"/>
    <col min="10266" max="10268" width="6.140625" style="104" customWidth="1"/>
    <col min="10269" max="10269" width="2.140625" style="104" customWidth="1"/>
    <col min="10270" max="10270" width="17" style="104" customWidth="1"/>
    <col min="10271" max="10273" width="6.140625" style="104" customWidth="1"/>
    <col min="10274" max="10274" width="1.42578125" style="104" customWidth="1"/>
    <col min="10275" max="10277" width="6.140625" style="104" customWidth="1"/>
    <col min="10278" max="10278" width="1.42578125" style="104" customWidth="1"/>
    <col min="10279" max="10281" width="6.140625" style="104" customWidth="1"/>
    <col min="10282" max="10282" width="1.42578125" style="104" customWidth="1"/>
    <col min="10283" max="10285" width="6.140625" style="104" customWidth="1"/>
    <col min="10286" max="10286" width="1.42578125" style="104" customWidth="1"/>
    <col min="10287" max="10289" width="6.140625" style="104" customWidth="1"/>
    <col min="10290" max="10290" width="1.42578125" style="104" customWidth="1"/>
    <col min="10291" max="10293" width="6.140625" style="104" customWidth="1"/>
    <col min="10294" max="10294" width="1.42578125" style="104" customWidth="1"/>
    <col min="10295" max="10297" width="6.140625" style="104" customWidth="1"/>
    <col min="10298" max="10496" width="11.42578125" style="104"/>
    <col min="10497" max="10497" width="19.28515625" style="104" customWidth="1"/>
    <col min="10498" max="10500" width="7.42578125" style="104" bestFit="1" customWidth="1"/>
    <col min="10501" max="10501" width="1.42578125" style="104" customWidth="1"/>
    <col min="10502" max="10504" width="6.140625" style="104" customWidth="1"/>
    <col min="10505" max="10505" width="1.42578125" style="104" customWidth="1"/>
    <col min="10506" max="10508" width="6.140625" style="104" customWidth="1"/>
    <col min="10509" max="10509" width="1.42578125" style="104" customWidth="1"/>
    <col min="10510" max="10512" width="6.140625" style="104" customWidth="1"/>
    <col min="10513" max="10513" width="1.42578125" style="104" customWidth="1"/>
    <col min="10514" max="10516" width="6.140625" style="104" customWidth="1"/>
    <col min="10517" max="10517" width="1.42578125" style="104" customWidth="1"/>
    <col min="10518" max="10520" width="6.140625" style="104" customWidth="1"/>
    <col min="10521" max="10521" width="1.42578125" style="104" customWidth="1"/>
    <col min="10522" max="10524" width="6.140625" style="104" customWidth="1"/>
    <col min="10525" max="10525" width="2.140625" style="104" customWidth="1"/>
    <col min="10526" max="10526" width="17" style="104" customWidth="1"/>
    <col min="10527" max="10529" width="6.140625" style="104" customWidth="1"/>
    <col min="10530" max="10530" width="1.42578125" style="104" customWidth="1"/>
    <col min="10531" max="10533" width="6.140625" style="104" customWidth="1"/>
    <col min="10534" max="10534" width="1.42578125" style="104" customWidth="1"/>
    <col min="10535" max="10537" width="6.140625" style="104" customWidth="1"/>
    <col min="10538" max="10538" width="1.42578125" style="104" customWidth="1"/>
    <col min="10539" max="10541" width="6.140625" style="104" customWidth="1"/>
    <col min="10542" max="10542" width="1.42578125" style="104" customWidth="1"/>
    <col min="10543" max="10545" width="6.140625" style="104" customWidth="1"/>
    <col min="10546" max="10546" width="1.42578125" style="104" customWidth="1"/>
    <col min="10547" max="10549" width="6.140625" style="104" customWidth="1"/>
    <col min="10550" max="10550" width="1.42578125" style="104" customWidth="1"/>
    <col min="10551" max="10553" width="6.140625" style="104" customWidth="1"/>
    <col min="10554" max="10752" width="11.42578125" style="104"/>
    <col min="10753" max="10753" width="19.28515625" style="104" customWidth="1"/>
    <col min="10754" max="10756" width="7.42578125" style="104" bestFit="1" customWidth="1"/>
    <col min="10757" max="10757" width="1.42578125" style="104" customWidth="1"/>
    <col min="10758" max="10760" width="6.140625" style="104" customWidth="1"/>
    <col min="10761" max="10761" width="1.42578125" style="104" customWidth="1"/>
    <col min="10762" max="10764" width="6.140625" style="104" customWidth="1"/>
    <col min="10765" max="10765" width="1.42578125" style="104" customWidth="1"/>
    <col min="10766" max="10768" width="6.140625" style="104" customWidth="1"/>
    <col min="10769" max="10769" width="1.42578125" style="104" customWidth="1"/>
    <col min="10770" max="10772" width="6.140625" style="104" customWidth="1"/>
    <col min="10773" max="10773" width="1.42578125" style="104" customWidth="1"/>
    <col min="10774" max="10776" width="6.140625" style="104" customWidth="1"/>
    <col min="10777" max="10777" width="1.42578125" style="104" customWidth="1"/>
    <col min="10778" max="10780" width="6.140625" style="104" customWidth="1"/>
    <col min="10781" max="10781" width="2.140625" style="104" customWidth="1"/>
    <col min="10782" max="10782" width="17" style="104" customWidth="1"/>
    <col min="10783" max="10785" width="6.140625" style="104" customWidth="1"/>
    <col min="10786" max="10786" width="1.42578125" style="104" customWidth="1"/>
    <col min="10787" max="10789" width="6.140625" style="104" customWidth="1"/>
    <col min="10790" max="10790" width="1.42578125" style="104" customWidth="1"/>
    <col min="10791" max="10793" width="6.140625" style="104" customWidth="1"/>
    <col min="10794" max="10794" width="1.42578125" style="104" customWidth="1"/>
    <col min="10795" max="10797" width="6.140625" style="104" customWidth="1"/>
    <col min="10798" max="10798" width="1.42578125" style="104" customWidth="1"/>
    <col min="10799" max="10801" width="6.140625" style="104" customWidth="1"/>
    <col min="10802" max="10802" width="1.42578125" style="104" customWidth="1"/>
    <col min="10803" max="10805" width="6.140625" style="104" customWidth="1"/>
    <col min="10806" max="10806" width="1.42578125" style="104" customWidth="1"/>
    <col min="10807" max="10809" width="6.140625" style="104" customWidth="1"/>
    <col min="10810" max="11008" width="11.42578125" style="104"/>
    <col min="11009" max="11009" width="19.28515625" style="104" customWidth="1"/>
    <col min="11010" max="11012" width="7.42578125" style="104" bestFit="1" customWidth="1"/>
    <col min="11013" max="11013" width="1.42578125" style="104" customWidth="1"/>
    <col min="11014" max="11016" width="6.140625" style="104" customWidth="1"/>
    <col min="11017" max="11017" width="1.42578125" style="104" customWidth="1"/>
    <col min="11018" max="11020" width="6.140625" style="104" customWidth="1"/>
    <col min="11021" max="11021" width="1.42578125" style="104" customWidth="1"/>
    <col min="11022" max="11024" width="6.140625" style="104" customWidth="1"/>
    <col min="11025" max="11025" width="1.42578125" style="104" customWidth="1"/>
    <col min="11026" max="11028" width="6.140625" style="104" customWidth="1"/>
    <col min="11029" max="11029" width="1.42578125" style="104" customWidth="1"/>
    <col min="11030" max="11032" width="6.140625" style="104" customWidth="1"/>
    <col min="11033" max="11033" width="1.42578125" style="104" customWidth="1"/>
    <col min="11034" max="11036" width="6.140625" style="104" customWidth="1"/>
    <col min="11037" max="11037" width="2.140625" style="104" customWidth="1"/>
    <col min="11038" max="11038" width="17" style="104" customWidth="1"/>
    <col min="11039" max="11041" width="6.140625" style="104" customWidth="1"/>
    <col min="11042" max="11042" width="1.42578125" style="104" customWidth="1"/>
    <col min="11043" max="11045" width="6.140625" style="104" customWidth="1"/>
    <col min="11046" max="11046" width="1.42578125" style="104" customWidth="1"/>
    <col min="11047" max="11049" width="6.140625" style="104" customWidth="1"/>
    <col min="11050" max="11050" width="1.42578125" style="104" customWidth="1"/>
    <col min="11051" max="11053" width="6.140625" style="104" customWidth="1"/>
    <col min="11054" max="11054" width="1.42578125" style="104" customWidth="1"/>
    <col min="11055" max="11057" width="6.140625" style="104" customWidth="1"/>
    <col min="11058" max="11058" width="1.42578125" style="104" customWidth="1"/>
    <col min="11059" max="11061" width="6.140625" style="104" customWidth="1"/>
    <col min="11062" max="11062" width="1.42578125" style="104" customWidth="1"/>
    <col min="11063" max="11065" width="6.140625" style="104" customWidth="1"/>
    <col min="11066" max="11264" width="11.42578125" style="104"/>
    <col min="11265" max="11265" width="19.28515625" style="104" customWidth="1"/>
    <col min="11266" max="11268" width="7.42578125" style="104" bestFit="1" customWidth="1"/>
    <col min="11269" max="11269" width="1.42578125" style="104" customWidth="1"/>
    <col min="11270" max="11272" width="6.140625" style="104" customWidth="1"/>
    <col min="11273" max="11273" width="1.42578125" style="104" customWidth="1"/>
    <col min="11274" max="11276" width="6.140625" style="104" customWidth="1"/>
    <col min="11277" max="11277" width="1.42578125" style="104" customWidth="1"/>
    <col min="11278" max="11280" width="6.140625" style="104" customWidth="1"/>
    <col min="11281" max="11281" width="1.42578125" style="104" customWidth="1"/>
    <col min="11282" max="11284" width="6.140625" style="104" customWidth="1"/>
    <col min="11285" max="11285" width="1.42578125" style="104" customWidth="1"/>
    <col min="11286" max="11288" width="6.140625" style="104" customWidth="1"/>
    <col min="11289" max="11289" width="1.42578125" style="104" customWidth="1"/>
    <col min="11290" max="11292" width="6.140625" style="104" customWidth="1"/>
    <col min="11293" max="11293" width="2.140625" style="104" customWidth="1"/>
    <col min="11294" max="11294" width="17" style="104" customWidth="1"/>
    <col min="11295" max="11297" width="6.140625" style="104" customWidth="1"/>
    <col min="11298" max="11298" width="1.42578125" style="104" customWidth="1"/>
    <col min="11299" max="11301" width="6.140625" style="104" customWidth="1"/>
    <col min="11302" max="11302" width="1.42578125" style="104" customWidth="1"/>
    <col min="11303" max="11305" width="6.140625" style="104" customWidth="1"/>
    <col min="11306" max="11306" width="1.42578125" style="104" customWidth="1"/>
    <col min="11307" max="11309" width="6.140625" style="104" customWidth="1"/>
    <col min="11310" max="11310" width="1.42578125" style="104" customWidth="1"/>
    <col min="11311" max="11313" width="6.140625" style="104" customWidth="1"/>
    <col min="11314" max="11314" width="1.42578125" style="104" customWidth="1"/>
    <col min="11315" max="11317" width="6.140625" style="104" customWidth="1"/>
    <col min="11318" max="11318" width="1.42578125" style="104" customWidth="1"/>
    <col min="11319" max="11321" width="6.140625" style="104" customWidth="1"/>
    <col min="11322" max="11520" width="11.42578125" style="104"/>
    <col min="11521" max="11521" width="19.28515625" style="104" customWidth="1"/>
    <col min="11522" max="11524" width="7.42578125" style="104" bestFit="1" customWidth="1"/>
    <col min="11525" max="11525" width="1.42578125" style="104" customWidth="1"/>
    <col min="11526" max="11528" width="6.140625" style="104" customWidth="1"/>
    <col min="11529" max="11529" width="1.42578125" style="104" customWidth="1"/>
    <col min="11530" max="11532" width="6.140625" style="104" customWidth="1"/>
    <col min="11533" max="11533" width="1.42578125" style="104" customWidth="1"/>
    <col min="11534" max="11536" width="6.140625" style="104" customWidth="1"/>
    <col min="11537" max="11537" width="1.42578125" style="104" customWidth="1"/>
    <col min="11538" max="11540" width="6.140625" style="104" customWidth="1"/>
    <col min="11541" max="11541" width="1.42578125" style="104" customWidth="1"/>
    <col min="11542" max="11544" width="6.140625" style="104" customWidth="1"/>
    <col min="11545" max="11545" width="1.42578125" style="104" customWidth="1"/>
    <col min="11546" max="11548" width="6.140625" style="104" customWidth="1"/>
    <col min="11549" max="11549" width="2.140625" style="104" customWidth="1"/>
    <col min="11550" max="11550" width="17" style="104" customWidth="1"/>
    <col min="11551" max="11553" width="6.140625" style="104" customWidth="1"/>
    <col min="11554" max="11554" width="1.42578125" style="104" customWidth="1"/>
    <col min="11555" max="11557" width="6.140625" style="104" customWidth="1"/>
    <col min="11558" max="11558" width="1.42578125" style="104" customWidth="1"/>
    <col min="11559" max="11561" width="6.140625" style="104" customWidth="1"/>
    <col min="11562" max="11562" width="1.42578125" style="104" customWidth="1"/>
    <col min="11563" max="11565" width="6.140625" style="104" customWidth="1"/>
    <col min="11566" max="11566" width="1.42578125" style="104" customWidth="1"/>
    <col min="11567" max="11569" width="6.140625" style="104" customWidth="1"/>
    <col min="11570" max="11570" width="1.42578125" style="104" customWidth="1"/>
    <col min="11571" max="11573" width="6.140625" style="104" customWidth="1"/>
    <col min="11574" max="11574" width="1.42578125" style="104" customWidth="1"/>
    <col min="11575" max="11577" width="6.140625" style="104" customWidth="1"/>
    <col min="11578" max="11776" width="11.42578125" style="104"/>
    <col min="11777" max="11777" width="19.28515625" style="104" customWidth="1"/>
    <col min="11778" max="11780" width="7.42578125" style="104" bestFit="1" customWidth="1"/>
    <col min="11781" max="11781" width="1.42578125" style="104" customWidth="1"/>
    <col min="11782" max="11784" width="6.140625" style="104" customWidth="1"/>
    <col min="11785" max="11785" width="1.42578125" style="104" customWidth="1"/>
    <col min="11786" max="11788" width="6.140625" style="104" customWidth="1"/>
    <col min="11789" max="11789" width="1.42578125" style="104" customWidth="1"/>
    <col min="11790" max="11792" width="6.140625" style="104" customWidth="1"/>
    <col min="11793" max="11793" width="1.42578125" style="104" customWidth="1"/>
    <col min="11794" max="11796" width="6.140625" style="104" customWidth="1"/>
    <col min="11797" max="11797" width="1.42578125" style="104" customWidth="1"/>
    <col min="11798" max="11800" width="6.140625" style="104" customWidth="1"/>
    <col min="11801" max="11801" width="1.42578125" style="104" customWidth="1"/>
    <col min="11802" max="11804" width="6.140625" style="104" customWidth="1"/>
    <col min="11805" max="11805" width="2.140625" style="104" customWidth="1"/>
    <col min="11806" max="11806" width="17" style="104" customWidth="1"/>
    <col min="11807" max="11809" width="6.140625" style="104" customWidth="1"/>
    <col min="11810" max="11810" width="1.42578125" style="104" customWidth="1"/>
    <col min="11811" max="11813" width="6.140625" style="104" customWidth="1"/>
    <col min="11814" max="11814" width="1.42578125" style="104" customWidth="1"/>
    <col min="11815" max="11817" width="6.140625" style="104" customWidth="1"/>
    <col min="11818" max="11818" width="1.42578125" style="104" customWidth="1"/>
    <col min="11819" max="11821" width="6.140625" style="104" customWidth="1"/>
    <col min="11822" max="11822" width="1.42578125" style="104" customWidth="1"/>
    <col min="11823" max="11825" width="6.140625" style="104" customWidth="1"/>
    <col min="11826" max="11826" width="1.42578125" style="104" customWidth="1"/>
    <col min="11827" max="11829" width="6.140625" style="104" customWidth="1"/>
    <col min="11830" max="11830" width="1.42578125" style="104" customWidth="1"/>
    <col min="11831" max="11833" width="6.140625" style="104" customWidth="1"/>
    <col min="11834" max="12032" width="11.42578125" style="104"/>
    <col min="12033" max="12033" width="19.28515625" style="104" customWidth="1"/>
    <col min="12034" max="12036" width="7.42578125" style="104" bestFit="1" customWidth="1"/>
    <col min="12037" max="12037" width="1.42578125" style="104" customWidth="1"/>
    <col min="12038" max="12040" width="6.140625" style="104" customWidth="1"/>
    <col min="12041" max="12041" width="1.42578125" style="104" customWidth="1"/>
    <col min="12042" max="12044" width="6.140625" style="104" customWidth="1"/>
    <col min="12045" max="12045" width="1.42578125" style="104" customWidth="1"/>
    <col min="12046" max="12048" width="6.140625" style="104" customWidth="1"/>
    <col min="12049" max="12049" width="1.42578125" style="104" customWidth="1"/>
    <col min="12050" max="12052" width="6.140625" style="104" customWidth="1"/>
    <col min="12053" max="12053" width="1.42578125" style="104" customWidth="1"/>
    <col min="12054" max="12056" width="6.140625" style="104" customWidth="1"/>
    <col min="12057" max="12057" width="1.42578125" style="104" customWidth="1"/>
    <col min="12058" max="12060" width="6.140625" style="104" customWidth="1"/>
    <col min="12061" max="12061" width="2.140625" style="104" customWidth="1"/>
    <col min="12062" max="12062" width="17" style="104" customWidth="1"/>
    <col min="12063" max="12065" width="6.140625" style="104" customWidth="1"/>
    <col min="12066" max="12066" width="1.42578125" style="104" customWidth="1"/>
    <col min="12067" max="12069" width="6.140625" style="104" customWidth="1"/>
    <col min="12070" max="12070" width="1.42578125" style="104" customWidth="1"/>
    <col min="12071" max="12073" width="6.140625" style="104" customWidth="1"/>
    <col min="12074" max="12074" width="1.42578125" style="104" customWidth="1"/>
    <col min="12075" max="12077" width="6.140625" style="104" customWidth="1"/>
    <col min="12078" max="12078" width="1.42578125" style="104" customWidth="1"/>
    <col min="12079" max="12081" width="6.140625" style="104" customWidth="1"/>
    <col min="12082" max="12082" width="1.42578125" style="104" customWidth="1"/>
    <col min="12083" max="12085" width="6.140625" style="104" customWidth="1"/>
    <col min="12086" max="12086" width="1.42578125" style="104" customWidth="1"/>
    <col min="12087" max="12089" width="6.140625" style="104" customWidth="1"/>
    <col min="12090" max="12288" width="11.42578125" style="104"/>
    <col min="12289" max="12289" width="19.28515625" style="104" customWidth="1"/>
    <col min="12290" max="12292" width="7.42578125" style="104" bestFit="1" customWidth="1"/>
    <col min="12293" max="12293" width="1.42578125" style="104" customWidth="1"/>
    <col min="12294" max="12296" width="6.140625" style="104" customWidth="1"/>
    <col min="12297" max="12297" width="1.42578125" style="104" customWidth="1"/>
    <col min="12298" max="12300" width="6.140625" style="104" customWidth="1"/>
    <col min="12301" max="12301" width="1.42578125" style="104" customWidth="1"/>
    <col min="12302" max="12304" width="6.140625" style="104" customWidth="1"/>
    <col min="12305" max="12305" width="1.42578125" style="104" customWidth="1"/>
    <col min="12306" max="12308" width="6.140625" style="104" customWidth="1"/>
    <col min="12309" max="12309" width="1.42578125" style="104" customWidth="1"/>
    <col min="12310" max="12312" width="6.140625" style="104" customWidth="1"/>
    <col min="12313" max="12313" width="1.42578125" style="104" customWidth="1"/>
    <col min="12314" max="12316" width="6.140625" style="104" customWidth="1"/>
    <col min="12317" max="12317" width="2.140625" style="104" customWidth="1"/>
    <col min="12318" max="12318" width="17" style="104" customWidth="1"/>
    <col min="12319" max="12321" width="6.140625" style="104" customWidth="1"/>
    <col min="12322" max="12322" width="1.42578125" style="104" customWidth="1"/>
    <col min="12323" max="12325" width="6.140625" style="104" customWidth="1"/>
    <col min="12326" max="12326" width="1.42578125" style="104" customWidth="1"/>
    <col min="12327" max="12329" width="6.140625" style="104" customWidth="1"/>
    <col min="12330" max="12330" width="1.42578125" style="104" customWidth="1"/>
    <col min="12331" max="12333" width="6.140625" style="104" customWidth="1"/>
    <col min="12334" max="12334" width="1.42578125" style="104" customWidth="1"/>
    <col min="12335" max="12337" width="6.140625" style="104" customWidth="1"/>
    <col min="12338" max="12338" width="1.42578125" style="104" customWidth="1"/>
    <col min="12339" max="12341" width="6.140625" style="104" customWidth="1"/>
    <col min="12342" max="12342" width="1.42578125" style="104" customWidth="1"/>
    <col min="12343" max="12345" width="6.140625" style="104" customWidth="1"/>
    <col min="12346" max="12544" width="11.42578125" style="104"/>
    <col min="12545" max="12545" width="19.28515625" style="104" customWidth="1"/>
    <col min="12546" max="12548" width="7.42578125" style="104" bestFit="1" customWidth="1"/>
    <col min="12549" max="12549" width="1.42578125" style="104" customWidth="1"/>
    <col min="12550" max="12552" width="6.140625" style="104" customWidth="1"/>
    <col min="12553" max="12553" width="1.42578125" style="104" customWidth="1"/>
    <col min="12554" max="12556" width="6.140625" style="104" customWidth="1"/>
    <col min="12557" max="12557" width="1.42578125" style="104" customWidth="1"/>
    <col min="12558" max="12560" width="6.140625" style="104" customWidth="1"/>
    <col min="12561" max="12561" width="1.42578125" style="104" customWidth="1"/>
    <col min="12562" max="12564" width="6.140625" style="104" customWidth="1"/>
    <col min="12565" max="12565" width="1.42578125" style="104" customWidth="1"/>
    <col min="12566" max="12568" width="6.140625" style="104" customWidth="1"/>
    <col min="12569" max="12569" width="1.42578125" style="104" customWidth="1"/>
    <col min="12570" max="12572" width="6.140625" style="104" customWidth="1"/>
    <col min="12573" max="12573" width="2.140625" style="104" customWidth="1"/>
    <col min="12574" max="12574" width="17" style="104" customWidth="1"/>
    <col min="12575" max="12577" width="6.140625" style="104" customWidth="1"/>
    <col min="12578" max="12578" width="1.42578125" style="104" customWidth="1"/>
    <col min="12579" max="12581" width="6.140625" style="104" customWidth="1"/>
    <col min="12582" max="12582" width="1.42578125" style="104" customWidth="1"/>
    <col min="12583" max="12585" width="6.140625" style="104" customWidth="1"/>
    <col min="12586" max="12586" width="1.42578125" style="104" customWidth="1"/>
    <col min="12587" max="12589" width="6.140625" style="104" customWidth="1"/>
    <col min="12590" max="12590" width="1.42578125" style="104" customWidth="1"/>
    <col min="12591" max="12593" width="6.140625" style="104" customWidth="1"/>
    <col min="12594" max="12594" width="1.42578125" style="104" customWidth="1"/>
    <col min="12595" max="12597" width="6.140625" style="104" customWidth="1"/>
    <col min="12598" max="12598" width="1.42578125" style="104" customWidth="1"/>
    <col min="12599" max="12601" width="6.140625" style="104" customWidth="1"/>
    <col min="12602" max="12800" width="11.42578125" style="104"/>
    <col min="12801" max="12801" width="19.28515625" style="104" customWidth="1"/>
    <col min="12802" max="12804" width="7.42578125" style="104" bestFit="1" customWidth="1"/>
    <col min="12805" max="12805" width="1.42578125" style="104" customWidth="1"/>
    <col min="12806" max="12808" width="6.140625" style="104" customWidth="1"/>
    <col min="12809" max="12809" width="1.42578125" style="104" customWidth="1"/>
    <col min="12810" max="12812" width="6.140625" style="104" customWidth="1"/>
    <col min="12813" max="12813" width="1.42578125" style="104" customWidth="1"/>
    <col min="12814" max="12816" width="6.140625" style="104" customWidth="1"/>
    <col min="12817" max="12817" width="1.42578125" style="104" customWidth="1"/>
    <col min="12818" max="12820" width="6.140625" style="104" customWidth="1"/>
    <col min="12821" max="12821" width="1.42578125" style="104" customWidth="1"/>
    <col min="12822" max="12824" width="6.140625" style="104" customWidth="1"/>
    <col min="12825" max="12825" width="1.42578125" style="104" customWidth="1"/>
    <col min="12826" max="12828" width="6.140625" style="104" customWidth="1"/>
    <col min="12829" max="12829" width="2.140625" style="104" customWidth="1"/>
    <col min="12830" max="12830" width="17" style="104" customWidth="1"/>
    <col min="12831" max="12833" width="6.140625" style="104" customWidth="1"/>
    <col min="12834" max="12834" width="1.42578125" style="104" customWidth="1"/>
    <col min="12835" max="12837" width="6.140625" style="104" customWidth="1"/>
    <col min="12838" max="12838" width="1.42578125" style="104" customWidth="1"/>
    <col min="12839" max="12841" width="6.140625" style="104" customWidth="1"/>
    <col min="12842" max="12842" width="1.42578125" style="104" customWidth="1"/>
    <col min="12843" max="12845" width="6.140625" style="104" customWidth="1"/>
    <col min="12846" max="12846" width="1.42578125" style="104" customWidth="1"/>
    <col min="12847" max="12849" width="6.140625" style="104" customWidth="1"/>
    <col min="12850" max="12850" width="1.42578125" style="104" customWidth="1"/>
    <col min="12851" max="12853" width="6.140625" style="104" customWidth="1"/>
    <col min="12854" max="12854" width="1.42578125" style="104" customWidth="1"/>
    <col min="12855" max="12857" width="6.140625" style="104" customWidth="1"/>
    <col min="12858" max="13056" width="11.42578125" style="104"/>
    <col min="13057" max="13057" width="19.28515625" style="104" customWidth="1"/>
    <col min="13058" max="13060" width="7.42578125" style="104" bestFit="1" customWidth="1"/>
    <col min="13061" max="13061" width="1.42578125" style="104" customWidth="1"/>
    <col min="13062" max="13064" width="6.140625" style="104" customWidth="1"/>
    <col min="13065" max="13065" width="1.42578125" style="104" customWidth="1"/>
    <col min="13066" max="13068" width="6.140625" style="104" customWidth="1"/>
    <col min="13069" max="13069" width="1.42578125" style="104" customWidth="1"/>
    <col min="13070" max="13072" width="6.140625" style="104" customWidth="1"/>
    <col min="13073" max="13073" width="1.42578125" style="104" customWidth="1"/>
    <col min="13074" max="13076" width="6.140625" style="104" customWidth="1"/>
    <col min="13077" max="13077" width="1.42578125" style="104" customWidth="1"/>
    <col min="13078" max="13080" width="6.140625" style="104" customWidth="1"/>
    <col min="13081" max="13081" width="1.42578125" style="104" customWidth="1"/>
    <col min="13082" max="13084" width="6.140625" style="104" customWidth="1"/>
    <col min="13085" max="13085" width="2.140625" style="104" customWidth="1"/>
    <col min="13086" max="13086" width="17" style="104" customWidth="1"/>
    <col min="13087" max="13089" width="6.140625" style="104" customWidth="1"/>
    <col min="13090" max="13090" width="1.42578125" style="104" customWidth="1"/>
    <col min="13091" max="13093" width="6.140625" style="104" customWidth="1"/>
    <col min="13094" max="13094" width="1.42578125" style="104" customWidth="1"/>
    <col min="13095" max="13097" width="6.140625" style="104" customWidth="1"/>
    <col min="13098" max="13098" width="1.42578125" style="104" customWidth="1"/>
    <col min="13099" max="13101" width="6.140625" style="104" customWidth="1"/>
    <col min="13102" max="13102" width="1.42578125" style="104" customWidth="1"/>
    <col min="13103" max="13105" width="6.140625" style="104" customWidth="1"/>
    <col min="13106" max="13106" width="1.42578125" style="104" customWidth="1"/>
    <col min="13107" max="13109" width="6.140625" style="104" customWidth="1"/>
    <col min="13110" max="13110" width="1.42578125" style="104" customWidth="1"/>
    <col min="13111" max="13113" width="6.140625" style="104" customWidth="1"/>
    <col min="13114" max="13312" width="11.42578125" style="104"/>
    <col min="13313" max="13313" width="19.28515625" style="104" customWidth="1"/>
    <col min="13314" max="13316" width="7.42578125" style="104" bestFit="1" customWidth="1"/>
    <col min="13317" max="13317" width="1.42578125" style="104" customWidth="1"/>
    <col min="13318" max="13320" width="6.140625" style="104" customWidth="1"/>
    <col min="13321" max="13321" width="1.42578125" style="104" customWidth="1"/>
    <col min="13322" max="13324" width="6.140625" style="104" customWidth="1"/>
    <col min="13325" max="13325" width="1.42578125" style="104" customWidth="1"/>
    <col min="13326" max="13328" width="6.140625" style="104" customWidth="1"/>
    <col min="13329" max="13329" width="1.42578125" style="104" customWidth="1"/>
    <col min="13330" max="13332" width="6.140625" style="104" customWidth="1"/>
    <col min="13333" max="13333" width="1.42578125" style="104" customWidth="1"/>
    <col min="13334" max="13336" width="6.140625" style="104" customWidth="1"/>
    <col min="13337" max="13337" width="1.42578125" style="104" customWidth="1"/>
    <col min="13338" max="13340" width="6.140625" style="104" customWidth="1"/>
    <col min="13341" max="13341" width="2.140625" style="104" customWidth="1"/>
    <col min="13342" max="13342" width="17" style="104" customWidth="1"/>
    <col min="13343" max="13345" width="6.140625" style="104" customWidth="1"/>
    <col min="13346" max="13346" width="1.42578125" style="104" customWidth="1"/>
    <col min="13347" max="13349" width="6.140625" style="104" customWidth="1"/>
    <col min="13350" max="13350" width="1.42578125" style="104" customWidth="1"/>
    <col min="13351" max="13353" width="6.140625" style="104" customWidth="1"/>
    <col min="13354" max="13354" width="1.42578125" style="104" customWidth="1"/>
    <col min="13355" max="13357" width="6.140625" style="104" customWidth="1"/>
    <col min="13358" max="13358" width="1.42578125" style="104" customWidth="1"/>
    <col min="13359" max="13361" width="6.140625" style="104" customWidth="1"/>
    <col min="13362" max="13362" width="1.42578125" style="104" customWidth="1"/>
    <col min="13363" max="13365" width="6.140625" style="104" customWidth="1"/>
    <col min="13366" max="13366" width="1.42578125" style="104" customWidth="1"/>
    <col min="13367" max="13369" width="6.140625" style="104" customWidth="1"/>
    <col min="13370" max="13568" width="11.42578125" style="104"/>
    <col min="13569" max="13569" width="19.28515625" style="104" customWidth="1"/>
    <col min="13570" max="13572" width="7.42578125" style="104" bestFit="1" customWidth="1"/>
    <col min="13573" max="13573" width="1.42578125" style="104" customWidth="1"/>
    <col min="13574" max="13576" width="6.140625" style="104" customWidth="1"/>
    <col min="13577" max="13577" width="1.42578125" style="104" customWidth="1"/>
    <col min="13578" max="13580" width="6.140625" style="104" customWidth="1"/>
    <col min="13581" max="13581" width="1.42578125" style="104" customWidth="1"/>
    <col min="13582" max="13584" width="6.140625" style="104" customWidth="1"/>
    <col min="13585" max="13585" width="1.42578125" style="104" customWidth="1"/>
    <col min="13586" max="13588" width="6.140625" style="104" customWidth="1"/>
    <col min="13589" max="13589" width="1.42578125" style="104" customWidth="1"/>
    <col min="13590" max="13592" width="6.140625" style="104" customWidth="1"/>
    <col min="13593" max="13593" width="1.42578125" style="104" customWidth="1"/>
    <col min="13594" max="13596" width="6.140625" style="104" customWidth="1"/>
    <col min="13597" max="13597" width="2.140625" style="104" customWidth="1"/>
    <col min="13598" max="13598" width="17" style="104" customWidth="1"/>
    <col min="13599" max="13601" width="6.140625" style="104" customWidth="1"/>
    <col min="13602" max="13602" width="1.42578125" style="104" customWidth="1"/>
    <col min="13603" max="13605" width="6.140625" style="104" customWidth="1"/>
    <col min="13606" max="13606" width="1.42578125" style="104" customWidth="1"/>
    <col min="13607" max="13609" width="6.140625" style="104" customWidth="1"/>
    <col min="13610" max="13610" width="1.42578125" style="104" customWidth="1"/>
    <col min="13611" max="13613" width="6.140625" style="104" customWidth="1"/>
    <col min="13614" max="13614" width="1.42578125" style="104" customWidth="1"/>
    <col min="13615" max="13617" width="6.140625" style="104" customWidth="1"/>
    <col min="13618" max="13618" width="1.42578125" style="104" customWidth="1"/>
    <col min="13619" max="13621" width="6.140625" style="104" customWidth="1"/>
    <col min="13622" max="13622" width="1.42578125" style="104" customWidth="1"/>
    <col min="13623" max="13625" width="6.140625" style="104" customWidth="1"/>
    <col min="13626" max="13824" width="11.42578125" style="104"/>
    <col min="13825" max="13825" width="19.28515625" style="104" customWidth="1"/>
    <col min="13826" max="13828" width="7.42578125" style="104" bestFit="1" customWidth="1"/>
    <col min="13829" max="13829" width="1.42578125" style="104" customWidth="1"/>
    <col min="13830" max="13832" width="6.140625" style="104" customWidth="1"/>
    <col min="13833" max="13833" width="1.42578125" style="104" customWidth="1"/>
    <col min="13834" max="13836" width="6.140625" style="104" customWidth="1"/>
    <col min="13837" max="13837" width="1.42578125" style="104" customWidth="1"/>
    <col min="13838" max="13840" width="6.140625" style="104" customWidth="1"/>
    <col min="13841" max="13841" width="1.42578125" style="104" customWidth="1"/>
    <col min="13842" max="13844" width="6.140625" style="104" customWidth="1"/>
    <col min="13845" max="13845" width="1.42578125" style="104" customWidth="1"/>
    <col min="13846" max="13848" width="6.140625" style="104" customWidth="1"/>
    <col min="13849" max="13849" width="1.42578125" style="104" customWidth="1"/>
    <col min="13850" max="13852" width="6.140625" style="104" customWidth="1"/>
    <col min="13853" max="13853" width="2.140625" style="104" customWidth="1"/>
    <col min="13854" max="13854" width="17" style="104" customWidth="1"/>
    <col min="13855" max="13857" width="6.140625" style="104" customWidth="1"/>
    <col min="13858" max="13858" width="1.42578125" style="104" customWidth="1"/>
    <col min="13859" max="13861" width="6.140625" style="104" customWidth="1"/>
    <col min="13862" max="13862" width="1.42578125" style="104" customWidth="1"/>
    <col min="13863" max="13865" width="6.140625" style="104" customWidth="1"/>
    <col min="13866" max="13866" width="1.42578125" style="104" customWidth="1"/>
    <col min="13867" max="13869" width="6.140625" style="104" customWidth="1"/>
    <col min="13870" max="13870" width="1.42578125" style="104" customWidth="1"/>
    <col min="13871" max="13873" width="6.140625" style="104" customWidth="1"/>
    <col min="13874" max="13874" width="1.42578125" style="104" customWidth="1"/>
    <col min="13875" max="13877" width="6.140625" style="104" customWidth="1"/>
    <col min="13878" max="13878" width="1.42578125" style="104" customWidth="1"/>
    <col min="13879" max="13881" width="6.140625" style="104" customWidth="1"/>
    <col min="13882" max="14080" width="11.42578125" style="104"/>
    <col min="14081" max="14081" width="19.28515625" style="104" customWidth="1"/>
    <col min="14082" max="14084" width="7.42578125" style="104" bestFit="1" customWidth="1"/>
    <col min="14085" max="14085" width="1.42578125" style="104" customWidth="1"/>
    <col min="14086" max="14088" width="6.140625" style="104" customWidth="1"/>
    <col min="14089" max="14089" width="1.42578125" style="104" customWidth="1"/>
    <col min="14090" max="14092" width="6.140625" style="104" customWidth="1"/>
    <col min="14093" max="14093" width="1.42578125" style="104" customWidth="1"/>
    <col min="14094" max="14096" width="6.140625" style="104" customWidth="1"/>
    <col min="14097" max="14097" width="1.42578125" style="104" customWidth="1"/>
    <col min="14098" max="14100" width="6.140625" style="104" customWidth="1"/>
    <col min="14101" max="14101" width="1.42578125" style="104" customWidth="1"/>
    <col min="14102" max="14104" width="6.140625" style="104" customWidth="1"/>
    <col min="14105" max="14105" width="1.42578125" style="104" customWidth="1"/>
    <col min="14106" max="14108" width="6.140625" style="104" customWidth="1"/>
    <col min="14109" max="14109" width="2.140625" style="104" customWidth="1"/>
    <col min="14110" max="14110" width="17" style="104" customWidth="1"/>
    <col min="14111" max="14113" width="6.140625" style="104" customWidth="1"/>
    <col min="14114" max="14114" width="1.42578125" style="104" customWidth="1"/>
    <col min="14115" max="14117" width="6.140625" style="104" customWidth="1"/>
    <col min="14118" max="14118" width="1.42578125" style="104" customWidth="1"/>
    <col min="14119" max="14121" width="6.140625" style="104" customWidth="1"/>
    <col min="14122" max="14122" width="1.42578125" style="104" customWidth="1"/>
    <col min="14123" max="14125" width="6.140625" style="104" customWidth="1"/>
    <col min="14126" max="14126" width="1.42578125" style="104" customWidth="1"/>
    <col min="14127" max="14129" width="6.140625" style="104" customWidth="1"/>
    <col min="14130" max="14130" width="1.42578125" style="104" customWidth="1"/>
    <col min="14131" max="14133" width="6.140625" style="104" customWidth="1"/>
    <col min="14134" max="14134" width="1.42578125" style="104" customWidth="1"/>
    <col min="14135" max="14137" width="6.140625" style="104" customWidth="1"/>
    <col min="14138" max="14336" width="11.42578125" style="104"/>
    <col min="14337" max="14337" width="19.28515625" style="104" customWidth="1"/>
    <col min="14338" max="14340" width="7.42578125" style="104" bestFit="1" customWidth="1"/>
    <col min="14341" max="14341" width="1.42578125" style="104" customWidth="1"/>
    <col min="14342" max="14344" width="6.140625" style="104" customWidth="1"/>
    <col min="14345" max="14345" width="1.42578125" style="104" customWidth="1"/>
    <col min="14346" max="14348" width="6.140625" style="104" customWidth="1"/>
    <col min="14349" max="14349" width="1.42578125" style="104" customWidth="1"/>
    <col min="14350" max="14352" width="6.140625" style="104" customWidth="1"/>
    <col min="14353" max="14353" width="1.42578125" style="104" customWidth="1"/>
    <col min="14354" max="14356" width="6.140625" style="104" customWidth="1"/>
    <col min="14357" max="14357" width="1.42578125" style="104" customWidth="1"/>
    <col min="14358" max="14360" width="6.140625" style="104" customWidth="1"/>
    <col min="14361" max="14361" width="1.42578125" style="104" customWidth="1"/>
    <col min="14362" max="14364" width="6.140625" style="104" customWidth="1"/>
    <col min="14365" max="14365" width="2.140625" style="104" customWidth="1"/>
    <col min="14366" max="14366" width="17" style="104" customWidth="1"/>
    <col min="14367" max="14369" width="6.140625" style="104" customWidth="1"/>
    <col min="14370" max="14370" width="1.42578125" style="104" customWidth="1"/>
    <col min="14371" max="14373" width="6.140625" style="104" customWidth="1"/>
    <col min="14374" max="14374" width="1.42578125" style="104" customWidth="1"/>
    <col min="14375" max="14377" width="6.140625" style="104" customWidth="1"/>
    <col min="14378" max="14378" width="1.42578125" style="104" customWidth="1"/>
    <col min="14379" max="14381" width="6.140625" style="104" customWidth="1"/>
    <col min="14382" max="14382" width="1.42578125" style="104" customWidth="1"/>
    <col min="14383" max="14385" width="6.140625" style="104" customWidth="1"/>
    <col min="14386" max="14386" width="1.42578125" style="104" customWidth="1"/>
    <col min="14387" max="14389" width="6.140625" style="104" customWidth="1"/>
    <col min="14390" max="14390" width="1.42578125" style="104" customWidth="1"/>
    <col min="14391" max="14393" width="6.140625" style="104" customWidth="1"/>
    <col min="14394" max="14592" width="11.42578125" style="104"/>
    <col min="14593" max="14593" width="19.28515625" style="104" customWidth="1"/>
    <col min="14594" max="14596" width="7.42578125" style="104" bestFit="1" customWidth="1"/>
    <col min="14597" max="14597" width="1.42578125" style="104" customWidth="1"/>
    <col min="14598" max="14600" width="6.140625" style="104" customWidth="1"/>
    <col min="14601" max="14601" width="1.42578125" style="104" customWidth="1"/>
    <col min="14602" max="14604" width="6.140625" style="104" customWidth="1"/>
    <col min="14605" max="14605" width="1.42578125" style="104" customWidth="1"/>
    <col min="14606" max="14608" width="6.140625" style="104" customWidth="1"/>
    <col min="14609" max="14609" width="1.42578125" style="104" customWidth="1"/>
    <col min="14610" max="14612" width="6.140625" style="104" customWidth="1"/>
    <col min="14613" max="14613" width="1.42578125" style="104" customWidth="1"/>
    <col min="14614" max="14616" width="6.140625" style="104" customWidth="1"/>
    <col min="14617" max="14617" width="1.42578125" style="104" customWidth="1"/>
    <col min="14618" max="14620" width="6.140625" style="104" customWidth="1"/>
    <col min="14621" max="14621" width="2.140625" style="104" customWidth="1"/>
    <col min="14622" max="14622" width="17" style="104" customWidth="1"/>
    <col min="14623" max="14625" width="6.140625" style="104" customWidth="1"/>
    <col min="14626" max="14626" width="1.42578125" style="104" customWidth="1"/>
    <col min="14627" max="14629" width="6.140625" style="104" customWidth="1"/>
    <col min="14630" max="14630" width="1.42578125" style="104" customWidth="1"/>
    <col min="14631" max="14633" width="6.140625" style="104" customWidth="1"/>
    <col min="14634" max="14634" width="1.42578125" style="104" customWidth="1"/>
    <col min="14635" max="14637" width="6.140625" style="104" customWidth="1"/>
    <col min="14638" max="14638" width="1.42578125" style="104" customWidth="1"/>
    <col min="14639" max="14641" width="6.140625" style="104" customWidth="1"/>
    <col min="14642" max="14642" width="1.42578125" style="104" customWidth="1"/>
    <col min="14643" max="14645" width="6.140625" style="104" customWidth="1"/>
    <col min="14646" max="14646" width="1.42578125" style="104" customWidth="1"/>
    <col min="14647" max="14649" width="6.140625" style="104" customWidth="1"/>
    <col min="14650" max="14848" width="11.42578125" style="104"/>
    <col min="14849" max="14849" width="19.28515625" style="104" customWidth="1"/>
    <col min="14850" max="14852" width="7.42578125" style="104" bestFit="1" customWidth="1"/>
    <col min="14853" max="14853" width="1.42578125" style="104" customWidth="1"/>
    <col min="14854" max="14856" width="6.140625" style="104" customWidth="1"/>
    <col min="14857" max="14857" width="1.42578125" style="104" customWidth="1"/>
    <col min="14858" max="14860" width="6.140625" style="104" customWidth="1"/>
    <col min="14861" max="14861" width="1.42578125" style="104" customWidth="1"/>
    <col min="14862" max="14864" width="6.140625" style="104" customWidth="1"/>
    <col min="14865" max="14865" width="1.42578125" style="104" customWidth="1"/>
    <col min="14866" max="14868" width="6.140625" style="104" customWidth="1"/>
    <col min="14869" max="14869" width="1.42578125" style="104" customWidth="1"/>
    <col min="14870" max="14872" width="6.140625" style="104" customWidth="1"/>
    <col min="14873" max="14873" width="1.42578125" style="104" customWidth="1"/>
    <col min="14874" max="14876" width="6.140625" style="104" customWidth="1"/>
    <col min="14877" max="14877" width="2.140625" style="104" customWidth="1"/>
    <col min="14878" max="14878" width="17" style="104" customWidth="1"/>
    <col min="14879" max="14881" width="6.140625" style="104" customWidth="1"/>
    <col min="14882" max="14882" width="1.42578125" style="104" customWidth="1"/>
    <col min="14883" max="14885" width="6.140625" style="104" customWidth="1"/>
    <col min="14886" max="14886" width="1.42578125" style="104" customWidth="1"/>
    <col min="14887" max="14889" width="6.140625" style="104" customWidth="1"/>
    <col min="14890" max="14890" width="1.42578125" style="104" customWidth="1"/>
    <col min="14891" max="14893" width="6.140625" style="104" customWidth="1"/>
    <col min="14894" max="14894" width="1.42578125" style="104" customWidth="1"/>
    <col min="14895" max="14897" width="6.140625" style="104" customWidth="1"/>
    <col min="14898" max="14898" width="1.42578125" style="104" customWidth="1"/>
    <col min="14899" max="14901" width="6.140625" style="104" customWidth="1"/>
    <col min="14902" max="14902" width="1.42578125" style="104" customWidth="1"/>
    <col min="14903" max="14905" width="6.140625" style="104" customWidth="1"/>
    <col min="14906" max="15104" width="11.42578125" style="104"/>
    <col min="15105" max="15105" width="19.28515625" style="104" customWidth="1"/>
    <col min="15106" max="15108" width="7.42578125" style="104" bestFit="1" customWidth="1"/>
    <col min="15109" max="15109" width="1.42578125" style="104" customWidth="1"/>
    <col min="15110" max="15112" width="6.140625" style="104" customWidth="1"/>
    <col min="15113" max="15113" width="1.42578125" style="104" customWidth="1"/>
    <col min="15114" max="15116" width="6.140625" style="104" customWidth="1"/>
    <col min="15117" max="15117" width="1.42578125" style="104" customWidth="1"/>
    <col min="15118" max="15120" width="6.140625" style="104" customWidth="1"/>
    <col min="15121" max="15121" width="1.42578125" style="104" customWidth="1"/>
    <col min="15122" max="15124" width="6.140625" style="104" customWidth="1"/>
    <col min="15125" max="15125" width="1.42578125" style="104" customWidth="1"/>
    <col min="15126" max="15128" width="6.140625" style="104" customWidth="1"/>
    <col min="15129" max="15129" width="1.42578125" style="104" customWidth="1"/>
    <col min="15130" max="15132" width="6.140625" style="104" customWidth="1"/>
    <col min="15133" max="15133" width="2.140625" style="104" customWidth="1"/>
    <col min="15134" max="15134" width="17" style="104" customWidth="1"/>
    <col min="15135" max="15137" width="6.140625" style="104" customWidth="1"/>
    <col min="15138" max="15138" width="1.42578125" style="104" customWidth="1"/>
    <col min="15139" max="15141" width="6.140625" style="104" customWidth="1"/>
    <col min="15142" max="15142" width="1.42578125" style="104" customWidth="1"/>
    <col min="15143" max="15145" width="6.140625" style="104" customWidth="1"/>
    <col min="15146" max="15146" width="1.42578125" style="104" customWidth="1"/>
    <col min="15147" max="15149" width="6.140625" style="104" customWidth="1"/>
    <col min="15150" max="15150" width="1.42578125" style="104" customWidth="1"/>
    <col min="15151" max="15153" width="6.140625" style="104" customWidth="1"/>
    <col min="15154" max="15154" width="1.42578125" style="104" customWidth="1"/>
    <col min="15155" max="15157" width="6.140625" style="104" customWidth="1"/>
    <col min="15158" max="15158" width="1.42578125" style="104" customWidth="1"/>
    <col min="15159" max="15161" width="6.140625" style="104" customWidth="1"/>
    <col min="15162" max="15360" width="11.42578125" style="104"/>
    <col min="15361" max="15361" width="19.28515625" style="104" customWidth="1"/>
    <col min="15362" max="15364" width="7.42578125" style="104" bestFit="1" customWidth="1"/>
    <col min="15365" max="15365" width="1.42578125" style="104" customWidth="1"/>
    <col min="15366" max="15368" width="6.140625" style="104" customWidth="1"/>
    <col min="15369" max="15369" width="1.42578125" style="104" customWidth="1"/>
    <col min="15370" max="15372" width="6.140625" style="104" customWidth="1"/>
    <col min="15373" max="15373" width="1.42578125" style="104" customWidth="1"/>
    <col min="15374" max="15376" width="6.140625" style="104" customWidth="1"/>
    <col min="15377" max="15377" width="1.42578125" style="104" customWidth="1"/>
    <col min="15378" max="15380" width="6.140625" style="104" customWidth="1"/>
    <col min="15381" max="15381" width="1.42578125" style="104" customWidth="1"/>
    <col min="15382" max="15384" width="6.140625" style="104" customWidth="1"/>
    <col min="15385" max="15385" width="1.42578125" style="104" customWidth="1"/>
    <col min="15386" max="15388" width="6.140625" style="104" customWidth="1"/>
    <col min="15389" max="15389" width="2.140625" style="104" customWidth="1"/>
    <col min="15390" max="15390" width="17" style="104" customWidth="1"/>
    <col min="15391" max="15393" width="6.140625" style="104" customWidth="1"/>
    <col min="15394" max="15394" width="1.42578125" style="104" customWidth="1"/>
    <col min="15395" max="15397" width="6.140625" style="104" customWidth="1"/>
    <col min="15398" max="15398" width="1.42578125" style="104" customWidth="1"/>
    <col min="15399" max="15401" width="6.140625" style="104" customWidth="1"/>
    <col min="15402" max="15402" width="1.42578125" style="104" customWidth="1"/>
    <col min="15403" max="15405" width="6.140625" style="104" customWidth="1"/>
    <col min="15406" max="15406" width="1.42578125" style="104" customWidth="1"/>
    <col min="15407" max="15409" width="6.140625" style="104" customWidth="1"/>
    <col min="15410" max="15410" width="1.42578125" style="104" customWidth="1"/>
    <col min="15411" max="15413" width="6.140625" style="104" customWidth="1"/>
    <col min="15414" max="15414" width="1.42578125" style="104" customWidth="1"/>
    <col min="15415" max="15417" width="6.140625" style="104" customWidth="1"/>
    <col min="15418" max="15616" width="11.42578125" style="104"/>
    <col min="15617" max="15617" width="19.28515625" style="104" customWidth="1"/>
    <col min="15618" max="15620" width="7.42578125" style="104" bestFit="1" customWidth="1"/>
    <col min="15621" max="15621" width="1.42578125" style="104" customWidth="1"/>
    <col min="15622" max="15624" width="6.140625" style="104" customWidth="1"/>
    <col min="15625" max="15625" width="1.42578125" style="104" customWidth="1"/>
    <col min="15626" max="15628" width="6.140625" style="104" customWidth="1"/>
    <col min="15629" max="15629" width="1.42578125" style="104" customWidth="1"/>
    <col min="15630" max="15632" width="6.140625" style="104" customWidth="1"/>
    <col min="15633" max="15633" width="1.42578125" style="104" customWidth="1"/>
    <col min="15634" max="15636" width="6.140625" style="104" customWidth="1"/>
    <col min="15637" max="15637" width="1.42578125" style="104" customWidth="1"/>
    <col min="15638" max="15640" width="6.140625" style="104" customWidth="1"/>
    <col min="15641" max="15641" width="1.42578125" style="104" customWidth="1"/>
    <col min="15642" max="15644" width="6.140625" style="104" customWidth="1"/>
    <col min="15645" max="15645" width="2.140625" style="104" customWidth="1"/>
    <col min="15646" max="15646" width="17" style="104" customWidth="1"/>
    <col min="15647" max="15649" width="6.140625" style="104" customWidth="1"/>
    <col min="15650" max="15650" width="1.42578125" style="104" customWidth="1"/>
    <col min="15651" max="15653" width="6.140625" style="104" customWidth="1"/>
    <col min="15654" max="15654" width="1.42578125" style="104" customWidth="1"/>
    <col min="15655" max="15657" width="6.140625" style="104" customWidth="1"/>
    <col min="15658" max="15658" width="1.42578125" style="104" customWidth="1"/>
    <col min="15659" max="15661" width="6.140625" style="104" customWidth="1"/>
    <col min="15662" max="15662" width="1.42578125" style="104" customWidth="1"/>
    <col min="15663" max="15665" width="6.140625" style="104" customWidth="1"/>
    <col min="15666" max="15666" width="1.42578125" style="104" customWidth="1"/>
    <col min="15667" max="15669" width="6.140625" style="104" customWidth="1"/>
    <col min="15670" max="15670" width="1.42578125" style="104" customWidth="1"/>
    <col min="15671" max="15673" width="6.140625" style="104" customWidth="1"/>
    <col min="15674" max="15872" width="11.42578125" style="104"/>
    <col min="15873" max="15873" width="19.28515625" style="104" customWidth="1"/>
    <col min="15874" max="15876" width="7.42578125" style="104" bestFit="1" customWidth="1"/>
    <col min="15877" max="15877" width="1.42578125" style="104" customWidth="1"/>
    <col min="15878" max="15880" width="6.140625" style="104" customWidth="1"/>
    <col min="15881" max="15881" width="1.42578125" style="104" customWidth="1"/>
    <col min="15882" max="15884" width="6.140625" style="104" customWidth="1"/>
    <col min="15885" max="15885" width="1.42578125" style="104" customWidth="1"/>
    <col min="15886" max="15888" width="6.140625" style="104" customWidth="1"/>
    <col min="15889" max="15889" width="1.42578125" style="104" customWidth="1"/>
    <col min="15890" max="15892" width="6.140625" style="104" customWidth="1"/>
    <col min="15893" max="15893" width="1.42578125" style="104" customWidth="1"/>
    <col min="15894" max="15896" width="6.140625" style="104" customWidth="1"/>
    <col min="15897" max="15897" width="1.42578125" style="104" customWidth="1"/>
    <col min="15898" max="15900" width="6.140625" style="104" customWidth="1"/>
    <col min="15901" max="15901" width="2.140625" style="104" customWidth="1"/>
    <col min="15902" max="15902" width="17" style="104" customWidth="1"/>
    <col min="15903" max="15905" width="6.140625" style="104" customWidth="1"/>
    <col min="15906" max="15906" width="1.42578125" style="104" customWidth="1"/>
    <col min="15907" max="15909" width="6.140625" style="104" customWidth="1"/>
    <col min="15910" max="15910" width="1.42578125" style="104" customWidth="1"/>
    <col min="15911" max="15913" width="6.140625" style="104" customWidth="1"/>
    <col min="15914" max="15914" width="1.42578125" style="104" customWidth="1"/>
    <col min="15915" max="15917" width="6.140625" style="104" customWidth="1"/>
    <col min="15918" max="15918" width="1.42578125" style="104" customWidth="1"/>
    <col min="15919" max="15921" width="6.140625" style="104" customWidth="1"/>
    <col min="15922" max="15922" width="1.42578125" style="104" customWidth="1"/>
    <col min="15923" max="15925" width="6.140625" style="104" customWidth="1"/>
    <col min="15926" max="15926" width="1.42578125" style="104" customWidth="1"/>
    <col min="15927" max="15929" width="6.140625" style="104" customWidth="1"/>
    <col min="15930" max="16128" width="11.42578125" style="104"/>
    <col min="16129" max="16129" width="19.28515625" style="104" customWidth="1"/>
    <col min="16130" max="16132" width="7.42578125" style="104" bestFit="1" customWidth="1"/>
    <col min="16133" max="16133" width="1.42578125" style="104" customWidth="1"/>
    <col min="16134" max="16136" width="6.140625" style="104" customWidth="1"/>
    <col min="16137" max="16137" width="1.42578125" style="104" customWidth="1"/>
    <col min="16138" max="16140" width="6.140625" style="104" customWidth="1"/>
    <col min="16141" max="16141" width="1.42578125" style="104" customWidth="1"/>
    <col min="16142" max="16144" width="6.140625" style="104" customWidth="1"/>
    <col min="16145" max="16145" width="1.42578125" style="104" customWidth="1"/>
    <col min="16146" max="16148" width="6.140625" style="104" customWidth="1"/>
    <col min="16149" max="16149" width="1.42578125" style="104" customWidth="1"/>
    <col min="16150" max="16152" width="6.140625" style="104" customWidth="1"/>
    <col min="16153" max="16153" width="1.42578125" style="104" customWidth="1"/>
    <col min="16154" max="16156" width="6.140625" style="104" customWidth="1"/>
    <col min="16157" max="16157" width="2.140625" style="104" customWidth="1"/>
    <col min="16158" max="16158" width="17" style="104" customWidth="1"/>
    <col min="16159" max="16161" width="6.140625" style="104" customWidth="1"/>
    <col min="16162" max="16162" width="1.42578125" style="104" customWidth="1"/>
    <col min="16163" max="16165" width="6.140625" style="104" customWidth="1"/>
    <col min="16166" max="16166" width="1.42578125" style="104" customWidth="1"/>
    <col min="16167" max="16169" width="6.140625" style="104" customWidth="1"/>
    <col min="16170" max="16170" width="1.42578125" style="104" customWidth="1"/>
    <col min="16171" max="16173" width="6.140625" style="104" customWidth="1"/>
    <col min="16174" max="16174" width="1.42578125" style="104" customWidth="1"/>
    <col min="16175" max="16177" width="6.140625" style="104" customWidth="1"/>
    <col min="16178" max="16178" width="1.42578125" style="104" customWidth="1"/>
    <col min="16179" max="16181" width="6.140625" style="104" customWidth="1"/>
    <col min="16182" max="16182" width="1.42578125" style="104" customWidth="1"/>
    <col min="16183" max="16185" width="6.140625" style="104" customWidth="1"/>
    <col min="16186" max="16384" width="11.42578125" style="104"/>
  </cols>
  <sheetData>
    <row r="1" spans="1:62" ht="15" customHeight="1" x14ac:dyDescent="0.2">
      <c r="AD1" s="286" t="s">
        <v>362</v>
      </c>
      <c r="AE1" s="286"/>
    </row>
    <row r="2" spans="1:62" ht="15" customHeight="1" x14ac:dyDescent="0.2">
      <c r="AD2" s="286"/>
      <c r="AE2" s="286"/>
    </row>
    <row r="3" spans="1:62" ht="15" customHeight="1" x14ac:dyDescent="0.2">
      <c r="A3" s="311" t="s">
        <v>274</v>
      </c>
      <c r="B3" s="311"/>
      <c r="C3" s="311"/>
      <c r="D3" s="311"/>
      <c r="E3" s="311"/>
      <c r="F3" s="311"/>
      <c r="G3" s="311"/>
      <c r="H3" s="311"/>
      <c r="I3" s="311"/>
      <c r="J3" s="311"/>
      <c r="K3" s="311"/>
      <c r="L3" s="311"/>
      <c r="M3" s="311"/>
      <c r="N3" s="311"/>
      <c r="O3" s="311"/>
      <c r="P3" s="311"/>
      <c r="Q3" s="311"/>
      <c r="R3" s="311"/>
      <c r="S3" s="311"/>
      <c r="T3" s="311"/>
      <c r="U3" s="311"/>
      <c r="V3" s="311"/>
      <c r="W3" s="311"/>
      <c r="X3" s="311"/>
      <c r="Y3" s="311"/>
      <c r="Z3" s="311"/>
      <c r="AA3" s="311"/>
      <c r="AB3" s="311"/>
      <c r="AD3" s="311" t="s">
        <v>275</v>
      </c>
      <c r="AE3" s="311"/>
      <c r="AF3" s="311"/>
      <c r="AG3" s="311"/>
      <c r="AH3" s="311"/>
      <c r="AI3" s="311"/>
      <c r="AJ3" s="311"/>
      <c r="AK3" s="311"/>
      <c r="AL3" s="311"/>
      <c r="AM3" s="311"/>
      <c r="AN3" s="311"/>
      <c r="AO3" s="311"/>
      <c r="AP3" s="311"/>
      <c r="AQ3" s="311"/>
      <c r="AR3" s="311"/>
      <c r="AS3" s="311"/>
      <c r="AT3" s="311"/>
      <c r="AU3" s="311"/>
      <c r="AV3" s="311"/>
      <c r="AW3" s="311"/>
      <c r="AX3" s="311"/>
      <c r="AY3" s="311"/>
      <c r="AZ3" s="311"/>
      <c r="BA3" s="311"/>
      <c r="BB3" s="311"/>
      <c r="BC3" s="311"/>
      <c r="BD3" s="311"/>
      <c r="BE3" s="311"/>
    </row>
    <row r="4" spans="1:62" ht="15" customHeight="1" x14ac:dyDescent="0.2">
      <c r="A4" s="312" t="s">
        <v>75</v>
      </c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312"/>
      <c r="M4" s="312"/>
      <c r="N4" s="312"/>
      <c r="O4" s="312"/>
      <c r="P4" s="312"/>
      <c r="Q4" s="312"/>
      <c r="R4" s="312"/>
      <c r="S4" s="312"/>
      <c r="T4" s="312"/>
      <c r="U4" s="312"/>
      <c r="V4" s="312"/>
      <c r="W4" s="312"/>
      <c r="X4" s="312"/>
      <c r="Y4" s="312"/>
      <c r="Z4" s="312"/>
      <c r="AA4" s="312"/>
      <c r="AB4" s="312"/>
      <c r="AD4" s="312" t="s">
        <v>106</v>
      </c>
      <c r="AE4" s="312"/>
      <c r="AF4" s="312"/>
      <c r="AG4" s="312"/>
      <c r="AH4" s="312"/>
      <c r="AI4" s="312"/>
      <c r="AJ4" s="312"/>
      <c r="AK4" s="312"/>
      <c r="AL4" s="312"/>
      <c r="AM4" s="312"/>
      <c r="AN4" s="312"/>
      <c r="AO4" s="312"/>
      <c r="AP4" s="312"/>
      <c r="AQ4" s="312"/>
      <c r="AR4" s="312"/>
      <c r="AS4" s="312"/>
      <c r="AT4" s="312"/>
      <c r="AU4" s="312"/>
      <c r="AV4" s="312"/>
      <c r="AW4" s="312"/>
      <c r="AX4" s="312"/>
      <c r="AY4" s="312"/>
      <c r="AZ4" s="312"/>
      <c r="BA4" s="312"/>
      <c r="BB4" s="312"/>
      <c r="BC4" s="312"/>
      <c r="BD4" s="312"/>
      <c r="BE4" s="312"/>
    </row>
    <row r="5" spans="1:62" ht="15" customHeight="1" x14ac:dyDescent="0.2">
      <c r="A5" s="307" t="s">
        <v>257</v>
      </c>
      <c r="B5" s="307"/>
      <c r="C5" s="307"/>
      <c r="D5" s="307"/>
      <c r="E5" s="307"/>
      <c r="F5" s="307"/>
      <c r="G5" s="307"/>
      <c r="H5" s="307"/>
      <c r="I5" s="307"/>
      <c r="J5" s="307"/>
      <c r="K5" s="307"/>
      <c r="L5" s="307"/>
      <c r="M5" s="307"/>
      <c r="N5" s="307"/>
      <c r="O5" s="307"/>
      <c r="P5" s="307"/>
      <c r="Q5" s="307"/>
      <c r="R5" s="307"/>
      <c r="S5" s="307"/>
      <c r="T5" s="307"/>
      <c r="U5" s="307"/>
      <c r="V5" s="307"/>
      <c r="W5" s="307"/>
      <c r="X5" s="307"/>
      <c r="Y5" s="307"/>
      <c r="Z5" s="307"/>
      <c r="AA5" s="307"/>
      <c r="AB5" s="307"/>
      <c r="AD5" s="307" t="s">
        <v>257</v>
      </c>
      <c r="AE5" s="307"/>
      <c r="AF5" s="307"/>
      <c r="AG5" s="307"/>
      <c r="AH5" s="307"/>
      <c r="AI5" s="307"/>
      <c r="AJ5" s="307"/>
      <c r="AK5" s="307"/>
      <c r="AL5" s="307"/>
      <c r="AM5" s="307"/>
      <c r="AN5" s="307"/>
      <c r="AO5" s="307"/>
      <c r="AP5" s="307"/>
      <c r="AQ5" s="307"/>
      <c r="AR5" s="307"/>
      <c r="AS5" s="307"/>
      <c r="AT5" s="307"/>
      <c r="AU5" s="307"/>
      <c r="AV5" s="307"/>
      <c r="AW5" s="307"/>
      <c r="AX5" s="307"/>
      <c r="AY5" s="307"/>
      <c r="AZ5" s="307"/>
      <c r="BA5" s="307"/>
      <c r="BB5" s="307"/>
      <c r="BC5" s="307"/>
      <c r="BD5" s="307"/>
      <c r="BE5" s="307"/>
    </row>
    <row r="6" spans="1:62" ht="15" customHeight="1" x14ac:dyDescent="0.2">
      <c r="A6" s="307" t="s">
        <v>268</v>
      </c>
      <c r="B6" s="307"/>
      <c r="C6" s="307"/>
      <c r="D6" s="307"/>
      <c r="E6" s="307"/>
      <c r="F6" s="307"/>
      <c r="G6" s="307"/>
      <c r="H6" s="307"/>
      <c r="I6" s="307"/>
      <c r="J6" s="307"/>
      <c r="K6" s="307"/>
      <c r="L6" s="307"/>
      <c r="M6" s="307"/>
      <c r="N6" s="307"/>
      <c r="O6" s="307"/>
      <c r="P6" s="307"/>
      <c r="Q6" s="307"/>
      <c r="R6" s="307"/>
      <c r="S6" s="307"/>
      <c r="T6" s="307"/>
      <c r="U6" s="307"/>
      <c r="V6" s="307"/>
      <c r="W6" s="307"/>
      <c r="X6" s="307"/>
      <c r="Y6" s="307"/>
      <c r="Z6" s="307"/>
      <c r="AA6" s="307"/>
      <c r="AB6" s="307"/>
      <c r="AD6" s="307" t="s">
        <v>268</v>
      </c>
      <c r="AE6" s="307"/>
      <c r="AF6" s="307"/>
      <c r="AG6" s="307"/>
      <c r="AH6" s="307"/>
      <c r="AI6" s="307"/>
      <c r="AJ6" s="307"/>
      <c r="AK6" s="307"/>
      <c r="AL6" s="307"/>
      <c r="AM6" s="307"/>
      <c r="AN6" s="307"/>
      <c r="AO6" s="307"/>
      <c r="AP6" s="307"/>
      <c r="AQ6" s="307"/>
      <c r="AR6" s="307"/>
      <c r="AS6" s="307"/>
      <c r="AT6" s="307"/>
      <c r="AU6" s="307"/>
      <c r="AV6" s="307"/>
      <c r="AW6" s="307"/>
      <c r="AX6" s="307"/>
      <c r="AY6" s="307"/>
      <c r="AZ6" s="307"/>
      <c r="BA6" s="307"/>
      <c r="BB6" s="307"/>
      <c r="BC6" s="307"/>
      <c r="BD6" s="307"/>
      <c r="BE6" s="307"/>
    </row>
    <row r="7" spans="1:62" ht="15" customHeight="1" x14ac:dyDescent="0.2">
      <c r="A7" s="307" t="s">
        <v>250</v>
      </c>
      <c r="B7" s="307"/>
      <c r="C7" s="307"/>
      <c r="D7" s="307"/>
      <c r="E7" s="307"/>
      <c r="F7" s="307"/>
      <c r="G7" s="307"/>
      <c r="H7" s="307"/>
      <c r="I7" s="307"/>
      <c r="J7" s="307"/>
      <c r="K7" s="307"/>
      <c r="L7" s="307"/>
      <c r="M7" s="307"/>
      <c r="N7" s="307"/>
      <c r="O7" s="307"/>
      <c r="P7" s="307"/>
      <c r="Q7" s="307"/>
      <c r="R7" s="307"/>
      <c r="S7" s="307"/>
      <c r="T7" s="307"/>
      <c r="U7" s="307"/>
      <c r="V7" s="307"/>
      <c r="W7" s="307"/>
      <c r="X7" s="307"/>
      <c r="Y7" s="307"/>
      <c r="Z7" s="307"/>
      <c r="AA7" s="307"/>
      <c r="AB7" s="307"/>
      <c r="AD7" s="307" t="s">
        <v>250</v>
      </c>
      <c r="AE7" s="307"/>
      <c r="AF7" s="307"/>
      <c r="AG7" s="307"/>
      <c r="AH7" s="307"/>
      <c r="AI7" s="307"/>
      <c r="AJ7" s="307"/>
      <c r="AK7" s="307"/>
      <c r="AL7" s="307"/>
      <c r="AM7" s="307"/>
      <c r="AN7" s="307"/>
      <c r="AO7" s="307"/>
      <c r="AP7" s="307"/>
      <c r="AQ7" s="307"/>
      <c r="AR7" s="307"/>
      <c r="AS7" s="307"/>
      <c r="AT7" s="307"/>
      <c r="AU7" s="307"/>
      <c r="AV7" s="307"/>
      <c r="AW7" s="307"/>
      <c r="AX7" s="307"/>
      <c r="AY7" s="307"/>
      <c r="AZ7" s="307"/>
      <c r="BA7" s="307"/>
      <c r="BB7" s="307"/>
      <c r="BC7" s="307"/>
      <c r="BD7" s="307"/>
      <c r="BE7" s="307"/>
    </row>
    <row r="8" spans="1:62" ht="15" customHeight="1" x14ac:dyDescent="0.2">
      <c r="A8" s="307" t="s">
        <v>259</v>
      </c>
      <c r="B8" s="307"/>
      <c r="C8" s="307"/>
      <c r="D8" s="307"/>
      <c r="E8" s="307"/>
      <c r="F8" s="307"/>
      <c r="G8" s="307"/>
      <c r="H8" s="307"/>
      <c r="I8" s="307"/>
      <c r="J8" s="307"/>
      <c r="K8" s="307"/>
      <c r="L8" s="307"/>
      <c r="M8" s="307"/>
      <c r="N8" s="307"/>
      <c r="O8" s="307"/>
      <c r="P8" s="307"/>
      <c r="Q8" s="307"/>
      <c r="R8" s="307"/>
      <c r="S8" s="307"/>
      <c r="T8" s="307"/>
      <c r="U8" s="307"/>
      <c r="V8" s="307"/>
      <c r="W8" s="307"/>
      <c r="X8" s="307"/>
      <c r="Y8" s="307"/>
      <c r="Z8" s="307"/>
      <c r="AA8" s="307"/>
      <c r="AB8" s="307"/>
      <c r="AD8" s="307" t="s">
        <v>259</v>
      </c>
      <c r="AE8" s="307"/>
      <c r="AF8" s="307"/>
      <c r="AG8" s="307"/>
      <c r="AH8" s="307"/>
      <c r="AI8" s="307"/>
      <c r="AJ8" s="307"/>
      <c r="AK8" s="307"/>
      <c r="AL8" s="307"/>
      <c r="AM8" s="307"/>
      <c r="AN8" s="307"/>
      <c r="AO8" s="307"/>
      <c r="AP8" s="307"/>
      <c r="AQ8" s="307"/>
      <c r="AR8" s="307"/>
      <c r="AS8" s="307"/>
      <c r="AT8" s="307"/>
      <c r="AU8" s="307"/>
      <c r="AV8" s="307"/>
      <c r="AW8" s="307"/>
      <c r="AX8" s="307"/>
      <c r="AY8" s="307"/>
      <c r="AZ8" s="307"/>
      <c r="BA8" s="307"/>
      <c r="BB8" s="307"/>
      <c r="BC8" s="307"/>
      <c r="BD8" s="307"/>
      <c r="BE8" s="307"/>
    </row>
    <row r="9" spans="1:62" ht="15" customHeight="1" thickBot="1" x14ac:dyDescent="0.25">
      <c r="A9" s="102"/>
      <c r="B9" s="145"/>
      <c r="C9" s="102"/>
      <c r="D9" s="102"/>
      <c r="E9" s="102"/>
      <c r="F9" s="103"/>
      <c r="G9" s="102"/>
      <c r="H9" s="102"/>
      <c r="I9" s="102"/>
      <c r="J9" s="102"/>
      <c r="K9" s="102"/>
      <c r="L9" s="102"/>
      <c r="M9" s="102"/>
      <c r="N9" s="102"/>
      <c r="O9" s="102"/>
      <c r="P9" s="102"/>
      <c r="Q9" s="102"/>
      <c r="R9" s="102"/>
      <c r="S9" s="102"/>
      <c r="T9" s="102"/>
      <c r="U9" s="102"/>
      <c r="V9" s="102"/>
      <c r="W9" s="102"/>
      <c r="X9" s="102"/>
      <c r="Y9" s="102"/>
      <c r="Z9" s="102"/>
      <c r="AA9" s="102"/>
      <c r="AB9" s="102"/>
      <c r="AD9" s="102"/>
      <c r="AE9" s="145"/>
      <c r="AF9" s="102"/>
      <c r="AG9" s="102"/>
      <c r="AH9" s="102"/>
      <c r="AI9" s="103"/>
      <c r="AJ9" s="102"/>
      <c r="AK9" s="102"/>
      <c r="AL9" s="102"/>
      <c r="AM9" s="102"/>
      <c r="AN9" s="102"/>
      <c r="AO9" s="102"/>
      <c r="AP9" s="102"/>
      <c r="AQ9" s="102"/>
      <c r="AR9" s="102"/>
      <c r="AS9" s="102"/>
      <c r="AT9" s="102"/>
      <c r="AU9" s="102"/>
      <c r="AV9" s="102"/>
      <c r="AW9" s="102"/>
      <c r="AX9" s="102"/>
      <c r="AY9" s="102"/>
      <c r="AZ9" s="102"/>
      <c r="BA9" s="102"/>
      <c r="BB9" s="102"/>
      <c r="BC9" s="102"/>
      <c r="BD9" s="102"/>
      <c r="BE9" s="102"/>
    </row>
    <row r="10" spans="1:62" ht="15" customHeight="1" x14ac:dyDescent="0.2">
      <c r="A10" s="309" t="s">
        <v>264</v>
      </c>
      <c r="B10" s="302" t="s">
        <v>19</v>
      </c>
      <c r="C10" s="302" t="s">
        <v>265</v>
      </c>
      <c r="D10" s="302"/>
      <c r="E10" s="111"/>
      <c r="F10" s="302" t="s">
        <v>64</v>
      </c>
      <c r="G10" s="302"/>
      <c r="H10" s="302"/>
      <c r="I10" s="111"/>
      <c r="J10" s="302" t="s">
        <v>65</v>
      </c>
      <c r="K10" s="302"/>
      <c r="L10" s="302"/>
      <c r="M10" s="111"/>
      <c r="N10" s="302" t="s">
        <v>66</v>
      </c>
      <c r="O10" s="302"/>
      <c r="P10" s="302"/>
      <c r="Q10" s="111"/>
      <c r="R10" s="302" t="s">
        <v>67</v>
      </c>
      <c r="S10" s="302"/>
      <c r="T10" s="302"/>
      <c r="U10" s="111"/>
      <c r="V10" s="302" t="s">
        <v>68</v>
      </c>
      <c r="W10" s="302"/>
      <c r="X10" s="302"/>
      <c r="Y10" s="111"/>
      <c r="Z10" s="302" t="s">
        <v>69</v>
      </c>
      <c r="AA10" s="302"/>
      <c r="AB10" s="302"/>
      <c r="AD10" s="309" t="s">
        <v>264</v>
      </c>
      <c r="AE10" s="302" t="s">
        <v>19</v>
      </c>
      <c r="AF10" s="302" t="s">
        <v>265</v>
      </c>
      <c r="AG10" s="302"/>
      <c r="AH10" s="111"/>
      <c r="AI10" s="302" t="s">
        <v>64</v>
      </c>
      <c r="AJ10" s="302"/>
      <c r="AK10" s="302"/>
      <c r="AL10" s="111"/>
      <c r="AM10" s="302" t="s">
        <v>65</v>
      </c>
      <c r="AN10" s="302"/>
      <c r="AO10" s="302"/>
      <c r="AP10" s="111"/>
      <c r="AQ10" s="302" t="s">
        <v>66</v>
      </c>
      <c r="AR10" s="302"/>
      <c r="AS10" s="302"/>
      <c r="AT10" s="111"/>
      <c r="AU10" s="302" t="s">
        <v>67</v>
      </c>
      <c r="AV10" s="302"/>
      <c r="AW10" s="302"/>
      <c r="AX10" s="111"/>
      <c r="AY10" s="302" t="s">
        <v>68</v>
      </c>
      <c r="AZ10" s="302"/>
      <c r="BA10" s="302"/>
      <c r="BB10" s="111"/>
      <c r="BC10" s="302" t="s">
        <v>69</v>
      </c>
      <c r="BD10" s="302"/>
      <c r="BE10" s="302"/>
    </row>
    <row r="11" spans="1:62" ht="15" customHeight="1" thickBot="1" x14ac:dyDescent="0.25">
      <c r="A11" s="310"/>
      <c r="B11" s="112" t="s">
        <v>70</v>
      </c>
      <c r="C11" s="112" t="s">
        <v>71</v>
      </c>
      <c r="D11" s="112" t="s">
        <v>72</v>
      </c>
      <c r="E11" s="113"/>
      <c r="F11" s="112" t="s">
        <v>70</v>
      </c>
      <c r="G11" s="112" t="s">
        <v>71</v>
      </c>
      <c r="H11" s="112" t="s">
        <v>72</v>
      </c>
      <c r="I11" s="113"/>
      <c r="J11" s="112" t="s">
        <v>70</v>
      </c>
      <c r="K11" s="112" t="s">
        <v>71</v>
      </c>
      <c r="L11" s="112" t="s">
        <v>72</v>
      </c>
      <c r="M11" s="113"/>
      <c r="N11" s="112" t="s">
        <v>70</v>
      </c>
      <c r="O11" s="112" t="s">
        <v>71</v>
      </c>
      <c r="P11" s="112" t="s">
        <v>72</v>
      </c>
      <c r="Q11" s="113"/>
      <c r="R11" s="112" t="s">
        <v>70</v>
      </c>
      <c r="S11" s="112" t="s">
        <v>71</v>
      </c>
      <c r="T11" s="112" t="s">
        <v>72</v>
      </c>
      <c r="U11" s="113"/>
      <c r="V11" s="112" t="s">
        <v>70</v>
      </c>
      <c r="W11" s="112" t="s">
        <v>71</v>
      </c>
      <c r="X11" s="112" t="s">
        <v>72</v>
      </c>
      <c r="Y11" s="113"/>
      <c r="Z11" s="112" t="s">
        <v>70</v>
      </c>
      <c r="AA11" s="112" t="s">
        <v>71</v>
      </c>
      <c r="AB11" s="112" t="s">
        <v>72</v>
      </c>
      <c r="AD11" s="310"/>
      <c r="AE11" s="112" t="s">
        <v>70</v>
      </c>
      <c r="AF11" s="112" t="s">
        <v>71</v>
      </c>
      <c r="AG11" s="112" t="s">
        <v>72</v>
      </c>
      <c r="AH11" s="113"/>
      <c r="AI11" s="112" t="s">
        <v>70</v>
      </c>
      <c r="AJ11" s="112" t="s">
        <v>71</v>
      </c>
      <c r="AK11" s="112" t="s">
        <v>72</v>
      </c>
      <c r="AL11" s="113"/>
      <c r="AM11" s="112" t="s">
        <v>70</v>
      </c>
      <c r="AN11" s="112" t="s">
        <v>71</v>
      </c>
      <c r="AO11" s="112" t="s">
        <v>72</v>
      </c>
      <c r="AP11" s="113"/>
      <c r="AQ11" s="112" t="s">
        <v>70</v>
      </c>
      <c r="AR11" s="112" t="s">
        <v>71</v>
      </c>
      <c r="AS11" s="112" t="s">
        <v>72</v>
      </c>
      <c r="AT11" s="113"/>
      <c r="AU11" s="112" t="s">
        <v>70</v>
      </c>
      <c r="AV11" s="112" t="s">
        <v>71</v>
      </c>
      <c r="AW11" s="112" t="s">
        <v>72</v>
      </c>
      <c r="AX11" s="113"/>
      <c r="AY11" s="112" t="s">
        <v>70</v>
      </c>
      <c r="AZ11" s="112" t="s">
        <v>71</v>
      </c>
      <c r="BA11" s="112" t="s">
        <v>72</v>
      </c>
      <c r="BB11" s="113"/>
      <c r="BC11" s="112" t="s">
        <v>70</v>
      </c>
      <c r="BD11" s="112" t="s">
        <v>71</v>
      </c>
      <c r="BE11" s="112" t="s">
        <v>72</v>
      </c>
    </row>
    <row r="12" spans="1:62" ht="15" customHeight="1" x14ac:dyDescent="0.2">
      <c r="A12" s="129"/>
      <c r="B12" s="115"/>
      <c r="C12" s="115"/>
      <c r="D12" s="115"/>
      <c r="E12" s="116"/>
      <c r="F12" s="115"/>
      <c r="G12" s="115"/>
      <c r="H12" s="115"/>
      <c r="I12" s="116"/>
      <c r="J12" s="115"/>
      <c r="K12" s="115"/>
      <c r="L12" s="115"/>
      <c r="M12" s="116"/>
      <c r="N12" s="115"/>
      <c r="O12" s="115"/>
      <c r="P12" s="115"/>
      <c r="Q12" s="116"/>
      <c r="R12" s="115"/>
      <c r="S12" s="115"/>
      <c r="T12" s="115"/>
      <c r="U12" s="116"/>
      <c r="V12" s="115"/>
      <c r="W12" s="115"/>
      <c r="X12" s="115"/>
      <c r="Y12" s="116"/>
      <c r="Z12" s="115"/>
      <c r="AA12" s="115"/>
      <c r="AB12" s="115"/>
      <c r="AD12" s="106"/>
      <c r="AE12" s="100"/>
      <c r="AF12" s="100"/>
      <c r="AG12" s="100"/>
      <c r="AH12" s="101"/>
      <c r="AI12" s="100"/>
      <c r="AJ12" s="100"/>
      <c r="AK12" s="100"/>
      <c r="AL12" s="101"/>
      <c r="AM12" s="100"/>
      <c r="AN12" s="100"/>
      <c r="AO12" s="100"/>
      <c r="AP12" s="101"/>
      <c r="AQ12" s="100"/>
      <c r="AR12" s="100"/>
      <c r="AS12" s="100"/>
      <c r="AT12" s="101"/>
      <c r="AU12" s="100"/>
      <c r="AV12" s="100"/>
      <c r="AW12" s="100"/>
      <c r="AX12" s="101"/>
      <c r="AY12" s="100"/>
      <c r="AZ12" s="100"/>
      <c r="BA12" s="100"/>
      <c r="BB12" s="101"/>
      <c r="BC12" s="100"/>
      <c r="BD12" s="100"/>
      <c r="BE12" s="100"/>
    </row>
    <row r="13" spans="1:62" s="158" customFormat="1" ht="15" customHeight="1" x14ac:dyDescent="0.25">
      <c r="A13" s="154" t="s">
        <v>266</v>
      </c>
      <c r="B13" s="156">
        <f>SUM(B15:B41)</f>
        <v>395478</v>
      </c>
      <c r="C13" s="156">
        <f>SUM(C15:C41)</f>
        <v>199260</v>
      </c>
      <c r="D13" s="156">
        <f>SUM(D15:D41)</f>
        <v>196218</v>
      </c>
      <c r="E13" s="156"/>
      <c r="F13" s="156">
        <f>SUM(F15:F41)</f>
        <v>72441</v>
      </c>
      <c r="G13" s="156">
        <f>SUM(G15:G41)</f>
        <v>37135</v>
      </c>
      <c r="H13" s="156">
        <f>SUM(H15:H41)</f>
        <v>35306</v>
      </c>
      <c r="I13" s="156"/>
      <c r="J13" s="156">
        <f>SUM(J15:J41)</f>
        <v>68130</v>
      </c>
      <c r="K13" s="156">
        <f>SUM(K15:K41)</f>
        <v>34541</v>
      </c>
      <c r="L13" s="156">
        <f>SUM(L15:L41)</f>
        <v>33589</v>
      </c>
      <c r="M13" s="156"/>
      <c r="N13" s="156">
        <f>SUM(N15:N41)</f>
        <v>66342</v>
      </c>
      <c r="O13" s="156">
        <f>SUM(O15:O41)</f>
        <v>33498</v>
      </c>
      <c r="P13" s="156">
        <f>SUM(P15:P41)</f>
        <v>32844</v>
      </c>
      <c r="Q13" s="156"/>
      <c r="R13" s="156">
        <f>SUM(R15:R41)</f>
        <v>62612</v>
      </c>
      <c r="S13" s="156">
        <f>SUM(S15:S41)</f>
        <v>31311</v>
      </c>
      <c r="T13" s="156">
        <f>SUM(T15:T41)</f>
        <v>31301</v>
      </c>
      <c r="U13" s="156"/>
      <c r="V13" s="156">
        <f>SUM(V15:V41)</f>
        <v>61540</v>
      </c>
      <c r="W13" s="156">
        <f>SUM(W15:W41)</f>
        <v>30572</v>
      </c>
      <c r="X13" s="156">
        <f>SUM(X15:X41)</f>
        <v>30968</v>
      </c>
      <c r="Y13" s="156"/>
      <c r="Z13" s="156">
        <f>SUM(Z15:Z41)</f>
        <v>64413</v>
      </c>
      <c r="AA13" s="156">
        <f>SUM(AA15:AA41)</f>
        <v>32202</v>
      </c>
      <c r="AB13" s="156">
        <f>SUM(AB15:AB41)</f>
        <v>32211</v>
      </c>
      <c r="AD13" s="154" t="s">
        <v>266</v>
      </c>
      <c r="AE13" s="162">
        <f>+B13/(B13+B57+B104)*100</f>
        <v>90.287864225067864</v>
      </c>
      <c r="AF13" s="162">
        <f>+C13/(C13+C57+C104)*100</f>
        <v>88.567085366829346</v>
      </c>
      <c r="AG13" s="162">
        <f>+D13/(D13+D57+D104)*100</f>
        <v>92.105127278360101</v>
      </c>
      <c r="AH13" s="163"/>
      <c r="AI13" s="162">
        <f>+F13/(F13+F57+F104)*100</f>
        <v>98.825407219448309</v>
      </c>
      <c r="AJ13" s="162">
        <f>+G13/(G13+G57+G104)*100</f>
        <v>98.663584675062438</v>
      </c>
      <c r="AK13" s="162">
        <f>+H13/(H13+H57+H104)*100</f>
        <v>98.996186630776123</v>
      </c>
      <c r="AL13" s="163"/>
      <c r="AM13" s="162">
        <f>+J13/(J13+J57+J104)*100</f>
        <v>85.479843920555069</v>
      </c>
      <c r="AN13" s="162">
        <f>+K13/(K13+K57+K104)*100</f>
        <v>83.251385876114725</v>
      </c>
      <c r="AO13" s="162">
        <f>+L13/(L13+L57+L104)*100</f>
        <v>87.89940596132206</v>
      </c>
      <c r="AP13" s="163"/>
      <c r="AQ13" s="162">
        <f>+N13/(N13+N57+N104)*100</f>
        <v>90.17044064479299</v>
      </c>
      <c r="AR13" s="162">
        <f>+O13/(O13+O57+O104)*100</f>
        <v>88.607327073138478</v>
      </c>
      <c r="AS13" s="162">
        <f>+P13/(P13+P57+P104)*100</f>
        <v>91.822527887276692</v>
      </c>
      <c r="AT13" s="163"/>
      <c r="AU13" s="162">
        <f>+R13/(R13+R57+R104)*100</f>
        <v>86.589497849506984</v>
      </c>
      <c r="AV13" s="162">
        <f>+S13/(S13+S57+S104)*100</f>
        <v>84.180669444817852</v>
      </c>
      <c r="AW13" s="162">
        <f>+T13/(T13+T57+T104)*100</f>
        <v>89.141083328586888</v>
      </c>
      <c r="AX13" s="163"/>
      <c r="AY13" s="162">
        <f>+V13/(V13+V57+V104)*100</f>
        <v>87.685051935653931</v>
      </c>
      <c r="AZ13" s="162">
        <f>+W13/(W13+W57+W104)*100</f>
        <v>85.410962731183986</v>
      </c>
      <c r="BA13" s="162">
        <f>+X13/(X13+X57+X104)*100</f>
        <v>90.052051528104911</v>
      </c>
      <c r="BB13" s="163"/>
      <c r="BC13" s="162">
        <f>+Z13/(Z13+Z57+Z104)*100</f>
        <v>93.422579335151127</v>
      </c>
      <c r="BD13" s="162">
        <f>+AA13/(AA13+AA57+AA104)*100</f>
        <v>91.850879945235178</v>
      </c>
      <c r="BE13" s="162">
        <f>+AB13/(AB13+AB57+AB104)*100</f>
        <v>95.048540824456325</v>
      </c>
      <c r="BF13" s="99"/>
      <c r="BG13" s="99"/>
      <c r="BH13" s="99"/>
      <c r="BI13" s="99"/>
      <c r="BJ13" s="99"/>
    </row>
    <row r="14" spans="1:62" ht="15" customHeight="1" x14ac:dyDescent="0.2">
      <c r="A14" s="110"/>
      <c r="B14" s="117"/>
      <c r="C14" s="117"/>
      <c r="D14" s="117"/>
      <c r="E14" s="117"/>
      <c r="F14" s="117"/>
      <c r="G14" s="117"/>
      <c r="H14" s="117"/>
      <c r="I14" s="117"/>
      <c r="J14" s="117"/>
      <c r="K14" s="117"/>
      <c r="L14" s="117"/>
      <c r="M14" s="117"/>
      <c r="N14" s="117"/>
      <c r="O14" s="117"/>
      <c r="P14" s="117"/>
      <c r="Q14" s="117"/>
      <c r="R14" s="117"/>
      <c r="S14" s="117"/>
      <c r="T14" s="117"/>
      <c r="U14" s="117"/>
      <c r="V14" s="117"/>
      <c r="W14" s="117"/>
      <c r="X14" s="117"/>
      <c r="Y14" s="117"/>
      <c r="Z14" s="117"/>
      <c r="AA14" s="117"/>
      <c r="AB14" s="117"/>
      <c r="AD14" s="110"/>
      <c r="AE14" s="146"/>
      <c r="AF14" s="146"/>
      <c r="AG14" s="146"/>
      <c r="AH14" s="146"/>
      <c r="AI14" s="146"/>
      <c r="AJ14" s="146"/>
      <c r="AK14" s="146"/>
      <c r="AL14" s="146"/>
      <c r="AM14" s="146"/>
      <c r="AN14" s="146"/>
      <c r="AO14" s="146"/>
      <c r="AP14" s="146"/>
      <c r="AQ14" s="146"/>
      <c r="AR14" s="146"/>
      <c r="AS14" s="146"/>
      <c r="AT14" s="146"/>
      <c r="AU14" s="146"/>
      <c r="AV14" s="146"/>
      <c r="AW14" s="146"/>
      <c r="AX14" s="146"/>
      <c r="AY14" s="146"/>
      <c r="AZ14" s="146"/>
      <c r="BA14" s="146"/>
      <c r="BB14" s="146"/>
      <c r="BC14" s="146"/>
      <c r="BD14" s="146"/>
      <c r="BE14" s="146"/>
    </row>
    <row r="15" spans="1:62" ht="15" customHeight="1" x14ac:dyDescent="0.2">
      <c r="A15" s="110" t="s">
        <v>79</v>
      </c>
      <c r="B15" s="121">
        <v>24716</v>
      </c>
      <c r="C15" s="121">
        <v>12369</v>
      </c>
      <c r="D15" s="121">
        <v>12347</v>
      </c>
      <c r="E15" s="121"/>
      <c r="F15" s="121">
        <v>4658</v>
      </c>
      <c r="G15" s="121">
        <v>2339</v>
      </c>
      <c r="H15" s="121">
        <v>2319</v>
      </c>
      <c r="I15" s="121"/>
      <c r="J15" s="121">
        <v>4250</v>
      </c>
      <c r="K15" s="121">
        <v>2150</v>
      </c>
      <c r="L15" s="121">
        <v>2100</v>
      </c>
      <c r="M15" s="121"/>
      <c r="N15" s="121">
        <v>4136</v>
      </c>
      <c r="O15" s="121">
        <v>2081</v>
      </c>
      <c r="P15" s="121">
        <v>2055</v>
      </c>
      <c r="Q15" s="121"/>
      <c r="R15" s="121">
        <v>3786</v>
      </c>
      <c r="S15" s="121">
        <v>1905</v>
      </c>
      <c r="T15" s="121">
        <v>1881</v>
      </c>
      <c r="U15" s="121"/>
      <c r="V15" s="121">
        <v>3765</v>
      </c>
      <c r="W15" s="121">
        <v>1836</v>
      </c>
      <c r="X15" s="121">
        <v>1929</v>
      </c>
      <c r="Y15" s="121"/>
      <c r="Z15" s="121">
        <v>4121</v>
      </c>
      <c r="AA15" s="121">
        <v>2058</v>
      </c>
      <c r="AB15" s="121">
        <v>2063</v>
      </c>
      <c r="AD15" s="110" t="s">
        <v>79</v>
      </c>
      <c r="AE15" s="105">
        <f t="shared" ref="AE15:AE38" si="0">+B15/(B15+B59+B106)*100</f>
        <v>87.552249380092093</v>
      </c>
      <c r="AF15" s="105">
        <f t="shared" ref="AF15:AF38" si="1">+C15/(C15+C59+C106)*100</f>
        <v>85.699438786115152</v>
      </c>
      <c r="AG15" s="105">
        <f t="shared" ref="AG15:AG38" si="2">+D15/(D15+D59+D106)*100</f>
        <v>89.490468942523734</v>
      </c>
      <c r="AH15" s="146"/>
      <c r="AI15" s="105">
        <f t="shared" ref="AI15:AI38" si="3">+F15/(F15+F59+F106)*100</f>
        <v>98.749205003179981</v>
      </c>
      <c r="AJ15" s="105">
        <f t="shared" ref="AJ15:AJ38" si="4">+G15/(G15+G59+G106)*100</f>
        <v>98.236035279294413</v>
      </c>
      <c r="AK15" s="105">
        <f t="shared" ref="AK15:AK38" si="5">+H15/(H15+H59+H106)*100</f>
        <v>99.272260273972606</v>
      </c>
      <c r="AL15" s="108"/>
      <c r="AM15" s="105">
        <f t="shared" ref="AM15:AM38" si="6">+J15/(J15+J59+J106)*100</f>
        <v>81.589556536763297</v>
      </c>
      <c r="AN15" s="105">
        <f t="shared" ref="AN15:AN38" si="7">+K15/(K15+K59+K106)*100</f>
        <v>78.986039676708302</v>
      </c>
      <c r="AO15" s="105">
        <f t="shared" ref="AO15:AO38" si="8">+L15/(L15+L59+L106)*100</f>
        <v>84.439083232810617</v>
      </c>
      <c r="AP15" s="108"/>
      <c r="AQ15" s="105">
        <f t="shared" ref="AQ15:AQ38" si="9">+N15/(N15+N59+N106)*100</f>
        <v>87.497355616670191</v>
      </c>
      <c r="AR15" s="105">
        <f t="shared" ref="AR15:AR38" si="10">+O15/(O15+O59+O106)*100</f>
        <v>85.885266198926942</v>
      </c>
      <c r="AS15" s="105">
        <f t="shared" ref="AS15:AS38" si="11">+P15/(P15+P59+P106)*100</f>
        <v>89.192708333333343</v>
      </c>
      <c r="AT15" s="108"/>
      <c r="AU15" s="105">
        <f t="shared" ref="AU15:AU38" si="12">+R15/(R15+R59+R106)*100</f>
        <v>81.824076075210712</v>
      </c>
      <c r="AV15" s="105">
        <f t="shared" ref="AV15:AV38" si="13">+S15/(S15+S59+S106)*100</f>
        <v>80.008399832003363</v>
      </c>
      <c r="AW15" s="105">
        <f t="shared" ref="AW15:AW38" si="14">+T15/(T15+T59+T106)*100</f>
        <v>83.748886910062339</v>
      </c>
      <c r="AX15" s="108"/>
      <c r="AY15" s="105">
        <f t="shared" ref="AY15:AY38" si="15">+V15/(V15+V59+V106)*100</f>
        <v>85.007902461052154</v>
      </c>
      <c r="AZ15" s="105">
        <f t="shared" ref="AZ15:AZ38" si="16">+W15/(W15+W59+W106)*100</f>
        <v>81.781737193763917</v>
      </c>
      <c r="BA15" s="105">
        <f t="shared" ref="BA15:BA38" si="17">+X15/(X15+X59+X106)*100</f>
        <v>88.324175824175825</v>
      </c>
      <c r="BB15" s="146"/>
      <c r="BC15" s="105">
        <f t="shared" ref="BC15:BC38" si="18">+Z15/(Z15+Z59+Z106)*100</f>
        <v>91.152399911524</v>
      </c>
      <c r="BD15" s="105">
        <f t="shared" ref="BD15:BD38" si="19">+AA15/(AA15+AA59+AA106)*100</f>
        <v>90.22358614642701</v>
      </c>
      <c r="BE15" s="105">
        <f t="shared" ref="BE15:BE38" si="20">+AB15/(AB15+AB59+AB106)*100</f>
        <v>92.098214285714292</v>
      </c>
    </row>
    <row r="16" spans="1:62" ht="15" customHeight="1" x14ac:dyDescent="0.2">
      <c r="A16" s="110" t="s">
        <v>80</v>
      </c>
      <c r="B16" s="121">
        <v>25661</v>
      </c>
      <c r="C16" s="121">
        <v>12901</v>
      </c>
      <c r="D16" s="121">
        <v>12760</v>
      </c>
      <c r="E16" s="121"/>
      <c r="F16" s="121">
        <v>4549</v>
      </c>
      <c r="G16" s="121">
        <v>2313</v>
      </c>
      <c r="H16" s="121">
        <v>2236</v>
      </c>
      <c r="I16" s="121"/>
      <c r="J16" s="121">
        <v>4424</v>
      </c>
      <c r="K16" s="121">
        <v>2264</v>
      </c>
      <c r="L16" s="121">
        <v>2160</v>
      </c>
      <c r="M16" s="121"/>
      <c r="N16" s="121">
        <v>4317</v>
      </c>
      <c r="O16" s="121">
        <v>2175</v>
      </c>
      <c r="P16" s="121">
        <v>2142</v>
      </c>
      <c r="Q16" s="121"/>
      <c r="R16" s="121">
        <v>4165</v>
      </c>
      <c r="S16" s="121">
        <v>2091</v>
      </c>
      <c r="T16" s="121">
        <v>2074</v>
      </c>
      <c r="U16" s="121"/>
      <c r="V16" s="121">
        <v>3952</v>
      </c>
      <c r="W16" s="121">
        <v>1952</v>
      </c>
      <c r="X16" s="121">
        <v>2000</v>
      </c>
      <c r="Y16" s="121"/>
      <c r="Z16" s="121">
        <v>4254</v>
      </c>
      <c r="AA16" s="121">
        <v>2106</v>
      </c>
      <c r="AB16" s="121">
        <v>2148</v>
      </c>
      <c r="AD16" s="110" t="s">
        <v>80</v>
      </c>
      <c r="AE16" s="105">
        <f t="shared" si="0"/>
        <v>92.189689240165265</v>
      </c>
      <c r="AF16" s="105">
        <f t="shared" si="1"/>
        <v>90.507927599270374</v>
      </c>
      <c r="AG16" s="105">
        <f t="shared" si="2"/>
        <v>93.954789779839487</v>
      </c>
      <c r="AH16" s="146"/>
      <c r="AI16" s="105">
        <f t="shared" si="3"/>
        <v>98.762483716891012</v>
      </c>
      <c r="AJ16" s="105">
        <f t="shared" si="4"/>
        <v>98.719590268886051</v>
      </c>
      <c r="AK16" s="105">
        <f t="shared" si="5"/>
        <v>98.806893504197973</v>
      </c>
      <c r="AL16" s="108"/>
      <c r="AM16" s="105">
        <f t="shared" si="6"/>
        <v>90.285714285714278</v>
      </c>
      <c r="AN16" s="105">
        <f t="shared" si="7"/>
        <v>88.506645817044571</v>
      </c>
      <c r="AO16" s="105">
        <f t="shared" si="8"/>
        <v>92.228864218616565</v>
      </c>
      <c r="AP16" s="108"/>
      <c r="AQ16" s="105">
        <f t="shared" si="9"/>
        <v>92.520360051435929</v>
      </c>
      <c r="AR16" s="105">
        <f t="shared" si="10"/>
        <v>91.042277103390546</v>
      </c>
      <c r="AS16" s="105">
        <f t="shared" si="11"/>
        <v>94.071146245059296</v>
      </c>
      <c r="AT16" s="108"/>
      <c r="AU16" s="105">
        <f t="shared" si="12"/>
        <v>88.995726495726487</v>
      </c>
      <c r="AV16" s="105">
        <f t="shared" si="13"/>
        <v>86.58385093167702</v>
      </c>
      <c r="AW16" s="105">
        <f t="shared" si="14"/>
        <v>91.567328918322303</v>
      </c>
      <c r="AX16" s="108"/>
      <c r="AY16" s="105">
        <f t="shared" si="15"/>
        <v>88.84892086330936</v>
      </c>
      <c r="AZ16" s="105">
        <f t="shared" si="16"/>
        <v>86.409915891987609</v>
      </c>
      <c r="BA16" s="105">
        <f t="shared" si="17"/>
        <v>91.365920511649151</v>
      </c>
      <c r="BB16" s="146"/>
      <c r="BC16" s="105">
        <f t="shared" si="18"/>
        <v>93.803748621830209</v>
      </c>
      <c r="BD16" s="105">
        <f t="shared" si="19"/>
        <v>91.965065502183407</v>
      </c>
      <c r="BE16" s="105">
        <f t="shared" si="20"/>
        <v>95.6792873051225</v>
      </c>
    </row>
    <row r="17" spans="1:57" ht="15" customHeight="1" x14ac:dyDescent="0.2">
      <c r="A17" s="110" t="s">
        <v>81</v>
      </c>
      <c r="B17" s="121">
        <v>21290</v>
      </c>
      <c r="C17" s="121">
        <v>10595</v>
      </c>
      <c r="D17" s="121">
        <v>10695</v>
      </c>
      <c r="E17" s="121"/>
      <c r="F17" s="121">
        <v>4021</v>
      </c>
      <c r="G17" s="121">
        <v>2100</v>
      </c>
      <c r="H17" s="121">
        <v>1921</v>
      </c>
      <c r="I17" s="121"/>
      <c r="J17" s="121">
        <v>3748</v>
      </c>
      <c r="K17" s="121">
        <v>1843</v>
      </c>
      <c r="L17" s="121">
        <v>1905</v>
      </c>
      <c r="M17" s="121"/>
      <c r="N17" s="121">
        <v>3521</v>
      </c>
      <c r="O17" s="121">
        <v>1758</v>
      </c>
      <c r="P17" s="121">
        <v>1763</v>
      </c>
      <c r="Q17" s="121"/>
      <c r="R17" s="121">
        <v>3340</v>
      </c>
      <c r="S17" s="121">
        <v>1615</v>
      </c>
      <c r="T17" s="121">
        <v>1725</v>
      </c>
      <c r="U17" s="121"/>
      <c r="V17" s="121">
        <v>3223</v>
      </c>
      <c r="W17" s="121">
        <v>1579</v>
      </c>
      <c r="X17" s="121">
        <v>1644</v>
      </c>
      <c r="Y17" s="121"/>
      <c r="Z17" s="121">
        <v>3437</v>
      </c>
      <c r="AA17" s="121">
        <v>1700</v>
      </c>
      <c r="AB17" s="121">
        <v>1737</v>
      </c>
      <c r="AD17" s="110" t="s">
        <v>81</v>
      </c>
      <c r="AE17" s="105">
        <f t="shared" si="0"/>
        <v>87.869907961533698</v>
      </c>
      <c r="AF17" s="105">
        <f t="shared" si="1"/>
        <v>85.92862935928629</v>
      </c>
      <c r="AG17" s="105">
        <f t="shared" si="2"/>
        <v>89.88150264728128</v>
      </c>
      <c r="AH17" s="146"/>
      <c r="AI17" s="105">
        <f t="shared" si="3"/>
        <v>99.455849616621322</v>
      </c>
      <c r="AJ17" s="105">
        <f t="shared" si="4"/>
        <v>99.57325746799431</v>
      </c>
      <c r="AK17" s="105">
        <f t="shared" si="5"/>
        <v>99.327817993795236</v>
      </c>
      <c r="AL17" s="108"/>
      <c r="AM17" s="105">
        <f t="shared" si="6"/>
        <v>82.464246424642468</v>
      </c>
      <c r="AN17" s="105">
        <f t="shared" si="7"/>
        <v>79.371231696813098</v>
      </c>
      <c r="AO17" s="105">
        <f t="shared" si="8"/>
        <v>85.695006747638331</v>
      </c>
      <c r="AP17" s="108"/>
      <c r="AQ17" s="105">
        <f t="shared" si="9"/>
        <v>88.002999250187457</v>
      </c>
      <c r="AR17" s="105">
        <f t="shared" si="10"/>
        <v>86.729156388751846</v>
      </c>
      <c r="AS17" s="105">
        <f t="shared" si="11"/>
        <v>89.311043566362713</v>
      </c>
      <c r="AT17" s="108"/>
      <c r="AU17" s="105">
        <f t="shared" si="12"/>
        <v>83.562672004003005</v>
      </c>
      <c r="AV17" s="105">
        <f t="shared" si="13"/>
        <v>80.992978936810431</v>
      </c>
      <c r="AW17" s="105">
        <f t="shared" si="14"/>
        <v>86.120818771842238</v>
      </c>
      <c r="AX17" s="108"/>
      <c r="AY17" s="105">
        <f t="shared" si="15"/>
        <v>83.540694660445823</v>
      </c>
      <c r="AZ17" s="105">
        <f t="shared" si="16"/>
        <v>80.315361139369273</v>
      </c>
      <c r="BA17" s="105">
        <f t="shared" si="17"/>
        <v>86.892177589852011</v>
      </c>
      <c r="BB17" s="146"/>
      <c r="BC17" s="105">
        <f t="shared" si="18"/>
        <v>90.805812417437252</v>
      </c>
      <c r="BD17" s="105">
        <f t="shared" si="19"/>
        <v>88.912133891213387</v>
      </c>
      <c r="BE17" s="105">
        <f t="shared" si="20"/>
        <v>92.738921516284037</v>
      </c>
    </row>
    <row r="18" spans="1:57" ht="15" customHeight="1" x14ac:dyDescent="0.2">
      <c r="A18" s="110" t="s">
        <v>82</v>
      </c>
      <c r="B18" s="121">
        <v>24292</v>
      </c>
      <c r="C18" s="121">
        <v>12315</v>
      </c>
      <c r="D18" s="121">
        <v>11977</v>
      </c>
      <c r="E18" s="121"/>
      <c r="F18" s="121">
        <v>4341</v>
      </c>
      <c r="G18" s="121">
        <v>2233</v>
      </c>
      <c r="H18" s="121">
        <v>2108</v>
      </c>
      <c r="I18" s="121"/>
      <c r="J18" s="121">
        <v>4108</v>
      </c>
      <c r="K18" s="121">
        <v>2146</v>
      </c>
      <c r="L18" s="121">
        <v>1962</v>
      </c>
      <c r="M18" s="121"/>
      <c r="N18" s="121">
        <v>4072</v>
      </c>
      <c r="O18" s="121">
        <v>2057</v>
      </c>
      <c r="P18" s="121">
        <v>2015</v>
      </c>
      <c r="Q18" s="121"/>
      <c r="R18" s="121">
        <v>3768</v>
      </c>
      <c r="S18" s="121">
        <v>1917</v>
      </c>
      <c r="T18" s="121">
        <v>1851</v>
      </c>
      <c r="U18" s="121"/>
      <c r="V18" s="121">
        <v>3875</v>
      </c>
      <c r="W18" s="121">
        <v>1908</v>
      </c>
      <c r="X18" s="121">
        <v>1967</v>
      </c>
      <c r="Y18" s="121"/>
      <c r="Z18" s="121">
        <v>4128</v>
      </c>
      <c r="AA18" s="121">
        <v>2054</v>
      </c>
      <c r="AB18" s="121">
        <v>2074</v>
      </c>
      <c r="AD18" s="110" t="s">
        <v>82</v>
      </c>
      <c r="AE18" s="105">
        <f t="shared" si="0"/>
        <v>91.063127905233159</v>
      </c>
      <c r="AF18" s="105">
        <f t="shared" si="1"/>
        <v>89.883950076636737</v>
      </c>
      <c r="AG18" s="105">
        <f t="shared" si="2"/>
        <v>92.308285163776489</v>
      </c>
      <c r="AH18" s="146"/>
      <c r="AI18" s="105">
        <f t="shared" si="3"/>
        <v>97.814330779630467</v>
      </c>
      <c r="AJ18" s="105">
        <f t="shared" si="4"/>
        <v>97.553516819571868</v>
      </c>
      <c r="AK18" s="105">
        <f t="shared" si="5"/>
        <v>98.09213587715216</v>
      </c>
      <c r="AL18" s="108"/>
      <c r="AM18" s="105">
        <f t="shared" si="6"/>
        <v>87.871657754010684</v>
      </c>
      <c r="AN18" s="105">
        <f t="shared" si="7"/>
        <v>87.377850162866451</v>
      </c>
      <c r="AO18" s="105">
        <f t="shared" si="8"/>
        <v>88.418206399278958</v>
      </c>
      <c r="AP18" s="108"/>
      <c r="AQ18" s="105">
        <f t="shared" si="9"/>
        <v>89.869785919223133</v>
      </c>
      <c r="AR18" s="105">
        <f t="shared" si="10"/>
        <v>88.511187607573149</v>
      </c>
      <c r="AS18" s="105">
        <f t="shared" si="11"/>
        <v>91.300407793384693</v>
      </c>
      <c r="AT18" s="108"/>
      <c r="AU18" s="105">
        <f t="shared" si="12"/>
        <v>87.648290300069789</v>
      </c>
      <c r="AV18" s="105">
        <f t="shared" si="13"/>
        <v>85.086551264980031</v>
      </c>
      <c r="AW18" s="105">
        <f t="shared" si="14"/>
        <v>90.469208211143695</v>
      </c>
      <c r="AX18" s="108"/>
      <c r="AY18" s="105">
        <f t="shared" si="15"/>
        <v>89.059986210066654</v>
      </c>
      <c r="AZ18" s="105">
        <f t="shared" si="16"/>
        <v>87.442713107241062</v>
      </c>
      <c r="BA18" s="105">
        <f t="shared" si="17"/>
        <v>90.686952512678658</v>
      </c>
      <c r="BB18" s="146"/>
      <c r="BC18" s="105">
        <f t="shared" si="18"/>
        <v>94.20356001825651</v>
      </c>
      <c r="BD18" s="105">
        <f t="shared" si="19"/>
        <v>93.491124260355036</v>
      </c>
      <c r="BE18" s="105">
        <f t="shared" si="20"/>
        <v>94.919908466819223</v>
      </c>
    </row>
    <row r="19" spans="1:57" ht="15" customHeight="1" x14ac:dyDescent="0.2">
      <c r="A19" s="110" t="s">
        <v>83</v>
      </c>
      <c r="B19" s="121">
        <v>5535</v>
      </c>
      <c r="C19" s="121">
        <v>2878</v>
      </c>
      <c r="D19" s="121">
        <v>2657</v>
      </c>
      <c r="E19" s="121"/>
      <c r="F19" s="121">
        <v>993</v>
      </c>
      <c r="G19" s="121">
        <v>533</v>
      </c>
      <c r="H19" s="121">
        <v>460</v>
      </c>
      <c r="I19" s="121"/>
      <c r="J19" s="121">
        <v>995</v>
      </c>
      <c r="K19" s="121">
        <v>532</v>
      </c>
      <c r="L19" s="121">
        <v>463</v>
      </c>
      <c r="M19" s="121"/>
      <c r="N19" s="121">
        <v>909</v>
      </c>
      <c r="O19" s="121">
        <v>478</v>
      </c>
      <c r="P19" s="121">
        <v>431</v>
      </c>
      <c r="Q19" s="121"/>
      <c r="R19" s="121">
        <v>857</v>
      </c>
      <c r="S19" s="121">
        <v>424</v>
      </c>
      <c r="T19" s="121">
        <v>433</v>
      </c>
      <c r="U19" s="121"/>
      <c r="V19" s="121">
        <v>878</v>
      </c>
      <c r="W19" s="121">
        <v>452</v>
      </c>
      <c r="X19" s="121">
        <v>426</v>
      </c>
      <c r="Y19" s="121"/>
      <c r="Z19" s="121">
        <v>903</v>
      </c>
      <c r="AA19" s="121">
        <v>459</v>
      </c>
      <c r="AB19" s="121">
        <v>444</v>
      </c>
      <c r="AD19" s="110" t="s">
        <v>83</v>
      </c>
      <c r="AE19" s="105">
        <f t="shared" si="0"/>
        <v>93.40195747553156</v>
      </c>
      <c r="AF19" s="105">
        <f t="shared" si="1"/>
        <v>92.154979186679469</v>
      </c>
      <c r="AG19" s="105">
        <f t="shared" si="2"/>
        <v>94.791295041027468</v>
      </c>
      <c r="AH19" s="146"/>
      <c r="AI19" s="105">
        <f t="shared" si="3"/>
        <v>98.609731876861957</v>
      </c>
      <c r="AJ19" s="105">
        <f t="shared" si="4"/>
        <v>97.798165137614674</v>
      </c>
      <c r="AK19" s="105">
        <f t="shared" si="5"/>
        <v>99.567099567099575</v>
      </c>
      <c r="AL19" s="108"/>
      <c r="AM19" s="105">
        <f t="shared" si="6"/>
        <v>93.252108716026243</v>
      </c>
      <c r="AN19" s="105">
        <f t="shared" si="7"/>
        <v>94.661921708185048</v>
      </c>
      <c r="AO19" s="105">
        <f t="shared" si="8"/>
        <v>91.683168316831683</v>
      </c>
      <c r="AP19" s="108"/>
      <c r="AQ19" s="105">
        <f t="shared" si="9"/>
        <v>94.392523364485982</v>
      </c>
      <c r="AR19" s="105">
        <f t="shared" si="10"/>
        <v>93.542074363992171</v>
      </c>
      <c r="AS19" s="105">
        <f t="shared" si="11"/>
        <v>95.353982300884951</v>
      </c>
      <c r="AT19" s="108"/>
      <c r="AU19" s="105">
        <f t="shared" si="12"/>
        <v>87.897435897435898</v>
      </c>
      <c r="AV19" s="105">
        <f t="shared" si="13"/>
        <v>84.63073852295409</v>
      </c>
      <c r="AW19" s="105">
        <f t="shared" si="14"/>
        <v>91.350210970464133</v>
      </c>
      <c r="AX19" s="108"/>
      <c r="AY19" s="105">
        <f t="shared" si="15"/>
        <v>92.033542976939202</v>
      </c>
      <c r="AZ19" s="105">
        <f t="shared" si="16"/>
        <v>89.860834990059644</v>
      </c>
      <c r="BA19" s="105">
        <f t="shared" si="17"/>
        <v>94.456762749445673</v>
      </c>
      <c r="BB19" s="146"/>
      <c r="BC19" s="105">
        <f t="shared" si="18"/>
        <v>94.0625</v>
      </c>
      <c r="BD19" s="105">
        <f t="shared" si="19"/>
        <v>91.616766467065872</v>
      </c>
      <c r="BE19" s="105">
        <f t="shared" si="20"/>
        <v>96.732026143790847</v>
      </c>
    </row>
    <row r="20" spans="1:57" ht="15" customHeight="1" x14ac:dyDescent="0.2">
      <c r="A20" s="110" t="s">
        <v>84</v>
      </c>
      <c r="B20" s="121">
        <v>13913</v>
      </c>
      <c r="C20" s="121">
        <v>7035</v>
      </c>
      <c r="D20" s="121">
        <v>6878</v>
      </c>
      <c r="E20" s="121"/>
      <c r="F20" s="121">
        <v>2456</v>
      </c>
      <c r="G20" s="121">
        <v>1257</v>
      </c>
      <c r="H20" s="121">
        <v>1199</v>
      </c>
      <c r="I20" s="121"/>
      <c r="J20" s="121">
        <v>2320</v>
      </c>
      <c r="K20" s="121">
        <v>1147</v>
      </c>
      <c r="L20" s="121">
        <v>1173</v>
      </c>
      <c r="M20" s="121"/>
      <c r="N20" s="121">
        <v>2394</v>
      </c>
      <c r="O20" s="121">
        <v>1236</v>
      </c>
      <c r="P20" s="121">
        <v>1158</v>
      </c>
      <c r="Q20" s="121"/>
      <c r="R20" s="121">
        <v>2223</v>
      </c>
      <c r="S20" s="121">
        <v>1109</v>
      </c>
      <c r="T20" s="121">
        <v>1114</v>
      </c>
      <c r="U20" s="121"/>
      <c r="V20" s="121">
        <v>2163</v>
      </c>
      <c r="W20" s="121">
        <v>1078</v>
      </c>
      <c r="X20" s="121">
        <v>1085</v>
      </c>
      <c r="Y20" s="121"/>
      <c r="Z20" s="121">
        <v>2357</v>
      </c>
      <c r="AA20" s="121">
        <v>1208</v>
      </c>
      <c r="AB20" s="121">
        <v>1149</v>
      </c>
      <c r="AD20" s="110" t="s">
        <v>84</v>
      </c>
      <c r="AE20" s="105">
        <f t="shared" si="0"/>
        <v>94.511242442768832</v>
      </c>
      <c r="AF20" s="105">
        <f t="shared" si="1"/>
        <v>93.252916224814413</v>
      </c>
      <c r="AG20" s="105">
        <f t="shared" si="2"/>
        <v>95.833913891598172</v>
      </c>
      <c r="AH20" s="146"/>
      <c r="AI20" s="105">
        <f t="shared" si="3"/>
        <v>99.35275080906149</v>
      </c>
      <c r="AJ20" s="105">
        <f t="shared" si="4"/>
        <v>99.524940617577201</v>
      </c>
      <c r="AK20" s="105">
        <f t="shared" si="5"/>
        <v>99.172870140612076</v>
      </c>
      <c r="AL20" s="108"/>
      <c r="AM20" s="105">
        <f t="shared" si="6"/>
        <v>89.9922420480993</v>
      </c>
      <c r="AN20" s="105">
        <f t="shared" si="7"/>
        <v>87.624140565317035</v>
      </c>
      <c r="AO20" s="105">
        <f t="shared" si="8"/>
        <v>92.434988179669034</v>
      </c>
      <c r="AP20" s="108"/>
      <c r="AQ20" s="105">
        <f t="shared" si="9"/>
        <v>95.454545454545453</v>
      </c>
      <c r="AR20" s="105">
        <f t="shared" si="10"/>
        <v>93.99239543726236</v>
      </c>
      <c r="AS20" s="105">
        <f t="shared" si="11"/>
        <v>97.066219614417435</v>
      </c>
      <c r="AT20" s="108"/>
      <c r="AU20" s="105">
        <f t="shared" si="12"/>
        <v>92.586422324031659</v>
      </c>
      <c r="AV20" s="105">
        <f t="shared" si="13"/>
        <v>91.125718981101073</v>
      </c>
      <c r="AW20" s="105">
        <f t="shared" si="14"/>
        <v>94.087837837837839</v>
      </c>
      <c r="AX20" s="108"/>
      <c r="AY20" s="105">
        <f t="shared" si="15"/>
        <v>93.192589401120202</v>
      </c>
      <c r="AZ20" s="105">
        <f t="shared" si="16"/>
        <v>91.047297297297305</v>
      </c>
      <c r="BA20" s="105">
        <f t="shared" si="17"/>
        <v>95.426561125769567</v>
      </c>
      <c r="BB20" s="146"/>
      <c r="BC20" s="105">
        <f t="shared" si="18"/>
        <v>96.558787382220402</v>
      </c>
      <c r="BD20" s="105">
        <f t="shared" si="19"/>
        <v>96.178343949044589</v>
      </c>
      <c r="BE20" s="105">
        <f t="shared" si="20"/>
        <v>96.962025316455694</v>
      </c>
    </row>
    <row r="21" spans="1:57" ht="15" customHeight="1" x14ac:dyDescent="0.2">
      <c r="A21" s="110" t="s">
        <v>85</v>
      </c>
      <c r="B21" s="121">
        <v>3402</v>
      </c>
      <c r="C21" s="121">
        <v>1697</v>
      </c>
      <c r="D21" s="121">
        <v>1705</v>
      </c>
      <c r="E21" s="121"/>
      <c r="F21" s="121">
        <v>618</v>
      </c>
      <c r="G21" s="121">
        <v>312</v>
      </c>
      <c r="H21" s="121">
        <v>306</v>
      </c>
      <c r="I21" s="121"/>
      <c r="J21" s="121">
        <v>557</v>
      </c>
      <c r="K21" s="121">
        <v>275</v>
      </c>
      <c r="L21" s="121">
        <v>282</v>
      </c>
      <c r="M21" s="121"/>
      <c r="N21" s="121">
        <v>562</v>
      </c>
      <c r="O21" s="121">
        <v>310</v>
      </c>
      <c r="P21" s="121">
        <v>252</v>
      </c>
      <c r="Q21" s="121"/>
      <c r="R21" s="121">
        <v>560</v>
      </c>
      <c r="S21" s="121">
        <v>282</v>
      </c>
      <c r="T21" s="121">
        <v>278</v>
      </c>
      <c r="U21" s="121"/>
      <c r="V21" s="121">
        <v>540</v>
      </c>
      <c r="W21" s="121">
        <v>256</v>
      </c>
      <c r="X21" s="121">
        <v>284</v>
      </c>
      <c r="Y21" s="121"/>
      <c r="Z21" s="121">
        <v>565</v>
      </c>
      <c r="AA21" s="121">
        <v>262</v>
      </c>
      <c r="AB21" s="121">
        <v>303</v>
      </c>
      <c r="AD21" s="110" t="s">
        <v>85</v>
      </c>
      <c r="AE21" s="105">
        <f t="shared" si="0"/>
        <v>95.857988165680467</v>
      </c>
      <c r="AF21" s="105">
        <f t="shared" si="1"/>
        <v>95.230078563411908</v>
      </c>
      <c r="AG21" s="105">
        <f t="shared" si="2"/>
        <v>96.491228070175438</v>
      </c>
      <c r="AH21" s="146"/>
      <c r="AI21" s="105">
        <f t="shared" si="3"/>
        <v>99.356913183279744</v>
      </c>
      <c r="AJ21" s="105">
        <f t="shared" si="4"/>
        <v>99.363057324840767</v>
      </c>
      <c r="AK21" s="105">
        <f t="shared" si="5"/>
        <v>99.350649350649363</v>
      </c>
      <c r="AL21" s="108"/>
      <c r="AM21" s="105">
        <f t="shared" si="6"/>
        <v>93.143812709030101</v>
      </c>
      <c r="AN21" s="105">
        <f t="shared" si="7"/>
        <v>91.059602649006621</v>
      </c>
      <c r="AO21" s="105">
        <f t="shared" si="8"/>
        <v>95.270270270270274</v>
      </c>
      <c r="AP21" s="108"/>
      <c r="AQ21" s="105">
        <f t="shared" si="9"/>
        <v>94.932432432432435</v>
      </c>
      <c r="AR21" s="105">
        <f t="shared" si="10"/>
        <v>94.801223241590222</v>
      </c>
      <c r="AS21" s="105">
        <f t="shared" si="11"/>
        <v>95.094339622641513</v>
      </c>
      <c r="AT21" s="108"/>
      <c r="AU21" s="105">
        <f t="shared" si="12"/>
        <v>94.276094276094284</v>
      </c>
      <c r="AV21" s="105">
        <f t="shared" si="13"/>
        <v>92.76315789473685</v>
      </c>
      <c r="AW21" s="105">
        <f t="shared" si="14"/>
        <v>95.862068965517238</v>
      </c>
      <c r="AX21" s="108"/>
      <c r="AY21" s="105">
        <f t="shared" si="15"/>
        <v>95.914742451154538</v>
      </c>
      <c r="AZ21" s="105">
        <f t="shared" si="16"/>
        <v>96.240601503759393</v>
      </c>
      <c r="BA21" s="105">
        <f t="shared" si="17"/>
        <v>95.622895622895626</v>
      </c>
      <c r="BB21" s="146"/>
      <c r="BC21" s="105">
        <f t="shared" si="18"/>
        <v>97.41379310344827</v>
      </c>
      <c r="BD21" s="105">
        <f t="shared" si="19"/>
        <v>97.39776951672863</v>
      </c>
      <c r="BE21" s="105">
        <f t="shared" si="20"/>
        <v>97.427652733118975</v>
      </c>
    </row>
    <row r="22" spans="1:57" ht="15" customHeight="1" x14ac:dyDescent="0.2">
      <c r="A22" s="110" t="s">
        <v>86</v>
      </c>
      <c r="B22" s="121">
        <v>35404</v>
      </c>
      <c r="C22" s="121">
        <v>17797</v>
      </c>
      <c r="D22" s="121">
        <v>17607</v>
      </c>
      <c r="E22" s="121"/>
      <c r="F22" s="121">
        <v>6482</v>
      </c>
      <c r="G22" s="121">
        <v>3307</v>
      </c>
      <c r="H22" s="121">
        <v>3175</v>
      </c>
      <c r="I22" s="121"/>
      <c r="J22" s="121">
        <v>6155</v>
      </c>
      <c r="K22" s="121">
        <v>3095</v>
      </c>
      <c r="L22" s="121">
        <v>3060</v>
      </c>
      <c r="M22" s="121"/>
      <c r="N22" s="121">
        <v>5783</v>
      </c>
      <c r="O22" s="121">
        <v>2893</v>
      </c>
      <c r="P22" s="121">
        <v>2890</v>
      </c>
      <c r="Q22" s="121"/>
      <c r="R22" s="121">
        <v>5776</v>
      </c>
      <c r="S22" s="121">
        <v>2862</v>
      </c>
      <c r="T22" s="121">
        <v>2914</v>
      </c>
      <c r="U22" s="121"/>
      <c r="V22" s="121">
        <v>5543</v>
      </c>
      <c r="W22" s="121">
        <v>2785</v>
      </c>
      <c r="X22" s="121">
        <v>2758</v>
      </c>
      <c r="Y22" s="121"/>
      <c r="Z22" s="121">
        <v>5665</v>
      </c>
      <c r="AA22" s="121">
        <v>2855</v>
      </c>
      <c r="AB22" s="121">
        <v>2810</v>
      </c>
      <c r="AD22" s="110" t="s">
        <v>86</v>
      </c>
      <c r="AE22" s="105">
        <f t="shared" si="0"/>
        <v>90.633079896577328</v>
      </c>
      <c r="AF22" s="105">
        <f t="shared" si="1"/>
        <v>88.838416612589228</v>
      </c>
      <c r="AG22" s="105">
        <f t="shared" si="2"/>
        <v>92.522333158171307</v>
      </c>
      <c r="AH22" s="146"/>
      <c r="AI22" s="105">
        <f t="shared" si="3"/>
        <v>99.067705945285027</v>
      </c>
      <c r="AJ22" s="105">
        <f t="shared" si="4"/>
        <v>98.71641791044776</v>
      </c>
      <c r="AK22" s="105">
        <f t="shared" si="5"/>
        <v>99.43626683369871</v>
      </c>
      <c r="AL22" s="108"/>
      <c r="AM22" s="105">
        <f t="shared" si="6"/>
        <v>86.156215005599108</v>
      </c>
      <c r="AN22" s="105">
        <f t="shared" si="7"/>
        <v>83.310901749663529</v>
      </c>
      <c r="AO22" s="105">
        <f t="shared" si="8"/>
        <v>89.238845144356958</v>
      </c>
      <c r="AP22" s="108"/>
      <c r="AQ22" s="105">
        <f t="shared" si="9"/>
        <v>89.937791601866252</v>
      </c>
      <c r="AR22" s="105">
        <f t="shared" si="10"/>
        <v>88.5793018983466</v>
      </c>
      <c r="AS22" s="105">
        <f t="shared" si="11"/>
        <v>91.340075853350186</v>
      </c>
      <c r="AT22" s="108"/>
      <c r="AU22" s="105">
        <f t="shared" si="12"/>
        <v>86.961758506473956</v>
      </c>
      <c r="AV22" s="105">
        <f t="shared" si="13"/>
        <v>84.226015303119482</v>
      </c>
      <c r="AW22" s="105">
        <f t="shared" si="14"/>
        <v>89.827373612823678</v>
      </c>
      <c r="AX22" s="108"/>
      <c r="AY22" s="105">
        <f t="shared" si="15"/>
        <v>88.362824804718628</v>
      </c>
      <c r="AZ22" s="105">
        <f t="shared" si="16"/>
        <v>86.11626468769326</v>
      </c>
      <c r="BA22" s="105">
        <f t="shared" si="17"/>
        <v>90.753537347811786</v>
      </c>
      <c r="BB22" s="146"/>
      <c r="BC22" s="105">
        <f t="shared" si="18"/>
        <v>93.931354667550977</v>
      </c>
      <c r="BD22" s="105">
        <f t="shared" si="19"/>
        <v>92.99674267100977</v>
      </c>
      <c r="BE22" s="105">
        <f t="shared" si="20"/>
        <v>94.900371496116179</v>
      </c>
    </row>
    <row r="23" spans="1:57" ht="15" customHeight="1" x14ac:dyDescent="0.2">
      <c r="A23" s="110" t="s">
        <v>87</v>
      </c>
      <c r="B23" s="121">
        <v>15992</v>
      </c>
      <c r="C23" s="121">
        <v>8056</v>
      </c>
      <c r="D23" s="121">
        <v>7936</v>
      </c>
      <c r="E23" s="121"/>
      <c r="F23" s="121">
        <v>2912</v>
      </c>
      <c r="G23" s="121">
        <v>1500</v>
      </c>
      <c r="H23" s="121">
        <v>1412</v>
      </c>
      <c r="I23" s="121"/>
      <c r="J23" s="121">
        <v>2791</v>
      </c>
      <c r="K23" s="121">
        <v>1403</v>
      </c>
      <c r="L23" s="121">
        <v>1388</v>
      </c>
      <c r="M23" s="121"/>
      <c r="N23" s="121">
        <v>2610</v>
      </c>
      <c r="O23" s="121">
        <v>1346</v>
      </c>
      <c r="P23" s="121">
        <v>1264</v>
      </c>
      <c r="Q23" s="121"/>
      <c r="R23" s="121">
        <v>2604</v>
      </c>
      <c r="S23" s="121">
        <v>1325</v>
      </c>
      <c r="T23" s="121">
        <v>1279</v>
      </c>
      <c r="U23" s="121"/>
      <c r="V23" s="121">
        <v>2503</v>
      </c>
      <c r="W23" s="121">
        <v>1232</v>
      </c>
      <c r="X23" s="121">
        <v>1271</v>
      </c>
      <c r="Y23" s="121"/>
      <c r="Z23" s="121">
        <v>2572</v>
      </c>
      <c r="AA23" s="121">
        <v>1250</v>
      </c>
      <c r="AB23" s="121">
        <v>1322</v>
      </c>
      <c r="AD23" s="110" t="s">
        <v>87</v>
      </c>
      <c r="AE23" s="105">
        <f t="shared" si="0"/>
        <v>91.802525832376574</v>
      </c>
      <c r="AF23" s="105">
        <f t="shared" si="1"/>
        <v>90.394973070017954</v>
      </c>
      <c r="AG23" s="105">
        <f t="shared" si="2"/>
        <v>93.27691584391161</v>
      </c>
      <c r="AH23" s="146"/>
      <c r="AI23" s="105">
        <f t="shared" si="3"/>
        <v>99.25017041581458</v>
      </c>
      <c r="AJ23" s="105">
        <f t="shared" si="4"/>
        <v>98.87936717205011</v>
      </c>
      <c r="AK23" s="105">
        <f t="shared" si="5"/>
        <v>99.647141848976716</v>
      </c>
      <c r="AL23" s="108"/>
      <c r="AM23" s="105">
        <f t="shared" si="6"/>
        <v>88.37872070930969</v>
      </c>
      <c r="AN23" s="105">
        <f t="shared" si="7"/>
        <v>85.968137254901961</v>
      </c>
      <c r="AO23" s="105">
        <f t="shared" si="8"/>
        <v>90.956749672346007</v>
      </c>
      <c r="AP23" s="108"/>
      <c r="AQ23" s="105">
        <f t="shared" si="9"/>
        <v>92.128485704200486</v>
      </c>
      <c r="AR23" s="105">
        <f t="shared" si="10"/>
        <v>92.065663474692201</v>
      </c>
      <c r="AS23" s="105">
        <f t="shared" si="11"/>
        <v>92.19547775346463</v>
      </c>
      <c r="AT23" s="108"/>
      <c r="AU23" s="105">
        <f t="shared" si="12"/>
        <v>89.086554909339725</v>
      </c>
      <c r="AV23" s="105">
        <f t="shared" si="13"/>
        <v>88.510354041416164</v>
      </c>
      <c r="AW23" s="105">
        <f t="shared" si="14"/>
        <v>89.691444600280505</v>
      </c>
      <c r="AX23" s="108"/>
      <c r="AY23" s="105">
        <f t="shared" si="15"/>
        <v>88.979736935655879</v>
      </c>
      <c r="AZ23" s="105">
        <f t="shared" si="16"/>
        <v>85.97348220516399</v>
      </c>
      <c r="BA23" s="105">
        <f t="shared" si="17"/>
        <v>92.101449275362327</v>
      </c>
      <c r="BB23" s="146"/>
      <c r="BC23" s="105">
        <f t="shared" si="18"/>
        <v>93.222181949981874</v>
      </c>
      <c r="BD23" s="105">
        <f t="shared" si="19"/>
        <v>91.17432530999271</v>
      </c>
      <c r="BE23" s="105">
        <f t="shared" si="20"/>
        <v>95.244956772334305</v>
      </c>
    </row>
    <row r="24" spans="1:57" ht="15" customHeight="1" x14ac:dyDescent="0.2">
      <c r="A24" s="110" t="s">
        <v>88</v>
      </c>
      <c r="B24" s="121">
        <v>21855</v>
      </c>
      <c r="C24" s="121">
        <v>11003</v>
      </c>
      <c r="D24" s="121">
        <v>10852</v>
      </c>
      <c r="E24" s="121"/>
      <c r="F24" s="121">
        <v>4077</v>
      </c>
      <c r="G24" s="121">
        <v>2114</v>
      </c>
      <c r="H24" s="121">
        <v>1963</v>
      </c>
      <c r="I24" s="121"/>
      <c r="J24" s="121">
        <v>3726</v>
      </c>
      <c r="K24" s="121">
        <v>1882</v>
      </c>
      <c r="L24" s="121">
        <v>1844</v>
      </c>
      <c r="M24" s="121"/>
      <c r="N24" s="121">
        <v>3766</v>
      </c>
      <c r="O24" s="121">
        <v>1880</v>
      </c>
      <c r="P24" s="121">
        <v>1886</v>
      </c>
      <c r="Q24" s="121"/>
      <c r="R24" s="121">
        <v>3469</v>
      </c>
      <c r="S24" s="121">
        <v>1762</v>
      </c>
      <c r="T24" s="121">
        <v>1707</v>
      </c>
      <c r="U24" s="121"/>
      <c r="V24" s="121">
        <v>3423</v>
      </c>
      <c r="W24" s="121">
        <v>1643</v>
      </c>
      <c r="X24" s="121">
        <v>1780</v>
      </c>
      <c r="Y24" s="121"/>
      <c r="Z24" s="121">
        <v>3394</v>
      </c>
      <c r="AA24" s="121">
        <v>1722</v>
      </c>
      <c r="AB24" s="121">
        <v>1672</v>
      </c>
      <c r="AD24" s="110" t="s">
        <v>88</v>
      </c>
      <c r="AE24" s="105">
        <f t="shared" si="0"/>
        <v>89.295199182839639</v>
      </c>
      <c r="AF24" s="105">
        <f t="shared" si="1"/>
        <v>87.200824219369153</v>
      </c>
      <c r="AG24" s="105">
        <f t="shared" si="2"/>
        <v>91.523994264991146</v>
      </c>
      <c r="AH24" s="146"/>
      <c r="AI24" s="105">
        <f t="shared" si="3"/>
        <v>97.910662824207492</v>
      </c>
      <c r="AJ24" s="105">
        <f t="shared" si="4"/>
        <v>97.870370370370381</v>
      </c>
      <c r="AK24" s="105">
        <f t="shared" si="5"/>
        <v>97.954091816367267</v>
      </c>
      <c r="AL24" s="108"/>
      <c r="AM24" s="105">
        <f t="shared" si="6"/>
        <v>81.980198019801975</v>
      </c>
      <c r="AN24" s="105">
        <f t="shared" si="7"/>
        <v>78.482068390325267</v>
      </c>
      <c r="AO24" s="105">
        <f t="shared" si="8"/>
        <v>85.887284583139262</v>
      </c>
      <c r="AP24" s="108"/>
      <c r="AQ24" s="105">
        <f t="shared" si="9"/>
        <v>90.05260640841702</v>
      </c>
      <c r="AR24" s="105">
        <f t="shared" si="10"/>
        <v>87.973795039775382</v>
      </c>
      <c r="AS24" s="105">
        <f t="shared" si="11"/>
        <v>92.224938875305625</v>
      </c>
      <c r="AT24" s="108"/>
      <c r="AU24" s="105">
        <f t="shared" si="12"/>
        <v>85.548705302096167</v>
      </c>
      <c r="AV24" s="105">
        <f t="shared" si="13"/>
        <v>83.349101229895922</v>
      </c>
      <c r="AW24" s="105">
        <f t="shared" si="14"/>
        <v>87.944358578052544</v>
      </c>
      <c r="AX24" s="108"/>
      <c r="AY24" s="105">
        <f t="shared" si="15"/>
        <v>87.927048548677107</v>
      </c>
      <c r="AZ24" s="105">
        <f t="shared" si="16"/>
        <v>85.528370640291513</v>
      </c>
      <c r="BA24" s="105">
        <f t="shared" si="17"/>
        <v>90.263691683569974</v>
      </c>
      <c r="BB24" s="146"/>
      <c r="BC24" s="105">
        <f t="shared" si="18"/>
        <v>93.34433443344335</v>
      </c>
      <c r="BD24" s="105">
        <f t="shared" si="19"/>
        <v>91.207627118644069</v>
      </c>
      <c r="BE24" s="105">
        <f t="shared" si="20"/>
        <v>95.652173913043484</v>
      </c>
    </row>
    <row r="25" spans="1:57" ht="15" customHeight="1" x14ac:dyDescent="0.2">
      <c r="A25" s="110" t="s">
        <v>89</v>
      </c>
      <c r="B25" s="121">
        <v>7622</v>
      </c>
      <c r="C25" s="121">
        <v>3850</v>
      </c>
      <c r="D25" s="121">
        <v>3772</v>
      </c>
      <c r="E25" s="121"/>
      <c r="F25" s="121">
        <v>1441</v>
      </c>
      <c r="G25" s="121">
        <v>750</v>
      </c>
      <c r="H25" s="121">
        <v>691</v>
      </c>
      <c r="I25" s="121"/>
      <c r="J25" s="121">
        <v>1362</v>
      </c>
      <c r="K25" s="121">
        <v>674</v>
      </c>
      <c r="L25" s="121">
        <v>688</v>
      </c>
      <c r="M25" s="121"/>
      <c r="N25" s="121">
        <v>1217</v>
      </c>
      <c r="O25" s="121">
        <v>640</v>
      </c>
      <c r="P25" s="121">
        <v>577</v>
      </c>
      <c r="Q25" s="121"/>
      <c r="R25" s="121">
        <v>1213</v>
      </c>
      <c r="S25" s="121">
        <v>583</v>
      </c>
      <c r="T25" s="121">
        <v>630</v>
      </c>
      <c r="U25" s="121"/>
      <c r="V25" s="121">
        <v>1157</v>
      </c>
      <c r="W25" s="121">
        <v>588</v>
      </c>
      <c r="X25" s="121">
        <v>569</v>
      </c>
      <c r="Y25" s="121"/>
      <c r="Z25" s="121">
        <v>1232</v>
      </c>
      <c r="AA25" s="121">
        <v>615</v>
      </c>
      <c r="AB25" s="121">
        <v>617</v>
      </c>
      <c r="AD25" s="110" t="s">
        <v>89</v>
      </c>
      <c r="AE25" s="105">
        <f t="shared" si="0"/>
        <v>91.46765870634826</v>
      </c>
      <c r="AF25" s="105">
        <f t="shared" si="1"/>
        <v>89.327146171693741</v>
      </c>
      <c r="AG25" s="105">
        <f t="shared" si="2"/>
        <v>93.760874968928661</v>
      </c>
      <c r="AH25" s="146"/>
      <c r="AI25" s="105">
        <f t="shared" si="3"/>
        <v>98.361774744027315</v>
      </c>
      <c r="AJ25" s="105">
        <f t="shared" si="4"/>
        <v>98.167539267015698</v>
      </c>
      <c r="AK25" s="105">
        <f t="shared" si="5"/>
        <v>98.573466476462201</v>
      </c>
      <c r="AL25" s="108"/>
      <c r="AM25" s="105">
        <f t="shared" si="6"/>
        <v>87.701223438506119</v>
      </c>
      <c r="AN25" s="105">
        <f t="shared" si="7"/>
        <v>83.935242839352426</v>
      </c>
      <c r="AO25" s="105">
        <f t="shared" si="8"/>
        <v>91.733333333333334</v>
      </c>
      <c r="AP25" s="108"/>
      <c r="AQ25" s="105">
        <f t="shared" si="9"/>
        <v>89.815498154981555</v>
      </c>
      <c r="AR25" s="105">
        <f t="shared" si="10"/>
        <v>88.275862068965523</v>
      </c>
      <c r="AS25" s="105">
        <f t="shared" si="11"/>
        <v>91.587301587301582</v>
      </c>
      <c r="AT25" s="108"/>
      <c r="AU25" s="105">
        <f t="shared" si="12"/>
        <v>85.482734319943617</v>
      </c>
      <c r="AV25" s="105">
        <f t="shared" si="13"/>
        <v>81.538461538461533</v>
      </c>
      <c r="AW25" s="105">
        <f t="shared" si="14"/>
        <v>89.48863636363636</v>
      </c>
      <c r="AX25" s="108"/>
      <c r="AY25" s="105">
        <f t="shared" si="15"/>
        <v>90.179267342166796</v>
      </c>
      <c r="AZ25" s="105">
        <f t="shared" si="16"/>
        <v>88.023952095808383</v>
      </c>
      <c r="BA25" s="105">
        <f t="shared" si="17"/>
        <v>92.520325203252028</v>
      </c>
      <c r="BB25" s="146"/>
      <c r="BC25" s="105">
        <f t="shared" si="18"/>
        <v>97.933227344992048</v>
      </c>
      <c r="BD25" s="105">
        <f t="shared" si="19"/>
        <v>96.850393700787393</v>
      </c>
      <c r="BE25" s="105">
        <f t="shared" si="20"/>
        <v>99.036918138041727</v>
      </c>
    </row>
    <row r="26" spans="1:57" ht="15" customHeight="1" x14ac:dyDescent="0.2">
      <c r="A26" s="157" t="s">
        <v>90</v>
      </c>
      <c r="B26" s="121">
        <v>31445</v>
      </c>
      <c r="C26" s="121">
        <v>15833</v>
      </c>
      <c r="D26" s="121">
        <v>15612</v>
      </c>
      <c r="E26" s="121"/>
      <c r="F26" s="121">
        <v>5688</v>
      </c>
      <c r="G26" s="121">
        <v>2950</v>
      </c>
      <c r="H26" s="121">
        <v>2738</v>
      </c>
      <c r="I26" s="121"/>
      <c r="J26" s="121">
        <v>5342</v>
      </c>
      <c r="K26" s="121">
        <v>2660</v>
      </c>
      <c r="L26" s="121">
        <v>2682</v>
      </c>
      <c r="M26" s="121"/>
      <c r="N26" s="121">
        <v>5400</v>
      </c>
      <c r="O26" s="121">
        <v>2721</v>
      </c>
      <c r="P26" s="121">
        <v>2679</v>
      </c>
      <c r="Q26" s="121"/>
      <c r="R26" s="121">
        <v>5074</v>
      </c>
      <c r="S26" s="121">
        <v>2569</v>
      </c>
      <c r="T26" s="121">
        <v>2505</v>
      </c>
      <c r="U26" s="121"/>
      <c r="V26" s="121">
        <v>4811</v>
      </c>
      <c r="W26" s="121">
        <v>2447</v>
      </c>
      <c r="X26" s="121">
        <v>2364</v>
      </c>
      <c r="Y26" s="121"/>
      <c r="Z26" s="121">
        <v>5130</v>
      </c>
      <c r="AA26" s="121">
        <v>2486</v>
      </c>
      <c r="AB26" s="121">
        <v>2644</v>
      </c>
      <c r="AD26" s="157" t="s">
        <v>90</v>
      </c>
      <c r="AE26" s="105">
        <f t="shared" si="0"/>
        <v>90.02032578511924</v>
      </c>
      <c r="AF26" s="105">
        <f t="shared" si="1"/>
        <v>88.457455723783454</v>
      </c>
      <c r="AG26" s="105">
        <f t="shared" si="2"/>
        <v>91.662752465946454</v>
      </c>
      <c r="AH26" s="146"/>
      <c r="AI26" s="105">
        <f t="shared" si="3"/>
        <v>99.736980536559699</v>
      </c>
      <c r="AJ26" s="105">
        <f t="shared" si="4"/>
        <v>99.72954699121027</v>
      </c>
      <c r="AK26" s="105">
        <f t="shared" si="5"/>
        <v>99.744990892531874</v>
      </c>
      <c r="AL26" s="108"/>
      <c r="AM26" s="105">
        <f t="shared" si="6"/>
        <v>86.454118789448131</v>
      </c>
      <c r="AN26" s="105">
        <f t="shared" si="7"/>
        <v>84.417645192002539</v>
      </c>
      <c r="AO26" s="105">
        <f t="shared" si="8"/>
        <v>88.573315719947161</v>
      </c>
      <c r="AP26" s="108"/>
      <c r="AQ26" s="105">
        <f t="shared" si="9"/>
        <v>90.939710340181875</v>
      </c>
      <c r="AR26" s="105">
        <f t="shared" si="10"/>
        <v>89.154652686762788</v>
      </c>
      <c r="AS26" s="105">
        <f t="shared" si="11"/>
        <v>92.827442827442823</v>
      </c>
      <c r="AT26" s="108"/>
      <c r="AU26" s="105">
        <f t="shared" si="12"/>
        <v>86.913326481671803</v>
      </c>
      <c r="AV26" s="105">
        <f t="shared" si="13"/>
        <v>85.207296849087896</v>
      </c>
      <c r="AW26" s="105">
        <f t="shared" si="14"/>
        <v>88.735387885228477</v>
      </c>
      <c r="AX26" s="108"/>
      <c r="AY26" s="105">
        <f t="shared" si="15"/>
        <v>85.19567912165752</v>
      </c>
      <c r="AZ26" s="105">
        <f t="shared" si="16"/>
        <v>84.060460322913087</v>
      </c>
      <c r="BA26" s="105">
        <f t="shared" si="17"/>
        <v>86.403508771929822</v>
      </c>
      <c r="BB26" s="146"/>
      <c r="BC26" s="105">
        <f t="shared" si="18"/>
        <v>91.183789548524715</v>
      </c>
      <c r="BD26" s="105">
        <f t="shared" si="19"/>
        <v>88.406827880512097</v>
      </c>
      <c r="BE26" s="105">
        <f t="shared" si="20"/>
        <v>93.958777540867089</v>
      </c>
    </row>
    <row r="27" spans="1:57" ht="15" customHeight="1" x14ac:dyDescent="0.2">
      <c r="A27" s="110" t="s">
        <v>91</v>
      </c>
      <c r="B27" s="121">
        <v>8349</v>
      </c>
      <c r="C27" s="121">
        <v>4189</v>
      </c>
      <c r="D27" s="121">
        <v>4160</v>
      </c>
      <c r="E27" s="121"/>
      <c r="F27" s="121">
        <v>1492</v>
      </c>
      <c r="G27" s="121">
        <v>732</v>
      </c>
      <c r="H27" s="121">
        <v>760</v>
      </c>
      <c r="I27" s="121"/>
      <c r="J27" s="121">
        <v>1440</v>
      </c>
      <c r="K27" s="121">
        <v>723</v>
      </c>
      <c r="L27" s="121">
        <v>717</v>
      </c>
      <c r="M27" s="121"/>
      <c r="N27" s="121">
        <v>1463</v>
      </c>
      <c r="O27" s="121">
        <v>704</v>
      </c>
      <c r="P27" s="121">
        <v>759</v>
      </c>
      <c r="Q27" s="121"/>
      <c r="R27" s="121">
        <v>1304</v>
      </c>
      <c r="S27" s="121">
        <v>667</v>
      </c>
      <c r="T27" s="121">
        <v>637</v>
      </c>
      <c r="U27" s="121"/>
      <c r="V27" s="121">
        <v>1320</v>
      </c>
      <c r="W27" s="121">
        <v>677</v>
      </c>
      <c r="X27" s="121">
        <v>643</v>
      </c>
      <c r="Y27" s="121"/>
      <c r="Z27" s="121">
        <v>1330</v>
      </c>
      <c r="AA27" s="121">
        <v>686</v>
      </c>
      <c r="AB27" s="121">
        <v>644</v>
      </c>
      <c r="AD27" s="110" t="s">
        <v>91</v>
      </c>
      <c r="AE27" s="105">
        <f t="shared" si="0"/>
        <v>88.321167883211686</v>
      </c>
      <c r="AF27" s="105">
        <f t="shared" si="1"/>
        <v>87.252655696729846</v>
      </c>
      <c r="AG27" s="105">
        <f t="shared" si="2"/>
        <v>89.423903697334481</v>
      </c>
      <c r="AH27" s="146"/>
      <c r="AI27" s="105">
        <f t="shared" si="3"/>
        <v>97.325505544683622</v>
      </c>
      <c r="AJ27" s="105">
        <f t="shared" si="4"/>
        <v>97.340425531914903</v>
      </c>
      <c r="AK27" s="105">
        <f t="shared" si="5"/>
        <v>97.311139564660692</v>
      </c>
      <c r="AL27" s="108"/>
      <c r="AM27" s="105">
        <f t="shared" si="6"/>
        <v>81.911262798634809</v>
      </c>
      <c r="AN27" s="105">
        <f t="shared" si="7"/>
        <v>80.333333333333329</v>
      </c>
      <c r="AO27" s="105">
        <f t="shared" si="8"/>
        <v>83.56643356643356</v>
      </c>
      <c r="AP27" s="108"/>
      <c r="AQ27" s="105">
        <f t="shared" si="9"/>
        <v>86.928104575163403</v>
      </c>
      <c r="AR27" s="105">
        <f t="shared" si="10"/>
        <v>85.853658536585371</v>
      </c>
      <c r="AS27" s="105">
        <f t="shared" si="11"/>
        <v>87.949015063731167</v>
      </c>
      <c r="AT27" s="108"/>
      <c r="AU27" s="105">
        <f t="shared" si="12"/>
        <v>83.858520900321537</v>
      </c>
      <c r="AV27" s="105">
        <f t="shared" si="13"/>
        <v>81.242387332521318</v>
      </c>
      <c r="AW27" s="105">
        <f t="shared" si="14"/>
        <v>86.78474114441417</v>
      </c>
      <c r="AX27" s="108"/>
      <c r="AY27" s="105">
        <f t="shared" si="15"/>
        <v>88.829071332436072</v>
      </c>
      <c r="AZ27" s="105">
        <f t="shared" si="16"/>
        <v>88.728702490170377</v>
      </c>
      <c r="BA27" s="105">
        <f t="shared" si="17"/>
        <v>88.934993084370674</v>
      </c>
      <c r="BB27" s="146"/>
      <c r="BC27" s="105">
        <f t="shared" si="18"/>
        <v>92.489568845618919</v>
      </c>
      <c r="BD27" s="105">
        <f t="shared" si="19"/>
        <v>92.080536912751683</v>
      </c>
      <c r="BE27" s="105">
        <f t="shared" si="20"/>
        <v>92.929292929292927</v>
      </c>
    </row>
    <row r="28" spans="1:57" ht="15" customHeight="1" x14ac:dyDescent="0.2">
      <c r="A28" s="110" t="s">
        <v>92</v>
      </c>
      <c r="B28" s="121">
        <v>30371</v>
      </c>
      <c r="C28" s="121">
        <v>15211</v>
      </c>
      <c r="D28" s="121">
        <v>15160</v>
      </c>
      <c r="E28" s="121"/>
      <c r="F28" s="121">
        <v>5495</v>
      </c>
      <c r="G28" s="121">
        <v>2732</v>
      </c>
      <c r="H28" s="121">
        <v>2763</v>
      </c>
      <c r="I28" s="121"/>
      <c r="J28" s="121">
        <v>5007</v>
      </c>
      <c r="K28" s="121">
        <v>2544</v>
      </c>
      <c r="L28" s="121">
        <v>2463</v>
      </c>
      <c r="M28" s="121"/>
      <c r="N28" s="121">
        <v>5009</v>
      </c>
      <c r="O28" s="121">
        <v>2515</v>
      </c>
      <c r="P28" s="121">
        <v>2494</v>
      </c>
      <c r="Q28" s="121"/>
      <c r="R28" s="121">
        <v>4865</v>
      </c>
      <c r="S28" s="121">
        <v>2463</v>
      </c>
      <c r="T28" s="121">
        <v>2402</v>
      </c>
      <c r="U28" s="121"/>
      <c r="V28" s="121">
        <v>4893</v>
      </c>
      <c r="W28" s="121">
        <v>2417</v>
      </c>
      <c r="X28" s="121">
        <v>2476</v>
      </c>
      <c r="Y28" s="121"/>
      <c r="Z28" s="121">
        <v>5102</v>
      </c>
      <c r="AA28" s="121">
        <v>2540</v>
      </c>
      <c r="AB28" s="121">
        <v>2562</v>
      </c>
      <c r="AD28" s="110" t="s">
        <v>92</v>
      </c>
      <c r="AE28" s="105">
        <f t="shared" si="0"/>
        <v>92.131048081298346</v>
      </c>
      <c r="AF28" s="105">
        <f t="shared" si="1"/>
        <v>90.790259042616682</v>
      </c>
      <c r="AG28" s="105">
        <f t="shared" si="2"/>
        <v>93.516747887237059</v>
      </c>
      <c r="AH28" s="146"/>
      <c r="AI28" s="105">
        <f t="shared" si="3"/>
        <v>99.134042937037705</v>
      </c>
      <c r="AJ28" s="105">
        <f t="shared" si="4"/>
        <v>98.949655921767473</v>
      </c>
      <c r="AK28" s="105">
        <f t="shared" si="5"/>
        <v>99.317038102084837</v>
      </c>
      <c r="AL28" s="108"/>
      <c r="AM28" s="105">
        <f t="shared" si="6"/>
        <v>88.058389025677101</v>
      </c>
      <c r="AN28" s="105">
        <f t="shared" si="7"/>
        <v>87.242798353909464</v>
      </c>
      <c r="AO28" s="105">
        <f t="shared" si="8"/>
        <v>88.91696750902527</v>
      </c>
      <c r="AP28" s="108"/>
      <c r="AQ28" s="105">
        <f t="shared" si="9"/>
        <v>92.502308402585413</v>
      </c>
      <c r="AR28" s="105">
        <f t="shared" si="10"/>
        <v>90.892663534513915</v>
      </c>
      <c r="AS28" s="105">
        <f t="shared" si="11"/>
        <v>94.184290030211486</v>
      </c>
      <c r="AT28" s="108"/>
      <c r="AU28" s="105">
        <f t="shared" si="12"/>
        <v>89.216944801026955</v>
      </c>
      <c r="AV28" s="105">
        <f t="shared" si="13"/>
        <v>87.154989384288754</v>
      </c>
      <c r="AW28" s="105">
        <f t="shared" si="14"/>
        <v>91.435097068899879</v>
      </c>
      <c r="AX28" s="108"/>
      <c r="AY28" s="105">
        <f t="shared" si="15"/>
        <v>89.109451830267716</v>
      </c>
      <c r="AZ28" s="105">
        <f t="shared" si="16"/>
        <v>86.692969870875174</v>
      </c>
      <c r="BA28" s="105">
        <f t="shared" si="17"/>
        <v>91.601923788383274</v>
      </c>
      <c r="BB28" s="146"/>
      <c r="BC28" s="105">
        <f t="shared" si="18"/>
        <v>94.885623953877626</v>
      </c>
      <c r="BD28" s="105">
        <f t="shared" si="19"/>
        <v>94.213649851632042</v>
      </c>
      <c r="BE28" s="105">
        <f t="shared" si="20"/>
        <v>95.561357702349866</v>
      </c>
    </row>
    <row r="29" spans="1:57" ht="15" customHeight="1" x14ac:dyDescent="0.2">
      <c r="A29" s="110" t="s">
        <v>93</v>
      </c>
      <c r="B29" s="121">
        <v>7056</v>
      </c>
      <c r="C29" s="121">
        <v>3555</v>
      </c>
      <c r="D29" s="121">
        <v>3501</v>
      </c>
      <c r="E29" s="121"/>
      <c r="F29" s="121">
        <v>1332</v>
      </c>
      <c r="G29" s="121">
        <v>684</v>
      </c>
      <c r="H29" s="121">
        <v>648</v>
      </c>
      <c r="I29" s="121"/>
      <c r="J29" s="121">
        <v>1171</v>
      </c>
      <c r="K29" s="121">
        <v>598</v>
      </c>
      <c r="L29" s="121">
        <v>573</v>
      </c>
      <c r="M29" s="121"/>
      <c r="N29" s="121">
        <v>1239</v>
      </c>
      <c r="O29" s="121">
        <v>597</v>
      </c>
      <c r="P29" s="121">
        <v>642</v>
      </c>
      <c r="Q29" s="121"/>
      <c r="R29" s="121">
        <v>1066</v>
      </c>
      <c r="S29" s="121">
        <v>529</v>
      </c>
      <c r="T29" s="121">
        <v>537</v>
      </c>
      <c r="U29" s="121"/>
      <c r="V29" s="121">
        <v>1118</v>
      </c>
      <c r="W29" s="121">
        <v>543</v>
      </c>
      <c r="X29" s="121">
        <v>575</v>
      </c>
      <c r="Y29" s="121"/>
      <c r="Z29" s="121">
        <v>1130</v>
      </c>
      <c r="AA29" s="121">
        <v>604</v>
      </c>
      <c r="AB29" s="121">
        <v>526</v>
      </c>
      <c r="AD29" s="110" t="s">
        <v>93</v>
      </c>
      <c r="AE29" s="105">
        <f t="shared" si="0"/>
        <v>90.184049079754601</v>
      </c>
      <c r="AF29" s="105">
        <f t="shared" si="1"/>
        <v>88.104089219330845</v>
      </c>
      <c r="AG29" s="105">
        <f t="shared" si="2"/>
        <v>92.399049881235157</v>
      </c>
      <c r="AH29" s="146"/>
      <c r="AI29" s="105">
        <f t="shared" si="3"/>
        <v>99.107142857142861</v>
      </c>
      <c r="AJ29" s="105">
        <f t="shared" si="4"/>
        <v>98.98697539797395</v>
      </c>
      <c r="AK29" s="105">
        <f t="shared" si="5"/>
        <v>99.234303215926488</v>
      </c>
      <c r="AL29" s="108"/>
      <c r="AM29" s="105">
        <f t="shared" si="6"/>
        <v>82.348804500703238</v>
      </c>
      <c r="AN29" s="105">
        <f t="shared" si="7"/>
        <v>80.053547523427042</v>
      </c>
      <c r="AO29" s="105">
        <f t="shared" si="8"/>
        <v>84.888888888888886</v>
      </c>
      <c r="AP29" s="108"/>
      <c r="AQ29" s="105">
        <f t="shared" si="9"/>
        <v>90.570175438596493</v>
      </c>
      <c r="AR29" s="105">
        <f t="shared" si="10"/>
        <v>89.505247376311843</v>
      </c>
      <c r="AS29" s="105">
        <f t="shared" si="11"/>
        <v>91.583452211126954</v>
      </c>
      <c r="AT29" s="108"/>
      <c r="AU29" s="105">
        <f t="shared" si="12"/>
        <v>86.245954692556637</v>
      </c>
      <c r="AV29" s="105">
        <f t="shared" si="13"/>
        <v>82.398753894080997</v>
      </c>
      <c r="AW29" s="105">
        <f t="shared" si="14"/>
        <v>90.404040404040416</v>
      </c>
      <c r="AX29" s="108"/>
      <c r="AY29" s="105">
        <f t="shared" si="15"/>
        <v>88.659793814432987</v>
      </c>
      <c r="AZ29" s="105">
        <f t="shared" si="16"/>
        <v>85.511811023622045</v>
      </c>
      <c r="BA29" s="105">
        <f t="shared" si="17"/>
        <v>91.853035143769972</v>
      </c>
      <c r="BB29" s="146"/>
      <c r="BC29" s="105">
        <f t="shared" si="18"/>
        <v>94.719195305951388</v>
      </c>
      <c r="BD29" s="105">
        <f t="shared" si="19"/>
        <v>92.496171516079627</v>
      </c>
      <c r="BE29" s="105">
        <f t="shared" si="20"/>
        <v>97.407407407407405</v>
      </c>
    </row>
    <row r="30" spans="1:57" ht="15" customHeight="1" x14ac:dyDescent="0.2">
      <c r="A30" s="110" t="s">
        <v>94</v>
      </c>
      <c r="B30" s="121">
        <v>11062</v>
      </c>
      <c r="C30" s="121">
        <v>5488</v>
      </c>
      <c r="D30" s="121">
        <v>5574</v>
      </c>
      <c r="E30" s="121"/>
      <c r="F30" s="121">
        <v>2136</v>
      </c>
      <c r="G30" s="121">
        <v>1084</v>
      </c>
      <c r="H30" s="121">
        <v>1052</v>
      </c>
      <c r="I30" s="121"/>
      <c r="J30" s="121">
        <v>1962</v>
      </c>
      <c r="K30" s="121">
        <v>995</v>
      </c>
      <c r="L30" s="121">
        <v>967</v>
      </c>
      <c r="M30" s="121"/>
      <c r="N30" s="121">
        <v>1931</v>
      </c>
      <c r="O30" s="121">
        <v>921</v>
      </c>
      <c r="P30" s="121">
        <v>1010</v>
      </c>
      <c r="Q30" s="121"/>
      <c r="R30" s="121">
        <v>1691</v>
      </c>
      <c r="S30" s="121">
        <v>844</v>
      </c>
      <c r="T30" s="121">
        <v>847</v>
      </c>
      <c r="U30" s="121"/>
      <c r="V30" s="121">
        <v>1610</v>
      </c>
      <c r="W30" s="121">
        <v>765</v>
      </c>
      <c r="X30" s="121">
        <v>845</v>
      </c>
      <c r="Y30" s="121"/>
      <c r="Z30" s="121">
        <v>1732</v>
      </c>
      <c r="AA30" s="121">
        <v>879</v>
      </c>
      <c r="AB30" s="121">
        <v>853</v>
      </c>
      <c r="AD30" s="110" t="s">
        <v>94</v>
      </c>
      <c r="AE30" s="105">
        <f t="shared" si="0"/>
        <v>89.238464020651818</v>
      </c>
      <c r="AF30" s="105">
        <f t="shared" si="1"/>
        <v>86.821705426356587</v>
      </c>
      <c r="AG30" s="105">
        <f t="shared" si="2"/>
        <v>91.753086419753089</v>
      </c>
      <c r="AH30" s="146"/>
      <c r="AI30" s="105">
        <f t="shared" si="3"/>
        <v>99.395067473243373</v>
      </c>
      <c r="AJ30" s="105">
        <f t="shared" si="4"/>
        <v>99.449541284403679</v>
      </c>
      <c r="AK30" s="105">
        <f t="shared" si="5"/>
        <v>99.338999055712947</v>
      </c>
      <c r="AL30" s="108"/>
      <c r="AM30" s="105">
        <f t="shared" si="6"/>
        <v>85.751748251748253</v>
      </c>
      <c r="AN30" s="105">
        <f t="shared" si="7"/>
        <v>82.572614107883808</v>
      </c>
      <c r="AO30" s="105">
        <f t="shared" si="8"/>
        <v>89.289012003693443</v>
      </c>
      <c r="AP30" s="108"/>
      <c r="AQ30" s="105">
        <f t="shared" si="9"/>
        <v>90.065298507462686</v>
      </c>
      <c r="AR30" s="105">
        <f t="shared" si="10"/>
        <v>87.464387464387457</v>
      </c>
      <c r="AS30" s="105">
        <f t="shared" si="11"/>
        <v>92.575618698441801</v>
      </c>
      <c r="AT30" s="108"/>
      <c r="AU30" s="105">
        <f t="shared" si="12"/>
        <v>84.761904761904759</v>
      </c>
      <c r="AV30" s="105">
        <f t="shared" si="13"/>
        <v>81.941747572815544</v>
      </c>
      <c r="AW30" s="105">
        <f t="shared" si="14"/>
        <v>87.7720207253886</v>
      </c>
      <c r="AX30" s="108"/>
      <c r="AY30" s="105">
        <f t="shared" si="15"/>
        <v>84.249084249084248</v>
      </c>
      <c r="AZ30" s="105">
        <f t="shared" si="16"/>
        <v>80.781414994720166</v>
      </c>
      <c r="BA30" s="105">
        <f t="shared" si="17"/>
        <v>87.655601659751042</v>
      </c>
      <c r="BB30" s="146"/>
      <c r="BC30" s="105">
        <f t="shared" si="18"/>
        <v>90.728129910948141</v>
      </c>
      <c r="BD30" s="105">
        <f t="shared" si="19"/>
        <v>88.253012048192772</v>
      </c>
      <c r="BE30" s="105">
        <f t="shared" si="20"/>
        <v>93.428258488499452</v>
      </c>
    </row>
    <row r="31" spans="1:57" ht="15" customHeight="1" x14ac:dyDescent="0.2">
      <c r="A31" s="110" t="s">
        <v>95</v>
      </c>
      <c r="B31" s="121">
        <v>6514</v>
      </c>
      <c r="C31" s="121">
        <v>3352</v>
      </c>
      <c r="D31" s="121">
        <v>3162</v>
      </c>
      <c r="E31" s="121"/>
      <c r="F31" s="121">
        <v>1143</v>
      </c>
      <c r="G31" s="121">
        <v>612</v>
      </c>
      <c r="H31" s="121">
        <v>531</v>
      </c>
      <c r="I31" s="121"/>
      <c r="J31" s="121">
        <v>1149</v>
      </c>
      <c r="K31" s="121">
        <v>591</v>
      </c>
      <c r="L31" s="121">
        <v>558</v>
      </c>
      <c r="M31" s="121"/>
      <c r="N31" s="121">
        <v>1056</v>
      </c>
      <c r="O31" s="121">
        <v>553</v>
      </c>
      <c r="P31" s="121">
        <v>503</v>
      </c>
      <c r="Q31" s="121"/>
      <c r="R31" s="121">
        <v>1068</v>
      </c>
      <c r="S31" s="121">
        <v>540</v>
      </c>
      <c r="T31" s="121">
        <v>528</v>
      </c>
      <c r="U31" s="121"/>
      <c r="V31" s="121">
        <v>1049</v>
      </c>
      <c r="W31" s="121">
        <v>536</v>
      </c>
      <c r="X31" s="121">
        <v>513</v>
      </c>
      <c r="Y31" s="121"/>
      <c r="Z31" s="121">
        <v>1049</v>
      </c>
      <c r="AA31" s="121">
        <v>520</v>
      </c>
      <c r="AB31" s="121">
        <v>529</v>
      </c>
      <c r="AD31" s="110" t="s">
        <v>95</v>
      </c>
      <c r="AE31" s="105">
        <f t="shared" si="0"/>
        <v>93.390681003584234</v>
      </c>
      <c r="AF31" s="105">
        <f t="shared" si="1"/>
        <v>91.659830462127417</v>
      </c>
      <c r="AG31" s="105">
        <f t="shared" si="2"/>
        <v>95.298372513562384</v>
      </c>
      <c r="AH31" s="146"/>
      <c r="AI31" s="105">
        <f t="shared" si="3"/>
        <v>99.564459930313589</v>
      </c>
      <c r="AJ31" s="105">
        <f t="shared" si="4"/>
        <v>99.350649350649363</v>
      </c>
      <c r="AK31" s="105">
        <f t="shared" si="5"/>
        <v>99.812030075187977</v>
      </c>
      <c r="AL31" s="108"/>
      <c r="AM31" s="105">
        <f t="shared" si="6"/>
        <v>89.976507439310879</v>
      </c>
      <c r="AN31" s="105">
        <f t="shared" si="7"/>
        <v>87.42603550295857</v>
      </c>
      <c r="AO31" s="105">
        <f t="shared" si="8"/>
        <v>92.845257903494172</v>
      </c>
      <c r="AP31" s="108"/>
      <c r="AQ31" s="105">
        <f t="shared" si="9"/>
        <v>93.039647577092509</v>
      </c>
      <c r="AR31" s="105">
        <f t="shared" si="10"/>
        <v>91.404958677685954</v>
      </c>
      <c r="AS31" s="105">
        <f t="shared" si="11"/>
        <v>94.905660377358487</v>
      </c>
      <c r="AT31" s="108"/>
      <c r="AU31" s="105">
        <f t="shared" si="12"/>
        <v>91.360136869118904</v>
      </c>
      <c r="AV31" s="105">
        <f t="shared" si="13"/>
        <v>89.850249584026614</v>
      </c>
      <c r="AW31" s="105">
        <f t="shared" si="14"/>
        <v>92.957746478873233</v>
      </c>
      <c r="AX31" s="108"/>
      <c r="AY31" s="105">
        <f t="shared" si="15"/>
        <v>90.901213171577126</v>
      </c>
      <c r="AZ31" s="105">
        <f t="shared" si="16"/>
        <v>88.303130148270185</v>
      </c>
      <c r="BA31" s="105">
        <f t="shared" si="17"/>
        <v>93.784277879341857</v>
      </c>
      <c r="BB31" s="146"/>
      <c r="BC31" s="105">
        <f t="shared" si="18"/>
        <v>96.062271062271066</v>
      </c>
      <c r="BD31" s="105">
        <f t="shared" si="19"/>
        <v>94.20289855072464</v>
      </c>
      <c r="BE31" s="105">
        <f t="shared" si="20"/>
        <v>97.962962962962962</v>
      </c>
    </row>
    <row r="32" spans="1:57" ht="15" customHeight="1" x14ac:dyDescent="0.2">
      <c r="A32" s="110" t="s">
        <v>96</v>
      </c>
      <c r="B32" s="121">
        <v>8974</v>
      </c>
      <c r="C32" s="121">
        <v>4576</v>
      </c>
      <c r="D32" s="121">
        <v>4398</v>
      </c>
      <c r="E32" s="121"/>
      <c r="F32" s="121">
        <v>1706</v>
      </c>
      <c r="G32" s="121">
        <v>914</v>
      </c>
      <c r="H32" s="121">
        <v>792</v>
      </c>
      <c r="I32" s="121"/>
      <c r="J32" s="121">
        <v>1584</v>
      </c>
      <c r="K32" s="121">
        <v>798</v>
      </c>
      <c r="L32" s="121">
        <v>786</v>
      </c>
      <c r="M32" s="121"/>
      <c r="N32" s="121">
        <v>1525</v>
      </c>
      <c r="O32" s="121">
        <v>756</v>
      </c>
      <c r="P32" s="121">
        <v>769</v>
      </c>
      <c r="Q32" s="121"/>
      <c r="R32" s="121">
        <v>1416</v>
      </c>
      <c r="S32" s="121">
        <v>720</v>
      </c>
      <c r="T32" s="121">
        <v>696</v>
      </c>
      <c r="U32" s="121"/>
      <c r="V32" s="121">
        <v>1337</v>
      </c>
      <c r="W32" s="121">
        <v>674</v>
      </c>
      <c r="X32" s="121">
        <v>663</v>
      </c>
      <c r="Y32" s="121"/>
      <c r="Z32" s="121">
        <v>1406</v>
      </c>
      <c r="AA32" s="121">
        <v>714</v>
      </c>
      <c r="AB32" s="121">
        <v>692</v>
      </c>
      <c r="AD32" s="110" t="s">
        <v>96</v>
      </c>
      <c r="AE32" s="105">
        <f t="shared" si="0"/>
        <v>90.272608389498046</v>
      </c>
      <c r="AF32" s="105">
        <f t="shared" si="1"/>
        <v>88.203546646106403</v>
      </c>
      <c r="AG32" s="105">
        <f t="shared" si="2"/>
        <v>92.531033031769411</v>
      </c>
      <c r="AH32" s="146"/>
      <c r="AI32" s="105">
        <f t="shared" si="3"/>
        <v>98.045977011494259</v>
      </c>
      <c r="AJ32" s="105">
        <f t="shared" si="4"/>
        <v>97.858672376873656</v>
      </c>
      <c r="AK32" s="105">
        <f t="shared" si="5"/>
        <v>98.263027295285355</v>
      </c>
      <c r="AL32" s="108"/>
      <c r="AM32" s="105">
        <f t="shared" si="6"/>
        <v>84.255319148936167</v>
      </c>
      <c r="AN32" s="105">
        <f t="shared" si="7"/>
        <v>79.87987987987988</v>
      </c>
      <c r="AO32" s="105">
        <f t="shared" si="8"/>
        <v>89.216799091940985</v>
      </c>
      <c r="AP32" s="108"/>
      <c r="AQ32" s="105">
        <f t="shared" si="9"/>
        <v>88.817705299941764</v>
      </c>
      <c r="AR32" s="105">
        <f t="shared" si="10"/>
        <v>86.697247706422019</v>
      </c>
      <c r="AS32" s="105">
        <f t="shared" si="11"/>
        <v>91.005917159763314</v>
      </c>
      <c r="AT32" s="108"/>
      <c r="AU32" s="105">
        <f t="shared" si="12"/>
        <v>87.138461538461542</v>
      </c>
      <c r="AV32" s="105">
        <f t="shared" si="13"/>
        <v>84.705882352941174</v>
      </c>
      <c r="AW32" s="105">
        <f t="shared" si="14"/>
        <v>89.806451612903231</v>
      </c>
      <c r="AX32" s="108"/>
      <c r="AY32" s="105">
        <f t="shared" si="15"/>
        <v>89.133333333333326</v>
      </c>
      <c r="AZ32" s="105">
        <f t="shared" si="16"/>
        <v>87.532467532467535</v>
      </c>
      <c r="BA32" s="105">
        <f t="shared" si="17"/>
        <v>90.821917808219183</v>
      </c>
      <c r="BB32" s="146"/>
      <c r="BC32" s="105">
        <f t="shared" si="18"/>
        <v>95.064232589587562</v>
      </c>
      <c r="BD32" s="105">
        <f t="shared" si="19"/>
        <v>93.577981651376149</v>
      </c>
      <c r="BE32" s="105">
        <f t="shared" si="20"/>
        <v>96.648044692737429</v>
      </c>
    </row>
    <row r="33" spans="1:57" ht="15" customHeight="1" x14ac:dyDescent="0.2">
      <c r="A33" s="110" t="s">
        <v>97</v>
      </c>
      <c r="B33" s="121">
        <v>6138</v>
      </c>
      <c r="C33" s="121">
        <v>3140</v>
      </c>
      <c r="D33" s="121">
        <v>2998</v>
      </c>
      <c r="E33" s="121"/>
      <c r="F33" s="121">
        <v>1116</v>
      </c>
      <c r="G33" s="121">
        <v>576</v>
      </c>
      <c r="H33" s="121">
        <v>540</v>
      </c>
      <c r="I33" s="121"/>
      <c r="J33" s="121">
        <v>1094</v>
      </c>
      <c r="K33" s="121">
        <v>560</v>
      </c>
      <c r="L33" s="121">
        <v>534</v>
      </c>
      <c r="M33" s="121"/>
      <c r="N33" s="121">
        <v>1005</v>
      </c>
      <c r="O33" s="121">
        <v>532</v>
      </c>
      <c r="P33" s="121">
        <v>473</v>
      </c>
      <c r="Q33" s="121"/>
      <c r="R33" s="121">
        <v>994</v>
      </c>
      <c r="S33" s="121">
        <v>518</v>
      </c>
      <c r="T33" s="121">
        <v>476</v>
      </c>
      <c r="U33" s="121"/>
      <c r="V33" s="121">
        <v>955</v>
      </c>
      <c r="W33" s="121">
        <v>487</v>
      </c>
      <c r="X33" s="121">
        <v>468</v>
      </c>
      <c r="Y33" s="121"/>
      <c r="Z33" s="121">
        <v>974</v>
      </c>
      <c r="AA33" s="121">
        <v>467</v>
      </c>
      <c r="AB33" s="121">
        <v>507</v>
      </c>
      <c r="AD33" s="110" t="s">
        <v>97</v>
      </c>
      <c r="AE33" s="105">
        <f t="shared" si="0"/>
        <v>91.298527443105755</v>
      </c>
      <c r="AF33" s="105">
        <f t="shared" si="1"/>
        <v>89.714285714285708</v>
      </c>
      <c r="AG33" s="105">
        <f t="shared" si="2"/>
        <v>93.018926466025448</v>
      </c>
      <c r="AH33" s="146"/>
      <c r="AI33" s="105">
        <f t="shared" si="3"/>
        <v>99.731903485254691</v>
      </c>
      <c r="AJ33" s="105">
        <f t="shared" si="4"/>
        <v>99.826689774696703</v>
      </c>
      <c r="AK33" s="105">
        <f t="shared" si="5"/>
        <v>99.630996309963109</v>
      </c>
      <c r="AL33" s="108"/>
      <c r="AM33" s="105">
        <f t="shared" si="6"/>
        <v>85.736677115987462</v>
      </c>
      <c r="AN33" s="105">
        <f t="shared" si="7"/>
        <v>83.832335329341305</v>
      </c>
      <c r="AO33" s="105">
        <f t="shared" si="8"/>
        <v>87.828947368421055</v>
      </c>
      <c r="AP33" s="108"/>
      <c r="AQ33" s="105">
        <f t="shared" si="9"/>
        <v>89.89266547406082</v>
      </c>
      <c r="AR33" s="105">
        <f t="shared" si="10"/>
        <v>88.666666666666671</v>
      </c>
      <c r="AS33" s="105">
        <f t="shared" si="11"/>
        <v>91.312741312741309</v>
      </c>
      <c r="AT33" s="108"/>
      <c r="AU33" s="105">
        <f t="shared" si="12"/>
        <v>90.445859872611464</v>
      </c>
      <c r="AV33" s="105">
        <f t="shared" si="13"/>
        <v>88.8507718696398</v>
      </c>
      <c r="AW33" s="105">
        <f t="shared" si="14"/>
        <v>92.248062015503876</v>
      </c>
      <c r="AX33" s="108"/>
      <c r="AY33" s="105">
        <f t="shared" si="15"/>
        <v>89.587242026266409</v>
      </c>
      <c r="AZ33" s="105">
        <f t="shared" si="16"/>
        <v>87.906137184115522</v>
      </c>
      <c r="BA33" s="105">
        <f t="shared" si="17"/>
        <v>91.40625</v>
      </c>
      <c r="BB33" s="146"/>
      <c r="BC33" s="105">
        <f t="shared" si="18"/>
        <v>93.205741626794264</v>
      </c>
      <c r="BD33" s="105">
        <f t="shared" si="19"/>
        <v>90.154440154440152</v>
      </c>
      <c r="BE33" s="105">
        <f t="shared" si="20"/>
        <v>96.204933586337759</v>
      </c>
    </row>
    <row r="34" spans="1:57" ht="15" customHeight="1" x14ac:dyDescent="0.2">
      <c r="A34" s="110" t="s">
        <v>98</v>
      </c>
      <c r="B34" s="121">
        <v>13144</v>
      </c>
      <c r="C34" s="121">
        <v>6634</v>
      </c>
      <c r="D34" s="121">
        <v>6510</v>
      </c>
      <c r="E34" s="121"/>
      <c r="F34" s="121">
        <v>2393</v>
      </c>
      <c r="G34" s="121">
        <v>1218</v>
      </c>
      <c r="H34" s="121">
        <v>1175</v>
      </c>
      <c r="I34" s="121"/>
      <c r="J34" s="121">
        <v>2313</v>
      </c>
      <c r="K34" s="121">
        <v>1165</v>
      </c>
      <c r="L34" s="121">
        <v>1148</v>
      </c>
      <c r="M34" s="121"/>
      <c r="N34" s="121">
        <v>2178</v>
      </c>
      <c r="O34" s="121">
        <v>1103</v>
      </c>
      <c r="P34" s="121">
        <v>1075</v>
      </c>
      <c r="Q34" s="121"/>
      <c r="R34" s="121">
        <v>2089</v>
      </c>
      <c r="S34" s="121">
        <v>1054</v>
      </c>
      <c r="T34" s="121">
        <v>1035</v>
      </c>
      <c r="U34" s="121"/>
      <c r="V34" s="121">
        <v>2063</v>
      </c>
      <c r="W34" s="121">
        <v>1032</v>
      </c>
      <c r="X34" s="121">
        <v>1031</v>
      </c>
      <c r="Y34" s="121"/>
      <c r="Z34" s="121">
        <v>2108</v>
      </c>
      <c r="AA34" s="121">
        <v>1062</v>
      </c>
      <c r="AB34" s="121">
        <v>1046</v>
      </c>
      <c r="AD34" s="110" t="s">
        <v>98</v>
      </c>
      <c r="AE34" s="105">
        <f t="shared" si="0"/>
        <v>90.673289183222963</v>
      </c>
      <c r="AF34" s="105">
        <f t="shared" si="1"/>
        <v>89.202635471292197</v>
      </c>
      <c r="AG34" s="105">
        <f t="shared" si="2"/>
        <v>92.222694432639187</v>
      </c>
      <c r="AH34" s="146"/>
      <c r="AI34" s="105">
        <f t="shared" si="3"/>
        <v>99.13007456503729</v>
      </c>
      <c r="AJ34" s="105">
        <f t="shared" si="4"/>
        <v>99.104963384865741</v>
      </c>
      <c r="AK34" s="105">
        <f t="shared" si="5"/>
        <v>99.156118143459921</v>
      </c>
      <c r="AL34" s="108"/>
      <c r="AM34" s="105">
        <f t="shared" si="6"/>
        <v>82.196162046908313</v>
      </c>
      <c r="AN34" s="105">
        <f t="shared" si="7"/>
        <v>81.071677105080028</v>
      </c>
      <c r="AO34" s="105">
        <f t="shared" si="8"/>
        <v>83.369644153957879</v>
      </c>
      <c r="AP34" s="108"/>
      <c r="AQ34" s="105">
        <f t="shared" si="9"/>
        <v>90.410958904109577</v>
      </c>
      <c r="AR34" s="105">
        <f t="shared" si="10"/>
        <v>87.888446215139439</v>
      </c>
      <c r="AS34" s="105">
        <f t="shared" si="11"/>
        <v>93.154246100519927</v>
      </c>
      <c r="AT34" s="108"/>
      <c r="AU34" s="105">
        <f t="shared" si="12"/>
        <v>88.780280492987671</v>
      </c>
      <c r="AV34" s="105">
        <f t="shared" si="13"/>
        <v>86.111111111111114</v>
      </c>
      <c r="AW34" s="105">
        <f t="shared" si="14"/>
        <v>91.674047829938004</v>
      </c>
      <c r="AX34" s="108"/>
      <c r="AY34" s="105">
        <f t="shared" si="15"/>
        <v>89.114470842332622</v>
      </c>
      <c r="AZ34" s="105">
        <f t="shared" si="16"/>
        <v>87.9045996592845</v>
      </c>
      <c r="BA34" s="105">
        <f t="shared" si="17"/>
        <v>90.359333917616127</v>
      </c>
      <c r="BB34" s="146"/>
      <c r="BC34" s="105">
        <f t="shared" si="18"/>
        <v>96.211775445002274</v>
      </c>
      <c r="BD34" s="105">
        <f t="shared" si="19"/>
        <v>94.991055456171736</v>
      </c>
      <c r="BE34" s="105">
        <f t="shared" si="20"/>
        <v>97.483690587138867</v>
      </c>
    </row>
    <row r="35" spans="1:57" ht="15" customHeight="1" x14ac:dyDescent="0.2">
      <c r="A35" s="110" t="s">
        <v>99</v>
      </c>
      <c r="B35" s="121">
        <v>13056</v>
      </c>
      <c r="C35" s="121">
        <v>6594</v>
      </c>
      <c r="D35" s="121">
        <v>6462</v>
      </c>
      <c r="E35" s="121"/>
      <c r="F35" s="121">
        <v>2356</v>
      </c>
      <c r="G35" s="121">
        <v>1232</v>
      </c>
      <c r="H35" s="121">
        <v>1124</v>
      </c>
      <c r="I35" s="121"/>
      <c r="J35" s="121">
        <v>2170</v>
      </c>
      <c r="K35" s="121">
        <v>1103</v>
      </c>
      <c r="L35" s="121">
        <v>1067</v>
      </c>
      <c r="M35" s="121"/>
      <c r="N35" s="121">
        <v>2120</v>
      </c>
      <c r="O35" s="121">
        <v>1098</v>
      </c>
      <c r="P35" s="121">
        <v>1022</v>
      </c>
      <c r="Q35" s="121"/>
      <c r="R35" s="121">
        <v>2086</v>
      </c>
      <c r="S35" s="121">
        <v>979</v>
      </c>
      <c r="T35" s="121">
        <v>1107</v>
      </c>
      <c r="U35" s="121"/>
      <c r="V35" s="121">
        <v>2107</v>
      </c>
      <c r="W35" s="121">
        <v>1058</v>
      </c>
      <c r="X35" s="121">
        <v>1049</v>
      </c>
      <c r="Y35" s="121"/>
      <c r="Z35" s="121">
        <v>2217</v>
      </c>
      <c r="AA35" s="121">
        <v>1124</v>
      </c>
      <c r="AB35" s="121">
        <v>1093</v>
      </c>
      <c r="AD35" s="110" t="s">
        <v>99</v>
      </c>
      <c r="AE35" s="105">
        <f t="shared" si="0"/>
        <v>89.504353191197637</v>
      </c>
      <c r="AF35" s="105">
        <f t="shared" si="1"/>
        <v>87.791239515377455</v>
      </c>
      <c r="AG35" s="105">
        <f t="shared" si="2"/>
        <v>91.322781232334648</v>
      </c>
      <c r="AH35" s="146"/>
      <c r="AI35" s="105">
        <f t="shared" si="3"/>
        <v>98.577405857740587</v>
      </c>
      <c r="AJ35" s="105">
        <f t="shared" si="4"/>
        <v>98.56</v>
      </c>
      <c r="AK35" s="105">
        <f t="shared" si="5"/>
        <v>98.596491228070164</v>
      </c>
      <c r="AL35" s="108"/>
      <c r="AM35" s="105">
        <f t="shared" si="6"/>
        <v>80.251479289940832</v>
      </c>
      <c r="AN35" s="105">
        <f t="shared" si="7"/>
        <v>77.950530035335689</v>
      </c>
      <c r="AO35" s="105">
        <f t="shared" si="8"/>
        <v>82.77734678044996</v>
      </c>
      <c r="AP35" s="108"/>
      <c r="AQ35" s="105">
        <f t="shared" si="9"/>
        <v>88.888888888888886</v>
      </c>
      <c r="AR35" s="105">
        <f t="shared" si="10"/>
        <v>87.004754358161648</v>
      </c>
      <c r="AS35" s="105">
        <f t="shared" si="11"/>
        <v>91.00623330365093</v>
      </c>
      <c r="AT35" s="108"/>
      <c r="AU35" s="105">
        <f t="shared" si="12"/>
        <v>85.702547247329491</v>
      </c>
      <c r="AV35" s="105">
        <f t="shared" si="13"/>
        <v>82.895850973751067</v>
      </c>
      <c r="AW35" s="105">
        <f t="shared" si="14"/>
        <v>88.347964884277729</v>
      </c>
      <c r="AX35" s="108"/>
      <c r="AY35" s="105">
        <f t="shared" si="15"/>
        <v>90.701678863538532</v>
      </c>
      <c r="AZ35" s="105">
        <f t="shared" si="16"/>
        <v>88.38763575605681</v>
      </c>
      <c r="BA35" s="105">
        <f t="shared" si="17"/>
        <v>93.161634103019537</v>
      </c>
      <c r="BB35" s="146"/>
      <c r="BC35" s="105">
        <f t="shared" si="18"/>
        <v>94.300297745640151</v>
      </c>
      <c r="BD35" s="105">
        <f t="shared" si="19"/>
        <v>93.200663349917079</v>
      </c>
      <c r="BE35" s="105">
        <f t="shared" si="20"/>
        <v>95.458515283842786</v>
      </c>
    </row>
    <row r="36" spans="1:57" ht="15" customHeight="1" x14ac:dyDescent="0.2">
      <c r="A36" s="110" t="s">
        <v>100</v>
      </c>
      <c r="B36" s="121">
        <v>6476</v>
      </c>
      <c r="C36" s="121">
        <v>3289</v>
      </c>
      <c r="D36" s="121">
        <v>3187</v>
      </c>
      <c r="E36" s="121"/>
      <c r="F36" s="121">
        <v>1234</v>
      </c>
      <c r="G36" s="121">
        <v>622</v>
      </c>
      <c r="H36" s="121">
        <v>612</v>
      </c>
      <c r="I36" s="121"/>
      <c r="J36" s="121">
        <v>1148</v>
      </c>
      <c r="K36" s="121">
        <v>595</v>
      </c>
      <c r="L36" s="121">
        <v>553</v>
      </c>
      <c r="M36" s="121"/>
      <c r="N36" s="121">
        <v>1126</v>
      </c>
      <c r="O36" s="121">
        <v>578</v>
      </c>
      <c r="P36" s="121">
        <v>548</v>
      </c>
      <c r="Q36" s="121"/>
      <c r="R36" s="121">
        <v>1008</v>
      </c>
      <c r="S36" s="121">
        <v>486</v>
      </c>
      <c r="T36" s="121">
        <v>522</v>
      </c>
      <c r="U36" s="121"/>
      <c r="V36" s="121">
        <v>1003</v>
      </c>
      <c r="W36" s="121">
        <v>517</v>
      </c>
      <c r="X36" s="121">
        <v>486</v>
      </c>
      <c r="Y36" s="121"/>
      <c r="Z36" s="121">
        <v>957</v>
      </c>
      <c r="AA36" s="121">
        <v>491</v>
      </c>
      <c r="AB36" s="121">
        <v>466</v>
      </c>
      <c r="AD36" s="110" t="s">
        <v>100</v>
      </c>
      <c r="AE36" s="105">
        <f t="shared" si="0"/>
        <v>87.32470334412082</v>
      </c>
      <c r="AF36" s="105">
        <f t="shared" si="1"/>
        <v>85.097024579560156</v>
      </c>
      <c r="AG36" s="105">
        <f t="shared" si="2"/>
        <v>89.749366375668828</v>
      </c>
      <c r="AH36" s="146"/>
      <c r="AI36" s="105">
        <f t="shared" si="3"/>
        <v>99.036918138041727</v>
      </c>
      <c r="AJ36" s="105">
        <f t="shared" si="4"/>
        <v>98.107255520504737</v>
      </c>
      <c r="AK36" s="105">
        <f t="shared" si="5"/>
        <v>100</v>
      </c>
      <c r="AL36" s="108"/>
      <c r="AM36" s="105">
        <f t="shared" si="6"/>
        <v>75.081752779594495</v>
      </c>
      <c r="AN36" s="105">
        <f t="shared" si="7"/>
        <v>72.384428223844282</v>
      </c>
      <c r="AO36" s="105">
        <f t="shared" si="8"/>
        <v>78.21782178217822</v>
      </c>
      <c r="AP36" s="108"/>
      <c r="AQ36" s="105">
        <f t="shared" si="9"/>
        <v>88.731284475965325</v>
      </c>
      <c r="AR36" s="105">
        <f t="shared" si="10"/>
        <v>85.502958579881664</v>
      </c>
      <c r="AS36" s="105">
        <f t="shared" si="11"/>
        <v>92.4114671163575</v>
      </c>
      <c r="AT36" s="108"/>
      <c r="AU36" s="105">
        <f t="shared" si="12"/>
        <v>84.991568296795947</v>
      </c>
      <c r="AV36" s="105">
        <f t="shared" si="13"/>
        <v>83.219178082191775</v>
      </c>
      <c r="AW36" s="105">
        <f t="shared" si="14"/>
        <v>86.710963455149511</v>
      </c>
      <c r="AX36" s="108"/>
      <c r="AY36" s="105">
        <f t="shared" si="15"/>
        <v>86.094420600858371</v>
      </c>
      <c r="AZ36" s="105">
        <f t="shared" si="16"/>
        <v>83.521809369951541</v>
      </c>
      <c r="BA36" s="105">
        <f t="shared" si="17"/>
        <v>89.010989010989007</v>
      </c>
      <c r="BB36" s="146"/>
      <c r="BC36" s="105">
        <f t="shared" si="18"/>
        <v>93.731635651322236</v>
      </c>
      <c r="BD36" s="105">
        <f t="shared" si="19"/>
        <v>92.64150943396227</v>
      </c>
      <c r="BE36" s="105">
        <f t="shared" si="20"/>
        <v>94.908350305498985</v>
      </c>
    </row>
    <row r="37" spans="1:57" ht="15" customHeight="1" x14ac:dyDescent="0.2">
      <c r="A37" s="110" t="s">
        <v>101</v>
      </c>
      <c r="B37" s="121">
        <v>7611</v>
      </c>
      <c r="C37" s="121">
        <v>3915</v>
      </c>
      <c r="D37" s="121">
        <v>3696</v>
      </c>
      <c r="E37" s="121"/>
      <c r="F37" s="121">
        <v>1336</v>
      </c>
      <c r="G37" s="121">
        <v>690</v>
      </c>
      <c r="H37" s="121">
        <v>646</v>
      </c>
      <c r="I37" s="121"/>
      <c r="J37" s="121">
        <v>1269</v>
      </c>
      <c r="K37" s="121">
        <v>660</v>
      </c>
      <c r="L37" s="121">
        <v>609</v>
      </c>
      <c r="M37" s="121"/>
      <c r="N37" s="121">
        <v>1270</v>
      </c>
      <c r="O37" s="121">
        <v>644</v>
      </c>
      <c r="P37" s="121">
        <v>626</v>
      </c>
      <c r="Q37" s="121"/>
      <c r="R37" s="121">
        <v>1216</v>
      </c>
      <c r="S37" s="121">
        <v>635</v>
      </c>
      <c r="T37" s="121">
        <v>581</v>
      </c>
      <c r="U37" s="121"/>
      <c r="V37" s="121">
        <v>1230</v>
      </c>
      <c r="W37" s="121">
        <v>637</v>
      </c>
      <c r="X37" s="121">
        <v>593</v>
      </c>
      <c r="Y37" s="121"/>
      <c r="Z37" s="121">
        <v>1290</v>
      </c>
      <c r="AA37" s="121">
        <v>649</v>
      </c>
      <c r="AB37" s="121">
        <v>641</v>
      </c>
      <c r="AD37" s="110" t="s">
        <v>101</v>
      </c>
      <c r="AE37" s="105">
        <f t="shared" si="0"/>
        <v>90.931899641577061</v>
      </c>
      <c r="AF37" s="105">
        <f t="shared" si="1"/>
        <v>89.711274060494958</v>
      </c>
      <c r="AG37" s="105">
        <f t="shared" si="2"/>
        <v>92.261607588617082</v>
      </c>
      <c r="AH37" s="146"/>
      <c r="AI37" s="105">
        <f t="shared" si="3"/>
        <v>99.109792284866472</v>
      </c>
      <c r="AJ37" s="105">
        <f t="shared" si="4"/>
        <v>98.995695839311338</v>
      </c>
      <c r="AK37" s="105">
        <f t="shared" si="5"/>
        <v>99.231950844854069</v>
      </c>
      <c r="AL37" s="108"/>
      <c r="AM37" s="105">
        <f t="shared" si="6"/>
        <v>84.6</v>
      </c>
      <c r="AN37" s="105">
        <f t="shared" si="7"/>
        <v>83.650190114068451</v>
      </c>
      <c r="AO37" s="105">
        <f t="shared" si="8"/>
        <v>85.654008438818565</v>
      </c>
      <c r="AP37" s="108"/>
      <c r="AQ37" s="105">
        <f t="shared" si="9"/>
        <v>89.373680506685432</v>
      </c>
      <c r="AR37" s="105">
        <f t="shared" si="10"/>
        <v>87.262872628726285</v>
      </c>
      <c r="AS37" s="105">
        <f t="shared" si="11"/>
        <v>91.654465592972173</v>
      </c>
      <c r="AT37" s="108"/>
      <c r="AU37" s="105">
        <f t="shared" si="12"/>
        <v>86.671418389166078</v>
      </c>
      <c r="AV37" s="105">
        <f t="shared" si="13"/>
        <v>85.120643431635386</v>
      </c>
      <c r="AW37" s="105">
        <f t="shared" si="14"/>
        <v>88.432267884322684</v>
      </c>
      <c r="AX37" s="108"/>
      <c r="AY37" s="105">
        <f t="shared" si="15"/>
        <v>90.64112011790715</v>
      </c>
      <c r="AZ37" s="105">
        <f t="shared" si="16"/>
        <v>89.844851904090277</v>
      </c>
      <c r="BA37" s="105">
        <f t="shared" si="17"/>
        <v>91.512345679012341</v>
      </c>
      <c r="BB37" s="146"/>
      <c r="BC37" s="105">
        <f t="shared" si="18"/>
        <v>96.196868008948542</v>
      </c>
      <c r="BD37" s="105">
        <f t="shared" si="19"/>
        <v>94.744525547445264</v>
      </c>
      <c r="BE37" s="105">
        <f t="shared" si="20"/>
        <v>97.713414634146346</v>
      </c>
    </row>
    <row r="38" spans="1:57" ht="15" customHeight="1" x14ac:dyDescent="0.2">
      <c r="A38" s="110" t="s">
        <v>102</v>
      </c>
      <c r="B38" s="121">
        <v>2578</v>
      </c>
      <c r="C38" s="121">
        <v>1367</v>
      </c>
      <c r="D38" s="121">
        <v>1211</v>
      </c>
      <c r="E38" s="121"/>
      <c r="F38" s="121">
        <v>444</v>
      </c>
      <c r="G38" s="121">
        <v>235</v>
      </c>
      <c r="H38" s="121">
        <v>209</v>
      </c>
      <c r="I38" s="121"/>
      <c r="J38" s="121">
        <v>478</v>
      </c>
      <c r="K38" s="121">
        <v>253</v>
      </c>
      <c r="L38" s="121">
        <v>225</v>
      </c>
      <c r="M38" s="121"/>
      <c r="N38" s="121">
        <v>469</v>
      </c>
      <c r="O38" s="121">
        <v>253</v>
      </c>
      <c r="P38" s="121">
        <v>216</v>
      </c>
      <c r="Q38" s="121"/>
      <c r="R38" s="121">
        <v>386</v>
      </c>
      <c r="S38" s="121">
        <v>197</v>
      </c>
      <c r="T38" s="121">
        <v>189</v>
      </c>
      <c r="U38" s="121"/>
      <c r="V38" s="121">
        <v>406</v>
      </c>
      <c r="W38" s="121">
        <v>232</v>
      </c>
      <c r="X38" s="121">
        <v>174</v>
      </c>
      <c r="Y38" s="121"/>
      <c r="Z38" s="121">
        <v>395</v>
      </c>
      <c r="AA38" s="121">
        <v>197</v>
      </c>
      <c r="AB38" s="121">
        <v>198</v>
      </c>
      <c r="AD38" s="110" t="s">
        <v>102</v>
      </c>
      <c r="AE38" s="105">
        <f t="shared" si="0"/>
        <v>90.998941051888465</v>
      </c>
      <c r="AF38" s="105">
        <f t="shared" si="1"/>
        <v>89.346405228758172</v>
      </c>
      <c r="AG38" s="105">
        <f t="shared" si="2"/>
        <v>92.93937068303913</v>
      </c>
      <c r="AH38" s="146"/>
      <c r="AI38" s="105">
        <f t="shared" si="3"/>
        <v>99.551569506726452</v>
      </c>
      <c r="AJ38" s="105">
        <f t="shared" si="4"/>
        <v>99.576271186440678</v>
      </c>
      <c r="AK38" s="105">
        <f t="shared" si="5"/>
        <v>99.523809523809518</v>
      </c>
      <c r="AL38" s="108"/>
      <c r="AM38" s="105">
        <f t="shared" si="6"/>
        <v>87.706422018348633</v>
      </c>
      <c r="AN38" s="105">
        <f t="shared" si="7"/>
        <v>85.18518518518519</v>
      </c>
      <c r="AO38" s="105">
        <f t="shared" si="8"/>
        <v>90.725806451612897</v>
      </c>
      <c r="AP38" s="108"/>
      <c r="AQ38" s="105">
        <f t="shared" si="9"/>
        <v>92.504930966469416</v>
      </c>
      <c r="AR38" s="105">
        <f t="shared" si="10"/>
        <v>90.357142857142861</v>
      </c>
      <c r="AS38" s="105">
        <f t="shared" si="11"/>
        <v>95.154185022026425</v>
      </c>
      <c r="AT38" s="108"/>
      <c r="AU38" s="105">
        <f t="shared" si="12"/>
        <v>86.936936936936931</v>
      </c>
      <c r="AV38" s="105">
        <f t="shared" si="13"/>
        <v>83.474576271186436</v>
      </c>
      <c r="AW38" s="105">
        <f t="shared" si="14"/>
        <v>90.865384615384613</v>
      </c>
      <c r="AX38" s="108"/>
      <c r="AY38" s="105">
        <f t="shared" si="15"/>
        <v>85.1153039832285</v>
      </c>
      <c r="AZ38" s="105">
        <f t="shared" si="16"/>
        <v>84.671532846715323</v>
      </c>
      <c r="BA38" s="105">
        <f t="shared" si="17"/>
        <v>85.714285714285708</v>
      </c>
      <c r="BB38" s="146"/>
      <c r="BC38" s="105">
        <f t="shared" si="18"/>
        <v>95.410628019323667</v>
      </c>
      <c r="BD38" s="105">
        <f t="shared" si="19"/>
        <v>95.169082125603865</v>
      </c>
      <c r="BE38" s="105">
        <f t="shared" si="20"/>
        <v>95.652173913043484</v>
      </c>
    </row>
    <row r="39" spans="1:57" ht="15" customHeight="1" x14ac:dyDescent="0.2">
      <c r="A39" s="110" t="s">
        <v>103</v>
      </c>
      <c r="B39" s="121">
        <v>22250</v>
      </c>
      <c r="C39" s="121">
        <v>11164</v>
      </c>
      <c r="D39" s="121">
        <v>11086</v>
      </c>
      <c r="E39" s="121"/>
      <c r="F39" s="121">
        <v>4213</v>
      </c>
      <c r="G39" s="121">
        <v>2137</v>
      </c>
      <c r="H39" s="121">
        <v>2076</v>
      </c>
      <c r="I39" s="121"/>
      <c r="J39" s="121">
        <v>3975</v>
      </c>
      <c r="K39" s="121">
        <v>2079</v>
      </c>
      <c r="L39" s="121">
        <v>1896</v>
      </c>
      <c r="M39" s="121"/>
      <c r="N39" s="121">
        <v>3689</v>
      </c>
      <c r="O39" s="121">
        <v>1863</v>
      </c>
      <c r="P39" s="121">
        <v>1826</v>
      </c>
      <c r="Q39" s="121"/>
      <c r="R39" s="121">
        <v>3442</v>
      </c>
      <c r="S39" s="121">
        <v>1690</v>
      </c>
      <c r="T39" s="121">
        <v>1752</v>
      </c>
      <c r="U39" s="121"/>
      <c r="V39" s="121">
        <v>3406</v>
      </c>
      <c r="W39" s="121">
        <v>1621</v>
      </c>
      <c r="X39" s="121">
        <v>1785</v>
      </c>
      <c r="Y39" s="121"/>
      <c r="Z39" s="121">
        <v>3525</v>
      </c>
      <c r="AA39" s="121">
        <v>1774</v>
      </c>
      <c r="AB39" s="121">
        <v>1751</v>
      </c>
      <c r="AD39" s="110" t="s">
        <v>103</v>
      </c>
      <c r="AE39" s="105">
        <f>+B39/(B39+B82+B130)*100</f>
        <v>96.462325500737009</v>
      </c>
      <c r="AF39" s="105">
        <f>+C39/(C39+C82+C130)*100</f>
        <v>95.516769336071178</v>
      </c>
      <c r="AG39" s="105">
        <f>+D39/(D39+D82+D130)*100</f>
        <v>97.433643874143087</v>
      </c>
      <c r="AH39" s="146"/>
      <c r="AI39" s="105">
        <f>+F39/(F39+F82+F130)*100</f>
        <v>98.25093283582089</v>
      </c>
      <c r="AJ39" s="105">
        <f>+G39/(G39+G82+G130)*100</f>
        <v>98.117539026629942</v>
      </c>
      <c r="AK39" s="105">
        <f>+H39/(H39+H82+H130)*100</f>
        <v>98.388625592417057</v>
      </c>
      <c r="AL39" s="108"/>
      <c r="AM39" s="105">
        <f>+J39/(J39+J82+J130)*100</f>
        <v>93.816379513806936</v>
      </c>
      <c r="AN39" s="105">
        <f>+K39/(K39+K82+K130)*100</f>
        <v>92.523364485981304</v>
      </c>
      <c r="AO39" s="105">
        <f>+L39/(L39+L82+L130)*100</f>
        <v>95.276381909547737</v>
      </c>
      <c r="AP39" s="108"/>
      <c r="AQ39" s="105">
        <f>+N39/(N39+N82+N130)*100</f>
        <v>96.925906463478711</v>
      </c>
      <c r="AR39" s="105">
        <f>+O39/(O39+O82+O130)*100</f>
        <v>95.981452859350853</v>
      </c>
      <c r="AS39" s="105">
        <f>+P39/(P39+P82+P130)*100</f>
        <v>97.908847184986598</v>
      </c>
      <c r="AT39" s="108"/>
      <c r="AU39" s="105">
        <f>+R39/(R39+R82+R130)*100</f>
        <v>95.240730492529053</v>
      </c>
      <c r="AV39" s="105">
        <f>+S39/(S39+S82+S130)*100</f>
        <v>93.628808864265935</v>
      </c>
      <c r="AW39" s="105">
        <f>+T39/(T39+T82+T130)*100</f>
        <v>96.849087893864009</v>
      </c>
      <c r="AX39" s="108"/>
      <c r="AY39" s="105">
        <f>+V39/(V39+V82+V130)*100</f>
        <v>95.808720112517577</v>
      </c>
      <c r="AZ39" s="105">
        <f>+W39/(W39+W82+W130)*100</f>
        <v>94.353899883585569</v>
      </c>
      <c r="BA39" s="105">
        <f>+X39/(X39+X82+X130)*100</f>
        <v>97.169297768100165</v>
      </c>
      <c r="BB39" s="146"/>
      <c r="BC39" s="105">
        <f>+Z39/(Z39+Z82+Z130)*100</f>
        <v>98.850252383623101</v>
      </c>
      <c r="BD39" s="105">
        <f>+AA39/(AA39+AA82+AA130)*100</f>
        <v>98.610339077265152</v>
      </c>
      <c r="BE39" s="105">
        <f>+AB39/(AB39+AB82+AB130)*100</f>
        <v>99.094510469722692</v>
      </c>
    </row>
    <row r="40" spans="1:57" ht="15" customHeight="1" x14ac:dyDescent="0.2">
      <c r="A40" s="110" t="s">
        <v>104</v>
      </c>
      <c r="B40" s="121">
        <v>18116</v>
      </c>
      <c r="C40" s="121">
        <v>9100</v>
      </c>
      <c r="D40" s="121">
        <v>9016</v>
      </c>
      <c r="E40" s="121"/>
      <c r="F40" s="121">
        <v>3260</v>
      </c>
      <c r="G40" s="121">
        <v>1674</v>
      </c>
      <c r="H40" s="121">
        <v>1586</v>
      </c>
      <c r="I40" s="121"/>
      <c r="J40" s="121">
        <v>3119</v>
      </c>
      <c r="K40" s="121">
        <v>1580</v>
      </c>
      <c r="L40" s="121">
        <v>1539</v>
      </c>
      <c r="M40" s="121"/>
      <c r="N40" s="121">
        <v>3123</v>
      </c>
      <c r="O40" s="121">
        <v>1565</v>
      </c>
      <c r="P40" s="121">
        <v>1558</v>
      </c>
      <c r="Q40" s="121"/>
      <c r="R40" s="121">
        <v>2736</v>
      </c>
      <c r="S40" s="121">
        <v>1353</v>
      </c>
      <c r="T40" s="121">
        <v>1383</v>
      </c>
      <c r="U40" s="121"/>
      <c r="V40" s="121">
        <v>2822</v>
      </c>
      <c r="W40" s="121">
        <v>1406</v>
      </c>
      <c r="X40" s="121">
        <v>1416</v>
      </c>
      <c r="Y40" s="121"/>
      <c r="Z40" s="121">
        <v>3056</v>
      </c>
      <c r="AA40" s="121">
        <v>1522</v>
      </c>
      <c r="AB40" s="121">
        <v>1534</v>
      </c>
      <c r="AD40" s="110" t="s">
        <v>104</v>
      </c>
      <c r="AE40" s="105">
        <f t="shared" ref="AE40:AG41" si="21">+B40/(B40+B84+B131)*100</f>
        <v>89.223798266351466</v>
      </c>
      <c r="AF40" s="105">
        <f t="shared" si="21"/>
        <v>87.039693926351021</v>
      </c>
      <c r="AG40" s="105">
        <f t="shared" si="21"/>
        <v>91.542288557213936</v>
      </c>
      <c r="AH40" s="146"/>
      <c r="AI40" s="105">
        <f t="shared" ref="AI40:AK41" si="22">+F40/(F40+F84+F131)*100</f>
        <v>98.104122780619917</v>
      </c>
      <c r="AJ40" s="105">
        <f t="shared" si="22"/>
        <v>97.837521917007592</v>
      </c>
      <c r="AK40" s="105">
        <f t="shared" si="22"/>
        <v>98.387096774193552</v>
      </c>
      <c r="AL40" s="108"/>
      <c r="AM40" s="105">
        <f t="shared" ref="AM40:AO41" si="23">+J40/(J40+J84+J131)*100</f>
        <v>84.709397066811519</v>
      </c>
      <c r="AN40" s="105">
        <f t="shared" si="23"/>
        <v>82.035306334371754</v>
      </c>
      <c r="AO40" s="105">
        <f t="shared" si="23"/>
        <v>87.64236902050115</v>
      </c>
      <c r="AP40" s="108"/>
      <c r="AQ40" s="105">
        <f t="shared" ref="AQ40:AS41" si="24">+N40/(N40+N84+N131)*100</f>
        <v>90.338443737344519</v>
      </c>
      <c r="AR40" s="105">
        <f t="shared" si="24"/>
        <v>88.318284424379229</v>
      </c>
      <c r="AS40" s="105">
        <f t="shared" si="24"/>
        <v>92.462908011869445</v>
      </c>
      <c r="AT40" s="108"/>
      <c r="AU40" s="105">
        <f t="shared" ref="AU40:AW41" si="25">+R40/(R40+R84+R131)*100</f>
        <v>83.849218510573081</v>
      </c>
      <c r="AV40" s="105">
        <f t="shared" si="25"/>
        <v>80.921052631578945</v>
      </c>
      <c r="AW40" s="105">
        <f t="shared" si="25"/>
        <v>86.926461345066002</v>
      </c>
      <c r="AX40" s="108"/>
      <c r="AY40" s="105">
        <f t="shared" ref="AY40:BA41" si="26">+V40/(V40+V84+V131)*100</f>
        <v>84.821160204388335</v>
      </c>
      <c r="AZ40" s="105">
        <f t="shared" si="26"/>
        <v>82.030338389731625</v>
      </c>
      <c r="BA40" s="105">
        <f t="shared" si="26"/>
        <v>87.78673279603224</v>
      </c>
      <c r="BB40" s="146"/>
      <c r="BC40" s="105">
        <f t="shared" ref="BC40:BE41" si="27">+Z40/(Z40+Z84+Z131)*100</f>
        <v>93.972939729397297</v>
      </c>
      <c r="BD40" s="105">
        <f t="shared" si="27"/>
        <v>91.686746987951807</v>
      </c>
      <c r="BE40" s="105">
        <f t="shared" si="27"/>
        <v>96.356783919597987</v>
      </c>
    </row>
    <row r="41" spans="1:57" ht="15" customHeight="1" thickBot="1" x14ac:dyDescent="0.25">
      <c r="A41" s="125" t="s">
        <v>105</v>
      </c>
      <c r="B41" s="123">
        <v>2656</v>
      </c>
      <c r="C41" s="123">
        <v>1357</v>
      </c>
      <c r="D41" s="123">
        <v>1299</v>
      </c>
      <c r="E41" s="123"/>
      <c r="F41" s="123">
        <v>549</v>
      </c>
      <c r="G41" s="123">
        <v>285</v>
      </c>
      <c r="H41" s="123">
        <v>264</v>
      </c>
      <c r="I41" s="123"/>
      <c r="J41" s="123">
        <v>473</v>
      </c>
      <c r="K41" s="123">
        <v>226</v>
      </c>
      <c r="L41" s="123">
        <v>247</v>
      </c>
      <c r="M41" s="123"/>
      <c r="N41" s="123">
        <v>452</v>
      </c>
      <c r="O41" s="123">
        <v>241</v>
      </c>
      <c r="P41" s="123">
        <v>211</v>
      </c>
      <c r="Q41" s="123"/>
      <c r="R41" s="123">
        <v>410</v>
      </c>
      <c r="S41" s="123">
        <v>192</v>
      </c>
      <c r="T41" s="123">
        <v>218</v>
      </c>
      <c r="U41" s="123"/>
      <c r="V41" s="123">
        <v>388</v>
      </c>
      <c r="W41" s="123">
        <v>214</v>
      </c>
      <c r="X41" s="123">
        <v>174</v>
      </c>
      <c r="Y41" s="123"/>
      <c r="Z41" s="123">
        <v>384</v>
      </c>
      <c r="AA41" s="123">
        <v>198</v>
      </c>
      <c r="AB41" s="123">
        <v>186</v>
      </c>
      <c r="AD41" s="125" t="s">
        <v>105</v>
      </c>
      <c r="AE41" s="107">
        <f t="shared" si="21"/>
        <v>81.44740877031586</v>
      </c>
      <c r="AF41" s="107">
        <f t="shared" si="21"/>
        <v>79.079254079254085</v>
      </c>
      <c r="AG41" s="107">
        <f t="shared" si="21"/>
        <v>84.077669902912618</v>
      </c>
      <c r="AH41" s="159"/>
      <c r="AI41" s="107">
        <f t="shared" si="22"/>
        <v>98.563734290843811</v>
      </c>
      <c r="AJ41" s="107">
        <f t="shared" si="22"/>
        <v>98.615916955017298</v>
      </c>
      <c r="AK41" s="107">
        <f t="shared" si="22"/>
        <v>98.507462686567166</v>
      </c>
      <c r="AL41" s="103"/>
      <c r="AM41" s="107">
        <f t="shared" si="23"/>
        <v>74.605678233438482</v>
      </c>
      <c r="AN41" s="107">
        <f t="shared" si="23"/>
        <v>68.693009118541042</v>
      </c>
      <c r="AO41" s="107">
        <f t="shared" si="23"/>
        <v>80.983606557377058</v>
      </c>
      <c r="AP41" s="103"/>
      <c r="AQ41" s="107">
        <f t="shared" si="24"/>
        <v>78.472222222222214</v>
      </c>
      <c r="AR41" s="107">
        <f t="shared" si="24"/>
        <v>78.501628664495115</v>
      </c>
      <c r="AS41" s="107">
        <f t="shared" si="24"/>
        <v>78.438661710037167</v>
      </c>
      <c r="AT41" s="103"/>
      <c r="AU41" s="107">
        <f t="shared" si="25"/>
        <v>75.367647058823522</v>
      </c>
      <c r="AV41" s="107">
        <f t="shared" si="25"/>
        <v>69.565217391304344</v>
      </c>
      <c r="AW41" s="107">
        <f t="shared" si="25"/>
        <v>81.343283582089555</v>
      </c>
      <c r="AX41" s="103"/>
      <c r="AY41" s="107">
        <f t="shared" si="26"/>
        <v>79.671457905544145</v>
      </c>
      <c r="AZ41" s="107">
        <f t="shared" si="26"/>
        <v>79.259259259259267</v>
      </c>
      <c r="BA41" s="107">
        <f t="shared" si="26"/>
        <v>80.184331797235018</v>
      </c>
      <c r="BB41" s="159"/>
      <c r="BC41" s="107">
        <f t="shared" si="27"/>
        <v>82.937365010799141</v>
      </c>
      <c r="BD41" s="107">
        <f t="shared" si="27"/>
        <v>81.147540983606561</v>
      </c>
      <c r="BE41" s="107">
        <f t="shared" si="27"/>
        <v>84.93150684931507</v>
      </c>
    </row>
    <row r="42" spans="1:57" ht="15" customHeight="1" x14ac:dyDescent="0.2">
      <c r="A42" s="303" t="s">
        <v>260</v>
      </c>
      <c r="B42" s="303"/>
      <c r="C42" s="303"/>
      <c r="D42" s="303"/>
      <c r="E42" s="303"/>
      <c r="F42" s="303"/>
      <c r="G42" s="303"/>
      <c r="H42" s="303"/>
      <c r="I42" s="303"/>
      <c r="J42" s="303"/>
      <c r="K42" s="303"/>
      <c r="L42" s="303"/>
      <c r="M42" s="303"/>
      <c r="N42" s="303"/>
      <c r="O42" s="303"/>
      <c r="P42" s="303"/>
      <c r="Q42" s="303"/>
      <c r="R42" s="303"/>
      <c r="S42" s="303"/>
      <c r="T42" s="303"/>
      <c r="U42" s="303"/>
      <c r="V42" s="303"/>
      <c r="W42" s="303"/>
      <c r="X42" s="303"/>
      <c r="Y42" s="303"/>
      <c r="Z42" s="303"/>
      <c r="AA42" s="303"/>
      <c r="AB42" s="303"/>
      <c r="AD42" s="303" t="s">
        <v>260</v>
      </c>
      <c r="AE42" s="303"/>
      <c r="AF42" s="303"/>
      <c r="AG42" s="303"/>
      <c r="AH42" s="303"/>
      <c r="AI42" s="303"/>
      <c r="AJ42" s="303"/>
      <c r="AK42" s="303"/>
      <c r="AL42" s="303"/>
      <c r="AM42" s="303"/>
      <c r="AN42" s="303"/>
      <c r="AO42" s="303"/>
      <c r="AP42" s="303"/>
      <c r="AQ42" s="303"/>
      <c r="AR42" s="303"/>
      <c r="AS42" s="303"/>
      <c r="AT42" s="303"/>
      <c r="AU42" s="303"/>
      <c r="AV42" s="303"/>
      <c r="AW42" s="303"/>
      <c r="AX42" s="303"/>
      <c r="AY42" s="303"/>
      <c r="AZ42" s="303"/>
      <c r="BA42" s="303"/>
      <c r="BB42" s="303"/>
      <c r="BC42" s="303"/>
      <c r="BD42" s="303"/>
      <c r="BE42" s="303"/>
    </row>
    <row r="43" spans="1:57" ht="15" customHeight="1" x14ac:dyDescent="0.2">
      <c r="A43" s="304" t="s">
        <v>243</v>
      </c>
      <c r="B43" s="304"/>
      <c r="C43" s="304"/>
      <c r="D43" s="304"/>
      <c r="E43" s="304"/>
      <c r="F43" s="304"/>
      <c r="G43" s="304"/>
      <c r="H43" s="304"/>
      <c r="I43" s="304"/>
      <c r="J43" s="304"/>
      <c r="K43" s="304"/>
      <c r="L43" s="304"/>
      <c r="M43" s="304"/>
      <c r="N43" s="304"/>
      <c r="O43" s="304"/>
      <c r="P43" s="304"/>
      <c r="Q43" s="304"/>
      <c r="R43" s="304"/>
      <c r="S43" s="304"/>
      <c r="T43" s="304"/>
      <c r="U43" s="304"/>
      <c r="V43" s="304"/>
      <c r="W43" s="304"/>
      <c r="X43" s="304"/>
      <c r="Y43" s="304"/>
      <c r="Z43" s="304"/>
      <c r="AA43" s="304"/>
      <c r="AB43" s="304"/>
      <c r="AD43" s="304" t="s">
        <v>243</v>
      </c>
      <c r="AE43" s="304"/>
      <c r="AF43" s="304"/>
      <c r="AG43" s="304"/>
      <c r="AH43" s="304"/>
      <c r="AI43" s="304"/>
      <c r="AJ43" s="304"/>
      <c r="AK43" s="304"/>
      <c r="AL43" s="304"/>
      <c r="AM43" s="304"/>
      <c r="AN43" s="304"/>
      <c r="AO43" s="304"/>
      <c r="AP43" s="304"/>
      <c r="AQ43" s="304"/>
      <c r="AR43" s="304"/>
      <c r="AS43" s="304"/>
      <c r="AT43" s="304"/>
      <c r="AU43" s="304"/>
      <c r="AV43" s="304"/>
      <c r="AW43" s="304"/>
      <c r="AX43" s="304"/>
      <c r="AY43" s="304"/>
      <c r="AZ43" s="304"/>
      <c r="BA43" s="304"/>
      <c r="BB43" s="304"/>
      <c r="BC43" s="304"/>
      <c r="BD43" s="304"/>
      <c r="BE43" s="304"/>
    </row>
    <row r="44" spans="1:57" ht="15" customHeight="1" x14ac:dyDescent="0.2">
      <c r="A44" s="144"/>
      <c r="B44" s="144"/>
      <c r="C44" s="144"/>
      <c r="D44" s="144"/>
      <c r="E44" s="144"/>
      <c r="F44" s="144"/>
      <c r="G44" s="144"/>
      <c r="H44" s="144"/>
      <c r="I44" s="144"/>
      <c r="J44" s="144"/>
      <c r="K44" s="144"/>
      <c r="L44" s="144"/>
      <c r="M44" s="144"/>
      <c r="N44" s="144"/>
      <c r="O44" s="144"/>
      <c r="P44" s="144"/>
      <c r="Q44" s="144"/>
      <c r="R44" s="144"/>
      <c r="S44" s="144"/>
      <c r="T44" s="144"/>
      <c r="U44" s="144"/>
      <c r="V44" s="144"/>
      <c r="W44" s="144"/>
      <c r="X44" s="144"/>
      <c r="Y44" s="144"/>
      <c r="Z44" s="144"/>
      <c r="AA44" s="144"/>
      <c r="AB44" s="144"/>
      <c r="AD44" s="144"/>
      <c r="AE44" s="144"/>
      <c r="AF44" s="144"/>
      <c r="AG44" s="144"/>
      <c r="AH44" s="144"/>
      <c r="AI44" s="144"/>
      <c r="AJ44" s="144"/>
      <c r="AK44" s="144"/>
      <c r="AL44" s="144"/>
      <c r="AM44" s="144"/>
      <c r="AN44" s="144"/>
      <c r="AO44" s="144"/>
      <c r="AP44" s="144"/>
      <c r="AQ44" s="144"/>
      <c r="AR44" s="144"/>
      <c r="AS44" s="144"/>
      <c r="AT44" s="144"/>
      <c r="AU44" s="144"/>
      <c r="AV44" s="144"/>
      <c r="AW44" s="144"/>
      <c r="AX44" s="144"/>
      <c r="AY44" s="144"/>
      <c r="AZ44" s="144"/>
      <c r="BA44" s="144"/>
      <c r="BB44" s="144"/>
      <c r="BC44" s="144"/>
      <c r="BD44" s="144"/>
      <c r="BE44" s="144"/>
    </row>
    <row r="45" spans="1:57" ht="15" customHeight="1" x14ac:dyDescent="0.2">
      <c r="A45" s="144"/>
      <c r="B45" s="144"/>
      <c r="C45" s="144"/>
      <c r="D45" s="144"/>
      <c r="E45" s="144"/>
      <c r="F45" s="144"/>
      <c r="G45" s="144"/>
      <c r="H45" s="144"/>
      <c r="I45" s="144"/>
      <c r="J45" s="144"/>
      <c r="K45" s="144"/>
      <c r="L45" s="144"/>
      <c r="M45" s="144"/>
      <c r="N45" s="144"/>
      <c r="O45" s="144"/>
      <c r="P45" s="144"/>
      <c r="Q45" s="144"/>
      <c r="R45" s="144"/>
      <c r="S45" s="144"/>
      <c r="T45" s="144"/>
      <c r="U45" s="144"/>
      <c r="V45" s="144"/>
      <c r="W45" s="144"/>
      <c r="X45" s="144"/>
      <c r="Y45" s="144"/>
      <c r="Z45" s="144"/>
      <c r="AA45" s="144"/>
      <c r="AB45" s="144"/>
      <c r="AD45" s="144"/>
      <c r="AE45" s="144"/>
      <c r="AF45" s="144"/>
      <c r="AG45" s="144"/>
      <c r="AH45" s="144"/>
      <c r="AI45" s="144"/>
      <c r="AJ45" s="144"/>
      <c r="AK45" s="144"/>
      <c r="AL45" s="144"/>
      <c r="AM45" s="144"/>
      <c r="AN45" s="144"/>
      <c r="AO45" s="144"/>
      <c r="AP45" s="144"/>
      <c r="AQ45" s="144"/>
      <c r="AR45" s="144"/>
      <c r="AS45" s="144"/>
      <c r="AT45" s="144"/>
      <c r="AU45" s="144"/>
      <c r="AV45" s="144"/>
      <c r="AW45" s="144"/>
      <c r="AX45" s="144"/>
      <c r="AY45" s="144"/>
      <c r="AZ45" s="144"/>
      <c r="BA45" s="144"/>
      <c r="BB45" s="144"/>
      <c r="BC45" s="144"/>
      <c r="BD45" s="144"/>
      <c r="BE45" s="144"/>
    </row>
    <row r="46" spans="1:57" ht="15" customHeight="1" x14ac:dyDescent="0.2">
      <c r="A46" s="144"/>
      <c r="B46" s="144"/>
      <c r="C46" s="144"/>
      <c r="D46" s="144"/>
      <c r="E46" s="144"/>
      <c r="F46" s="144"/>
      <c r="G46" s="144"/>
      <c r="H46" s="144"/>
      <c r="I46" s="144"/>
      <c r="J46" s="144"/>
      <c r="K46" s="144"/>
      <c r="L46" s="144"/>
      <c r="M46" s="144"/>
      <c r="N46" s="144"/>
      <c r="O46" s="144"/>
      <c r="P46" s="144"/>
      <c r="Q46" s="144"/>
      <c r="R46" s="144"/>
      <c r="S46" s="144"/>
      <c r="T46" s="144"/>
      <c r="U46" s="144"/>
      <c r="V46" s="144"/>
      <c r="W46" s="144"/>
      <c r="X46" s="144"/>
      <c r="Y46" s="144"/>
      <c r="Z46" s="144"/>
      <c r="AA46" s="144"/>
      <c r="AB46" s="144"/>
      <c r="AD46" s="144"/>
      <c r="AE46" s="144"/>
      <c r="AF46" s="144"/>
      <c r="AG46" s="144"/>
      <c r="AH46" s="144"/>
      <c r="AI46" s="144"/>
      <c r="AJ46" s="144"/>
      <c r="AK46" s="144"/>
      <c r="AL46" s="144"/>
      <c r="AM46" s="144"/>
      <c r="AN46" s="144"/>
      <c r="AO46" s="144"/>
      <c r="AP46" s="144"/>
      <c r="AQ46" s="144"/>
      <c r="AR46" s="144"/>
      <c r="AS46" s="144"/>
      <c r="AT46" s="144"/>
      <c r="AU46" s="144"/>
      <c r="AV46" s="144"/>
      <c r="AW46" s="144"/>
      <c r="AX46" s="144"/>
      <c r="AY46" s="144"/>
      <c r="AZ46" s="144"/>
      <c r="BA46" s="144"/>
      <c r="BB46" s="144"/>
      <c r="BC46" s="144"/>
      <c r="BD46" s="144"/>
      <c r="BE46" s="144"/>
    </row>
    <row r="47" spans="1:57" ht="15" customHeight="1" x14ac:dyDescent="0.2">
      <c r="A47" s="311" t="s">
        <v>272</v>
      </c>
      <c r="B47" s="311"/>
      <c r="C47" s="311"/>
      <c r="D47" s="311"/>
      <c r="E47" s="311"/>
      <c r="F47" s="311"/>
      <c r="G47" s="311"/>
      <c r="H47" s="311"/>
      <c r="I47" s="311"/>
      <c r="J47" s="311"/>
      <c r="K47" s="311"/>
      <c r="L47" s="311"/>
      <c r="M47" s="311"/>
      <c r="N47" s="311"/>
      <c r="O47" s="311"/>
      <c r="P47" s="311"/>
      <c r="Q47" s="311"/>
      <c r="R47" s="311"/>
      <c r="S47" s="311"/>
      <c r="T47" s="311"/>
      <c r="U47" s="311"/>
      <c r="V47" s="311"/>
      <c r="W47" s="311"/>
      <c r="X47" s="311"/>
      <c r="Y47" s="311"/>
      <c r="Z47" s="311"/>
      <c r="AA47" s="311"/>
      <c r="AB47" s="311"/>
      <c r="AD47" s="311" t="s">
        <v>273</v>
      </c>
      <c r="AE47" s="311"/>
      <c r="AF47" s="311"/>
      <c r="AG47" s="311"/>
      <c r="AH47" s="311"/>
      <c r="AI47" s="311"/>
      <c r="AJ47" s="311"/>
      <c r="AK47" s="311"/>
      <c r="AL47" s="311"/>
      <c r="AM47" s="311"/>
      <c r="AN47" s="311"/>
      <c r="AO47" s="311"/>
      <c r="AP47" s="311"/>
      <c r="AQ47" s="311"/>
      <c r="AR47" s="311"/>
      <c r="AS47" s="311"/>
      <c r="AT47" s="311"/>
      <c r="AU47" s="311"/>
      <c r="AV47" s="311"/>
      <c r="AW47" s="311"/>
      <c r="AX47" s="311"/>
      <c r="AY47" s="311"/>
      <c r="AZ47" s="311"/>
      <c r="BA47" s="311"/>
      <c r="BB47" s="311"/>
      <c r="BC47" s="311"/>
      <c r="BD47" s="311"/>
      <c r="BE47" s="311"/>
    </row>
    <row r="48" spans="1:57" ht="15" customHeight="1" x14ac:dyDescent="0.2">
      <c r="A48" s="312" t="s">
        <v>77</v>
      </c>
      <c r="B48" s="312"/>
      <c r="C48" s="312"/>
      <c r="D48" s="312"/>
      <c r="E48" s="312"/>
      <c r="F48" s="312"/>
      <c r="G48" s="312"/>
      <c r="H48" s="312"/>
      <c r="I48" s="312"/>
      <c r="J48" s="312"/>
      <c r="K48" s="312"/>
      <c r="L48" s="312"/>
      <c r="M48" s="312"/>
      <c r="N48" s="312"/>
      <c r="O48" s="312"/>
      <c r="P48" s="312"/>
      <c r="Q48" s="312"/>
      <c r="R48" s="312"/>
      <c r="S48" s="312"/>
      <c r="T48" s="312"/>
      <c r="U48" s="312"/>
      <c r="V48" s="312"/>
      <c r="W48" s="312"/>
      <c r="X48" s="312"/>
      <c r="Y48" s="312"/>
      <c r="Z48" s="312"/>
      <c r="AA48" s="312"/>
      <c r="AB48" s="312"/>
      <c r="AD48" s="312" t="s">
        <v>107</v>
      </c>
      <c r="AE48" s="312"/>
      <c r="AF48" s="312"/>
      <c r="AG48" s="312"/>
      <c r="AH48" s="312"/>
      <c r="AI48" s="312"/>
      <c r="AJ48" s="312"/>
      <c r="AK48" s="312"/>
      <c r="AL48" s="312"/>
      <c r="AM48" s="312"/>
      <c r="AN48" s="312"/>
      <c r="AO48" s="312"/>
      <c r="AP48" s="312"/>
      <c r="AQ48" s="312"/>
      <c r="AR48" s="312"/>
      <c r="AS48" s="312"/>
      <c r="AT48" s="312"/>
      <c r="AU48" s="312"/>
      <c r="AV48" s="312"/>
      <c r="AW48" s="312"/>
      <c r="AX48" s="312"/>
      <c r="AY48" s="312"/>
      <c r="AZ48" s="312"/>
      <c r="BA48" s="312"/>
      <c r="BB48" s="312"/>
      <c r="BC48" s="312"/>
      <c r="BD48" s="312"/>
      <c r="BE48" s="312"/>
    </row>
    <row r="49" spans="1:58" ht="15" customHeight="1" x14ac:dyDescent="0.2">
      <c r="A49" s="307" t="s">
        <v>257</v>
      </c>
      <c r="B49" s="307"/>
      <c r="C49" s="307"/>
      <c r="D49" s="307"/>
      <c r="E49" s="307"/>
      <c r="F49" s="307"/>
      <c r="G49" s="307"/>
      <c r="H49" s="307"/>
      <c r="I49" s="307"/>
      <c r="J49" s="307"/>
      <c r="K49" s="307"/>
      <c r="L49" s="307"/>
      <c r="M49" s="307"/>
      <c r="N49" s="307"/>
      <c r="O49" s="307"/>
      <c r="P49" s="307"/>
      <c r="Q49" s="307"/>
      <c r="R49" s="307"/>
      <c r="S49" s="307"/>
      <c r="T49" s="307"/>
      <c r="U49" s="307"/>
      <c r="V49" s="307"/>
      <c r="W49" s="307"/>
      <c r="X49" s="307"/>
      <c r="Y49" s="307"/>
      <c r="Z49" s="307"/>
      <c r="AA49" s="307"/>
      <c r="AB49" s="307"/>
      <c r="AD49" s="307" t="s">
        <v>257</v>
      </c>
      <c r="AE49" s="307"/>
      <c r="AF49" s="307"/>
      <c r="AG49" s="307"/>
      <c r="AH49" s="307"/>
      <c r="AI49" s="307"/>
      <c r="AJ49" s="307"/>
      <c r="AK49" s="307"/>
      <c r="AL49" s="307"/>
      <c r="AM49" s="307"/>
      <c r="AN49" s="307"/>
      <c r="AO49" s="307"/>
      <c r="AP49" s="307"/>
      <c r="AQ49" s="307"/>
      <c r="AR49" s="307"/>
      <c r="AS49" s="307"/>
      <c r="AT49" s="307"/>
      <c r="AU49" s="307"/>
      <c r="AV49" s="307"/>
      <c r="AW49" s="307"/>
      <c r="AX49" s="307"/>
      <c r="AY49" s="307"/>
      <c r="AZ49" s="307"/>
      <c r="BA49" s="307"/>
      <c r="BB49" s="307"/>
      <c r="BC49" s="307"/>
      <c r="BD49" s="307"/>
      <c r="BE49" s="307"/>
    </row>
    <row r="50" spans="1:58" ht="15" customHeight="1" x14ac:dyDescent="0.2">
      <c r="A50" s="307" t="s">
        <v>268</v>
      </c>
      <c r="B50" s="307"/>
      <c r="C50" s="307"/>
      <c r="D50" s="307"/>
      <c r="E50" s="307"/>
      <c r="F50" s="307"/>
      <c r="G50" s="307"/>
      <c r="H50" s="307"/>
      <c r="I50" s="307"/>
      <c r="J50" s="307"/>
      <c r="K50" s="307"/>
      <c r="L50" s="307"/>
      <c r="M50" s="307"/>
      <c r="N50" s="307"/>
      <c r="O50" s="307"/>
      <c r="P50" s="307"/>
      <c r="Q50" s="307"/>
      <c r="R50" s="307"/>
      <c r="S50" s="307"/>
      <c r="T50" s="307"/>
      <c r="U50" s="307"/>
      <c r="V50" s="307"/>
      <c r="W50" s="307"/>
      <c r="X50" s="307"/>
      <c r="Y50" s="307"/>
      <c r="Z50" s="307"/>
      <c r="AA50" s="307"/>
      <c r="AB50" s="307"/>
      <c r="AD50" s="307" t="s">
        <v>268</v>
      </c>
      <c r="AE50" s="307"/>
      <c r="AF50" s="307"/>
      <c r="AG50" s="307"/>
      <c r="AH50" s="307"/>
      <c r="AI50" s="307"/>
      <c r="AJ50" s="307"/>
      <c r="AK50" s="307"/>
      <c r="AL50" s="307"/>
      <c r="AM50" s="307"/>
      <c r="AN50" s="307"/>
      <c r="AO50" s="307"/>
      <c r="AP50" s="307"/>
      <c r="AQ50" s="307"/>
      <c r="AR50" s="307"/>
      <c r="AS50" s="307"/>
      <c r="AT50" s="307"/>
      <c r="AU50" s="307"/>
      <c r="AV50" s="307"/>
      <c r="AW50" s="307"/>
      <c r="AX50" s="307"/>
      <c r="AY50" s="307"/>
      <c r="AZ50" s="307"/>
      <c r="BA50" s="307"/>
      <c r="BB50" s="307"/>
      <c r="BC50" s="307"/>
      <c r="BD50" s="307"/>
      <c r="BE50" s="307"/>
    </row>
    <row r="51" spans="1:58" ht="15" customHeight="1" x14ac:dyDescent="0.2">
      <c r="A51" s="307" t="s">
        <v>250</v>
      </c>
      <c r="B51" s="307"/>
      <c r="C51" s="307"/>
      <c r="D51" s="307"/>
      <c r="E51" s="307"/>
      <c r="F51" s="307"/>
      <c r="G51" s="307"/>
      <c r="H51" s="307"/>
      <c r="I51" s="307"/>
      <c r="J51" s="307"/>
      <c r="K51" s="307"/>
      <c r="L51" s="307"/>
      <c r="M51" s="307"/>
      <c r="N51" s="307"/>
      <c r="O51" s="307"/>
      <c r="P51" s="307"/>
      <c r="Q51" s="307"/>
      <c r="R51" s="307"/>
      <c r="S51" s="307"/>
      <c r="T51" s="307"/>
      <c r="U51" s="307"/>
      <c r="V51" s="307"/>
      <c r="W51" s="307"/>
      <c r="X51" s="307"/>
      <c r="Y51" s="307"/>
      <c r="Z51" s="307"/>
      <c r="AA51" s="307"/>
      <c r="AB51" s="307"/>
      <c r="AD51" s="307" t="s">
        <v>250</v>
      </c>
      <c r="AE51" s="307"/>
      <c r="AF51" s="307"/>
      <c r="AG51" s="307"/>
      <c r="AH51" s="307"/>
      <c r="AI51" s="307"/>
      <c r="AJ51" s="307"/>
      <c r="AK51" s="307"/>
      <c r="AL51" s="307"/>
      <c r="AM51" s="307"/>
      <c r="AN51" s="307"/>
      <c r="AO51" s="307"/>
      <c r="AP51" s="307"/>
      <c r="AQ51" s="307"/>
      <c r="AR51" s="307"/>
      <c r="AS51" s="307"/>
      <c r="AT51" s="307"/>
      <c r="AU51" s="307"/>
      <c r="AV51" s="307"/>
      <c r="AW51" s="307"/>
      <c r="AX51" s="307"/>
      <c r="AY51" s="307"/>
      <c r="AZ51" s="307"/>
      <c r="BA51" s="307"/>
      <c r="BB51" s="307"/>
      <c r="BC51" s="307"/>
      <c r="BD51" s="307"/>
      <c r="BE51" s="307"/>
    </row>
    <row r="52" spans="1:58" ht="15" customHeight="1" x14ac:dyDescent="0.2">
      <c r="A52" s="307" t="s">
        <v>259</v>
      </c>
      <c r="B52" s="307"/>
      <c r="C52" s="307"/>
      <c r="D52" s="307"/>
      <c r="E52" s="307"/>
      <c r="F52" s="307"/>
      <c r="G52" s="307"/>
      <c r="H52" s="307"/>
      <c r="I52" s="307"/>
      <c r="J52" s="307"/>
      <c r="K52" s="307"/>
      <c r="L52" s="307"/>
      <c r="M52" s="307"/>
      <c r="N52" s="307"/>
      <c r="O52" s="307"/>
      <c r="P52" s="307"/>
      <c r="Q52" s="307"/>
      <c r="R52" s="307"/>
      <c r="S52" s="307"/>
      <c r="T52" s="307"/>
      <c r="U52" s="307"/>
      <c r="V52" s="307"/>
      <c r="W52" s="307"/>
      <c r="X52" s="307"/>
      <c r="Y52" s="307"/>
      <c r="Z52" s="307"/>
      <c r="AA52" s="307"/>
      <c r="AB52" s="307"/>
      <c r="AD52" s="307" t="s">
        <v>259</v>
      </c>
      <c r="AE52" s="307"/>
      <c r="AF52" s="307"/>
      <c r="AG52" s="307"/>
      <c r="AH52" s="307"/>
      <c r="AI52" s="307"/>
      <c r="AJ52" s="307"/>
      <c r="AK52" s="307"/>
      <c r="AL52" s="307"/>
      <c r="AM52" s="307"/>
      <c r="AN52" s="307"/>
      <c r="AO52" s="307"/>
      <c r="AP52" s="307"/>
      <c r="AQ52" s="307"/>
      <c r="AR52" s="307"/>
      <c r="AS52" s="307"/>
      <c r="AT52" s="307"/>
      <c r="AU52" s="307"/>
      <c r="AV52" s="307"/>
      <c r="AW52" s="307"/>
      <c r="AX52" s="307"/>
      <c r="AY52" s="307"/>
      <c r="AZ52" s="307"/>
      <c r="BA52" s="307"/>
      <c r="BB52" s="307"/>
      <c r="BC52" s="307"/>
      <c r="BD52" s="307"/>
      <c r="BE52" s="307"/>
    </row>
    <row r="53" spans="1:58" ht="15" customHeight="1" thickBot="1" x14ac:dyDescent="0.25">
      <c r="A53" s="102"/>
      <c r="B53" s="160"/>
      <c r="C53" s="160"/>
      <c r="D53" s="160"/>
      <c r="E53" s="102"/>
      <c r="F53" s="103"/>
      <c r="G53" s="102"/>
      <c r="H53" s="102"/>
      <c r="I53" s="102"/>
      <c r="J53" s="102"/>
      <c r="K53" s="102"/>
      <c r="L53" s="102"/>
      <c r="M53" s="102"/>
      <c r="N53" s="102"/>
      <c r="O53" s="102"/>
      <c r="P53" s="102"/>
      <c r="Q53" s="102"/>
      <c r="R53" s="102"/>
      <c r="S53" s="102"/>
      <c r="T53" s="102"/>
      <c r="U53" s="102"/>
      <c r="V53" s="102"/>
      <c r="W53" s="102"/>
      <c r="X53" s="102"/>
      <c r="Y53" s="102"/>
      <c r="Z53" s="102"/>
      <c r="AA53" s="102"/>
      <c r="AB53" s="102"/>
      <c r="AD53" s="102"/>
      <c r="AE53" s="145"/>
      <c r="AF53" s="102"/>
      <c r="AG53" s="102"/>
      <c r="AH53" s="102"/>
      <c r="AI53" s="103"/>
      <c r="AJ53" s="102"/>
      <c r="AK53" s="102"/>
      <c r="AL53" s="102"/>
      <c r="AM53" s="102"/>
      <c r="AN53" s="102"/>
      <c r="AO53" s="102"/>
      <c r="AP53" s="102"/>
      <c r="AQ53" s="102"/>
      <c r="AR53" s="102"/>
      <c r="AS53" s="102"/>
      <c r="AT53" s="102"/>
      <c r="AU53" s="102"/>
      <c r="AV53" s="102"/>
      <c r="AW53" s="102"/>
      <c r="AX53" s="102"/>
      <c r="AY53" s="102"/>
      <c r="AZ53" s="102"/>
      <c r="BA53" s="102"/>
      <c r="BB53" s="102"/>
      <c r="BC53" s="102"/>
      <c r="BD53" s="102"/>
      <c r="BE53" s="102"/>
    </row>
    <row r="54" spans="1:58" ht="15" customHeight="1" x14ac:dyDescent="0.2">
      <c r="A54" s="309" t="s">
        <v>264</v>
      </c>
      <c r="B54" s="302" t="s">
        <v>19</v>
      </c>
      <c r="C54" s="302" t="s">
        <v>265</v>
      </c>
      <c r="D54" s="302"/>
      <c r="E54" s="111"/>
      <c r="F54" s="302" t="s">
        <v>64</v>
      </c>
      <c r="G54" s="302"/>
      <c r="H54" s="302"/>
      <c r="I54" s="111"/>
      <c r="J54" s="302" t="s">
        <v>65</v>
      </c>
      <c r="K54" s="302"/>
      <c r="L54" s="302"/>
      <c r="M54" s="111"/>
      <c r="N54" s="302" t="s">
        <v>66</v>
      </c>
      <c r="O54" s="302"/>
      <c r="P54" s="302"/>
      <c r="Q54" s="111"/>
      <c r="R54" s="302" t="s">
        <v>67</v>
      </c>
      <c r="S54" s="302"/>
      <c r="T54" s="302"/>
      <c r="U54" s="111"/>
      <c r="V54" s="302" t="s">
        <v>68</v>
      </c>
      <c r="W54" s="302"/>
      <c r="X54" s="302"/>
      <c r="Y54" s="111"/>
      <c r="Z54" s="302" t="s">
        <v>69</v>
      </c>
      <c r="AA54" s="302"/>
      <c r="AB54" s="302"/>
      <c r="AD54" s="309" t="s">
        <v>264</v>
      </c>
      <c r="AE54" s="302" t="s">
        <v>19</v>
      </c>
      <c r="AF54" s="302" t="s">
        <v>265</v>
      </c>
      <c r="AG54" s="302"/>
      <c r="AH54" s="111"/>
      <c r="AI54" s="302" t="s">
        <v>64</v>
      </c>
      <c r="AJ54" s="302"/>
      <c r="AK54" s="302"/>
      <c r="AL54" s="111"/>
      <c r="AM54" s="302" t="s">
        <v>65</v>
      </c>
      <c r="AN54" s="302"/>
      <c r="AO54" s="302"/>
      <c r="AP54" s="111"/>
      <c r="AQ54" s="302" t="s">
        <v>66</v>
      </c>
      <c r="AR54" s="302"/>
      <c r="AS54" s="302"/>
      <c r="AT54" s="111"/>
      <c r="AU54" s="302" t="s">
        <v>67</v>
      </c>
      <c r="AV54" s="302"/>
      <c r="AW54" s="302"/>
      <c r="AX54" s="111"/>
      <c r="AY54" s="302" t="s">
        <v>68</v>
      </c>
      <c r="AZ54" s="302"/>
      <c r="BA54" s="302"/>
      <c r="BB54" s="111"/>
      <c r="BC54" s="302" t="s">
        <v>69</v>
      </c>
      <c r="BD54" s="302"/>
      <c r="BE54" s="302"/>
    </row>
    <row r="55" spans="1:58" ht="15" customHeight="1" thickBot="1" x14ac:dyDescent="0.25">
      <c r="A55" s="310"/>
      <c r="B55" s="112" t="s">
        <v>70</v>
      </c>
      <c r="C55" s="112" t="s">
        <v>71</v>
      </c>
      <c r="D55" s="112" t="s">
        <v>72</v>
      </c>
      <c r="E55" s="113"/>
      <c r="F55" s="112" t="s">
        <v>70</v>
      </c>
      <c r="G55" s="112" t="s">
        <v>71</v>
      </c>
      <c r="H55" s="112" t="s">
        <v>72</v>
      </c>
      <c r="I55" s="113"/>
      <c r="J55" s="112" t="s">
        <v>70</v>
      </c>
      <c r="K55" s="112" t="s">
        <v>71</v>
      </c>
      <c r="L55" s="112" t="s">
        <v>72</v>
      </c>
      <c r="M55" s="113"/>
      <c r="N55" s="112" t="s">
        <v>70</v>
      </c>
      <c r="O55" s="112" t="s">
        <v>71</v>
      </c>
      <c r="P55" s="112" t="s">
        <v>72</v>
      </c>
      <c r="Q55" s="113"/>
      <c r="R55" s="112" t="s">
        <v>70</v>
      </c>
      <c r="S55" s="112" t="s">
        <v>71</v>
      </c>
      <c r="T55" s="112" t="s">
        <v>72</v>
      </c>
      <c r="U55" s="113"/>
      <c r="V55" s="112" t="s">
        <v>70</v>
      </c>
      <c r="W55" s="112" t="s">
        <v>71</v>
      </c>
      <c r="X55" s="112" t="s">
        <v>72</v>
      </c>
      <c r="Y55" s="113"/>
      <c r="Z55" s="112" t="s">
        <v>70</v>
      </c>
      <c r="AA55" s="112" t="s">
        <v>71</v>
      </c>
      <c r="AB55" s="112" t="s">
        <v>72</v>
      </c>
      <c r="AD55" s="310"/>
      <c r="AE55" s="112" t="s">
        <v>70</v>
      </c>
      <c r="AF55" s="112" t="s">
        <v>71</v>
      </c>
      <c r="AG55" s="112" t="s">
        <v>72</v>
      </c>
      <c r="AH55" s="113"/>
      <c r="AI55" s="112" t="s">
        <v>70</v>
      </c>
      <c r="AJ55" s="112" t="s">
        <v>71</v>
      </c>
      <c r="AK55" s="112" t="s">
        <v>72</v>
      </c>
      <c r="AL55" s="113"/>
      <c r="AM55" s="112" t="s">
        <v>70</v>
      </c>
      <c r="AN55" s="112" t="s">
        <v>71</v>
      </c>
      <c r="AO55" s="112" t="s">
        <v>72</v>
      </c>
      <c r="AP55" s="113"/>
      <c r="AQ55" s="112" t="s">
        <v>70</v>
      </c>
      <c r="AR55" s="112" t="s">
        <v>71</v>
      </c>
      <c r="AS55" s="112" t="s">
        <v>72</v>
      </c>
      <c r="AT55" s="113"/>
      <c r="AU55" s="112" t="s">
        <v>70</v>
      </c>
      <c r="AV55" s="112" t="s">
        <v>71</v>
      </c>
      <c r="AW55" s="112" t="s">
        <v>72</v>
      </c>
      <c r="AX55" s="113"/>
      <c r="AY55" s="112" t="s">
        <v>70</v>
      </c>
      <c r="AZ55" s="112" t="s">
        <v>71</v>
      </c>
      <c r="BA55" s="112" t="s">
        <v>72</v>
      </c>
      <c r="BB55" s="113"/>
      <c r="BC55" s="112" t="s">
        <v>70</v>
      </c>
      <c r="BD55" s="112" t="s">
        <v>71</v>
      </c>
      <c r="BE55" s="112" t="s">
        <v>72</v>
      </c>
    </row>
    <row r="56" spans="1:58" ht="15" customHeight="1" x14ac:dyDescent="0.2">
      <c r="A56" s="106"/>
      <c r="B56" s="100"/>
      <c r="C56" s="100"/>
      <c r="D56" s="100"/>
      <c r="E56" s="101"/>
      <c r="F56" s="100"/>
      <c r="G56" s="100"/>
      <c r="H56" s="100"/>
      <c r="I56" s="101"/>
      <c r="J56" s="100"/>
      <c r="K56" s="100"/>
      <c r="L56" s="100"/>
      <c r="M56" s="101"/>
      <c r="N56" s="100"/>
      <c r="O56" s="100"/>
      <c r="P56" s="100"/>
      <c r="Q56" s="101"/>
      <c r="R56" s="100"/>
      <c r="S56" s="100"/>
      <c r="T56" s="100"/>
      <c r="U56" s="101"/>
      <c r="V56" s="100"/>
      <c r="W56" s="100"/>
      <c r="X56" s="100"/>
      <c r="Y56" s="101"/>
      <c r="Z56" s="100"/>
      <c r="AA56" s="100"/>
      <c r="AB56" s="100"/>
      <c r="AD56" s="106"/>
      <c r="AE56" s="100"/>
      <c r="AF56" s="100"/>
      <c r="AG56" s="100"/>
      <c r="AH56" s="101"/>
      <c r="AI56" s="100"/>
      <c r="AJ56" s="100"/>
      <c r="AK56" s="100"/>
      <c r="AL56" s="101"/>
      <c r="AM56" s="100"/>
      <c r="AN56" s="100"/>
      <c r="AO56" s="100"/>
      <c r="AP56" s="101"/>
      <c r="AQ56" s="100"/>
      <c r="AR56" s="100"/>
      <c r="AS56" s="100"/>
      <c r="AT56" s="101"/>
      <c r="AU56" s="100"/>
      <c r="AV56" s="100"/>
      <c r="AW56" s="100"/>
      <c r="AX56" s="101"/>
      <c r="AY56" s="100"/>
      <c r="AZ56" s="100"/>
      <c r="BA56" s="100"/>
      <c r="BB56" s="101"/>
      <c r="BC56" s="100"/>
      <c r="BD56" s="100"/>
      <c r="BE56" s="100"/>
    </row>
    <row r="57" spans="1:58" ht="15" customHeight="1" x14ac:dyDescent="0.25">
      <c r="A57" s="154" t="s">
        <v>266</v>
      </c>
      <c r="B57" s="156">
        <f>SUM(B59:B85)</f>
        <v>31831</v>
      </c>
      <c r="C57" s="156">
        <f>SUM(C59:C85)</f>
        <v>18988</v>
      </c>
      <c r="D57" s="156">
        <f>SUM(D59:D85)</f>
        <v>12843</v>
      </c>
      <c r="E57" s="156"/>
      <c r="F57" s="156">
        <f>SUM(F59:F85)</f>
        <v>82</v>
      </c>
      <c r="G57" s="156">
        <f>SUM(G59:G85)</f>
        <v>47</v>
      </c>
      <c r="H57" s="156">
        <f>SUM(H59:H85)</f>
        <v>35</v>
      </c>
      <c r="I57" s="156"/>
      <c r="J57" s="156">
        <f>SUM(J59:J85)</f>
        <v>6776</v>
      </c>
      <c r="K57" s="156">
        <f>SUM(K59:K85)</f>
        <v>3979</v>
      </c>
      <c r="L57" s="156">
        <f>SUM(L59:L85)</f>
        <v>2797</v>
      </c>
      <c r="M57" s="156"/>
      <c r="N57" s="156">
        <f>SUM(N59:N85)</f>
        <v>5477</v>
      </c>
      <c r="O57" s="156">
        <f>SUM(O59:O85)</f>
        <v>3214</v>
      </c>
      <c r="P57" s="156">
        <f>SUM(P59:P85)</f>
        <v>2263</v>
      </c>
      <c r="Q57" s="156"/>
      <c r="R57" s="156">
        <f>SUM(R59:R85)</f>
        <v>7866</v>
      </c>
      <c r="S57" s="156">
        <f>SUM(S59:S85)</f>
        <v>4686</v>
      </c>
      <c r="T57" s="156">
        <f>SUM(T59:T85)</f>
        <v>3180</v>
      </c>
      <c r="U57" s="156"/>
      <c r="V57" s="156">
        <f>SUM(V59:V85)</f>
        <v>7424</v>
      </c>
      <c r="W57" s="156">
        <f>SUM(W59:W85)</f>
        <v>4424</v>
      </c>
      <c r="X57" s="156">
        <f>SUM(X59:X85)</f>
        <v>3000</v>
      </c>
      <c r="Y57" s="156"/>
      <c r="Z57" s="156">
        <f>SUM(Z59:Z85)</f>
        <v>4206</v>
      </c>
      <c r="AA57" s="156">
        <f>SUM(AA59:AA85)</f>
        <v>2638</v>
      </c>
      <c r="AB57" s="156">
        <f>SUM(AB59:AB85)</f>
        <v>1568</v>
      </c>
      <c r="AC57" s="158"/>
      <c r="AD57" s="154" t="s">
        <v>266</v>
      </c>
      <c r="AE57" s="162">
        <f>+B57/(B13+B57+B104)*100</f>
        <v>7.267036361436376</v>
      </c>
      <c r="AF57" s="162">
        <f>+C57/(C13+C57+C104)*100</f>
        <v>8.4397862940146329</v>
      </c>
      <c r="AG57" s="162">
        <f>+D57/(D13+D57+D104)*100</f>
        <v>6.0285302553077633</v>
      </c>
      <c r="AH57" s="163"/>
      <c r="AI57" s="162">
        <f>+F57/(F13+F57+F104)*100</f>
        <v>0.11186597910016098</v>
      </c>
      <c r="AJ57" s="162">
        <f>+G57/(G13+G57+G104)*100</f>
        <v>0.12487379775758542</v>
      </c>
      <c r="AK57" s="162">
        <f>+H57/(H13+H57+H104)*100</f>
        <v>9.8138178555406005E-2</v>
      </c>
      <c r="AL57" s="163"/>
      <c r="AM57" s="162">
        <f>+J57/(J13+J57+J104)*100</f>
        <v>8.5015620491073118</v>
      </c>
      <c r="AN57" s="162">
        <f>+K57/(K13+K57+K104)*100</f>
        <v>9.5902627139069647</v>
      </c>
      <c r="AO57" s="162">
        <f>+L57/(L13+L57+L104)*100</f>
        <v>7.3194985999528948</v>
      </c>
      <c r="AP57" s="163"/>
      <c r="AQ57" s="162">
        <f>+N57/(N13+N57+N104)*100</f>
        <v>7.4442058335825152</v>
      </c>
      <c r="AR57" s="162">
        <f>+O57/(O13+O57+O104)*100</f>
        <v>8.5015209628356043</v>
      </c>
      <c r="AS57" s="162">
        <f>+P57/(P13+P57+P104)*100</f>
        <v>6.3267074841343058</v>
      </c>
      <c r="AT57" s="163"/>
      <c r="AU57" s="162">
        <f>+R57/(R13+R57+R104)*100</f>
        <v>10.878313902833673</v>
      </c>
      <c r="AV57" s="162">
        <f>+S57/(S13+S57+S104)*100</f>
        <v>12.598467535959134</v>
      </c>
      <c r="AW57" s="162">
        <f>+T57/(T13+T57+T104)*100</f>
        <v>9.0562168935467344</v>
      </c>
      <c r="AX57" s="163"/>
      <c r="AY57" s="162">
        <f>+V57/(V13+V57+V104)*100</f>
        <v>10.57806021401194</v>
      </c>
      <c r="AZ57" s="162">
        <f>+W57/(W13+W57+W104)*100</f>
        <v>12.359613343018383</v>
      </c>
      <c r="BA57" s="162">
        <f>+X57/(X13+X57+X104)*100</f>
        <v>8.723719794120214</v>
      </c>
      <c r="BB57" s="163"/>
      <c r="BC57" s="162">
        <f>+Z57/(Z13+Z57+Z104)*100</f>
        <v>6.1002494633636948</v>
      </c>
      <c r="BD57" s="162">
        <f>+AA57/(AA13+AA57+AA104)*100</f>
        <v>7.5244587695028384</v>
      </c>
      <c r="BE57" s="162">
        <f>+AB57/(AB13+AB57+AB104)*100</f>
        <v>4.626870075835817</v>
      </c>
      <c r="BF57" s="164"/>
    </row>
    <row r="58" spans="1:58" ht="15" customHeight="1" x14ac:dyDescent="0.2">
      <c r="A58" s="110"/>
      <c r="B58" s="117"/>
      <c r="C58" s="117"/>
      <c r="D58" s="117"/>
      <c r="E58" s="117"/>
      <c r="F58" s="117"/>
      <c r="G58" s="117"/>
      <c r="H58" s="117"/>
      <c r="I58" s="117"/>
      <c r="J58" s="117"/>
      <c r="K58" s="117"/>
      <c r="L58" s="117"/>
      <c r="M58" s="117"/>
      <c r="N58" s="117"/>
      <c r="O58" s="117"/>
      <c r="P58" s="117"/>
      <c r="Q58" s="117"/>
      <c r="R58" s="117"/>
      <c r="S58" s="117"/>
      <c r="T58" s="117"/>
      <c r="U58" s="117"/>
      <c r="V58" s="117"/>
      <c r="W58" s="117"/>
      <c r="X58" s="117"/>
      <c r="Y58" s="117"/>
      <c r="Z58" s="117"/>
      <c r="AA58" s="117"/>
      <c r="AB58" s="117"/>
      <c r="AC58" s="117"/>
      <c r="AD58" s="110"/>
      <c r="AE58" s="146"/>
      <c r="AF58" s="146"/>
      <c r="AG58" s="146"/>
      <c r="AH58" s="146"/>
      <c r="AI58" s="146"/>
      <c r="AJ58" s="146"/>
      <c r="AK58" s="146"/>
      <c r="AL58" s="146"/>
      <c r="AM58" s="146"/>
      <c r="AN58" s="146"/>
      <c r="AO58" s="146"/>
      <c r="AP58" s="146"/>
      <c r="AQ58" s="146"/>
      <c r="AR58" s="146"/>
      <c r="AS58" s="146"/>
      <c r="AT58" s="146"/>
      <c r="AU58" s="146"/>
      <c r="AV58" s="146"/>
      <c r="AW58" s="146"/>
      <c r="AX58" s="146"/>
      <c r="AY58" s="146"/>
      <c r="AZ58" s="146"/>
      <c r="BA58" s="146"/>
      <c r="BB58" s="146"/>
      <c r="BC58" s="146"/>
      <c r="BD58" s="146"/>
      <c r="BE58" s="146"/>
    </row>
    <row r="59" spans="1:58" ht="15" customHeight="1" x14ac:dyDescent="0.2">
      <c r="A59" s="110" t="s">
        <v>79</v>
      </c>
      <c r="B59" s="121">
        <v>2671</v>
      </c>
      <c r="C59" s="121">
        <v>1538</v>
      </c>
      <c r="D59" s="121">
        <v>1133</v>
      </c>
      <c r="E59" s="121"/>
      <c r="F59" s="121">
        <v>14</v>
      </c>
      <c r="G59" s="121">
        <v>9</v>
      </c>
      <c r="H59" s="121">
        <v>5</v>
      </c>
      <c r="I59" s="121"/>
      <c r="J59" s="121">
        <v>560</v>
      </c>
      <c r="K59" s="121">
        <v>337</v>
      </c>
      <c r="L59" s="121">
        <v>223</v>
      </c>
      <c r="M59" s="121"/>
      <c r="N59" s="121">
        <v>458</v>
      </c>
      <c r="O59" s="121">
        <v>261</v>
      </c>
      <c r="P59" s="121">
        <v>197</v>
      </c>
      <c r="Q59" s="121"/>
      <c r="R59" s="121">
        <v>685</v>
      </c>
      <c r="S59" s="121">
        <v>372</v>
      </c>
      <c r="T59" s="121">
        <v>313</v>
      </c>
      <c r="U59" s="121"/>
      <c r="V59" s="121">
        <v>577</v>
      </c>
      <c r="W59" s="121">
        <v>353</v>
      </c>
      <c r="X59" s="121">
        <v>224</v>
      </c>
      <c r="Y59" s="121"/>
      <c r="Z59" s="121">
        <v>377</v>
      </c>
      <c r="AA59" s="121">
        <v>206</v>
      </c>
      <c r="AB59" s="121">
        <v>171</v>
      </c>
      <c r="AD59" s="110" t="s">
        <v>79</v>
      </c>
      <c r="AE59" s="105">
        <f t="shared" ref="AE59:AE81" si="28">+B59/(B15+B59+B106)*100</f>
        <v>9.4615657102373358</v>
      </c>
      <c r="AF59" s="105">
        <f t="shared" ref="AF59:AF81" si="29">+C59/(C15+C59+C106)*100</f>
        <v>10.656135245617682</v>
      </c>
      <c r="AG59" s="105">
        <f t="shared" ref="AG59:AG81" si="30">+D59/(D15+D59+D106)*100</f>
        <v>8.2119301297383487</v>
      </c>
      <c r="AH59" s="146"/>
      <c r="AI59" s="105">
        <f t="shared" ref="AI59:AI81" si="31">+F59/(F15+F59+F106)*100</f>
        <v>0.29679881280474879</v>
      </c>
      <c r="AJ59" s="105">
        <f t="shared" ref="AJ59:AJ81" si="32">+G59/(G15+G59+G106)*100</f>
        <v>0.37799244015119693</v>
      </c>
      <c r="AK59" s="105">
        <f t="shared" ref="AK59:AK81" si="33">+H59/(H15+H59+H106)*100</f>
        <v>0.21404109589041095</v>
      </c>
      <c r="AL59" s="108"/>
      <c r="AM59" s="105">
        <f t="shared" ref="AM59:AM81" si="34">+J59/(J15+J59+J106)*100</f>
        <v>10.750623920138223</v>
      </c>
      <c r="AN59" s="105">
        <f t="shared" ref="AN59:AN81" si="35">+K59/(K15+K59+K106)*100</f>
        <v>12.380602498163116</v>
      </c>
      <c r="AO59" s="105">
        <f t="shared" ref="AO59:AO81" si="36">+L59/(L15+L59+L106)*100</f>
        <v>8.9666264575794123</v>
      </c>
      <c r="AP59" s="108"/>
      <c r="AQ59" s="105">
        <f t="shared" ref="AQ59:AQ81" si="37">+N59/(N15+N59+N106)*100</f>
        <v>9.6890205204146387</v>
      </c>
      <c r="AR59" s="105">
        <f t="shared" ref="AR59:AR81" si="38">+O59/(O15+O59+O106)*100</f>
        <v>10.771770532397854</v>
      </c>
      <c r="AS59" s="105">
        <f t="shared" ref="AS59:AS81" si="39">+P59/(P15+P59+P106)*100</f>
        <v>8.5503472222222232</v>
      </c>
      <c r="AT59" s="108"/>
      <c r="AU59" s="105">
        <f t="shared" ref="AU59:AU81" si="40">+R59/(R15+R59+R106)*100</f>
        <v>14.804408904257619</v>
      </c>
      <c r="AV59" s="105">
        <f t="shared" ref="AV59:AV81" si="41">+S59/(S15+S59+S106)*100</f>
        <v>15.623687526249475</v>
      </c>
      <c r="AW59" s="105">
        <f t="shared" ref="AW59:AW81" si="42">+T59/(T15+T59+T106)*100</f>
        <v>13.935886019590383</v>
      </c>
      <c r="AX59" s="108"/>
      <c r="AY59" s="105">
        <f t="shared" ref="AY59:AY81" si="43">+V59/(V15+V59+V106)*100</f>
        <v>13.027771505983294</v>
      </c>
      <c r="AZ59" s="105">
        <f t="shared" ref="AZ59:AZ81" si="44">+W59/(W15+W59+W106)*100</f>
        <v>15.723830734966594</v>
      </c>
      <c r="BA59" s="105">
        <f t="shared" ref="BA59:BA81" si="45">+X59/(X15+X59+X106)*100</f>
        <v>10.256410256410255</v>
      </c>
      <c r="BB59" s="146"/>
      <c r="BC59" s="105">
        <f t="shared" ref="BC59:BC81" si="46">+Z59/(Z15+Z59+Z106)*100</f>
        <v>8.338863083388631</v>
      </c>
      <c r="BD59" s="105">
        <f t="shared" ref="BD59:BD81" si="47">+AA59/(AA15+AA59+AA106)*100</f>
        <v>9.0311266988163084</v>
      </c>
      <c r="BE59" s="105">
        <f t="shared" ref="BE59:BE81" si="48">+AB59/(AB15+AB59+AB106)*100</f>
        <v>7.6339285714285721</v>
      </c>
    </row>
    <row r="60" spans="1:58" ht="15" customHeight="1" x14ac:dyDescent="0.2">
      <c r="A60" s="110" t="s">
        <v>80</v>
      </c>
      <c r="B60" s="121">
        <v>1655</v>
      </c>
      <c r="C60" s="121">
        <v>1021</v>
      </c>
      <c r="D60" s="121">
        <v>634</v>
      </c>
      <c r="E60" s="121"/>
      <c r="F60" s="121">
        <v>16</v>
      </c>
      <c r="G60" s="121">
        <v>6</v>
      </c>
      <c r="H60" s="121">
        <v>10</v>
      </c>
      <c r="I60" s="121"/>
      <c r="J60" s="121">
        <v>265</v>
      </c>
      <c r="K60" s="121">
        <v>164</v>
      </c>
      <c r="L60" s="121">
        <v>101</v>
      </c>
      <c r="M60" s="121"/>
      <c r="N60" s="121">
        <v>260</v>
      </c>
      <c r="O60" s="121">
        <v>158</v>
      </c>
      <c r="P60" s="121">
        <v>102</v>
      </c>
      <c r="Q60" s="121"/>
      <c r="R60" s="121">
        <v>418</v>
      </c>
      <c r="S60" s="121">
        <v>256</v>
      </c>
      <c r="T60" s="121">
        <v>162</v>
      </c>
      <c r="U60" s="121"/>
      <c r="V60" s="121">
        <v>427</v>
      </c>
      <c r="W60" s="121">
        <v>260</v>
      </c>
      <c r="X60" s="121">
        <v>167</v>
      </c>
      <c r="Y60" s="121"/>
      <c r="Z60" s="121">
        <v>269</v>
      </c>
      <c r="AA60" s="121">
        <v>177</v>
      </c>
      <c r="AB60" s="121">
        <v>92</v>
      </c>
      <c r="AD60" s="110" t="s">
        <v>80</v>
      </c>
      <c r="AE60" s="105">
        <f t="shared" si="28"/>
        <v>5.9457517513921321</v>
      </c>
      <c r="AF60" s="105">
        <f t="shared" si="29"/>
        <v>7.1629016416444511</v>
      </c>
      <c r="AG60" s="105">
        <f t="shared" si="30"/>
        <v>4.6682865768352846</v>
      </c>
      <c r="AH60" s="146"/>
      <c r="AI60" s="105">
        <f t="shared" si="31"/>
        <v>0.34737299174989145</v>
      </c>
      <c r="AJ60" s="105">
        <f t="shared" si="32"/>
        <v>0.25608194622279129</v>
      </c>
      <c r="AK60" s="105">
        <f t="shared" si="33"/>
        <v>0.44189129474149363</v>
      </c>
      <c r="AL60" s="108"/>
      <c r="AM60" s="105">
        <f t="shared" si="34"/>
        <v>5.4081632653061229</v>
      </c>
      <c r="AN60" s="105">
        <f t="shared" si="35"/>
        <v>6.4112587959343239</v>
      </c>
      <c r="AO60" s="105">
        <f t="shared" si="36"/>
        <v>4.3125533731853123</v>
      </c>
      <c r="AP60" s="108"/>
      <c r="AQ60" s="105">
        <f t="shared" si="37"/>
        <v>5.5722246035147878</v>
      </c>
      <c r="AR60" s="105">
        <f t="shared" si="38"/>
        <v>6.6136458769359567</v>
      </c>
      <c r="AS60" s="105">
        <f t="shared" si="39"/>
        <v>4.4795783926218711</v>
      </c>
      <c r="AT60" s="108"/>
      <c r="AU60" s="105">
        <f t="shared" si="40"/>
        <v>8.9316239316239319</v>
      </c>
      <c r="AV60" s="105">
        <f t="shared" si="41"/>
        <v>10.600414078674948</v>
      </c>
      <c r="AW60" s="105">
        <f t="shared" si="42"/>
        <v>7.1523178807947021</v>
      </c>
      <c r="AX60" s="108"/>
      <c r="AY60" s="105">
        <f t="shared" si="43"/>
        <v>9.5998201438848927</v>
      </c>
      <c r="AZ60" s="105">
        <f t="shared" si="44"/>
        <v>11.509517485613104</v>
      </c>
      <c r="BA60" s="105">
        <f t="shared" si="45"/>
        <v>7.6290543627227052</v>
      </c>
      <c r="BB60" s="146"/>
      <c r="BC60" s="105">
        <f t="shared" si="46"/>
        <v>5.9316427783902972</v>
      </c>
      <c r="BD60" s="105">
        <f t="shared" si="47"/>
        <v>7.7292576419213974</v>
      </c>
      <c r="BE60" s="105">
        <f t="shared" si="48"/>
        <v>4.0979955456570156</v>
      </c>
    </row>
    <row r="61" spans="1:58" ht="15" customHeight="1" x14ac:dyDescent="0.2">
      <c r="A61" s="110" t="s">
        <v>81</v>
      </c>
      <c r="B61" s="121">
        <v>2269</v>
      </c>
      <c r="C61" s="121">
        <v>1304</v>
      </c>
      <c r="D61" s="121">
        <v>965</v>
      </c>
      <c r="E61" s="121"/>
      <c r="F61" s="121">
        <v>6</v>
      </c>
      <c r="G61" s="121">
        <v>1</v>
      </c>
      <c r="H61" s="121">
        <v>5</v>
      </c>
      <c r="I61" s="121"/>
      <c r="J61" s="121">
        <v>465</v>
      </c>
      <c r="K61" s="121">
        <v>259</v>
      </c>
      <c r="L61" s="121">
        <v>206</v>
      </c>
      <c r="M61" s="121"/>
      <c r="N61" s="121">
        <v>379</v>
      </c>
      <c r="O61" s="121">
        <v>208</v>
      </c>
      <c r="P61" s="121">
        <v>171</v>
      </c>
      <c r="Q61" s="121"/>
      <c r="R61" s="121">
        <v>538</v>
      </c>
      <c r="S61" s="121">
        <v>308</v>
      </c>
      <c r="T61" s="121">
        <v>230</v>
      </c>
      <c r="U61" s="121"/>
      <c r="V61" s="121">
        <v>551</v>
      </c>
      <c r="W61" s="121">
        <v>329</v>
      </c>
      <c r="X61" s="121">
        <v>222</v>
      </c>
      <c r="Y61" s="121"/>
      <c r="Z61" s="121">
        <v>330</v>
      </c>
      <c r="AA61" s="121">
        <v>199</v>
      </c>
      <c r="AB61" s="121">
        <v>131</v>
      </c>
      <c r="AD61" s="110" t="s">
        <v>81</v>
      </c>
      <c r="AE61" s="105">
        <f t="shared" si="28"/>
        <v>9.3648107639605431</v>
      </c>
      <c r="AF61" s="105">
        <f t="shared" si="29"/>
        <v>10.575831305758312</v>
      </c>
      <c r="AG61" s="105">
        <f t="shared" si="30"/>
        <v>8.1099252037986389</v>
      </c>
      <c r="AH61" s="146"/>
      <c r="AI61" s="105">
        <f t="shared" si="31"/>
        <v>0.14840465001236705</v>
      </c>
      <c r="AJ61" s="105">
        <f t="shared" si="32"/>
        <v>4.7415836889521099E-2</v>
      </c>
      <c r="AK61" s="105">
        <f t="shared" si="33"/>
        <v>0.25853154084798347</v>
      </c>
      <c r="AL61" s="108"/>
      <c r="AM61" s="105">
        <f t="shared" si="34"/>
        <v>10.231023102310232</v>
      </c>
      <c r="AN61" s="105">
        <f t="shared" si="35"/>
        <v>11.154177433247201</v>
      </c>
      <c r="AO61" s="105">
        <f t="shared" si="36"/>
        <v>9.2667566351776873</v>
      </c>
      <c r="AP61" s="108"/>
      <c r="AQ61" s="105">
        <f t="shared" si="37"/>
        <v>9.4726318420394904</v>
      </c>
      <c r="AR61" s="105">
        <f t="shared" si="38"/>
        <v>10.261470152935374</v>
      </c>
      <c r="AS61" s="105">
        <f t="shared" si="39"/>
        <v>8.6626139817629184</v>
      </c>
      <c r="AT61" s="108"/>
      <c r="AU61" s="105">
        <f t="shared" si="40"/>
        <v>13.460095071303476</v>
      </c>
      <c r="AV61" s="105">
        <f t="shared" si="41"/>
        <v>15.446339017051153</v>
      </c>
      <c r="AW61" s="105">
        <f t="shared" si="42"/>
        <v>11.482775836245631</v>
      </c>
      <c r="AX61" s="108"/>
      <c r="AY61" s="105">
        <f t="shared" si="43"/>
        <v>14.282011404872991</v>
      </c>
      <c r="AZ61" s="105">
        <f t="shared" si="44"/>
        <v>16.734486266531025</v>
      </c>
      <c r="BA61" s="105">
        <f t="shared" si="45"/>
        <v>11.733615221987314</v>
      </c>
      <c r="BB61" s="146"/>
      <c r="BC61" s="105">
        <f t="shared" si="46"/>
        <v>8.7186261558784679</v>
      </c>
      <c r="BD61" s="105">
        <f t="shared" si="47"/>
        <v>10.40794979079498</v>
      </c>
      <c r="BE61" s="105">
        <f t="shared" si="48"/>
        <v>6.9941270688734649</v>
      </c>
    </row>
    <row r="62" spans="1:58" ht="15" customHeight="1" x14ac:dyDescent="0.2">
      <c r="A62" s="110" t="s">
        <v>82</v>
      </c>
      <c r="B62" s="121">
        <v>1788</v>
      </c>
      <c r="C62" s="121">
        <v>1043</v>
      </c>
      <c r="D62" s="121">
        <v>745</v>
      </c>
      <c r="E62" s="121"/>
      <c r="F62" s="121">
        <v>9</v>
      </c>
      <c r="G62" s="121">
        <v>6</v>
      </c>
      <c r="H62" s="121">
        <v>3</v>
      </c>
      <c r="I62" s="121"/>
      <c r="J62" s="121">
        <v>349</v>
      </c>
      <c r="K62" s="121">
        <v>195</v>
      </c>
      <c r="L62" s="121">
        <v>154</v>
      </c>
      <c r="M62" s="121"/>
      <c r="N62" s="121">
        <v>343</v>
      </c>
      <c r="O62" s="121">
        <v>199</v>
      </c>
      <c r="P62" s="121">
        <v>144</v>
      </c>
      <c r="Q62" s="121"/>
      <c r="R62" s="121">
        <v>438</v>
      </c>
      <c r="S62" s="121">
        <v>271</v>
      </c>
      <c r="T62" s="121">
        <v>167</v>
      </c>
      <c r="U62" s="121"/>
      <c r="V62" s="121">
        <v>409</v>
      </c>
      <c r="W62" s="121">
        <v>240</v>
      </c>
      <c r="X62" s="121">
        <v>169</v>
      </c>
      <c r="Y62" s="121"/>
      <c r="Z62" s="121">
        <v>240</v>
      </c>
      <c r="AA62" s="121">
        <v>132</v>
      </c>
      <c r="AB62" s="121">
        <v>108</v>
      </c>
      <c r="AD62" s="110" t="s">
        <v>82</v>
      </c>
      <c r="AE62" s="105">
        <f t="shared" si="28"/>
        <v>6.7026540710751235</v>
      </c>
      <c r="AF62" s="105">
        <f t="shared" si="29"/>
        <v>7.6125830231369971</v>
      </c>
      <c r="AG62" s="105">
        <f t="shared" si="30"/>
        <v>5.7418111753371868</v>
      </c>
      <c r="AH62" s="146"/>
      <c r="AI62" s="105">
        <f t="shared" si="31"/>
        <v>0.202794051374493</v>
      </c>
      <c r="AJ62" s="105">
        <f t="shared" si="32"/>
        <v>0.26212319790301442</v>
      </c>
      <c r="AK62" s="105">
        <f t="shared" si="33"/>
        <v>0.13959981386691486</v>
      </c>
      <c r="AL62" s="108"/>
      <c r="AM62" s="105">
        <f t="shared" si="34"/>
        <v>7.4652406417112296</v>
      </c>
      <c r="AN62" s="105">
        <f t="shared" si="35"/>
        <v>7.9397394136807815</v>
      </c>
      <c r="AO62" s="105">
        <f t="shared" si="36"/>
        <v>6.9400630914826493</v>
      </c>
      <c r="AP62" s="108"/>
      <c r="AQ62" s="105">
        <f t="shared" si="37"/>
        <v>7.5700728316045023</v>
      </c>
      <c r="AR62" s="105">
        <f t="shared" si="38"/>
        <v>8.5628227194492261</v>
      </c>
      <c r="AS62" s="105">
        <f t="shared" si="39"/>
        <v>6.5246941549614856</v>
      </c>
      <c r="AT62" s="108"/>
      <c r="AU62" s="105">
        <f t="shared" si="40"/>
        <v>10.188415910676902</v>
      </c>
      <c r="AV62" s="105">
        <f t="shared" si="41"/>
        <v>12.028406569019086</v>
      </c>
      <c r="AW62" s="105">
        <f t="shared" si="42"/>
        <v>8.1622678396871944</v>
      </c>
      <c r="AX62" s="108"/>
      <c r="AY62" s="105">
        <f t="shared" si="43"/>
        <v>9.4001378993334868</v>
      </c>
      <c r="AZ62" s="105">
        <f t="shared" si="44"/>
        <v>10.999083409715857</v>
      </c>
      <c r="BA62" s="105">
        <f t="shared" si="45"/>
        <v>7.7916090364223143</v>
      </c>
      <c r="BB62" s="146"/>
      <c r="BC62" s="105">
        <f t="shared" si="46"/>
        <v>5.4769511638521218</v>
      </c>
      <c r="BD62" s="105">
        <f t="shared" si="47"/>
        <v>6.0081929904415112</v>
      </c>
      <c r="BE62" s="105">
        <f t="shared" si="48"/>
        <v>4.9427917620137301</v>
      </c>
    </row>
    <row r="63" spans="1:58" ht="15" customHeight="1" x14ac:dyDescent="0.2">
      <c r="A63" s="110" t="s">
        <v>83</v>
      </c>
      <c r="B63" s="121">
        <v>296</v>
      </c>
      <c r="C63" s="121">
        <v>181</v>
      </c>
      <c r="D63" s="121">
        <v>115</v>
      </c>
      <c r="E63" s="121"/>
      <c r="F63" s="121">
        <v>0</v>
      </c>
      <c r="G63" s="121">
        <v>0</v>
      </c>
      <c r="H63" s="121">
        <v>0</v>
      </c>
      <c r="I63" s="121"/>
      <c r="J63" s="121">
        <v>42</v>
      </c>
      <c r="K63" s="121">
        <v>14</v>
      </c>
      <c r="L63" s="121">
        <v>28</v>
      </c>
      <c r="M63" s="121"/>
      <c r="N63" s="121">
        <v>48</v>
      </c>
      <c r="O63" s="121">
        <v>29</v>
      </c>
      <c r="P63" s="121">
        <v>19</v>
      </c>
      <c r="Q63" s="121"/>
      <c r="R63" s="121">
        <v>95</v>
      </c>
      <c r="S63" s="121">
        <v>63</v>
      </c>
      <c r="T63" s="121">
        <v>32</v>
      </c>
      <c r="U63" s="121"/>
      <c r="V63" s="121">
        <v>60</v>
      </c>
      <c r="W63" s="121">
        <v>38</v>
      </c>
      <c r="X63" s="121">
        <v>22</v>
      </c>
      <c r="Y63" s="121"/>
      <c r="Z63" s="121">
        <v>51</v>
      </c>
      <c r="AA63" s="121">
        <v>37</v>
      </c>
      <c r="AB63" s="121">
        <v>14</v>
      </c>
      <c r="AD63" s="110" t="s">
        <v>83</v>
      </c>
      <c r="AE63" s="105">
        <f t="shared" si="28"/>
        <v>4.9949375632804589</v>
      </c>
      <c r="AF63" s="105">
        <f t="shared" si="29"/>
        <v>5.7957092539225101</v>
      </c>
      <c r="AG63" s="105">
        <f t="shared" si="30"/>
        <v>4.1027470567249376</v>
      </c>
      <c r="AH63" s="146"/>
      <c r="AI63" s="105">
        <f t="shared" si="31"/>
        <v>0</v>
      </c>
      <c r="AJ63" s="105">
        <f t="shared" si="32"/>
        <v>0</v>
      </c>
      <c r="AK63" s="105">
        <f t="shared" si="33"/>
        <v>0</v>
      </c>
      <c r="AL63" s="108"/>
      <c r="AM63" s="105">
        <f t="shared" si="34"/>
        <v>3.936269915651359</v>
      </c>
      <c r="AN63" s="105">
        <f t="shared" si="35"/>
        <v>2.4911032028469751</v>
      </c>
      <c r="AO63" s="105">
        <f t="shared" si="36"/>
        <v>5.544554455445545</v>
      </c>
      <c r="AP63" s="108"/>
      <c r="AQ63" s="105">
        <f t="shared" si="37"/>
        <v>4.9844236760124607</v>
      </c>
      <c r="AR63" s="105">
        <f t="shared" si="38"/>
        <v>5.6751467710371815</v>
      </c>
      <c r="AS63" s="105">
        <f t="shared" si="39"/>
        <v>4.2035398230088497</v>
      </c>
      <c r="AT63" s="108"/>
      <c r="AU63" s="105">
        <f t="shared" si="40"/>
        <v>9.7435897435897445</v>
      </c>
      <c r="AV63" s="105">
        <f t="shared" si="41"/>
        <v>12.574850299401197</v>
      </c>
      <c r="AW63" s="105">
        <f t="shared" si="42"/>
        <v>6.7510548523206744</v>
      </c>
      <c r="AX63" s="108"/>
      <c r="AY63" s="105">
        <f t="shared" si="43"/>
        <v>6.2893081761006293</v>
      </c>
      <c r="AZ63" s="105">
        <f t="shared" si="44"/>
        <v>7.5546719681908545</v>
      </c>
      <c r="BA63" s="105">
        <f t="shared" si="45"/>
        <v>4.8780487804878048</v>
      </c>
      <c r="BB63" s="146"/>
      <c r="BC63" s="105">
        <f t="shared" si="46"/>
        <v>5.3125</v>
      </c>
      <c r="BD63" s="105">
        <f t="shared" si="47"/>
        <v>7.3852295409181634</v>
      </c>
      <c r="BE63" s="105">
        <f t="shared" si="48"/>
        <v>3.0501089324618738</v>
      </c>
    </row>
    <row r="64" spans="1:58" ht="15" customHeight="1" x14ac:dyDescent="0.2">
      <c r="A64" s="110" t="s">
        <v>84</v>
      </c>
      <c r="B64" s="121">
        <v>599</v>
      </c>
      <c r="C64" s="121">
        <v>364</v>
      </c>
      <c r="D64" s="121">
        <v>235</v>
      </c>
      <c r="E64" s="121"/>
      <c r="F64" s="121">
        <v>0</v>
      </c>
      <c r="G64" s="121">
        <v>0</v>
      </c>
      <c r="H64" s="121">
        <v>0</v>
      </c>
      <c r="I64" s="121"/>
      <c r="J64" s="121">
        <v>149</v>
      </c>
      <c r="K64" s="121">
        <v>85</v>
      </c>
      <c r="L64" s="121">
        <v>64</v>
      </c>
      <c r="M64" s="121"/>
      <c r="N64" s="121">
        <v>82</v>
      </c>
      <c r="O64" s="121">
        <v>55</v>
      </c>
      <c r="P64" s="121">
        <v>27</v>
      </c>
      <c r="Q64" s="121"/>
      <c r="R64" s="121">
        <v>145</v>
      </c>
      <c r="S64" s="121">
        <v>84</v>
      </c>
      <c r="T64" s="121">
        <v>61</v>
      </c>
      <c r="U64" s="121"/>
      <c r="V64" s="121">
        <v>143</v>
      </c>
      <c r="W64" s="121">
        <v>96</v>
      </c>
      <c r="X64" s="121">
        <v>47</v>
      </c>
      <c r="Y64" s="121"/>
      <c r="Z64" s="121">
        <v>80</v>
      </c>
      <c r="AA64" s="121">
        <v>44</v>
      </c>
      <c r="AB64" s="121">
        <v>36</v>
      </c>
      <c r="AD64" s="110" t="s">
        <v>84</v>
      </c>
      <c r="AE64" s="105">
        <f t="shared" si="28"/>
        <v>4.0690170504721141</v>
      </c>
      <c r="AF64" s="105">
        <f t="shared" si="29"/>
        <v>4.8250265111346762</v>
      </c>
      <c r="AG64" s="105">
        <f t="shared" si="30"/>
        <v>3.2743486136268638</v>
      </c>
      <c r="AH64" s="146"/>
      <c r="AI64" s="105">
        <f t="shared" si="31"/>
        <v>0</v>
      </c>
      <c r="AJ64" s="105">
        <f t="shared" si="32"/>
        <v>0</v>
      </c>
      <c r="AK64" s="105">
        <f t="shared" si="33"/>
        <v>0</v>
      </c>
      <c r="AL64" s="108"/>
      <c r="AM64" s="105">
        <f t="shared" si="34"/>
        <v>5.77967416602017</v>
      </c>
      <c r="AN64" s="105">
        <f t="shared" si="35"/>
        <v>6.4935064935064926</v>
      </c>
      <c r="AO64" s="105">
        <f t="shared" si="36"/>
        <v>5.0433412135539797</v>
      </c>
      <c r="AP64" s="108"/>
      <c r="AQ64" s="105">
        <f t="shared" si="37"/>
        <v>3.269537480063796</v>
      </c>
      <c r="AR64" s="105">
        <f t="shared" si="38"/>
        <v>4.1825095057034218</v>
      </c>
      <c r="AS64" s="105">
        <f t="shared" si="39"/>
        <v>2.2632020117351215</v>
      </c>
      <c r="AT64" s="108"/>
      <c r="AU64" s="105">
        <f t="shared" si="40"/>
        <v>6.0391503540191582</v>
      </c>
      <c r="AV64" s="105">
        <f t="shared" si="41"/>
        <v>6.9022185702547239</v>
      </c>
      <c r="AW64" s="105">
        <f t="shared" si="42"/>
        <v>5.1520270270270272</v>
      </c>
      <c r="AX64" s="108"/>
      <c r="AY64" s="105">
        <f t="shared" si="43"/>
        <v>6.1611374407582939</v>
      </c>
      <c r="AZ64" s="105">
        <f t="shared" si="44"/>
        <v>8.1081081081081088</v>
      </c>
      <c r="BA64" s="105">
        <f t="shared" si="45"/>
        <v>4.1336851363236589</v>
      </c>
      <c r="BB64" s="146"/>
      <c r="BC64" s="105">
        <f t="shared" si="46"/>
        <v>3.2773453502662844</v>
      </c>
      <c r="BD64" s="105">
        <f t="shared" si="47"/>
        <v>3.5031847133757963</v>
      </c>
      <c r="BE64" s="105">
        <f t="shared" si="48"/>
        <v>3.0379746835443036</v>
      </c>
    </row>
    <row r="65" spans="1:57" ht="15" customHeight="1" x14ac:dyDescent="0.2">
      <c r="A65" s="110" t="s">
        <v>85</v>
      </c>
      <c r="B65" s="121">
        <v>113</v>
      </c>
      <c r="C65" s="121">
        <v>61</v>
      </c>
      <c r="D65" s="121">
        <v>52</v>
      </c>
      <c r="E65" s="121"/>
      <c r="F65" s="121">
        <v>0</v>
      </c>
      <c r="G65" s="121">
        <v>0</v>
      </c>
      <c r="H65" s="121">
        <v>0</v>
      </c>
      <c r="I65" s="121"/>
      <c r="J65" s="121">
        <v>25</v>
      </c>
      <c r="K65" s="121">
        <v>16</v>
      </c>
      <c r="L65" s="121">
        <v>9</v>
      </c>
      <c r="M65" s="121"/>
      <c r="N65" s="121">
        <v>26</v>
      </c>
      <c r="O65" s="121">
        <v>14</v>
      </c>
      <c r="P65" s="121">
        <v>12</v>
      </c>
      <c r="Q65" s="121"/>
      <c r="R65" s="121">
        <v>28</v>
      </c>
      <c r="S65" s="121">
        <v>18</v>
      </c>
      <c r="T65" s="121">
        <v>10</v>
      </c>
      <c r="U65" s="121"/>
      <c r="V65" s="121">
        <v>21</v>
      </c>
      <c r="W65" s="121">
        <v>8</v>
      </c>
      <c r="X65" s="121">
        <v>13</v>
      </c>
      <c r="Y65" s="121"/>
      <c r="Z65" s="121">
        <v>13</v>
      </c>
      <c r="AA65" s="121">
        <v>5</v>
      </c>
      <c r="AB65" s="121">
        <v>8</v>
      </c>
      <c r="AD65" s="110" t="s">
        <v>85</v>
      </c>
      <c r="AE65" s="105">
        <f t="shared" si="28"/>
        <v>3.1839954916877993</v>
      </c>
      <c r="AF65" s="105">
        <f t="shared" si="29"/>
        <v>3.4231200897867562</v>
      </c>
      <c r="AG65" s="105">
        <f t="shared" si="30"/>
        <v>2.9428409734012453</v>
      </c>
      <c r="AH65" s="146"/>
      <c r="AI65" s="105">
        <f t="shared" si="31"/>
        <v>0</v>
      </c>
      <c r="AJ65" s="105">
        <f t="shared" si="32"/>
        <v>0</v>
      </c>
      <c r="AK65" s="105">
        <f t="shared" si="33"/>
        <v>0</v>
      </c>
      <c r="AL65" s="108"/>
      <c r="AM65" s="105">
        <f t="shared" si="34"/>
        <v>4.1806020066889635</v>
      </c>
      <c r="AN65" s="105">
        <f t="shared" si="35"/>
        <v>5.298013245033113</v>
      </c>
      <c r="AO65" s="105">
        <f t="shared" si="36"/>
        <v>3.0405405405405408</v>
      </c>
      <c r="AP65" s="108"/>
      <c r="AQ65" s="105">
        <f t="shared" si="37"/>
        <v>4.3918918918918921</v>
      </c>
      <c r="AR65" s="105">
        <f t="shared" si="38"/>
        <v>4.281345565749235</v>
      </c>
      <c r="AS65" s="105">
        <f t="shared" si="39"/>
        <v>4.5283018867924527</v>
      </c>
      <c r="AT65" s="108"/>
      <c r="AU65" s="105">
        <f t="shared" si="40"/>
        <v>4.7138047138047137</v>
      </c>
      <c r="AV65" s="105">
        <f t="shared" si="41"/>
        <v>5.9210526315789469</v>
      </c>
      <c r="AW65" s="105">
        <f t="shared" si="42"/>
        <v>3.4482758620689653</v>
      </c>
      <c r="AX65" s="108"/>
      <c r="AY65" s="105">
        <f t="shared" si="43"/>
        <v>3.7300177619893424</v>
      </c>
      <c r="AZ65" s="105">
        <f t="shared" si="44"/>
        <v>3.007518796992481</v>
      </c>
      <c r="BA65" s="105">
        <f t="shared" si="45"/>
        <v>4.3771043771043772</v>
      </c>
      <c r="BB65" s="146"/>
      <c r="BC65" s="105">
        <f t="shared" si="46"/>
        <v>2.2413793103448274</v>
      </c>
      <c r="BD65" s="105">
        <f t="shared" si="47"/>
        <v>1.8587360594795539</v>
      </c>
      <c r="BE65" s="105">
        <f t="shared" si="48"/>
        <v>2.572347266881029</v>
      </c>
    </row>
    <row r="66" spans="1:57" ht="15" customHeight="1" x14ac:dyDescent="0.2">
      <c r="A66" s="110" t="s">
        <v>86</v>
      </c>
      <c r="B66" s="121">
        <v>2713</v>
      </c>
      <c r="C66" s="121">
        <v>1636</v>
      </c>
      <c r="D66" s="121">
        <v>1077</v>
      </c>
      <c r="E66" s="121"/>
      <c r="F66" s="121">
        <v>13</v>
      </c>
      <c r="G66" s="121">
        <v>9</v>
      </c>
      <c r="H66" s="121">
        <v>4</v>
      </c>
      <c r="I66" s="121"/>
      <c r="J66" s="121">
        <v>521</v>
      </c>
      <c r="K66" s="121">
        <v>331</v>
      </c>
      <c r="L66" s="121">
        <v>190</v>
      </c>
      <c r="M66" s="121"/>
      <c r="N66" s="121">
        <v>534</v>
      </c>
      <c r="O66" s="121">
        <v>303</v>
      </c>
      <c r="P66" s="121">
        <v>231</v>
      </c>
      <c r="Q66" s="121"/>
      <c r="R66" s="121">
        <v>679</v>
      </c>
      <c r="S66" s="121">
        <v>412</v>
      </c>
      <c r="T66" s="121">
        <v>267</v>
      </c>
      <c r="U66" s="121"/>
      <c r="V66" s="121">
        <v>626</v>
      </c>
      <c r="W66" s="121">
        <v>382</v>
      </c>
      <c r="X66" s="121">
        <v>244</v>
      </c>
      <c r="Y66" s="121"/>
      <c r="Z66" s="121">
        <v>340</v>
      </c>
      <c r="AA66" s="121">
        <v>199</v>
      </c>
      <c r="AB66" s="121">
        <v>141</v>
      </c>
      <c r="AD66" s="110" t="s">
        <v>86</v>
      </c>
      <c r="AE66" s="105">
        <f t="shared" si="28"/>
        <v>6.9451911015539007</v>
      </c>
      <c r="AF66" s="105">
        <f t="shared" si="29"/>
        <v>8.166525233364947</v>
      </c>
      <c r="AG66" s="105">
        <f t="shared" si="30"/>
        <v>5.6594850236468739</v>
      </c>
      <c r="AH66" s="146"/>
      <c r="AI66" s="105">
        <f t="shared" si="31"/>
        <v>0.19868561821794287</v>
      </c>
      <c r="AJ66" s="105">
        <f t="shared" si="32"/>
        <v>0.26865671641791045</v>
      </c>
      <c r="AK66" s="105">
        <f t="shared" si="33"/>
        <v>0.12527403695584091</v>
      </c>
      <c r="AL66" s="108"/>
      <c r="AM66" s="105">
        <f t="shared" si="34"/>
        <v>7.2928331466965286</v>
      </c>
      <c r="AN66" s="105">
        <f t="shared" si="35"/>
        <v>8.9098250336473761</v>
      </c>
      <c r="AO66" s="105">
        <f t="shared" si="36"/>
        <v>5.5409740449110529</v>
      </c>
      <c r="AP66" s="108"/>
      <c r="AQ66" s="105">
        <f t="shared" si="37"/>
        <v>8.304821150855366</v>
      </c>
      <c r="AR66" s="105">
        <f t="shared" si="38"/>
        <v>9.2774035517452536</v>
      </c>
      <c r="AS66" s="105">
        <f t="shared" si="39"/>
        <v>7.3008849557522124</v>
      </c>
      <c r="AT66" s="108"/>
      <c r="AU66" s="105">
        <f t="shared" si="40"/>
        <v>10.222824450466726</v>
      </c>
      <c r="AV66" s="105">
        <f t="shared" si="41"/>
        <v>12.124779281930548</v>
      </c>
      <c r="AW66" s="105">
        <f t="shared" si="42"/>
        <v>8.2305795314426646</v>
      </c>
      <c r="AX66" s="108"/>
      <c r="AY66" s="105">
        <f t="shared" si="43"/>
        <v>9.9792762633508687</v>
      </c>
      <c r="AZ66" s="105">
        <f t="shared" si="44"/>
        <v>11.811997526283241</v>
      </c>
      <c r="BA66" s="105">
        <f t="shared" si="45"/>
        <v>8.0289568937150371</v>
      </c>
      <c r="BB66" s="146"/>
      <c r="BC66" s="105">
        <f t="shared" si="46"/>
        <v>5.6375393798706677</v>
      </c>
      <c r="BD66" s="105">
        <f t="shared" si="47"/>
        <v>6.4820846905537461</v>
      </c>
      <c r="BE66" s="105">
        <f t="shared" si="48"/>
        <v>4.7619047619047619</v>
      </c>
    </row>
    <row r="67" spans="1:57" ht="15" customHeight="1" x14ac:dyDescent="0.2">
      <c r="A67" s="110" t="s">
        <v>87</v>
      </c>
      <c r="B67" s="121">
        <v>1095</v>
      </c>
      <c r="C67" s="121">
        <v>634</v>
      </c>
      <c r="D67" s="121">
        <v>461</v>
      </c>
      <c r="E67" s="121"/>
      <c r="F67" s="121">
        <v>7</v>
      </c>
      <c r="G67" s="121">
        <v>6</v>
      </c>
      <c r="H67" s="121">
        <v>1</v>
      </c>
      <c r="I67" s="121"/>
      <c r="J67" s="121">
        <v>212</v>
      </c>
      <c r="K67" s="121">
        <v>127</v>
      </c>
      <c r="L67" s="121">
        <v>85</v>
      </c>
      <c r="M67" s="121"/>
      <c r="N67" s="121">
        <v>167</v>
      </c>
      <c r="O67" s="121">
        <v>81</v>
      </c>
      <c r="P67" s="121">
        <v>86</v>
      </c>
      <c r="Q67" s="121"/>
      <c r="R67" s="121">
        <v>266</v>
      </c>
      <c r="S67" s="121">
        <v>137</v>
      </c>
      <c r="T67" s="121">
        <v>129</v>
      </c>
      <c r="U67" s="121"/>
      <c r="V67" s="121">
        <v>271</v>
      </c>
      <c r="W67" s="121">
        <v>171</v>
      </c>
      <c r="X67" s="121">
        <v>100</v>
      </c>
      <c r="Y67" s="121"/>
      <c r="Z67" s="121">
        <v>172</v>
      </c>
      <c r="AA67" s="121">
        <v>112</v>
      </c>
      <c r="AB67" s="121">
        <v>60</v>
      </c>
      <c r="AD67" s="110" t="s">
        <v>87</v>
      </c>
      <c r="AE67" s="105">
        <f t="shared" si="28"/>
        <v>6.2858783008036738</v>
      </c>
      <c r="AF67" s="105">
        <f t="shared" si="29"/>
        <v>7.1140035906642725</v>
      </c>
      <c r="AG67" s="105">
        <f t="shared" si="30"/>
        <v>5.4184297132110952</v>
      </c>
      <c r="AH67" s="146"/>
      <c r="AI67" s="105">
        <f t="shared" si="31"/>
        <v>0.23858214042263123</v>
      </c>
      <c r="AJ67" s="105">
        <f t="shared" si="32"/>
        <v>0.39551746868820042</v>
      </c>
      <c r="AK67" s="105">
        <f t="shared" si="33"/>
        <v>7.0571630204657732E-2</v>
      </c>
      <c r="AL67" s="108"/>
      <c r="AM67" s="105">
        <f t="shared" si="34"/>
        <v>6.7131095630145659</v>
      </c>
      <c r="AN67" s="105">
        <f t="shared" si="35"/>
        <v>7.7818627450980395</v>
      </c>
      <c r="AO67" s="105">
        <f t="shared" si="36"/>
        <v>5.5701179554390565</v>
      </c>
      <c r="AP67" s="108"/>
      <c r="AQ67" s="105">
        <f t="shared" si="37"/>
        <v>5.8948111542534418</v>
      </c>
      <c r="AR67" s="105">
        <f t="shared" si="38"/>
        <v>5.540355677154583</v>
      </c>
      <c r="AS67" s="105">
        <f t="shared" si="39"/>
        <v>6.2727935813274991</v>
      </c>
      <c r="AT67" s="108"/>
      <c r="AU67" s="105">
        <f t="shared" si="40"/>
        <v>9.100239479986314</v>
      </c>
      <c r="AV67" s="105">
        <f t="shared" si="41"/>
        <v>9.1516366065464254</v>
      </c>
      <c r="AW67" s="105">
        <f t="shared" si="42"/>
        <v>9.0462833099579232</v>
      </c>
      <c r="AX67" s="108"/>
      <c r="AY67" s="105">
        <f t="shared" si="43"/>
        <v>9.6338428723782439</v>
      </c>
      <c r="AZ67" s="105">
        <f t="shared" si="44"/>
        <v>11.933007676203768</v>
      </c>
      <c r="BA67" s="105">
        <f t="shared" si="45"/>
        <v>7.2463768115942031</v>
      </c>
      <c r="BB67" s="146"/>
      <c r="BC67" s="105">
        <f t="shared" si="46"/>
        <v>6.2341428053642627</v>
      </c>
      <c r="BD67" s="105">
        <f t="shared" si="47"/>
        <v>8.1692195477753469</v>
      </c>
      <c r="BE67" s="105">
        <f t="shared" si="48"/>
        <v>4.3227665706051877</v>
      </c>
    </row>
    <row r="68" spans="1:57" ht="15" customHeight="1" x14ac:dyDescent="0.2">
      <c r="A68" s="110" t="s">
        <v>88</v>
      </c>
      <c r="B68" s="121">
        <v>1955</v>
      </c>
      <c r="C68" s="121">
        <v>1191</v>
      </c>
      <c r="D68" s="121">
        <v>764</v>
      </c>
      <c r="E68" s="121"/>
      <c r="F68" s="121">
        <v>0</v>
      </c>
      <c r="G68" s="121">
        <v>0</v>
      </c>
      <c r="H68" s="121">
        <v>0</v>
      </c>
      <c r="I68" s="121"/>
      <c r="J68" s="121">
        <v>487</v>
      </c>
      <c r="K68" s="121">
        <v>293</v>
      </c>
      <c r="L68" s="121">
        <v>194</v>
      </c>
      <c r="M68" s="121"/>
      <c r="N68" s="121">
        <v>319</v>
      </c>
      <c r="O68" s="121">
        <v>197</v>
      </c>
      <c r="P68" s="121">
        <v>122</v>
      </c>
      <c r="Q68" s="121"/>
      <c r="R68" s="121">
        <v>497</v>
      </c>
      <c r="S68" s="121">
        <v>292</v>
      </c>
      <c r="T68" s="121">
        <v>205</v>
      </c>
      <c r="U68" s="121"/>
      <c r="V68" s="121">
        <v>421</v>
      </c>
      <c r="W68" s="121">
        <v>248</v>
      </c>
      <c r="X68" s="121">
        <v>173</v>
      </c>
      <c r="Y68" s="121"/>
      <c r="Z68" s="121">
        <v>231</v>
      </c>
      <c r="AA68" s="121">
        <v>161</v>
      </c>
      <c r="AB68" s="121">
        <v>70</v>
      </c>
      <c r="AD68" s="110" t="s">
        <v>88</v>
      </c>
      <c r="AE68" s="105">
        <f t="shared" si="28"/>
        <v>7.9877425944841676</v>
      </c>
      <c r="AF68" s="105">
        <f t="shared" si="29"/>
        <v>9.4388968140751306</v>
      </c>
      <c r="AG68" s="105">
        <f t="shared" si="30"/>
        <v>6.4434511259171794</v>
      </c>
      <c r="AH68" s="146"/>
      <c r="AI68" s="105">
        <f t="shared" si="31"/>
        <v>0</v>
      </c>
      <c r="AJ68" s="105">
        <f t="shared" si="32"/>
        <v>0</v>
      </c>
      <c r="AK68" s="105">
        <f t="shared" si="33"/>
        <v>0</v>
      </c>
      <c r="AL68" s="108"/>
      <c r="AM68" s="105">
        <f t="shared" si="34"/>
        <v>10.715071507150716</v>
      </c>
      <c r="AN68" s="105">
        <f t="shared" si="35"/>
        <v>12.218515429524604</v>
      </c>
      <c r="AO68" s="105">
        <f t="shared" si="36"/>
        <v>9.0358639962738696</v>
      </c>
      <c r="AP68" s="108"/>
      <c r="AQ68" s="105">
        <f t="shared" si="37"/>
        <v>7.6279292204686753</v>
      </c>
      <c r="AR68" s="105">
        <f t="shared" si="38"/>
        <v>9.2185306504445474</v>
      </c>
      <c r="AS68" s="105">
        <f t="shared" si="39"/>
        <v>5.9657701711491447</v>
      </c>
      <c r="AT68" s="108"/>
      <c r="AU68" s="105">
        <f t="shared" si="40"/>
        <v>12.256473489519113</v>
      </c>
      <c r="AV68" s="105">
        <f t="shared" si="41"/>
        <v>13.812677388836327</v>
      </c>
      <c r="AW68" s="105">
        <f t="shared" si="42"/>
        <v>10.56156620298815</v>
      </c>
      <c r="AX68" s="108"/>
      <c r="AY68" s="105">
        <f t="shared" si="43"/>
        <v>10.814282044695608</v>
      </c>
      <c r="AZ68" s="105">
        <f t="shared" si="44"/>
        <v>12.909942738157209</v>
      </c>
      <c r="BA68" s="105">
        <f t="shared" si="45"/>
        <v>8.7728194726166322</v>
      </c>
      <c r="BB68" s="146"/>
      <c r="BC68" s="105">
        <f t="shared" si="46"/>
        <v>6.3531353135313537</v>
      </c>
      <c r="BD68" s="105">
        <f t="shared" si="47"/>
        <v>8.5275423728813546</v>
      </c>
      <c r="BE68" s="105">
        <f t="shared" si="48"/>
        <v>4.0045766590389018</v>
      </c>
    </row>
    <row r="69" spans="1:57" ht="15" customHeight="1" x14ac:dyDescent="0.2">
      <c r="A69" s="110" t="s">
        <v>89</v>
      </c>
      <c r="B69" s="121">
        <v>525</v>
      </c>
      <c r="C69" s="121">
        <v>331</v>
      </c>
      <c r="D69" s="121">
        <v>194</v>
      </c>
      <c r="E69" s="121"/>
      <c r="F69" s="121">
        <v>1</v>
      </c>
      <c r="G69" s="121">
        <v>0</v>
      </c>
      <c r="H69" s="121">
        <v>1</v>
      </c>
      <c r="I69" s="121"/>
      <c r="J69" s="121">
        <v>111</v>
      </c>
      <c r="K69" s="121">
        <v>74</v>
      </c>
      <c r="L69" s="121">
        <v>37</v>
      </c>
      <c r="M69" s="121"/>
      <c r="N69" s="121">
        <v>116</v>
      </c>
      <c r="O69" s="121">
        <v>71</v>
      </c>
      <c r="P69" s="121">
        <v>45</v>
      </c>
      <c r="Q69" s="121"/>
      <c r="R69" s="121">
        <v>165</v>
      </c>
      <c r="S69" s="121">
        <v>99</v>
      </c>
      <c r="T69" s="121">
        <v>66</v>
      </c>
      <c r="U69" s="121"/>
      <c r="V69" s="121">
        <v>109</v>
      </c>
      <c r="W69" s="121">
        <v>70</v>
      </c>
      <c r="X69" s="121">
        <v>39</v>
      </c>
      <c r="Y69" s="121"/>
      <c r="Z69" s="121">
        <v>23</v>
      </c>
      <c r="AA69" s="121">
        <v>17</v>
      </c>
      <c r="AB69" s="121">
        <v>6</v>
      </c>
      <c r="AD69" s="110" t="s">
        <v>89</v>
      </c>
      <c r="AE69" s="105">
        <f t="shared" si="28"/>
        <v>6.3002520100804036</v>
      </c>
      <c r="AF69" s="105">
        <f t="shared" si="29"/>
        <v>7.6798143851508129</v>
      </c>
      <c r="AG69" s="105">
        <f t="shared" si="30"/>
        <v>4.8222719363658957</v>
      </c>
      <c r="AH69" s="146"/>
      <c r="AI69" s="105">
        <f t="shared" si="31"/>
        <v>6.8259385665529013E-2</v>
      </c>
      <c r="AJ69" s="105">
        <f t="shared" si="32"/>
        <v>0</v>
      </c>
      <c r="AK69" s="105">
        <f t="shared" si="33"/>
        <v>0.14265335235378032</v>
      </c>
      <c r="AL69" s="108"/>
      <c r="AM69" s="105">
        <f t="shared" si="34"/>
        <v>7.147456535737283</v>
      </c>
      <c r="AN69" s="105">
        <f t="shared" si="35"/>
        <v>9.2154420921544205</v>
      </c>
      <c r="AO69" s="105">
        <f t="shared" si="36"/>
        <v>4.9333333333333336</v>
      </c>
      <c r="AP69" s="108"/>
      <c r="AQ69" s="105">
        <f t="shared" si="37"/>
        <v>8.5608856088560898</v>
      </c>
      <c r="AR69" s="105">
        <f t="shared" si="38"/>
        <v>9.793103448275863</v>
      </c>
      <c r="AS69" s="105">
        <f t="shared" si="39"/>
        <v>7.1428571428571423</v>
      </c>
      <c r="AT69" s="108"/>
      <c r="AU69" s="105">
        <f t="shared" si="40"/>
        <v>11.627906976744185</v>
      </c>
      <c r="AV69" s="105">
        <f t="shared" si="41"/>
        <v>13.846153846153847</v>
      </c>
      <c r="AW69" s="105">
        <f t="shared" si="42"/>
        <v>9.375</v>
      </c>
      <c r="AX69" s="108"/>
      <c r="AY69" s="105">
        <f t="shared" si="43"/>
        <v>8.4957131722525343</v>
      </c>
      <c r="AZ69" s="105">
        <f t="shared" si="44"/>
        <v>10.479041916167663</v>
      </c>
      <c r="BA69" s="105">
        <f t="shared" si="45"/>
        <v>6.3414634146341466</v>
      </c>
      <c r="BB69" s="146"/>
      <c r="BC69" s="105">
        <f t="shared" si="46"/>
        <v>1.8282988871224166</v>
      </c>
      <c r="BD69" s="105">
        <f t="shared" si="47"/>
        <v>2.6771653543307088</v>
      </c>
      <c r="BE69" s="105">
        <f t="shared" si="48"/>
        <v>0.96308186195826639</v>
      </c>
    </row>
    <row r="70" spans="1:57" ht="15" customHeight="1" x14ac:dyDescent="0.2">
      <c r="A70" s="157" t="s">
        <v>90</v>
      </c>
      <c r="B70" s="121">
        <v>2816</v>
      </c>
      <c r="C70" s="121">
        <v>1650</v>
      </c>
      <c r="D70" s="121">
        <v>1166</v>
      </c>
      <c r="E70" s="121"/>
      <c r="F70" s="121">
        <v>7</v>
      </c>
      <c r="G70" s="121">
        <v>4</v>
      </c>
      <c r="H70" s="121">
        <v>3</v>
      </c>
      <c r="I70" s="121"/>
      <c r="J70" s="121">
        <v>533</v>
      </c>
      <c r="K70" s="121">
        <v>306</v>
      </c>
      <c r="L70" s="121">
        <v>227</v>
      </c>
      <c r="M70" s="121"/>
      <c r="N70" s="121">
        <v>425</v>
      </c>
      <c r="O70" s="121">
        <v>256</v>
      </c>
      <c r="P70" s="121">
        <v>169</v>
      </c>
      <c r="Q70" s="121"/>
      <c r="R70" s="121">
        <v>647</v>
      </c>
      <c r="S70" s="121">
        <v>374</v>
      </c>
      <c r="T70" s="121">
        <v>273</v>
      </c>
      <c r="U70" s="121"/>
      <c r="V70" s="121">
        <v>723</v>
      </c>
      <c r="W70" s="121">
        <v>395</v>
      </c>
      <c r="X70" s="121">
        <v>328</v>
      </c>
      <c r="Y70" s="121"/>
      <c r="Z70" s="121">
        <v>481</v>
      </c>
      <c r="AA70" s="121">
        <v>315</v>
      </c>
      <c r="AB70" s="121">
        <v>166</v>
      </c>
      <c r="AD70" s="157" t="s">
        <v>90</v>
      </c>
      <c r="AE70" s="105">
        <f t="shared" si="28"/>
        <v>8.0616071684177371</v>
      </c>
      <c r="AF70" s="105">
        <f t="shared" si="29"/>
        <v>9.2183920889435171</v>
      </c>
      <c r="AG70" s="105">
        <f t="shared" si="30"/>
        <v>6.8459370596524201</v>
      </c>
      <c r="AH70" s="146"/>
      <c r="AI70" s="105">
        <f t="shared" si="31"/>
        <v>0.12274241627213747</v>
      </c>
      <c r="AJ70" s="105">
        <f t="shared" si="32"/>
        <v>0.13522650439486139</v>
      </c>
      <c r="AK70" s="105">
        <f t="shared" si="33"/>
        <v>0.10928961748633879</v>
      </c>
      <c r="AL70" s="108"/>
      <c r="AM70" s="105">
        <f t="shared" si="34"/>
        <v>8.6259912607217988</v>
      </c>
      <c r="AN70" s="105">
        <f t="shared" si="35"/>
        <v>9.7112027927642028</v>
      </c>
      <c r="AO70" s="105">
        <f t="shared" si="36"/>
        <v>7.4966974900924699</v>
      </c>
      <c r="AP70" s="108"/>
      <c r="AQ70" s="105">
        <f t="shared" si="37"/>
        <v>7.1572920175143144</v>
      </c>
      <c r="AR70" s="105">
        <f t="shared" si="38"/>
        <v>8.3879423328964613</v>
      </c>
      <c r="AS70" s="105">
        <f t="shared" si="39"/>
        <v>5.8558558558558556</v>
      </c>
      <c r="AT70" s="108"/>
      <c r="AU70" s="105">
        <f t="shared" si="40"/>
        <v>11.082562521411441</v>
      </c>
      <c r="AV70" s="105">
        <f t="shared" si="41"/>
        <v>12.404643449419568</v>
      </c>
      <c r="AW70" s="105">
        <f t="shared" si="42"/>
        <v>9.6705632306057385</v>
      </c>
      <c r="AX70" s="108"/>
      <c r="AY70" s="105">
        <f t="shared" si="43"/>
        <v>12.803258367274658</v>
      </c>
      <c r="AZ70" s="105">
        <f t="shared" si="44"/>
        <v>13.569220199244244</v>
      </c>
      <c r="BA70" s="105">
        <f t="shared" si="45"/>
        <v>11.988304093567251</v>
      </c>
      <c r="BB70" s="146"/>
      <c r="BC70" s="105">
        <f t="shared" si="46"/>
        <v>8.5495911837895484</v>
      </c>
      <c r="BD70" s="105">
        <f t="shared" si="47"/>
        <v>11.201991465149359</v>
      </c>
      <c r="BE70" s="105">
        <f t="shared" si="48"/>
        <v>5.8990760483297793</v>
      </c>
    </row>
    <row r="71" spans="1:57" ht="15" customHeight="1" x14ac:dyDescent="0.2">
      <c r="A71" s="110" t="s">
        <v>91</v>
      </c>
      <c r="B71" s="121">
        <v>508</v>
      </c>
      <c r="C71" s="121">
        <v>280</v>
      </c>
      <c r="D71" s="121">
        <v>228</v>
      </c>
      <c r="E71" s="121"/>
      <c r="F71" s="121">
        <v>0</v>
      </c>
      <c r="G71" s="121">
        <v>0</v>
      </c>
      <c r="H71" s="121">
        <v>0</v>
      </c>
      <c r="I71" s="121"/>
      <c r="J71" s="121">
        <v>107</v>
      </c>
      <c r="K71" s="121">
        <v>56</v>
      </c>
      <c r="L71" s="121">
        <v>51</v>
      </c>
      <c r="M71" s="121"/>
      <c r="N71" s="121">
        <v>93</v>
      </c>
      <c r="O71" s="121">
        <v>48</v>
      </c>
      <c r="P71" s="121">
        <v>45</v>
      </c>
      <c r="Q71" s="121"/>
      <c r="R71" s="121">
        <v>137</v>
      </c>
      <c r="S71" s="121">
        <v>86</v>
      </c>
      <c r="T71" s="121">
        <v>51</v>
      </c>
      <c r="U71" s="121"/>
      <c r="V71" s="121">
        <v>114</v>
      </c>
      <c r="W71" s="121">
        <v>55</v>
      </c>
      <c r="X71" s="121">
        <v>59</v>
      </c>
      <c r="Y71" s="121"/>
      <c r="Z71" s="121">
        <v>57</v>
      </c>
      <c r="AA71" s="121">
        <v>35</v>
      </c>
      <c r="AB71" s="121">
        <v>22</v>
      </c>
      <c r="AD71" s="110" t="s">
        <v>91</v>
      </c>
      <c r="AE71" s="105">
        <f t="shared" si="28"/>
        <v>5.3739553580873798</v>
      </c>
      <c r="AF71" s="105">
        <f t="shared" si="29"/>
        <v>5.8321183086856898</v>
      </c>
      <c r="AG71" s="105">
        <f t="shared" si="30"/>
        <v>4.9011177987962169</v>
      </c>
      <c r="AH71" s="146"/>
      <c r="AI71" s="105">
        <f t="shared" si="31"/>
        <v>0</v>
      </c>
      <c r="AJ71" s="105">
        <f t="shared" si="32"/>
        <v>0</v>
      </c>
      <c r="AK71" s="105">
        <f t="shared" si="33"/>
        <v>0</v>
      </c>
      <c r="AL71" s="108"/>
      <c r="AM71" s="105">
        <f t="shared" si="34"/>
        <v>6.0864618885096702</v>
      </c>
      <c r="AN71" s="105">
        <f t="shared" si="35"/>
        <v>6.2222222222222223</v>
      </c>
      <c r="AO71" s="105">
        <f t="shared" si="36"/>
        <v>5.9440559440559442</v>
      </c>
      <c r="AP71" s="108"/>
      <c r="AQ71" s="105">
        <f t="shared" si="37"/>
        <v>5.525846702317291</v>
      </c>
      <c r="AR71" s="105">
        <f t="shared" si="38"/>
        <v>5.8536585365853666</v>
      </c>
      <c r="AS71" s="105">
        <f t="shared" si="39"/>
        <v>5.2143684820393981</v>
      </c>
      <c r="AT71" s="108"/>
      <c r="AU71" s="105">
        <f t="shared" si="40"/>
        <v>8.810289389067524</v>
      </c>
      <c r="AV71" s="105">
        <f t="shared" si="41"/>
        <v>10.475030450669914</v>
      </c>
      <c r="AW71" s="105">
        <f t="shared" si="42"/>
        <v>6.9482288828337877</v>
      </c>
      <c r="AX71" s="108"/>
      <c r="AY71" s="105">
        <f t="shared" si="43"/>
        <v>7.6716016150740236</v>
      </c>
      <c r="AZ71" s="105">
        <f t="shared" si="44"/>
        <v>7.2083879423328963</v>
      </c>
      <c r="BA71" s="105">
        <f t="shared" si="45"/>
        <v>8.1604426002766246</v>
      </c>
      <c r="BB71" s="146"/>
      <c r="BC71" s="105">
        <f t="shared" si="46"/>
        <v>3.9638386648122395</v>
      </c>
      <c r="BD71" s="105">
        <f t="shared" si="47"/>
        <v>4.6979865771812079</v>
      </c>
      <c r="BE71" s="105">
        <f t="shared" si="48"/>
        <v>3.1746031746031744</v>
      </c>
    </row>
    <row r="72" spans="1:57" ht="15" customHeight="1" x14ac:dyDescent="0.2">
      <c r="A72" s="110" t="s">
        <v>92</v>
      </c>
      <c r="B72" s="121">
        <v>1977</v>
      </c>
      <c r="C72" s="121">
        <v>1166</v>
      </c>
      <c r="D72" s="121">
        <v>811</v>
      </c>
      <c r="E72" s="121"/>
      <c r="F72" s="121">
        <v>6</v>
      </c>
      <c r="G72" s="121">
        <v>5</v>
      </c>
      <c r="H72" s="121">
        <v>1</v>
      </c>
      <c r="I72" s="121"/>
      <c r="J72" s="121">
        <v>374</v>
      </c>
      <c r="K72" s="121">
        <v>202</v>
      </c>
      <c r="L72" s="121">
        <v>172</v>
      </c>
      <c r="M72" s="121"/>
      <c r="N72" s="121">
        <v>297</v>
      </c>
      <c r="O72" s="121">
        <v>182</v>
      </c>
      <c r="P72" s="121">
        <v>115</v>
      </c>
      <c r="Q72" s="121"/>
      <c r="R72" s="121">
        <v>518</v>
      </c>
      <c r="S72" s="121">
        <v>316</v>
      </c>
      <c r="T72" s="121">
        <v>202</v>
      </c>
      <c r="U72" s="121"/>
      <c r="V72" s="121">
        <v>520</v>
      </c>
      <c r="W72" s="121">
        <v>316</v>
      </c>
      <c r="X72" s="121">
        <v>204</v>
      </c>
      <c r="Y72" s="121"/>
      <c r="Z72" s="121">
        <v>262</v>
      </c>
      <c r="AA72" s="121">
        <v>145</v>
      </c>
      <c r="AB72" s="121">
        <v>117</v>
      </c>
      <c r="AD72" s="110" t="s">
        <v>92</v>
      </c>
      <c r="AE72" s="105">
        <f t="shared" si="28"/>
        <v>5.9972698316396178</v>
      </c>
      <c r="AF72" s="105">
        <f t="shared" si="29"/>
        <v>6.9595320520472725</v>
      </c>
      <c r="AG72" s="105">
        <f t="shared" si="30"/>
        <v>5.0027758929122204</v>
      </c>
      <c r="AH72" s="146"/>
      <c r="AI72" s="105">
        <f t="shared" si="31"/>
        <v>0.10824463287028685</v>
      </c>
      <c r="AJ72" s="105">
        <f t="shared" si="32"/>
        <v>0.18109380659181454</v>
      </c>
      <c r="AK72" s="105">
        <f t="shared" si="33"/>
        <v>3.5945363048166791E-2</v>
      </c>
      <c r="AL72" s="108"/>
      <c r="AM72" s="105">
        <f t="shared" si="34"/>
        <v>6.5775589166373551</v>
      </c>
      <c r="AN72" s="105">
        <f t="shared" si="35"/>
        <v>6.927297668038408</v>
      </c>
      <c r="AO72" s="105">
        <f t="shared" si="36"/>
        <v>6.209386281588448</v>
      </c>
      <c r="AP72" s="108"/>
      <c r="AQ72" s="105">
        <f t="shared" si="37"/>
        <v>5.4847645429362881</v>
      </c>
      <c r="AR72" s="105">
        <f t="shared" si="38"/>
        <v>6.5775207806288396</v>
      </c>
      <c r="AS72" s="105">
        <f t="shared" si="39"/>
        <v>4.3429003021148036</v>
      </c>
      <c r="AT72" s="108"/>
      <c r="AU72" s="105">
        <f t="shared" si="40"/>
        <v>9.4993581514762511</v>
      </c>
      <c r="AV72" s="105">
        <f t="shared" si="41"/>
        <v>11.181882519462137</v>
      </c>
      <c r="AW72" s="105">
        <f t="shared" si="42"/>
        <v>7.6893795203654358</v>
      </c>
      <c r="AX72" s="108"/>
      <c r="AY72" s="105">
        <f t="shared" si="43"/>
        <v>9.470041886723731</v>
      </c>
      <c r="AZ72" s="105">
        <f t="shared" si="44"/>
        <v>11.33428981348637</v>
      </c>
      <c r="BA72" s="105">
        <f t="shared" si="45"/>
        <v>7.5471698113207548</v>
      </c>
      <c r="BB72" s="146"/>
      <c r="BC72" s="105">
        <f t="shared" si="46"/>
        <v>4.8726055421238614</v>
      </c>
      <c r="BD72" s="105">
        <f t="shared" si="47"/>
        <v>5.3783382789317509</v>
      </c>
      <c r="BE72" s="105">
        <f t="shared" si="48"/>
        <v>4.3640432674375234</v>
      </c>
    </row>
    <row r="73" spans="1:57" ht="15" customHeight="1" x14ac:dyDescent="0.2">
      <c r="A73" s="110" t="s">
        <v>93</v>
      </c>
      <c r="B73" s="121">
        <v>600</v>
      </c>
      <c r="C73" s="121">
        <v>374</v>
      </c>
      <c r="D73" s="121">
        <v>226</v>
      </c>
      <c r="E73" s="121"/>
      <c r="F73" s="121">
        <v>0</v>
      </c>
      <c r="G73" s="121">
        <v>0</v>
      </c>
      <c r="H73" s="121">
        <v>0</v>
      </c>
      <c r="I73" s="121"/>
      <c r="J73" s="121">
        <v>172</v>
      </c>
      <c r="K73" s="121">
        <v>101</v>
      </c>
      <c r="L73" s="121">
        <v>71</v>
      </c>
      <c r="M73" s="121"/>
      <c r="N73" s="121">
        <v>104</v>
      </c>
      <c r="O73" s="121">
        <v>58</v>
      </c>
      <c r="P73" s="121">
        <v>46</v>
      </c>
      <c r="Q73" s="121"/>
      <c r="R73" s="121">
        <v>143</v>
      </c>
      <c r="S73" s="121">
        <v>94</v>
      </c>
      <c r="T73" s="121">
        <v>49</v>
      </c>
      <c r="U73" s="121"/>
      <c r="V73" s="121">
        <v>121</v>
      </c>
      <c r="W73" s="121">
        <v>75</v>
      </c>
      <c r="X73" s="121">
        <v>46</v>
      </c>
      <c r="Y73" s="121"/>
      <c r="Z73" s="121">
        <v>60</v>
      </c>
      <c r="AA73" s="121">
        <v>46</v>
      </c>
      <c r="AB73" s="121">
        <v>14</v>
      </c>
      <c r="AD73" s="110" t="s">
        <v>93</v>
      </c>
      <c r="AE73" s="105">
        <f t="shared" si="28"/>
        <v>7.6687116564417179</v>
      </c>
      <c r="AF73" s="105">
        <f t="shared" si="29"/>
        <v>9.2688971499380415</v>
      </c>
      <c r="AG73" s="105">
        <f t="shared" si="30"/>
        <v>5.9646344681974135</v>
      </c>
      <c r="AH73" s="146"/>
      <c r="AI73" s="105">
        <f t="shared" si="31"/>
        <v>0</v>
      </c>
      <c r="AJ73" s="105">
        <f t="shared" si="32"/>
        <v>0</v>
      </c>
      <c r="AK73" s="105">
        <f t="shared" si="33"/>
        <v>0</v>
      </c>
      <c r="AL73" s="108"/>
      <c r="AM73" s="105">
        <f t="shared" si="34"/>
        <v>12.09563994374121</v>
      </c>
      <c r="AN73" s="105">
        <f t="shared" si="35"/>
        <v>13.520749665327978</v>
      </c>
      <c r="AO73" s="105">
        <f t="shared" si="36"/>
        <v>10.518518518518519</v>
      </c>
      <c r="AP73" s="108"/>
      <c r="AQ73" s="105">
        <f t="shared" si="37"/>
        <v>7.6023391812865491</v>
      </c>
      <c r="AR73" s="105">
        <f t="shared" si="38"/>
        <v>8.695652173913043</v>
      </c>
      <c r="AS73" s="105">
        <f t="shared" si="39"/>
        <v>6.5620542082738949</v>
      </c>
      <c r="AT73" s="108"/>
      <c r="AU73" s="105">
        <f t="shared" si="40"/>
        <v>11.56957928802589</v>
      </c>
      <c r="AV73" s="105">
        <f t="shared" si="41"/>
        <v>14.641744548286603</v>
      </c>
      <c r="AW73" s="105">
        <f t="shared" si="42"/>
        <v>8.2491582491582491</v>
      </c>
      <c r="AX73" s="108"/>
      <c r="AY73" s="105">
        <f t="shared" si="43"/>
        <v>9.595559080095164</v>
      </c>
      <c r="AZ73" s="105">
        <f t="shared" si="44"/>
        <v>11.811023622047244</v>
      </c>
      <c r="BA73" s="105">
        <f t="shared" si="45"/>
        <v>7.3482428115015974</v>
      </c>
      <c r="BB73" s="146"/>
      <c r="BC73" s="105">
        <f t="shared" si="46"/>
        <v>5.0293378038558254</v>
      </c>
      <c r="BD73" s="105">
        <f t="shared" si="47"/>
        <v>7.044410413476264</v>
      </c>
      <c r="BE73" s="105">
        <f t="shared" si="48"/>
        <v>2.5925925925925926</v>
      </c>
    </row>
    <row r="74" spans="1:57" ht="15" customHeight="1" x14ac:dyDescent="0.2">
      <c r="A74" s="110" t="s">
        <v>94</v>
      </c>
      <c r="B74" s="121">
        <v>1080</v>
      </c>
      <c r="C74" s="121">
        <v>666</v>
      </c>
      <c r="D74" s="121">
        <v>414</v>
      </c>
      <c r="E74" s="121"/>
      <c r="F74" s="121">
        <v>1</v>
      </c>
      <c r="G74" s="121">
        <v>0</v>
      </c>
      <c r="H74" s="121">
        <v>1</v>
      </c>
      <c r="I74" s="121"/>
      <c r="J74" s="121">
        <v>227</v>
      </c>
      <c r="K74" s="121">
        <v>142</v>
      </c>
      <c r="L74" s="121">
        <v>85</v>
      </c>
      <c r="M74" s="121"/>
      <c r="N74" s="121">
        <v>157</v>
      </c>
      <c r="O74" s="121">
        <v>97</v>
      </c>
      <c r="P74" s="121">
        <v>60</v>
      </c>
      <c r="Q74" s="121"/>
      <c r="R74" s="121">
        <v>260</v>
      </c>
      <c r="S74" s="121">
        <v>157</v>
      </c>
      <c r="T74" s="121">
        <v>103</v>
      </c>
      <c r="U74" s="121"/>
      <c r="V74" s="121">
        <v>265</v>
      </c>
      <c r="W74" s="121">
        <v>160</v>
      </c>
      <c r="X74" s="121">
        <v>105</v>
      </c>
      <c r="Y74" s="121"/>
      <c r="Z74" s="121">
        <v>170</v>
      </c>
      <c r="AA74" s="121">
        <v>110</v>
      </c>
      <c r="AB74" s="121">
        <v>60</v>
      </c>
      <c r="AD74" s="110" t="s">
        <v>94</v>
      </c>
      <c r="AE74" s="105">
        <f t="shared" si="28"/>
        <v>8.7124878993223618</v>
      </c>
      <c r="AF74" s="105">
        <f t="shared" si="29"/>
        <v>10.536307546274323</v>
      </c>
      <c r="AG74" s="105">
        <f t="shared" si="30"/>
        <v>6.8148148148148149</v>
      </c>
      <c r="AH74" s="146"/>
      <c r="AI74" s="105">
        <f t="shared" si="31"/>
        <v>4.6533271288971619E-2</v>
      </c>
      <c r="AJ74" s="105">
        <f t="shared" si="32"/>
        <v>0</v>
      </c>
      <c r="AK74" s="105">
        <f t="shared" si="33"/>
        <v>9.442870632672333E-2</v>
      </c>
      <c r="AL74" s="108"/>
      <c r="AM74" s="105">
        <f t="shared" si="34"/>
        <v>9.9213286713286717</v>
      </c>
      <c r="AN74" s="105">
        <f t="shared" si="35"/>
        <v>11.784232365145227</v>
      </c>
      <c r="AO74" s="105">
        <f t="shared" si="36"/>
        <v>7.8485687903970449</v>
      </c>
      <c r="AP74" s="108"/>
      <c r="AQ74" s="105">
        <f t="shared" si="37"/>
        <v>7.3227611940298507</v>
      </c>
      <c r="AR74" s="105">
        <f t="shared" si="38"/>
        <v>9.2117758784425448</v>
      </c>
      <c r="AS74" s="105">
        <f t="shared" si="39"/>
        <v>5.4995417048579283</v>
      </c>
      <c r="AT74" s="108"/>
      <c r="AU74" s="105">
        <f t="shared" si="40"/>
        <v>13.032581453634084</v>
      </c>
      <c r="AV74" s="105">
        <f t="shared" si="41"/>
        <v>15.242718446601941</v>
      </c>
      <c r="AW74" s="105">
        <f t="shared" si="42"/>
        <v>10.673575129533679</v>
      </c>
      <c r="AX74" s="108"/>
      <c r="AY74" s="105">
        <f t="shared" si="43"/>
        <v>13.867085295656725</v>
      </c>
      <c r="AZ74" s="105">
        <f t="shared" si="44"/>
        <v>16.895459345300949</v>
      </c>
      <c r="BA74" s="105">
        <f t="shared" si="45"/>
        <v>10.892116182572614</v>
      </c>
      <c r="BB74" s="146"/>
      <c r="BC74" s="105">
        <f t="shared" si="46"/>
        <v>8.9051859612362492</v>
      </c>
      <c r="BD74" s="105">
        <f t="shared" si="47"/>
        <v>11.04417670682731</v>
      </c>
      <c r="BE74" s="105">
        <f t="shared" si="48"/>
        <v>6.571741511500548</v>
      </c>
    </row>
    <row r="75" spans="1:57" ht="15" customHeight="1" x14ac:dyDescent="0.2">
      <c r="A75" s="110" t="s">
        <v>95</v>
      </c>
      <c r="B75" s="121">
        <v>344</v>
      </c>
      <c r="C75" s="121">
        <v>217</v>
      </c>
      <c r="D75" s="121">
        <v>127</v>
      </c>
      <c r="E75" s="121"/>
      <c r="F75" s="121">
        <v>0</v>
      </c>
      <c r="G75" s="121">
        <v>0</v>
      </c>
      <c r="H75" s="121">
        <v>0</v>
      </c>
      <c r="I75" s="121"/>
      <c r="J75" s="121">
        <v>71</v>
      </c>
      <c r="K75" s="121">
        <v>43</v>
      </c>
      <c r="L75" s="121">
        <v>28</v>
      </c>
      <c r="M75" s="121"/>
      <c r="N75" s="121">
        <v>53</v>
      </c>
      <c r="O75" s="121">
        <v>33</v>
      </c>
      <c r="P75" s="121">
        <v>20</v>
      </c>
      <c r="Q75" s="121"/>
      <c r="R75" s="121">
        <v>89</v>
      </c>
      <c r="S75" s="121">
        <v>52</v>
      </c>
      <c r="T75" s="121">
        <v>37</v>
      </c>
      <c r="U75" s="121"/>
      <c r="V75" s="121">
        <v>89</v>
      </c>
      <c r="W75" s="121">
        <v>58</v>
      </c>
      <c r="X75" s="121">
        <v>31</v>
      </c>
      <c r="Y75" s="121"/>
      <c r="Z75" s="121">
        <v>42</v>
      </c>
      <c r="AA75" s="121">
        <v>31</v>
      </c>
      <c r="AB75" s="121">
        <v>11</v>
      </c>
      <c r="AD75" s="110" t="s">
        <v>95</v>
      </c>
      <c r="AE75" s="105">
        <f t="shared" si="28"/>
        <v>4.9318996415770613</v>
      </c>
      <c r="AF75" s="105">
        <f t="shared" si="29"/>
        <v>5.9338255400601589</v>
      </c>
      <c r="AG75" s="105">
        <f t="shared" si="30"/>
        <v>3.8276069921639544</v>
      </c>
      <c r="AH75" s="146"/>
      <c r="AI75" s="105">
        <f t="shared" si="31"/>
        <v>0</v>
      </c>
      <c r="AJ75" s="105">
        <f t="shared" si="32"/>
        <v>0</v>
      </c>
      <c r="AK75" s="105">
        <f t="shared" si="33"/>
        <v>0</v>
      </c>
      <c r="AL75" s="108"/>
      <c r="AM75" s="105">
        <f t="shared" si="34"/>
        <v>5.5599060297572436</v>
      </c>
      <c r="AN75" s="105">
        <f t="shared" si="35"/>
        <v>6.3609467455621305</v>
      </c>
      <c r="AO75" s="105">
        <f t="shared" si="36"/>
        <v>4.6589018302828622</v>
      </c>
      <c r="AP75" s="108"/>
      <c r="AQ75" s="105">
        <f t="shared" si="37"/>
        <v>4.6696035242290748</v>
      </c>
      <c r="AR75" s="105">
        <f t="shared" si="38"/>
        <v>5.4545454545454541</v>
      </c>
      <c r="AS75" s="105">
        <f t="shared" si="39"/>
        <v>3.7735849056603774</v>
      </c>
      <c r="AT75" s="108"/>
      <c r="AU75" s="105">
        <f t="shared" si="40"/>
        <v>7.6133447390932414</v>
      </c>
      <c r="AV75" s="105">
        <f t="shared" si="41"/>
        <v>8.6522462562396019</v>
      </c>
      <c r="AW75" s="105">
        <f t="shared" si="42"/>
        <v>6.5140845070422531</v>
      </c>
      <c r="AX75" s="108"/>
      <c r="AY75" s="105">
        <f t="shared" si="43"/>
        <v>7.7123050259965336</v>
      </c>
      <c r="AZ75" s="105">
        <f t="shared" si="44"/>
        <v>9.5551894563426689</v>
      </c>
      <c r="BA75" s="105">
        <f t="shared" si="45"/>
        <v>5.6672760511883</v>
      </c>
      <c r="BB75" s="146"/>
      <c r="BC75" s="105">
        <f t="shared" si="46"/>
        <v>3.8461538461538463</v>
      </c>
      <c r="BD75" s="105">
        <f t="shared" si="47"/>
        <v>5.6159420289855069</v>
      </c>
      <c r="BE75" s="105">
        <f t="shared" si="48"/>
        <v>2.0370370370370372</v>
      </c>
    </row>
    <row r="76" spans="1:57" ht="15" customHeight="1" x14ac:dyDescent="0.2">
      <c r="A76" s="110" t="s">
        <v>96</v>
      </c>
      <c r="B76" s="121">
        <v>656</v>
      </c>
      <c r="C76" s="121">
        <v>405</v>
      </c>
      <c r="D76" s="121">
        <v>251</v>
      </c>
      <c r="E76" s="121"/>
      <c r="F76" s="121">
        <v>0</v>
      </c>
      <c r="G76" s="121">
        <v>0</v>
      </c>
      <c r="H76" s="121">
        <v>0</v>
      </c>
      <c r="I76" s="121"/>
      <c r="J76" s="121">
        <v>162</v>
      </c>
      <c r="K76" s="121">
        <v>102</v>
      </c>
      <c r="L76" s="121">
        <v>60</v>
      </c>
      <c r="M76" s="121"/>
      <c r="N76" s="121">
        <v>139</v>
      </c>
      <c r="O76" s="121">
        <v>82</v>
      </c>
      <c r="P76" s="121">
        <v>57</v>
      </c>
      <c r="Q76" s="121"/>
      <c r="R76" s="121">
        <v>156</v>
      </c>
      <c r="S76" s="121">
        <v>96</v>
      </c>
      <c r="T76" s="121">
        <v>60</v>
      </c>
      <c r="U76" s="121"/>
      <c r="V76" s="121">
        <v>140</v>
      </c>
      <c r="W76" s="121">
        <v>84</v>
      </c>
      <c r="X76" s="121">
        <v>56</v>
      </c>
      <c r="Y76" s="121"/>
      <c r="Z76" s="121">
        <v>59</v>
      </c>
      <c r="AA76" s="121">
        <v>41</v>
      </c>
      <c r="AB76" s="121">
        <v>18</v>
      </c>
      <c r="AD76" s="110" t="s">
        <v>96</v>
      </c>
      <c r="AE76" s="105">
        <f t="shared" si="28"/>
        <v>6.5989337088824067</v>
      </c>
      <c r="AF76" s="105">
        <f t="shared" si="29"/>
        <v>7.8064764841942944</v>
      </c>
      <c r="AG76" s="105">
        <f t="shared" si="30"/>
        <v>5.2808752366926148</v>
      </c>
      <c r="AH76" s="146"/>
      <c r="AI76" s="105">
        <f t="shared" si="31"/>
        <v>0</v>
      </c>
      <c r="AJ76" s="105">
        <f t="shared" si="32"/>
        <v>0</v>
      </c>
      <c r="AK76" s="105">
        <f t="shared" si="33"/>
        <v>0</v>
      </c>
      <c r="AL76" s="108"/>
      <c r="AM76" s="105">
        <f t="shared" si="34"/>
        <v>8.6170212765957448</v>
      </c>
      <c r="AN76" s="105">
        <f t="shared" si="35"/>
        <v>10.21021021021021</v>
      </c>
      <c r="AO76" s="105">
        <f t="shared" si="36"/>
        <v>6.8104426787741197</v>
      </c>
      <c r="AP76" s="108"/>
      <c r="AQ76" s="105">
        <f t="shared" si="37"/>
        <v>8.0955154338963311</v>
      </c>
      <c r="AR76" s="105">
        <f t="shared" si="38"/>
        <v>9.4036697247706424</v>
      </c>
      <c r="AS76" s="105">
        <f t="shared" si="39"/>
        <v>6.7455621301775155</v>
      </c>
      <c r="AT76" s="108"/>
      <c r="AU76" s="105">
        <f t="shared" si="40"/>
        <v>9.6</v>
      </c>
      <c r="AV76" s="105">
        <f t="shared" si="41"/>
        <v>11.294117647058824</v>
      </c>
      <c r="AW76" s="105">
        <f t="shared" si="42"/>
        <v>7.741935483870968</v>
      </c>
      <c r="AX76" s="108"/>
      <c r="AY76" s="105">
        <f t="shared" si="43"/>
        <v>9.3333333333333339</v>
      </c>
      <c r="AZ76" s="105">
        <f t="shared" si="44"/>
        <v>10.909090909090908</v>
      </c>
      <c r="BA76" s="105">
        <f t="shared" si="45"/>
        <v>7.6712328767123292</v>
      </c>
      <c r="BB76" s="146"/>
      <c r="BC76" s="105">
        <f t="shared" si="46"/>
        <v>3.9891818796484109</v>
      </c>
      <c r="BD76" s="105">
        <f t="shared" si="47"/>
        <v>5.3735255570117957</v>
      </c>
      <c r="BE76" s="105">
        <f t="shared" si="48"/>
        <v>2.5139664804469275</v>
      </c>
    </row>
    <row r="77" spans="1:57" ht="15" customHeight="1" x14ac:dyDescent="0.2">
      <c r="A77" s="110" t="s">
        <v>97</v>
      </c>
      <c r="B77" s="121">
        <v>477</v>
      </c>
      <c r="C77" s="121">
        <v>296</v>
      </c>
      <c r="D77" s="121">
        <v>181</v>
      </c>
      <c r="E77" s="121"/>
      <c r="F77" s="121">
        <v>0</v>
      </c>
      <c r="G77" s="121">
        <v>0</v>
      </c>
      <c r="H77" s="121">
        <v>0</v>
      </c>
      <c r="I77" s="121"/>
      <c r="J77" s="121">
        <v>125</v>
      </c>
      <c r="K77" s="121">
        <v>77</v>
      </c>
      <c r="L77" s="121">
        <v>48</v>
      </c>
      <c r="M77" s="121"/>
      <c r="N77" s="121">
        <v>94</v>
      </c>
      <c r="O77" s="121">
        <v>53</v>
      </c>
      <c r="P77" s="121">
        <v>41</v>
      </c>
      <c r="Q77" s="121"/>
      <c r="R77" s="121">
        <v>93</v>
      </c>
      <c r="S77" s="121">
        <v>60</v>
      </c>
      <c r="T77" s="121">
        <v>33</v>
      </c>
      <c r="U77" s="121"/>
      <c r="V77" s="121">
        <v>101</v>
      </c>
      <c r="W77" s="121">
        <v>60</v>
      </c>
      <c r="X77" s="121">
        <v>41</v>
      </c>
      <c r="Y77" s="121"/>
      <c r="Z77" s="121">
        <v>64</v>
      </c>
      <c r="AA77" s="121">
        <v>46</v>
      </c>
      <c r="AB77" s="121">
        <v>18</v>
      </c>
      <c r="AD77" s="110" t="s">
        <v>97</v>
      </c>
      <c r="AE77" s="105">
        <f t="shared" si="28"/>
        <v>7.0950468540829981</v>
      </c>
      <c r="AF77" s="105">
        <f t="shared" si="29"/>
        <v>8.4571428571428573</v>
      </c>
      <c r="AG77" s="105">
        <f t="shared" si="30"/>
        <v>5.6158858206639772</v>
      </c>
      <c r="AH77" s="146"/>
      <c r="AI77" s="105">
        <f t="shared" si="31"/>
        <v>0</v>
      </c>
      <c r="AJ77" s="105">
        <f t="shared" si="32"/>
        <v>0</v>
      </c>
      <c r="AK77" s="105">
        <f t="shared" si="33"/>
        <v>0</v>
      </c>
      <c r="AL77" s="108"/>
      <c r="AM77" s="105">
        <f t="shared" si="34"/>
        <v>9.7962382445141056</v>
      </c>
      <c r="AN77" s="105">
        <f t="shared" si="35"/>
        <v>11.526946107784433</v>
      </c>
      <c r="AO77" s="105">
        <f t="shared" si="36"/>
        <v>7.8947368421052628</v>
      </c>
      <c r="AP77" s="108"/>
      <c r="AQ77" s="105">
        <f t="shared" si="37"/>
        <v>8.4078711985688734</v>
      </c>
      <c r="AR77" s="105">
        <f t="shared" si="38"/>
        <v>8.8333333333333339</v>
      </c>
      <c r="AS77" s="105">
        <f t="shared" si="39"/>
        <v>7.9150579150579148</v>
      </c>
      <c r="AT77" s="108"/>
      <c r="AU77" s="105">
        <f t="shared" si="40"/>
        <v>8.4622383985441303</v>
      </c>
      <c r="AV77" s="105">
        <f t="shared" si="41"/>
        <v>10.291595197255575</v>
      </c>
      <c r="AW77" s="105">
        <f t="shared" si="42"/>
        <v>6.395348837209303</v>
      </c>
      <c r="AX77" s="108"/>
      <c r="AY77" s="105">
        <f t="shared" si="43"/>
        <v>9.4746716697936204</v>
      </c>
      <c r="AZ77" s="105">
        <f t="shared" si="44"/>
        <v>10.830324909747292</v>
      </c>
      <c r="BA77" s="105">
        <f t="shared" si="45"/>
        <v>8.0078125</v>
      </c>
      <c r="BB77" s="146"/>
      <c r="BC77" s="105">
        <f t="shared" si="46"/>
        <v>6.1244019138755981</v>
      </c>
      <c r="BD77" s="105">
        <f t="shared" si="47"/>
        <v>8.8803088803088812</v>
      </c>
      <c r="BE77" s="105">
        <f t="shared" si="48"/>
        <v>3.4155597722960152</v>
      </c>
    </row>
    <row r="78" spans="1:57" ht="15" customHeight="1" x14ac:dyDescent="0.2">
      <c r="A78" s="110" t="s">
        <v>98</v>
      </c>
      <c r="B78" s="121">
        <v>942</v>
      </c>
      <c r="C78" s="121">
        <v>565</v>
      </c>
      <c r="D78" s="121">
        <v>377</v>
      </c>
      <c r="E78" s="121"/>
      <c r="F78" s="121">
        <v>1</v>
      </c>
      <c r="G78" s="121">
        <v>1</v>
      </c>
      <c r="H78" s="121">
        <v>0</v>
      </c>
      <c r="I78" s="121"/>
      <c r="J78" s="121">
        <v>285</v>
      </c>
      <c r="K78" s="121">
        <v>151</v>
      </c>
      <c r="L78" s="121">
        <v>134</v>
      </c>
      <c r="M78" s="121"/>
      <c r="N78" s="121">
        <v>165</v>
      </c>
      <c r="O78" s="121">
        <v>109</v>
      </c>
      <c r="P78" s="121">
        <v>56</v>
      </c>
      <c r="Q78" s="121"/>
      <c r="R78" s="121">
        <v>209</v>
      </c>
      <c r="S78" s="121">
        <v>136</v>
      </c>
      <c r="T78" s="121">
        <v>73</v>
      </c>
      <c r="U78" s="121"/>
      <c r="V78" s="121">
        <v>205</v>
      </c>
      <c r="W78" s="121">
        <v>115</v>
      </c>
      <c r="X78" s="121">
        <v>90</v>
      </c>
      <c r="Y78" s="121"/>
      <c r="Z78" s="121">
        <v>77</v>
      </c>
      <c r="AA78" s="121">
        <v>53</v>
      </c>
      <c r="AB78" s="121">
        <v>24</v>
      </c>
      <c r="AD78" s="110" t="s">
        <v>98</v>
      </c>
      <c r="AE78" s="105">
        <f t="shared" si="28"/>
        <v>6.4983443708609272</v>
      </c>
      <c r="AF78" s="105">
        <f t="shared" si="29"/>
        <v>7.5971493881941647</v>
      </c>
      <c r="AG78" s="105">
        <f t="shared" si="30"/>
        <v>5.3406998158379375</v>
      </c>
      <c r="AH78" s="146"/>
      <c r="AI78" s="105">
        <f t="shared" si="31"/>
        <v>4.1425020712510356E-2</v>
      </c>
      <c r="AJ78" s="105">
        <f t="shared" si="32"/>
        <v>8.1366965012205042E-2</v>
      </c>
      <c r="AK78" s="105">
        <f t="shared" si="33"/>
        <v>0</v>
      </c>
      <c r="AL78" s="108"/>
      <c r="AM78" s="105">
        <f t="shared" si="34"/>
        <v>10.127931769722814</v>
      </c>
      <c r="AN78" s="105">
        <f t="shared" si="35"/>
        <v>10.508002783576895</v>
      </c>
      <c r="AO78" s="105">
        <f t="shared" si="36"/>
        <v>9.7312999273783589</v>
      </c>
      <c r="AP78" s="108"/>
      <c r="AQ78" s="105">
        <f t="shared" si="37"/>
        <v>6.8493150684931505</v>
      </c>
      <c r="AR78" s="105">
        <f t="shared" si="38"/>
        <v>8.6852589641434257</v>
      </c>
      <c r="AS78" s="105">
        <f t="shared" si="39"/>
        <v>4.852686308492201</v>
      </c>
      <c r="AT78" s="108"/>
      <c r="AU78" s="105">
        <f t="shared" si="40"/>
        <v>8.8822779430514238</v>
      </c>
      <c r="AV78" s="105">
        <f t="shared" si="41"/>
        <v>11.111111111111111</v>
      </c>
      <c r="AW78" s="105">
        <f t="shared" si="42"/>
        <v>6.4658990256864488</v>
      </c>
      <c r="AX78" s="108"/>
      <c r="AY78" s="105">
        <f t="shared" si="43"/>
        <v>8.8552915766738654</v>
      </c>
      <c r="AZ78" s="105">
        <f t="shared" si="44"/>
        <v>9.795570698466781</v>
      </c>
      <c r="BA78" s="105">
        <f t="shared" si="45"/>
        <v>7.8878177037686239</v>
      </c>
      <c r="BB78" s="146"/>
      <c r="BC78" s="105">
        <f t="shared" si="46"/>
        <v>3.5143769968051117</v>
      </c>
      <c r="BD78" s="105">
        <f t="shared" si="47"/>
        <v>4.7406082289803217</v>
      </c>
      <c r="BE78" s="105">
        <f t="shared" si="48"/>
        <v>2.2367194780987885</v>
      </c>
    </row>
    <row r="79" spans="1:57" ht="15" customHeight="1" x14ac:dyDescent="0.2">
      <c r="A79" s="110" t="s">
        <v>99</v>
      </c>
      <c r="B79" s="121">
        <v>1030</v>
      </c>
      <c r="C79" s="121">
        <v>618</v>
      </c>
      <c r="D79" s="121">
        <v>412</v>
      </c>
      <c r="E79" s="121"/>
      <c r="F79" s="121">
        <v>0</v>
      </c>
      <c r="G79" s="121">
        <v>0</v>
      </c>
      <c r="H79" s="121">
        <v>0</v>
      </c>
      <c r="I79" s="121"/>
      <c r="J79" s="121">
        <v>300</v>
      </c>
      <c r="K79" s="121">
        <v>168</v>
      </c>
      <c r="L79" s="121">
        <v>132</v>
      </c>
      <c r="M79" s="121"/>
      <c r="N79" s="121">
        <v>171</v>
      </c>
      <c r="O79" s="121">
        <v>108</v>
      </c>
      <c r="P79" s="121">
        <v>63</v>
      </c>
      <c r="Q79" s="121"/>
      <c r="R79" s="121">
        <v>253</v>
      </c>
      <c r="S79" s="121">
        <v>147</v>
      </c>
      <c r="T79" s="121">
        <v>106</v>
      </c>
      <c r="U79" s="121"/>
      <c r="V79" s="121">
        <v>184</v>
      </c>
      <c r="W79" s="121">
        <v>120</v>
      </c>
      <c r="X79" s="121">
        <v>64</v>
      </c>
      <c r="Y79" s="121"/>
      <c r="Z79" s="121">
        <v>122</v>
      </c>
      <c r="AA79" s="121">
        <v>75</v>
      </c>
      <c r="AB79" s="121">
        <v>47</v>
      </c>
      <c r="AD79" s="110" t="s">
        <v>99</v>
      </c>
      <c r="AE79" s="105">
        <f t="shared" si="28"/>
        <v>7.0610817851511616</v>
      </c>
      <c r="AF79" s="105">
        <f t="shared" si="29"/>
        <v>8.2279323658634009</v>
      </c>
      <c r="AG79" s="105">
        <f t="shared" si="30"/>
        <v>5.8224985867721877</v>
      </c>
      <c r="AH79" s="146"/>
      <c r="AI79" s="105">
        <f t="shared" si="31"/>
        <v>0</v>
      </c>
      <c r="AJ79" s="105">
        <f t="shared" si="32"/>
        <v>0</v>
      </c>
      <c r="AK79" s="105">
        <f t="shared" si="33"/>
        <v>0</v>
      </c>
      <c r="AL79" s="108"/>
      <c r="AM79" s="105">
        <f t="shared" si="34"/>
        <v>11.094674556213018</v>
      </c>
      <c r="AN79" s="105">
        <f t="shared" si="35"/>
        <v>11.87279151943463</v>
      </c>
      <c r="AO79" s="105">
        <f t="shared" si="36"/>
        <v>10.240496508921645</v>
      </c>
      <c r="AP79" s="108"/>
      <c r="AQ79" s="105">
        <f t="shared" si="37"/>
        <v>7.1698113207547172</v>
      </c>
      <c r="AR79" s="105">
        <f t="shared" si="38"/>
        <v>8.5578446909667196</v>
      </c>
      <c r="AS79" s="105">
        <f t="shared" si="39"/>
        <v>5.6099732858414955</v>
      </c>
      <c r="AT79" s="108"/>
      <c r="AU79" s="105">
        <f t="shared" si="40"/>
        <v>10.394412489728841</v>
      </c>
      <c r="AV79" s="105">
        <f t="shared" si="41"/>
        <v>12.447078746824724</v>
      </c>
      <c r="AW79" s="105">
        <f t="shared" si="42"/>
        <v>8.459696727853153</v>
      </c>
      <c r="AX79" s="108"/>
      <c r="AY79" s="105">
        <f t="shared" si="43"/>
        <v>7.9207920792079207</v>
      </c>
      <c r="AZ79" s="105">
        <f t="shared" si="44"/>
        <v>10.025062656641603</v>
      </c>
      <c r="BA79" s="105">
        <f t="shared" si="45"/>
        <v>5.6838365896980463</v>
      </c>
      <c r="BB79" s="146"/>
      <c r="BC79" s="105">
        <f t="shared" si="46"/>
        <v>5.189281156954487</v>
      </c>
      <c r="BD79" s="105">
        <f t="shared" si="47"/>
        <v>6.2189054726368163</v>
      </c>
      <c r="BE79" s="105">
        <f t="shared" si="48"/>
        <v>4.1048034934497819</v>
      </c>
    </row>
    <row r="80" spans="1:57" ht="15" customHeight="1" x14ac:dyDescent="0.2">
      <c r="A80" s="110" t="s">
        <v>100</v>
      </c>
      <c r="B80" s="121">
        <v>637</v>
      </c>
      <c r="C80" s="121">
        <v>387</v>
      </c>
      <c r="D80" s="121">
        <v>250</v>
      </c>
      <c r="E80" s="121"/>
      <c r="F80" s="121">
        <v>0</v>
      </c>
      <c r="G80" s="121">
        <v>0</v>
      </c>
      <c r="H80" s="121">
        <v>0</v>
      </c>
      <c r="I80" s="121"/>
      <c r="J80" s="121">
        <v>206</v>
      </c>
      <c r="K80" s="121">
        <v>128</v>
      </c>
      <c r="L80" s="121">
        <v>78</v>
      </c>
      <c r="M80" s="121"/>
      <c r="N80" s="121">
        <v>94</v>
      </c>
      <c r="O80" s="121">
        <v>66</v>
      </c>
      <c r="P80" s="121">
        <v>28</v>
      </c>
      <c r="Q80" s="121"/>
      <c r="R80" s="121">
        <v>146</v>
      </c>
      <c r="S80" s="121">
        <v>80</v>
      </c>
      <c r="T80" s="121">
        <v>66</v>
      </c>
      <c r="U80" s="121"/>
      <c r="V80" s="121">
        <v>132</v>
      </c>
      <c r="W80" s="121">
        <v>76</v>
      </c>
      <c r="X80" s="121">
        <v>56</v>
      </c>
      <c r="Y80" s="121"/>
      <c r="Z80" s="121">
        <v>59</v>
      </c>
      <c r="AA80" s="121">
        <v>37</v>
      </c>
      <c r="AB80" s="121">
        <v>22</v>
      </c>
      <c r="AD80" s="110" t="s">
        <v>100</v>
      </c>
      <c r="AE80" s="105">
        <f t="shared" si="28"/>
        <v>8.5895361380798274</v>
      </c>
      <c r="AF80" s="105">
        <f t="shared" si="29"/>
        <v>10.012936610608021</v>
      </c>
      <c r="AG80" s="105">
        <f t="shared" si="30"/>
        <v>7.040270346381301</v>
      </c>
      <c r="AH80" s="146"/>
      <c r="AI80" s="105">
        <f t="shared" si="31"/>
        <v>0</v>
      </c>
      <c r="AJ80" s="105">
        <f t="shared" si="32"/>
        <v>0</v>
      </c>
      <c r="AK80" s="105">
        <f t="shared" si="33"/>
        <v>0</v>
      </c>
      <c r="AL80" s="108"/>
      <c r="AM80" s="105">
        <f t="shared" si="34"/>
        <v>13.472858077174624</v>
      </c>
      <c r="AN80" s="105">
        <f t="shared" si="35"/>
        <v>15.571776155717762</v>
      </c>
      <c r="AO80" s="105">
        <f t="shared" si="36"/>
        <v>11.032531824611032</v>
      </c>
      <c r="AP80" s="108"/>
      <c r="AQ80" s="105">
        <f t="shared" si="37"/>
        <v>7.4074074074074066</v>
      </c>
      <c r="AR80" s="105">
        <f t="shared" si="38"/>
        <v>9.7633136094674562</v>
      </c>
      <c r="AS80" s="105">
        <f t="shared" si="39"/>
        <v>4.7217537942664416</v>
      </c>
      <c r="AT80" s="108"/>
      <c r="AU80" s="105">
        <f t="shared" si="40"/>
        <v>12.310286677908937</v>
      </c>
      <c r="AV80" s="105">
        <f t="shared" si="41"/>
        <v>13.698630136986301</v>
      </c>
      <c r="AW80" s="105">
        <f t="shared" si="42"/>
        <v>10.963455149501661</v>
      </c>
      <c r="AX80" s="108"/>
      <c r="AY80" s="105">
        <f t="shared" si="43"/>
        <v>11.330472103004292</v>
      </c>
      <c r="AZ80" s="105">
        <f t="shared" si="44"/>
        <v>12.277867528271406</v>
      </c>
      <c r="BA80" s="105">
        <f t="shared" si="45"/>
        <v>10.256410256410255</v>
      </c>
      <c r="BB80" s="146"/>
      <c r="BC80" s="105">
        <f t="shared" si="46"/>
        <v>5.7786483839373162</v>
      </c>
      <c r="BD80" s="105">
        <f t="shared" si="47"/>
        <v>6.9811320754716979</v>
      </c>
      <c r="BE80" s="105">
        <f t="shared" si="48"/>
        <v>4.4806517311608962</v>
      </c>
    </row>
    <row r="81" spans="1:58" ht="15" customHeight="1" x14ac:dyDescent="0.2">
      <c r="A81" s="110" t="s">
        <v>101</v>
      </c>
      <c r="B81" s="121">
        <v>522</v>
      </c>
      <c r="C81" s="121">
        <v>313</v>
      </c>
      <c r="D81" s="121">
        <v>209</v>
      </c>
      <c r="E81" s="121"/>
      <c r="F81" s="121">
        <v>1</v>
      </c>
      <c r="G81" s="121">
        <v>0</v>
      </c>
      <c r="H81" s="121">
        <v>1</v>
      </c>
      <c r="I81" s="121"/>
      <c r="J81" s="121">
        <v>111</v>
      </c>
      <c r="K81" s="121">
        <v>61</v>
      </c>
      <c r="L81" s="121">
        <v>50</v>
      </c>
      <c r="M81" s="121"/>
      <c r="N81" s="121">
        <v>110</v>
      </c>
      <c r="O81" s="121">
        <v>70</v>
      </c>
      <c r="P81" s="121">
        <v>40</v>
      </c>
      <c r="Q81" s="121"/>
      <c r="R81" s="121">
        <v>148</v>
      </c>
      <c r="S81" s="121">
        <v>88</v>
      </c>
      <c r="T81" s="121">
        <v>60</v>
      </c>
      <c r="U81" s="121"/>
      <c r="V81" s="121">
        <v>106</v>
      </c>
      <c r="W81" s="121">
        <v>62</v>
      </c>
      <c r="X81" s="121">
        <v>44</v>
      </c>
      <c r="Y81" s="121"/>
      <c r="Z81" s="121">
        <v>46</v>
      </c>
      <c r="AA81" s="121">
        <v>32</v>
      </c>
      <c r="AB81" s="121">
        <v>14</v>
      </c>
      <c r="AD81" s="110" t="s">
        <v>101</v>
      </c>
      <c r="AE81" s="105">
        <f t="shared" si="28"/>
        <v>6.236559139784946</v>
      </c>
      <c r="AF81" s="105">
        <f t="shared" si="29"/>
        <v>7.1723189734188812</v>
      </c>
      <c r="AG81" s="105">
        <f t="shared" si="30"/>
        <v>5.2171742386420368</v>
      </c>
      <c r="AH81" s="146"/>
      <c r="AI81" s="105">
        <f t="shared" si="31"/>
        <v>7.4183976261127604E-2</v>
      </c>
      <c r="AJ81" s="105">
        <f t="shared" si="32"/>
        <v>0</v>
      </c>
      <c r="AK81" s="105">
        <f t="shared" si="33"/>
        <v>0.15360983102918588</v>
      </c>
      <c r="AL81" s="108"/>
      <c r="AM81" s="105">
        <f t="shared" si="34"/>
        <v>7.3999999999999995</v>
      </c>
      <c r="AN81" s="105">
        <f t="shared" si="35"/>
        <v>7.7313054499366292</v>
      </c>
      <c r="AO81" s="105">
        <f t="shared" si="36"/>
        <v>7.0323488045007032</v>
      </c>
      <c r="AP81" s="108"/>
      <c r="AQ81" s="105">
        <f t="shared" si="37"/>
        <v>7.7410274454609436</v>
      </c>
      <c r="AR81" s="105">
        <f t="shared" si="38"/>
        <v>9.48509485094851</v>
      </c>
      <c r="AS81" s="105">
        <f t="shared" si="39"/>
        <v>5.8565153733528552</v>
      </c>
      <c r="AT81" s="108"/>
      <c r="AU81" s="105">
        <f t="shared" si="40"/>
        <v>10.548823948681397</v>
      </c>
      <c r="AV81" s="105">
        <f t="shared" si="41"/>
        <v>11.796246648793565</v>
      </c>
      <c r="AW81" s="105">
        <f t="shared" si="42"/>
        <v>9.1324200913241995</v>
      </c>
      <c r="AX81" s="108"/>
      <c r="AY81" s="105">
        <f t="shared" si="43"/>
        <v>7.8113485630066331</v>
      </c>
      <c r="AZ81" s="105">
        <f t="shared" si="44"/>
        <v>8.7447108603667143</v>
      </c>
      <c r="BA81" s="105">
        <f t="shared" si="45"/>
        <v>6.7901234567901234</v>
      </c>
      <c r="BB81" s="146"/>
      <c r="BC81" s="105">
        <f t="shared" si="46"/>
        <v>3.4302759134973901</v>
      </c>
      <c r="BD81" s="105">
        <f t="shared" si="47"/>
        <v>4.6715328467153281</v>
      </c>
      <c r="BE81" s="105">
        <f t="shared" si="48"/>
        <v>2.1341463414634148</v>
      </c>
    </row>
    <row r="82" spans="1:58" ht="15" customHeight="1" x14ac:dyDescent="0.2">
      <c r="A82" s="110" t="s">
        <v>102</v>
      </c>
      <c r="B82" s="121">
        <v>226</v>
      </c>
      <c r="C82" s="121">
        <v>143</v>
      </c>
      <c r="D82" s="121">
        <v>83</v>
      </c>
      <c r="E82" s="121"/>
      <c r="F82" s="121">
        <v>0</v>
      </c>
      <c r="G82" s="121">
        <v>0</v>
      </c>
      <c r="H82" s="121">
        <v>0</v>
      </c>
      <c r="I82" s="121"/>
      <c r="J82" s="121">
        <v>56</v>
      </c>
      <c r="K82" s="121">
        <v>38</v>
      </c>
      <c r="L82" s="121">
        <v>18</v>
      </c>
      <c r="M82" s="121"/>
      <c r="N82" s="121">
        <v>29</v>
      </c>
      <c r="O82" s="121">
        <v>20</v>
      </c>
      <c r="P82" s="121">
        <v>9</v>
      </c>
      <c r="Q82" s="121"/>
      <c r="R82" s="121">
        <v>53</v>
      </c>
      <c r="S82" s="121">
        <v>35</v>
      </c>
      <c r="T82" s="121">
        <v>18</v>
      </c>
      <c r="U82" s="121"/>
      <c r="V82" s="121">
        <v>69</v>
      </c>
      <c r="W82" s="121">
        <v>40</v>
      </c>
      <c r="X82" s="121">
        <v>29</v>
      </c>
      <c r="Y82" s="121"/>
      <c r="Z82" s="121">
        <v>19</v>
      </c>
      <c r="AA82" s="121">
        <v>10</v>
      </c>
      <c r="AB82" s="121">
        <v>9</v>
      </c>
      <c r="AD82" s="110" t="s">
        <v>102</v>
      </c>
      <c r="AE82" s="105">
        <f>+B82/(B39+B82+B130)*100</f>
        <v>0.97979710396254238</v>
      </c>
      <c r="AF82" s="105">
        <f>+C82/(C39+C82+C130)*100</f>
        <v>1.2234770704996578</v>
      </c>
      <c r="AG82" s="105">
        <f>+D82/(D39+D82+D130)*100</f>
        <v>0.72947793988398657</v>
      </c>
      <c r="AH82" s="146"/>
      <c r="AI82" s="105">
        <f>+F82/(F39+F82+F130)*100</f>
        <v>0</v>
      </c>
      <c r="AJ82" s="105">
        <f>+G82/(G39+G82+G130)*100</f>
        <v>0</v>
      </c>
      <c r="AK82" s="105">
        <f>+H82/(H39+H82+H130)*100</f>
        <v>0</v>
      </c>
      <c r="AL82" s="108"/>
      <c r="AM82" s="105">
        <f>+J82/(J39+J82+J130)*100</f>
        <v>1.321689874911494</v>
      </c>
      <c r="AN82" s="105">
        <f>+K82/(K39+K82+K130)*100</f>
        <v>1.6911437472185136</v>
      </c>
      <c r="AO82" s="105">
        <f>+L82/(L39+L82+L130)*100</f>
        <v>0.90452261306532655</v>
      </c>
      <c r="AP82" s="108"/>
      <c r="AQ82" s="105">
        <f>+N82/(N39+N82+N130)*100</f>
        <v>0.76195480819758277</v>
      </c>
      <c r="AR82" s="105">
        <f>+O82/(O39+O82+O130)*100</f>
        <v>1.0303967027305512</v>
      </c>
      <c r="AS82" s="105">
        <f>+P82/(P39+P82+P130)*100</f>
        <v>0.482573726541555</v>
      </c>
      <c r="AT82" s="108"/>
      <c r="AU82" s="105">
        <f>+R82/(R39+R82+R130)*100</f>
        <v>1.4665190924183729</v>
      </c>
      <c r="AV82" s="105">
        <f>+S82/(S39+S82+S130)*100</f>
        <v>1.9390581717451523</v>
      </c>
      <c r="AW82" s="105">
        <f>+T82/(T39+T82+T130)*100</f>
        <v>0.99502487562189057</v>
      </c>
      <c r="AX82" s="108"/>
      <c r="AY82" s="105">
        <f>+V82/(V39+V82+V130)*100</f>
        <v>1.9409282700421944</v>
      </c>
      <c r="AZ82" s="105">
        <f>+W82/(W39+W82+W130)*100</f>
        <v>2.3282887077997674</v>
      </c>
      <c r="BA82" s="105">
        <f>+X82/(X39+X82+X130)*100</f>
        <v>1.5786608600979857</v>
      </c>
      <c r="BB82" s="146"/>
      <c r="BC82" s="105">
        <f>+Z82/(Z39+Z82+Z130)*100</f>
        <v>0.53280987100392596</v>
      </c>
      <c r="BD82" s="105">
        <f>+AA82/(AA39+AA82+AA130)*100</f>
        <v>0.5558643690939411</v>
      </c>
      <c r="BE82" s="105">
        <f>+AB82/(AB39+AB82+AB130)*100</f>
        <v>0.50933786078098475</v>
      </c>
    </row>
    <row r="83" spans="1:58" ht="15" customHeight="1" x14ac:dyDescent="0.2">
      <c r="A83" s="110" t="s">
        <v>103</v>
      </c>
      <c r="B83" s="121">
        <v>2247</v>
      </c>
      <c r="C83" s="121">
        <v>1364</v>
      </c>
      <c r="D83" s="121">
        <v>883</v>
      </c>
      <c r="E83" s="121"/>
      <c r="F83" s="121">
        <v>0</v>
      </c>
      <c r="G83" s="121">
        <v>0</v>
      </c>
      <c r="H83" s="121">
        <v>0</v>
      </c>
      <c r="I83" s="121"/>
      <c r="J83" s="121">
        <v>376</v>
      </c>
      <c r="K83" s="121">
        <v>225</v>
      </c>
      <c r="L83" s="121">
        <v>151</v>
      </c>
      <c r="M83" s="121"/>
      <c r="N83" s="121">
        <v>467</v>
      </c>
      <c r="O83" s="121">
        <v>252</v>
      </c>
      <c r="P83" s="121">
        <v>215</v>
      </c>
      <c r="Q83" s="121"/>
      <c r="R83" s="121">
        <v>539</v>
      </c>
      <c r="S83" s="121">
        <v>349</v>
      </c>
      <c r="T83" s="121">
        <v>190</v>
      </c>
      <c r="U83" s="121"/>
      <c r="V83" s="121">
        <v>544</v>
      </c>
      <c r="W83" s="121">
        <v>323</v>
      </c>
      <c r="X83" s="121">
        <v>221</v>
      </c>
      <c r="Y83" s="121"/>
      <c r="Z83" s="121">
        <v>321</v>
      </c>
      <c r="AA83" s="121">
        <v>215</v>
      </c>
      <c r="AB83" s="121">
        <v>106</v>
      </c>
      <c r="AD83" s="110" t="s">
        <v>103</v>
      </c>
      <c r="AE83" s="105">
        <f t="shared" ref="AE83:AG85" si="49">+B83/(B39+B83+B130)*100</f>
        <v>8.9568302307968271</v>
      </c>
      <c r="AF83" s="105">
        <f t="shared" si="49"/>
        <v>10.566271593461925</v>
      </c>
      <c r="AG83" s="105">
        <f t="shared" si="49"/>
        <v>7.2507800952537362</v>
      </c>
      <c r="AH83" s="146"/>
      <c r="AI83" s="105">
        <f t="shared" ref="AI83:AK85" si="50">+F83/(F39+F83+F130)*100</f>
        <v>0</v>
      </c>
      <c r="AJ83" s="105">
        <f t="shared" si="50"/>
        <v>0</v>
      </c>
      <c r="AK83" s="105">
        <f t="shared" si="50"/>
        <v>0</v>
      </c>
      <c r="AL83" s="108"/>
      <c r="AM83" s="105">
        <f t="shared" ref="AM83:AO85" si="51">+J83/(J39+J83+J130)*100</f>
        <v>8.2510423524248413</v>
      </c>
      <c r="AN83" s="105">
        <f t="shared" si="51"/>
        <v>9.2440427280197213</v>
      </c>
      <c r="AO83" s="105">
        <f t="shared" si="51"/>
        <v>7.1125765426283554</v>
      </c>
      <c r="AP83" s="108"/>
      <c r="AQ83" s="105">
        <f t="shared" ref="AQ83:AS85" si="52">+N83/(N39+N83+N130)*100</f>
        <v>11.003770028275211</v>
      </c>
      <c r="AR83" s="105">
        <f t="shared" si="52"/>
        <v>11.596870685687989</v>
      </c>
      <c r="AS83" s="105">
        <f t="shared" si="52"/>
        <v>10.381458232737808</v>
      </c>
      <c r="AT83" s="108"/>
      <c r="AU83" s="105">
        <f t="shared" ref="AU83:AW85" si="53">+R83/(R39+R83+R130)*100</f>
        <v>13.146341463414634</v>
      </c>
      <c r="AV83" s="105">
        <f t="shared" si="53"/>
        <v>16.470033034450214</v>
      </c>
      <c r="AW83" s="105">
        <f t="shared" si="53"/>
        <v>9.5911155981827356</v>
      </c>
      <c r="AX83" s="108"/>
      <c r="AY83" s="105">
        <f t="shared" ref="AY83:BA85" si="54">+V83/(V39+V83+V130)*100</f>
        <v>13.498759305210919</v>
      </c>
      <c r="AZ83" s="105">
        <f t="shared" si="54"/>
        <v>16.141929035482256</v>
      </c>
      <c r="BA83" s="105">
        <f t="shared" si="54"/>
        <v>10.892065056678167</v>
      </c>
      <c r="BB83" s="146"/>
      <c r="BC83" s="105">
        <f t="shared" ref="BC83:BE85" si="55">+Z83/(Z39+Z83+Z130)*100</f>
        <v>8.2988624612202688</v>
      </c>
      <c r="BD83" s="105">
        <f t="shared" si="55"/>
        <v>10.728542914171657</v>
      </c>
      <c r="BE83" s="105">
        <f t="shared" si="55"/>
        <v>5.6866952789699567</v>
      </c>
    </row>
    <row r="84" spans="1:58" ht="15" customHeight="1" x14ac:dyDescent="0.2">
      <c r="A84" s="110" t="s">
        <v>104</v>
      </c>
      <c r="B84" s="121">
        <v>1594</v>
      </c>
      <c r="C84" s="121">
        <v>948</v>
      </c>
      <c r="D84" s="121">
        <v>646</v>
      </c>
      <c r="E84" s="121"/>
      <c r="F84" s="121">
        <v>0</v>
      </c>
      <c r="G84" s="121">
        <v>0</v>
      </c>
      <c r="H84" s="121">
        <v>0</v>
      </c>
      <c r="I84" s="121"/>
      <c r="J84" s="121">
        <v>352</v>
      </c>
      <c r="K84" s="121">
        <v>202</v>
      </c>
      <c r="L84" s="121">
        <v>150</v>
      </c>
      <c r="M84" s="121"/>
      <c r="N84" s="121">
        <v>240</v>
      </c>
      <c r="O84" s="121">
        <v>146</v>
      </c>
      <c r="P84" s="121">
        <v>94</v>
      </c>
      <c r="Q84" s="121"/>
      <c r="R84" s="121">
        <v>408</v>
      </c>
      <c r="S84" s="121">
        <v>234</v>
      </c>
      <c r="T84" s="121">
        <v>174</v>
      </c>
      <c r="U84" s="121"/>
      <c r="V84" s="121">
        <v>422</v>
      </c>
      <c r="W84" s="121">
        <v>249</v>
      </c>
      <c r="X84" s="121">
        <v>173</v>
      </c>
      <c r="Y84" s="121"/>
      <c r="Z84" s="121">
        <v>172</v>
      </c>
      <c r="AA84" s="121">
        <v>117</v>
      </c>
      <c r="AB84" s="121">
        <v>55</v>
      </c>
      <c r="AD84" s="110" t="s">
        <v>104</v>
      </c>
      <c r="AE84" s="105">
        <f t="shared" si="49"/>
        <v>7.8506698187549251</v>
      </c>
      <c r="AF84" s="105">
        <f t="shared" si="49"/>
        <v>9.0674318507890952</v>
      </c>
      <c r="AG84" s="105">
        <f t="shared" si="49"/>
        <v>6.559041527058584</v>
      </c>
      <c r="AH84" s="146"/>
      <c r="AI84" s="105">
        <f t="shared" si="50"/>
        <v>0</v>
      </c>
      <c r="AJ84" s="105">
        <f t="shared" si="50"/>
        <v>0</v>
      </c>
      <c r="AK84" s="105">
        <f t="shared" si="50"/>
        <v>0</v>
      </c>
      <c r="AL84" s="108"/>
      <c r="AM84" s="105">
        <f t="shared" si="51"/>
        <v>9.5600217273221073</v>
      </c>
      <c r="AN84" s="105">
        <f t="shared" si="51"/>
        <v>10.488058151609552</v>
      </c>
      <c r="AO84" s="105">
        <f t="shared" si="51"/>
        <v>8.5421412300683368</v>
      </c>
      <c r="AP84" s="108"/>
      <c r="AQ84" s="105">
        <f t="shared" si="52"/>
        <v>6.9424356378362733</v>
      </c>
      <c r="AR84" s="105">
        <f t="shared" si="52"/>
        <v>8.2392776523702018</v>
      </c>
      <c r="AS84" s="105">
        <f t="shared" si="52"/>
        <v>5.5786350148367951</v>
      </c>
      <c r="AT84" s="108"/>
      <c r="AU84" s="105">
        <f t="shared" si="53"/>
        <v>12.503830830524057</v>
      </c>
      <c r="AV84" s="105">
        <f t="shared" si="53"/>
        <v>13.995215311004786</v>
      </c>
      <c r="AW84" s="105">
        <f t="shared" si="53"/>
        <v>10.936517913262099</v>
      </c>
      <c r="AX84" s="108"/>
      <c r="AY84" s="105">
        <f t="shared" si="54"/>
        <v>12.684099789600239</v>
      </c>
      <c r="AZ84" s="105">
        <f t="shared" si="54"/>
        <v>14.527421236872812</v>
      </c>
      <c r="BA84" s="105">
        <f t="shared" si="54"/>
        <v>10.725356478611284</v>
      </c>
      <c r="BB84" s="146"/>
      <c r="BC84" s="105">
        <f t="shared" si="55"/>
        <v>5.2890528905289047</v>
      </c>
      <c r="BD84" s="105">
        <f t="shared" si="55"/>
        <v>7.0481927710843371</v>
      </c>
      <c r="BE84" s="105">
        <f t="shared" si="55"/>
        <v>3.4547738693467336</v>
      </c>
    </row>
    <row r="85" spans="1:58" ht="15" customHeight="1" thickBot="1" x14ac:dyDescent="0.25">
      <c r="A85" s="125" t="s">
        <v>105</v>
      </c>
      <c r="B85" s="123">
        <v>496</v>
      </c>
      <c r="C85" s="123">
        <v>292</v>
      </c>
      <c r="D85" s="123">
        <v>204</v>
      </c>
      <c r="E85" s="123"/>
      <c r="F85" s="123">
        <v>0</v>
      </c>
      <c r="G85" s="123">
        <v>0</v>
      </c>
      <c r="H85" s="123">
        <v>0</v>
      </c>
      <c r="I85" s="123"/>
      <c r="J85" s="123">
        <v>133</v>
      </c>
      <c r="K85" s="123">
        <v>82</v>
      </c>
      <c r="L85" s="123">
        <v>51</v>
      </c>
      <c r="M85" s="123"/>
      <c r="N85" s="123">
        <v>107</v>
      </c>
      <c r="O85" s="123">
        <v>58</v>
      </c>
      <c r="P85" s="123">
        <v>49</v>
      </c>
      <c r="Q85" s="123"/>
      <c r="R85" s="123">
        <v>113</v>
      </c>
      <c r="S85" s="123">
        <v>70</v>
      </c>
      <c r="T85" s="123">
        <v>43</v>
      </c>
      <c r="U85" s="123"/>
      <c r="V85" s="123">
        <v>74</v>
      </c>
      <c r="W85" s="123">
        <v>41</v>
      </c>
      <c r="X85" s="123">
        <v>33</v>
      </c>
      <c r="Y85" s="123"/>
      <c r="Z85" s="123">
        <v>69</v>
      </c>
      <c r="AA85" s="123">
        <v>41</v>
      </c>
      <c r="AB85" s="123">
        <v>28</v>
      </c>
      <c r="AD85" s="125" t="s">
        <v>105</v>
      </c>
      <c r="AE85" s="107">
        <f t="shared" si="49"/>
        <v>15.210058264336093</v>
      </c>
      <c r="AF85" s="107">
        <f t="shared" si="49"/>
        <v>17.016317016317018</v>
      </c>
      <c r="AG85" s="107">
        <f t="shared" si="49"/>
        <v>13.203883495145632</v>
      </c>
      <c r="AH85" s="159"/>
      <c r="AI85" s="107">
        <f t="shared" si="50"/>
        <v>0</v>
      </c>
      <c r="AJ85" s="107">
        <f t="shared" si="50"/>
        <v>0</v>
      </c>
      <c r="AK85" s="107">
        <f t="shared" si="50"/>
        <v>0</v>
      </c>
      <c r="AL85" s="103"/>
      <c r="AM85" s="107">
        <f t="shared" si="51"/>
        <v>20.977917981072554</v>
      </c>
      <c r="AN85" s="107">
        <f t="shared" si="51"/>
        <v>24.924012158054712</v>
      </c>
      <c r="AO85" s="107">
        <f t="shared" si="51"/>
        <v>16.721311475409838</v>
      </c>
      <c r="AP85" s="103"/>
      <c r="AQ85" s="107">
        <f t="shared" si="52"/>
        <v>18.576388888888889</v>
      </c>
      <c r="AR85" s="107">
        <f t="shared" si="52"/>
        <v>18.892508143322477</v>
      </c>
      <c r="AS85" s="107">
        <f t="shared" si="52"/>
        <v>18.21561338289963</v>
      </c>
      <c r="AT85" s="103"/>
      <c r="AU85" s="107">
        <f t="shared" si="53"/>
        <v>20.772058823529413</v>
      </c>
      <c r="AV85" s="107">
        <f t="shared" si="53"/>
        <v>25.362318840579711</v>
      </c>
      <c r="AW85" s="107">
        <f t="shared" si="53"/>
        <v>16.044776119402986</v>
      </c>
      <c r="AX85" s="103"/>
      <c r="AY85" s="107">
        <f t="shared" si="54"/>
        <v>15.195071868583163</v>
      </c>
      <c r="AZ85" s="107">
        <f t="shared" si="54"/>
        <v>15.185185185185185</v>
      </c>
      <c r="BA85" s="107">
        <f t="shared" si="54"/>
        <v>15.207373271889402</v>
      </c>
      <c r="BB85" s="159"/>
      <c r="BC85" s="107">
        <f t="shared" si="55"/>
        <v>14.902807775377969</v>
      </c>
      <c r="BD85" s="107">
        <f t="shared" si="55"/>
        <v>16.803278688524589</v>
      </c>
      <c r="BE85" s="107">
        <f t="shared" si="55"/>
        <v>12.785388127853881</v>
      </c>
    </row>
    <row r="86" spans="1:58" ht="15" customHeight="1" x14ac:dyDescent="0.2">
      <c r="A86" s="303" t="s">
        <v>260</v>
      </c>
      <c r="B86" s="303"/>
      <c r="C86" s="303"/>
      <c r="D86" s="303"/>
      <c r="E86" s="303"/>
      <c r="F86" s="303"/>
      <c r="G86" s="303"/>
      <c r="H86" s="303"/>
      <c r="I86" s="303"/>
      <c r="J86" s="303"/>
      <c r="K86" s="303"/>
      <c r="L86" s="303"/>
      <c r="M86" s="303"/>
      <c r="N86" s="303"/>
      <c r="O86" s="303"/>
      <c r="P86" s="303"/>
      <c r="Q86" s="303"/>
      <c r="R86" s="303"/>
      <c r="S86" s="303"/>
      <c r="T86" s="303"/>
      <c r="U86" s="303"/>
      <c r="V86" s="303"/>
      <c r="W86" s="303"/>
      <c r="X86" s="303"/>
      <c r="Y86" s="303"/>
      <c r="Z86" s="303"/>
      <c r="AA86" s="303"/>
      <c r="AB86" s="303"/>
      <c r="AD86" s="303" t="s">
        <v>260</v>
      </c>
      <c r="AE86" s="303"/>
      <c r="AF86" s="303"/>
      <c r="AG86" s="303"/>
      <c r="AH86" s="303"/>
      <c r="AI86" s="303"/>
      <c r="AJ86" s="303"/>
      <c r="AK86" s="303"/>
      <c r="AL86" s="303"/>
      <c r="AM86" s="303"/>
      <c r="AN86" s="303"/>
      <c r="AO86" s="303"/>
      <c r="AP86" s="303"/>
      <c r="AQ86" s="303"/>
      <c r="AR86" s="303"/>
      <c r="AS86" s="303"/>
      <c r="AT86" s="303"/>
      <c r="AU86" s="303"/>
      <c r="AV86" s="303"/>
      <c r="AW86" s="303"/>
      <c r="AX86" s="303"/>
      <c r="AY86" s="303"/>
      <c r="AZ86" s="303"/>
      <c r="BA86" s="303"/>
      <c r="BB86" s="303"/>
      <c r="BC86" s="303"/>
      <c r="BD86" s="303"/>
      <c r="BE86" s="303"/>
    </row>
    <row r="87" spans="1:58" ht="15" customHeight="1" x14ac:dyDescent="0.2">
      <c r="A87" s="304" t="s">
        <v>243</v>
      </c>
      <c r="B87" s="304"/>
      <c r="C87" s="304"/>
      <c r="D87" s="304"/>
      <c r="E87" s="304"/>
      <c r="F87" s="304"/>
      <c r="G87" s="304"/>
      <c r="H87" s="304"/>
      <c r="I87" s="304"/>
      <c r="J87" s="304"/>
      <c r="K87" s="304"/>
      <c r="L87" s="304"/>
      <c r="M87" s="304"/>
      <c r="N87" s="304"/>
      <c r="O87" s="304"/>
      <c r="P87" s="304"/>
      <c r="Q87" s="304"/>
      <c r="R87" s="304"/>
      <c r="S87" s="304"/>
      <c r="T87" s="304"/>
      <c r="U87" s="304"/>
      <c r="V87" s="304"/>
      <c r="W87" s="304"/>
      <c r="X87" s="304"/>
      <c r="Y87" s="304"/>
      <c r="Z87" s="304"/>
      <c r="AA87" s="304"/>
      <c r="AB87" s="304"/>
      <c r="AD87" s="304" t="s">
        <v>243</v>
      </c>
      <c r="AE87" s="304"/>
      <c r="AF87" s="304"/>
      <c r="AG87" s="304"/>
      <c r="AH87" s="304"/>
      <c r="AI87" s="304"/>
      <c r="AJ87" s="304"/>
      <c r="AK87" s="304"/>
      <c r="AL87" s="304"/>
      <c r="AM87" s="304"/>
      <c r="AN87" s="304"/>
      <c r="AO87" s="304"/>
      <c r="AP87" s="304"/>
      <c r="AQ87" s="304"/>
      <c r="AR87" s="304"/>
      <c r="AS87" s="304"/>
      <c r="AT87" s="304"/>
      <c r="AU87" s="304"/>
      <c r="AV87" s="304"/>
      <c r="AW87" s="304"/>
      <c r="AX87" s="304"/>
      <c r="AY87" s="304"/>
      <c r="AZ87" s="304"/>
      <c r="BA87" s="304"/>
      <c r="BB87" s="304"/>
      <c r="BC87" s="304"/>
      <c r="BD87" s="304"/>
      <c r="BE87" s="304"/>
    </row>
    <row r="94" spans="1:58" ht="15" customHeight="1" x14ac:dyDescent="0.2">
      <c r="A94" s="311" t="s">
        <v>270</v>
      </c>
      <c r="B94" s="311"/>
      <c r="C94" s="311"/>
      <c r="D94" s="311"/>
      <c r="E94" s="311"/>
      <c r="F94" s="311"/>
      <c r="G94" s="311"/>
      <c r="H94" s="311"/>
      <c r="I94" s="311"/>
      <c r="J94" s="311"/>
      <c r="K94" s="311"/>
      <c r="L94" s="311"/>
      <c r="M94" s="311"/>
      <c r="N94" s="311"/>
      <c r="O94" s="311"/>
      <c r="P94" s="311"/>
      <c r="Q94" s="311"/>
      <c r="R94" s="311"/>
      <c r="S94" s="311"/>
      <c r="T94" s="311"/>
      <c r="U94" s="311"/>
      <c r="V94" s="311"/>
      <c r="W94" s="311"/>
      <c r="X94" s="311"/>
      <c r="Y94" s="311"/>
      <c r="Z94" s="311"/>
      <c r="AA94" s="311"/>
      <c r="AB94" s="311"/>
      <c r="AD94" s="311" t="s">
        <v>271</v>
      </c>
      <c r="AE94" s="311"/>
      <c r="AF94" s="311"/>
      <c r="AG94" s="311"/>
      <c r="AH94" s="311"/>
      <c r="AI94" s="311"/>
      <c r="AJ94" s="311"/>
      <c r="AK94" s="311"/>
      <c r="AL94" s="311"/>
      <c r="AM94" s="311"/>
      <c r="AN94" s="311"/>
      <c r="AO94" s="311"/>
      <c r="AP94" s="311"/>
      <c r="AQ94" s="311"/>
      <c r="AR94" s="311"/>
      <c r="AS94" s="311"/>
      <c r="AT94" s="311"/>
      <c r="AU94" s="311"/>
      <c r="AV94" s="311"/>
      <c r="AW94" s="311"/>
      <c r="AX94" s="311"/>
      <c r="AY94" s="311"/>
      <c r="AZ94" s="311"/>
      <c r="BA94" s="311"/>
      <c r="BB94" s="311"/>
      <c r="BC94" s="311"/>
      <c r="BD94" s="311"/>
      <c r="BE94" s="311"/>
      <c r="BF94" s="104"/>
    </row>
    <row r="95" spans="1:58" ht="15" customHeight="1" x14ac:dyDescent="0.2">
      <c r="A95" s="312" t="s">
        <v>78</v>
      </c>
      <c r="B95" s="312"/>
      <c r="C95" s="312"/>
      <c r="D95" s="312"/>
      <c r="E95" s="312"/>
      <c r="F95" s="312"/>
      <c r="G95" s="312"/>
      <c r="H95" s="312"/>
      <c r="I95" s="312"/>
      <c r="J95" s="312"/>
      <c r="K95" s="312"/>
      <c r="L95" s="312"/>
      <c r="M95" s="312"/>
      <c r="N95" s="312"/>
      <c r="O95" s="312"/>
      <c r="P95" s="312"/>
      <c r="Q95" s="312"/>
      <c r="R95" s="312"/>
      <c r="S95" s="312"/>
      <c r="T95" s="312"/>
      <c r="U95" s="312"/>
      <c r="V95" s="312"/>
      <c r="W95" s="312"/>
      <c r="X95" s="312"/>
      <c r="Y95" s="312"/>
      <c r="Z95" s="312"/>
      <c r="AA95" s="312"/>
      <c r="AB95" s="312"/>
      <c r="AD95" s="312" t="s">
        <v>108</v>
      </c>
      <c r="AE95" s="312"/>
      <c r="AF95" s="312"/>
      <c r="AG95" s="312"/>
      <c r="AH95" s="312"/>
      <c r="AI95" s="312"/>
      <c r="AJ95" s="312"/>
      <c r="AK95" s="312"/>
      <c r="AL95" s="312"/>
      <c r="AM95" s="312"/>
      <c r="AN95" s="312"/>
      <c r="AO95" s="312"/>
      <c r="AP95" s="312"/>
      <c r="AQ95" s="312"/>
      <c r="AR95" s="312"/>
      <c r="AS95" s="312"/>
      <c r="AT95" s="312"/>
      <c r="AU95" s="312"/>
      <c r="AV95" s="312"/>
      <c r="AW95" s="312"/>
      <c r="AX95" s="312"/>
      <c r="AY95" s="312"/>
      <c r="AZ95" s="312"/>
      <c r="BA95" s="312"/>
      <c r="BB95" s="312"/>
      <c r="BC95" s="312"/>
      <c r="BD95" s="312"/>
      <c r="BE95" s="312"/>
      <c r="BF95" s="104"/>
    </row>
    <row r="96" spans="1:58" ht="15" customHeight="1" x14ac:dyDescent="0.2">
      <c r="A96" s="307" t="s">
        <v>257</v>
      </c>
      <c r="B96" s="307"/>
      <c r="C96" s="307"/>
      <c r="D96" s="307"/>
      <c r="E96" s="307"/>
      <c r="F96" s="307"/>
      <c r="G96" s="307"/>
      <c r="H96" s="307"/>
      <c r="I96" s="307"/>
      <c r="J96" s="307"/>
      <c r="K96" s="307"/>
      <c r="L96" s="307"/>
      <c r="M96" s="307"/>
      <c r="N96" s="307"/>
      <c r="O96" s="307"/>
      <c r="P96" s="307"/>
      <c r="Q96" s="307"/>
      <c r="R96" s="307"/>
      <c r="S96" s="307"/>
      <c r="T96" s="307"/>
      <c r="U96" s="307"/>
      <c r="V96" s="307"/>
      <c r="W96" s="307"/>
      <c r="X96" s="307"/>
      <c r="Y96" s="307"/>
      <c r="Z96" s="307"/>
      <c r="AA96" s="307"/>
      <c r="AB96" s="307"/>
      <c r="AD96" s="307" t="s">
        <v>257</v>
      </c>
      <c r="AE96" s="307"/>
      <c r="AF96" s="307"/>
      <c r="AG96" s="307"/>
      <c r="AH96" s="307"/>
      <c r="AI96" s="307"/>
      <c r="AJ96" s="307"/>
      <c r="AK96" s="307"/>
      <c r="AL96" s="307"/>
      <c r="AM96" s="307"/>
      <c r="AN96" s="307"/>
      <c r="AO96" s="307"/>
      <c r="AP96" s="307"/>
      <c r="AQ96" s="307"/>
      <c r="AR96" s="307"/>
      <c r="AS96" s="307"/>
      <c r="AT96" s="307"/>
      <c r="AU96" s="307"/>
      <c r="AV96" s="307"/>
      <c r="AW96" s="307"/>
      <c r="AX96" s="307"/>
      <c r="AY96" s="307"/>
      <c r="AZ96" s="307"/>
      <c r="BA96" s="307"/>
      <c r="BB96" s="307"/>
      <c r="BC96" s="307"/>
      <c r="BD96" s="307"/>
      <c r="BE96" s="307"/>
      <c r="BF96" s="104"/>
    </row>
    <row r="97" spans="1:58" ht="15" customHeight="1" x14ac:dyDescent="0.2">
      <c r="A97" s="307" t="s">
        <v>268</v>
      </c>
      <c r="B97" s="307"/>
      <c r="C97" s="307"/>
      <c r="D97" s="307"/>
      <c r="E97" s="307"/>
      <c r="F97" s="307"/>
      <c r="G97" s="307"/>
      <c r="H97" s="307"/>
      <c r="I97" s="307"/>
      <c r="J97" s="307"/>
      <c r="K97" s="307"/>
      <c r="L97" s="307"/>
      <c r="M97" s="307"/>
      <c r="N97" s="307"/>
      <c r="O97" s="307"/>
      <c r="P97" s="307"/>
      <c r="Q97" s="307"/>
      <c r="R97" s="307"/>
      <c r="S97" s="307"/>
      <c r="T97" s="307"/>
      <c r="U97" s="307"/>
      <c r="V97" s="307"/>
      <c r="W97" s="307"/>
      <c r="X97" s="307"/>
      <c r="Y97" s="307"/>
      <c r="Z97" s="307"/>
      <c r="AA97" s="307"/>
      <c r="AB97" s="307"/>
      <c r="AD97" s="307" t="s">
        <v>268</v>
      </c>
      <c r="AE97" s="307"/>
      <c r="AF97" s="307"/>
      <c r="AG97" s="307"/>
      <c r="AH97" s="307"/>
      <c r="AI97" s="307"/>
      <c r="AJ97" s="307"/>
      <c r="AK97" s="307"/>
      <c r="AL97" s="307"/>
      <c r="AM97" s="307"/>
      <c r="AN97" s="307"/>
      <c r="AO97" s="307"/>
      <c r="AP97" s="307"/>
      <c r="AQ97" s="307"/>
      <c r="AR97" s="307"/>
      <c r="AS97" s="307"/>
      <c r="AT97" s="307"/>
      <c r="AU97" s="307"/>
      <c r="AV97" s="307"/>
      <c r="AW97" s="307"/>
      <c r="AX97" s="307"/>
      <c r="AY97" s="307"/>
      <c r="AZ97" s="307"/>
      <c r="BA97" s="307"/>
      <c r="BB97" s="307"/>
      <c r="BC97" s="307"/>
      <c r="BD97" s="307"/>
      <c r="BE97" s="307"/>
      <c r="BF97" s="104"/>
    </row>
    <row r="98" spans="1:58" ht="15" customHeight="1" x14ac:dyDescent="0.2">
      <c r="A98" s="307" t="s">
        <v>250</v>
      </c>
      <c r="B98" s="307"/>
      <c r="C98" s="307"/>
      <c r="D98" s="307"/>
      <c r="E98" s="307"/>
      <c r="F98" s="307"/>
      <c r="G98" s="307"/>
      <c r="H98" s="307"/>
      <c r="I98" s="307"/>
      <c r="J98" s="307"/>
      <c r="K98" s="307"/>
      <c r="L98" s="307"/>
      <c r="M98" s="307"/>
      <c r="N98" s="307"/>
      <c r="O98" s="307"/>
      <c r="P98" s="307"/>
      <c r="Q98" s="307"/>
      <c r="R98" s="307"/>
      <c r="S98" s="307"/>
      <c r="T98" s="307"/>
      <c r="U98" s="307"/>
      <c r="V98" s="307"/>
      <c r="W98" s="307"/>
      <c r="X98" s="307"/>
      <c r="Y98" s="307"/>
      <c r="Z98" s="307"/>
      <c r="AA98" s="307"/>
      <c r="AB98" s="307"/>
      <c r="AD98" s="307" t="s">
        <v>250</v>
      </c>
      <c r="AE98" s="307"/>
      <c r="AF98" s="307"/>
      <c r="AG98" s="307"/>
      <c r="AH98" s="307"/>
      <c r="AI98" s="307"/>
      <c r="AJ98" s="307"/>
      <c r="AK98" s="307"/>
      <c r="AL98" s="307"/>
      <c r="AM98" s="307"/>
      <c r="AN98" s="307"/>
      <c r="AO98" s="307"/>
      <c r="AP98" s="307"/>
      <c r="AQ98" s="307"/>
      <c r="AR98" s="307"/>
      <c r="AS98" s="307"/>
      <c r="AT98" s="307"/>
      <c r="AU98" s="307"/>
      <c r="AV98" s="307"/>
      <c r="AW98" s="307"/>
      <c r="AX98" s="307"/>
      <c r="AY98" s="307"/>
      <c r="AZ98" s="307"/>
      <c r="BA98" s="307"/>
      <c r="BB98" s="307"/>
      <c r="BC98" s="307"/>
      <c r="BD98" s="307"/>
      <c r="BE98" s="307"/>
      <c r="BF98" s="104"/>
    </row>
    <row r="99" spans="1:58" ht="15" customHeight="1" x14ac:dyDescent="0.2">
      <c r="A99" s="307" t="s">
        <v>259</v>
      </c>
      <c r="B99" s="307"/>
      <c r="C99" s="307"/>
      <c r="D99" s="307"/>
      <c r="E99" s="307"/>
      <c r="F99" s="307"/>
      <c r="G99" s="307"/>
      <c r="H99" s="307"/>
      <c r="I99" s="307"/>
      <c r="J99" s="307"/>
      <c r="K99" s="307"/>
      <c r="L99" s="307"/>
      <c r="M99" s="307"/>
      <c r="N99" s="307"/>
      <c r="O99" s="307"/>
      <c r="P99" s="307"/>
      <c r="Q99" s="307"/>
      <c r="R99" s="307"/>
      <c r="S99" s="307"/>
      <c r="T99" s="307"/>
      <c r="U99" s="307"/>
      <c r="V99" s="307"/>
      <c r="W99" s="307"/>
      <c r="X99" s="307"/>
      <c r="Y99" s="307"/>
      <c r="Z99" s="307"/>
      <c r="AA99" s="307"/>
      <c r="AB99" s="307"/>
      <c r="AD99" s="307" t="s">
        <v>259</v>
      </c>
      <c r="AE99" s="307"/>
      <c r="AF99" s="307"/>
      <c r="AG99" s="307"/>
      <c r="AH99" s="307"/>
      <c r="AI99" s="307"/>
      <c r="AJ99" s="307"/>
      <c r="AK99" s="307"/>
      <c r="AL99" s="307"/>
      <c r="AM99" s="307"/>
      <c r="AN99" s="307"/>
      <c r="AO99" s="307"/>
      <c r="AP99" s="307"/>
      <c r="AQ99" s="307"/>
      <c r="AR99" s="307"/>
      <c r="AS99" s="307"/>
      <c r="AT99" s="307"/>
      <c r="AU99" s="307"/>
      <c r="AV99" s="307"/>
      <c r="AW99" s="307"/>
      <c r="AX99" s="307"/>
      <c r="AY99" s="307"/>
      <c r="AZ99" s="307"/>
      <c r="BA99" s="307"/>
      <c r="BB99" s="307"/>
      <c r="BC99" s="307"/>
      <c r="BD99" s="307"/>
      <c r="BE99" s="307"/>
      <c r="BF99" s="104"/>
    </row>
    <row r="100" spans="1:58" ht="15" customHeight="1" thickBot="1" x14ac:dyDescent="0.25">
      <c r="A100" s="102"/>
      <c r="B100" s="145"/>
      <c r="C100" s="102"/>
      <c r="D100" s="102"/>
      <c r="E100" s="102"/>
      <c r="F100" s="103"/>
      <c r="G100" s="102"/>
      <c r="H100" s="102"/>
      <c r="I100" s="102"/>
      <c r="J100" s="102"/>
      <c r="K100" s="102"/>
      <c r="L100" s="102"/>
      <c r="M100" s="102"/>
      <c r="N100" s="102"/>
      <c r="O100" s="102"/>
      <c r="P100" s="102"/>
      <c r="Q100" s="102"/>
      <c r="R100" s="102"/>
      <c r="S100" s="102"/>
      <c r="T100" s="102"/>
      <c r="U100" s="102"/>
      <c r="V100" s="102"/>
      <c r="W100" s="102"/>
      <c r="X100" s="102"/>
      <c r="Y100" s="102"/>
      <c r="Z100" s="102"/>
      <c r="AA100" s="102"/>
      <c r="AB100" s="102"/>
      <c r="AD100" s="102"/>
      <c r="AE100" s="145"/>
      <c r="AF100" s="102"/>
      <c r="AG100" s="102"/>
      <c r="AH100" s="102"/>
      <c r="AI100" s="103"/>
      <c r="AJ100" s="102"/>
      <c r="AK100" s="102"/>
      <c r="AL100" s="102"/>
      <c r="AM100" s="102"/>
      <c r="AN100" s="102"/>
      <c r="AO100" s="102"/>
      <c r="AP100" s="102"/>
      <c r="AQ100" s="102"/>
      <c r="AR100" s="102"/>
      <c r="AS100" s="102"/>
      <c r="AT100" s="102"/>
      <c r="AU100" s="102"/>
      <c r="AV100" s="102"/>
      <c r="AW100" s="102"/>
      <c r="AX100" s="102"/>
      <c r="AY100" s="102"/>
      <c r="AZ100" s="102"/>
      <c r="BA100" s="102"/>
      <c r="BB100" s="102"/>
      <c r="BC100" s="102"/>
      <c r="BD100" s="102"/>
      <c r="BE100" s="102"/>
      <c r="BF100" s="104"/>
    </row>
    <row r="101" spans="1:58" ht="15" customHeight="1" x14ac:dyDescent="0.2">
      <c r="A101" s="309" t="s">
        <v>264</v>
      </c>
      <c r="B101" s="302" t="s">
        <v>19</v>
      </c>
      <c r="C101" s="302" t="s">
        <v>265</v>
      </c>
      <c r="D101" s="302"/>
      <c r="E101" s="111"/>
      <c r="F101" s="302" t="s">
        <v>64</v>
      </c>
      <c r="G101" s="302"/>
      <c r="H101" s="302"/>
      <c r="I101" s="111"/>
      <c r="J101" s="302" t="s">
        <v>65</v>
      </c>
      <c r="K101" s="302"/>
      <c r="L101" s="302"/>
      <c r="M101" s="111"/>
      <c r="N101" s="302" t="s">
        <v>66</v>
      </c>
      <c r="O101" s="302"/>
      <c r="P101" s="302"/>
      <c r="Q101" s="111"/>
      <c r="R101" s="302" t="s">
        <v>67</v>
      </c>
      <c r="S101" s="302"/>
      <c r="T101" s="302"/>
      <c r="U101" s="111"/>
      <c r="V101" s="302" t="s">
        <v>68</v>
      </c>
      <c r="W101" s="302"/>
      <c r="X101" s="302"/>
      <c r="Y101" s="111"/>
      <c r="Z101" s="302" t="s">
        <v>69</v>
      </c>
      <c r="AA101" s="302"/>
      <c r="AB101" s="302"/>
      <c r="AD101" s="309" t="s">
        <v>264</v>
      </c>
      <c r="AE101" s="302" t="s">
        <v>19</v>
      </c>
      <c r="AF101" s="302" t="s">
        <v>265</v>
      </c>
      <c r="AG101" s="302"/>
      <c r="AH101" s="111"/>
      <c r="AI101" s="302" t="s">
        <v>64</v>
      </c>
      <c r="AJ101" s="302"/>
      <c r="AK101" s="302"/>
      <c r="AL101" s="111"/>
      <c r="AM101" s="302" t="s">
        <v>65</v>
      </c>
      <c r="AN101" s="302"/>
      <c r="AO101" s="302"/>
      <c r="AP101" s="111"/>
      <c r="AQ101" s="302" t="s">
        <v>66</v>
      </c>
      <c r="AR101" s="302"/>
      <c r="AS101" s="302"/>
      <c r="AT101" s="111"/>
      <c r="AU101" s="302" t="s">
        <v>67</v>
      </c>
      <c r="AV101" s="302"/>
      <c r="AW101" s="302"/>
      <c r="AX101" s="111"/>
      <c r="AY101" s="302" t="s">
        <v>68</v>
      </c>
      <c r="AZ101" s="302"/>
      <c r="BA101" s="302"/>
      <c r="BB101" s="111"/>
      <c r="BC101" s="302" t="s">
        <v>69</v>
      </c>
      <c r="BD101" s="302"/>
      <c r="BE101" s="302"/>
      <c r="BF101" s="104"/>
    </row>
    <row r="102" spans="1:58" ht="15" customHeight="1" thickBot="1" x14ac:dyDescent="0.25">
      <c r="A102" s="310"/>
      <c r="B102" s="112" t="s">
        <v>70</v>
      </c>
      <c r="C102" s="112" t="s">
        <v>71</v>
      </c>
      <c r="D102" s="112" t="s">
        <v>72</v>
      </c>
      <c r="E102" s="113"/>
      <c r="F102" s="112" t="s">
        <v>70</v>
      </c>
      <c r="G102" s="112" t="s">
        <v>71</v>
      </c>
      <c r="H102" s="112" t="s">
        <v>72</v>
      </c>
      <c r="I102" s="113"/>
      <c r="J102" s="112" t="s">
        <v>70</v>
      </c>
      <c r="K102" s="112" t="s">
        <v>71</v>
      </c>
      <c r="L102" s="112" t="s">
        <v>72</v>
      </c>
      <c r="M102" s="113"/>
      <c r="N102" s="112" t="s">
        <v>70</v>
      </c>
      <c r="O102" s="112" t="s">
        <v>71</v>
      </c>
      <c r="P102" s="112" t="s">
        <v>72</v>
      </c>
      <c r="Q102" s="113"/>
      <c r="R102" s="112" t="s">
        <v>70</v>
      </c>
      <c r="S102" s="112" t="s">
        <v>71</v>
      </c>
      <c r="T102" s="112" t="s">
        <v>72</v>
      </c>
      <c r="U102" s="113"/>
      <c r="V102" s="112" t="s">
        <v>70</v>
      </c>
      <c r="W102" s="112" t="s">
        <v>71</v>
      </c>
      <c r="X102" s="112" t="s">
        <v>72</v>
      </c>
      <c r="Y102" s="113"/>
      <c r="Z102" s="112" t="s">
        <v>70</v>
      </c>
      <c r="AA102" s="112" t="s">
        <v>71</v>
      </c>
      <c r="AB102" s="112" t="s">
        <v>72</v>
      </c>
      <c r="AD102" s="310"/>
      <c r="AE102" s="112" t="s">
        <v>70</v>
      </c>
      <c r="AF102" s="112" t="s">
        <v>71</v>
      </c>
      <c r="AG102" s="112" t="s">
        <v>72</v>
      </c>
      <c r="AH102" s="113"/>
      <c r="AI102" s="112" t="s">
        <v>70</v>
      </c>
      <c r="AJ102" s="112" t="s">
        <v>71</v>
      </c>
      <c r="AK102" s="112" t="s">
        <v>72</v>
      </c>
      <c r="AL102" s="113"/>
      <c r="AM102" s="112" t="s">
        <v>70</v>
      </c>
      <c r="AN102" s="112" t="s">
        <v>71</v>
      </c>
      <c r="AO102" s="112" t="s">
        <v>72</v>
      </c>
      <c r="AP102" s="113"/>
      <c r="AQ102" s="112" t="s">
        <v>70</v>
      </c>
      <c r="AR102" s="112" t="s">
        <v>71</v>
      </c>
      <c r="AS102" s="112" t="s">
        <v>72</v>
      </c>
      <c r="AT102" s="113"/>
      <c r="AU102" s="112" t="s">
        <v>70</v>
      </c>
      <c r="AV102" s="112" t="s">
        <v>71</v>
      </c>
      <c r="AW102" s="112" t="s">
        <v>72</v>
      </c>
      <c r="AX102" s="113"/>
      <c r="AY102" s="112" t="s">
        <v>70</v>
      </c>
      <c r="AZ102" s="112" t="s">
        <v>71</v>
      </c>
      <c r="BA102" s="112" t="s">
        <v>72</v>
      </c>
      <c r="BB102" s="113"/>
      <c r="BC102" s="112" t="s">
        <v>70</v>
      </c>
      <c r="BD102" s="112" t="s">
        <v>71</v>
      </c>
      <c r="BE102" s="112" t="s">
        <v>72</v>
      </c>
      <c r="BF102" s="104"/>
    </row>
    <row r="103" spans="1:58" ht="15" customHeight="1" x14ac:dyDescent="0.2">
      <c r="A103" s="106"/>
      <c r="B103" s="100"/>
      <c r="C103" s="100"/>
      <c r="D103" s="100"/>
      <c r="E103" s="101"/>
      <c r="F103" s="100"/>
      <c r="G103" s="100"/>
      <c r="H103" s="100"/>
      <c r="I103" s="101"/>
      <c r="J103" s="100"/>
      <c r="K103" s="100"/>
      <c r="L103" s="100"/>
      <c r="M103" s="101"/>
      <c r="N103" s="100"/>
      <c r="O103" s="100"/>
      <c r="P103" s="100"/>
      <c r="Q103" s="101"/>
      <c r="R103" s="100"/>
      <c r="S103" s="100"/>
      <c r="T103" s="100"/>
      <c r="U103" s="101"/>
      <c r="V103" s="100"/>
      <c r="W103" s="100"/>
      <c r="X103" s="100"/>
      <c r="Y103" s="101"/>
      <c r="Z103" s="100"/>
      <c r="AA103" s="100"/>
      <c r="AB103" s="100"/>
      <c r="AD103" s="106"/>
      <c r="AE103" s="100"/>
      <c r="AF103" s="100"/>
      <c r="AG103" s="100"/>
      <c r="AH103" s="101"/>
      <c r="AI103" s="100"/>
      <c r="AJ103" s="100"/>
      <c r="AK103" s="100"/>
      <c r="AL103" s="101"/>
      <c r="AM103" s="100"/>
      <c r="AN103" s="100"/>
      <c r="AO103" s="100"/>
      <c r="AP103" s="101"/>
      <c r="AQ103" s="100"/>
      <c r="AR103" s="100"/>
      <c r="AS103" s="100"/>
      <c r="AT103" s="101"/>
      <c r="AU103" s="100"/>
      <c r="AV103" s="100"/>
      <c r="AW103" s="100"/>
      <c r="AX103" s="101"/>
      <c r="AY103" s="100"/>
      <c r="AZ103" s="100"/>
      <c r="BA103" s="100"/>
      <c r="BB103" s="101"/>
      <c r="BC103" s="100"/>
      <c r="BD103" s="100"/>
      <c r="BE103" s="100"/>
      <c r="BF103" s="104"/>
    </row>
    <row r="104" spans="1:58" ht="15" customHeight="1" x14ac:dyDescent="0.25">
      <c r="A104" s="154" t="s">
        <v>266</v>
      </c>
      <c r="B104" s="156">
        <f>SUM(B106:B132)</f>
        <v>10710</v>
      </c>
      <c r="C104" s="156">
        <f>SUM(C106:C132)</f>
        <v>6734</v>
      </c>
      <c r="D104" s="156">
        <f>SUM(D106:D132)</f>
        <v>3976</v>
      </c>
      <c r="E104" s="156"/>
      <c r="F104" s="156">
        <f>SUM(F106:F132)</f>
        <v>779</v>
      </c>
      <c r="G104" s="156">
        <f>SUM(G106:G132)</f>
        <v>456</v>
      </c>
      <c r="H104" s="156">
        <f>SUM(H106:H132)</f>
        <v>323</v>
      </c>
      <c r="I104" s="156"/>
      <c r="J104" s="156">
        <f>SUM(J106:J132)</f>
        <v>4797</v>
      </c>
      <c r="K104" s="156">
        <f>SUM(K106:K132)</f>
        <v>2970</v>
      </c>
      <c r="L104" s="156">
        <f>SUM(L106:L132)</f>
        <v>1827</v>
      </c>
      <c r="M104" s="156"/>
      <c r="N104" s="156">
        <f>SUM(N106:N132)</f>
        <v>1755</v>
      </c>
      <c r="O104" s="156">
        <f>SUM(O106:O132)</f>
        <v>1093</v>
      </c>
      <c r="P104" s="156">
        <f>SUM(P106:P132)</f>
        <v>662</v>
      </c>
      <c r="Q104" s="156"/>
      <c r="R104" s="156">
        <f>SUM(R106:R132)</f>
        <v>1831</v>
      </c>
      <c r="S104" s="156">
        <f>SUM(S106:S132)</f>
        <v>1198</v>
      </c>
      <c r="T104" s="156">
        <f>SUM(T106:T132)</f>
        <v>633</v>
      </c>
      <c r="U104" s="156"/>
      <c r="V104" s="156">
        <f>SUM(V106:V132)</f>
        <v>1219</v>
      </c>
      <c r="W104" s="156">
        <f>SUM(W106:W132)</f>
        <v>798</v>
      </c>
      <c r="X104" s="156">
        <f>SUM(X106:X132)</f>
        <v>421</v>
      </c>
      <c r="Y104" s="156"/>
      <c r="Z104" s="156">
        <f>SUM(Z106:Z132)</f>
        <v>329</v>
      </c>
      <c r="AA104" s="156">
        <f>SUM(AA106:AA132)</f>
        <v>219</v>
      </c>
      <c r="AB104" s="156">
        <f>SUM(AB106:AB132)</f>
        <v>110</v>
      </c>
      <c r="AD104" s="154" t="s">
        <v>266</v>
      </c>
      <c r="AE104" s="162">
        <f>+B104/(B57+B104+B13)*100</f>
        <v>2.4450994134957615</v>
      </c>
      <c r="AF104" s="162">
        <f>+C104/(C57+C104+C13)*100</f>
        <v>2.9931283391560215</v>
      </c>
      <c r="AG104" s="162">
        <f>+D104/(D57+D104+D13)*100</f>
        <v>1.8663424663321395</v>
      </c>
      <c r="AH104" s="163"/>
      <c r="AI104" s="162">
        <f>+F104/(F57+F104+F13)*100</f>
        <v>1.0627268014515292</v>
      </c>
      <c r="AJ104" s="162">
        <f>+G104/(G57+G104+G13)*100</f>
        <v>1.2115415271799777</v>
      </c>
      <c r="AK104" s="162">
        <f>+H104/(H57+H104+H13)*100</f>
        <v>0.90567519066846114</v>
      </c>
      <c r="AL104" s="163"/>
      <c r="AM104" s="162">
        <f>+J104/(J57+J104+J13)*100</f>
        <v>6.0185940303376286</v>
      </c>
      <c r="AN104" s="162">
        <f>+K104/(K57+K104+K13)*100</f>
        <v>7.1583514099783088</v>
      </c>
      <c r="AO104" s="162">
        <f>+L104/(L57+L104+L13)*100</f>
        <v>4.7810954387250417</v>
      </c>
      <c r="AP104" s="163"/>
      <c r="AQ104" s="162">
        <f>+N104/(N57+N104+N13)*100</f>
        <v>2.385353521624487</v>
      </c>
      <c r="AR104" s="162">
        <f>+O104/(O57+O104+O13)*100</f>
        <v>2.8911519640259224</v>
      </c>
      <c r="AS104" s="162">
        <f>+P104/(P57+P104+P13)*100</f>
        <v>1.8507646285890016</v>
      </c>
      <c r="AT104" s="163"/>
      <c r="AU104" s="162">
        <f>+R104/(R57+R104+R13)*100</f>
        <v>2.5321882476593509</v>
      </c>
      <c r="AV104" s="162">
        <f>+S104/(S57+S104+S13)*100</f>
        <v>3.2208630192230139</v>
      </c>
      <c r="AW104" s="162">
        <f>+T104/(T57+T104+T13)*100</f>
        <v>1.8026997778663783</v>
      </c>
      <c r="AX104" s="163"/>
      <c r="AY104" s="162">
        <f>+V104/(V57+V104+V13)*100</f>
        <v>1.7368878503341265</v>
      </c>
      <c r="AZ104" s="162">
        <f>+W104/(W57+W104+W13)*100</f>
        <v>2.2294239257976196</v>
      </c>
      <c r="BA104" s="162">
        <f>+X104/(X57+X104+X13)*100</f>
        <v>1.2242286777748699</v>
      </c>
      <c r="BB104" s="163"/>
      <c r="BC104" s="162">
        <f>+Z104/(Z57+Z104+Z13)*100</f>
        <v>0.47717120148517728</v>
      </c>
      <c r="BD104" s="162">
        <f>+AA104/(AA57+AA104+AA13)*100</f>
        <v>0.62466128526198694</v>
      </c>
      <c r="BE104" s="162">
        <f>+AB104/(AB57+AB104+AB13)*100</f>
        <v>0.32458909970786981</v>
      </c>
      <c r="BF104" s="165"/>
    </row>
    <row r="105" spans="1:58" ht="15" customHeight="1" x14ac:dyDescent="0.2">
      <c r="A105" s="110"/>
      <c r="B105" s="148"/>
      <c r="C105" s="148"/>
      <c r="D105" s="148"/>
      <c r="E105" s="148"/>
      <c r="F105" s="148"/>
      <c r="G105" s="148"/>
      <c r="H105" s="148"/>
      <c r="I105" s="148"/>
      <c r="J105" s="148"/>
      <c r="K105" s="148"/>
      <c r="L105" s="148"/>
      <c r="M105" s="148"/>
      <c r="N105" s="148"/>
      <c r="O105" s="148"/>
      <c r="P105" s="148"/>
      <c r="Q105" s="148"/>
      <c r="R105" s="148"/>
      <c r="S105" s="148"/>
      <c r="T105" s="148"/>
      <c r="U105" s="148"/>
      <c r="V105" s="148"/>
      <c r="W105" s="148"/>
      <c r="X105" s="148"/>
      <c r="Y105" s="148"/>
      <c r="Z105" s="148"/>
      <c r="AA105" s="148"/>
      <c r="AB105" s="148"/>
      <c r="AD105" s="110"/>
      <c r="AE105" s="146"/>
      <c r="AF105" s="146"/>
      <c r="AG105" s="146"/>
      <c r="AH105" s="146"/>
      <c r="AI105" s="146"/>
      <c r="AJ105" s="146"/>
      <c r="AK105" s="146"/>
      <c r="AL105" s="146"/>
      <c r="AM105" s="146"/>
      <c r="AN105" s="146"/>
      <c r="AO105" s="146"/>
      <c r="AP105" s="146"/>
      <c r="AQ105" s="146"/>
      <c r="AR105" s="146"/>
      <c r="AS105" s="146"/>
      <c r="AT105" s="146"/>
      <c r="AU105" s="146"/>
      <c r="AV105" s="146"/>
      <c r="AW105" s="146"/>
      <c r="AX105" s="146"/>
      <c r="AY105" s="146"/>
      <c r="AZ105" s="146"/>
      <c r="BA105" s="146"/>
      <c r="BB105" s="146"/>
      <c r="BC105" s="146"/>
      <c r="BD105" s="146"/>
      <c r="BE105" s="146"/>
      <c r="BF105" s="104"/>
    </row>
    <row r="106" spans="1:58" ht="15" customHeight="1" x14ac:dyDescent="0.2">
      <c r="A106" s="110" t="s">
        <v>79</v>
      </c>
      <c r="B106" s="121">
        <v>843</v>
      </c>
      <c r="C106" s="121">
        <v>526</v>
      </c>
      <c r="D106" s="121">
        <v>317</v>
      </c>
      <c r="E106" s="121"/>
      <c r="F106" s="121">
        <v>45</v>
      </c>
      <c r="G106" s="121">
        <v>33</v>
      </c>
      <c r="H106" s="121">
        <v>12</v>
      </c>
      <c r="I106" s="121"/>
      <c r="J106" s="121">
        <v>399</v>
      </c>
      <c r="K106" s="121">
        <v>235</v>
      </c>
      <c r="L106" s="121">
        <v>164</v>
      </c>
      <c r="M106" s="121"/>
      <c r="N106" s="121">
        <v>133</v>
      </c>
      <c r="O106" s="121">
        <v>81</v>
      </c>
      <c r="P106" s="121">
        <v>52</v>
      </c>
      <c r="Q106" s="121"/>
      <c r="R106" s="121">
        <v>156</v>
      </c>
      <c r="S106" s="121">
        <v>104</v>
      </c>
      <c r="T106" s="121">
        <v>52</v>
      </c>
      <c r="U106" s="121"/>
      <c r="V106" s="121">
        <v>87</v>
      </c>
      <c r="W106" s="121">
        <v>56</v>
      </c>
      <c r="X106" s="121">
        <v>31</v>
      </c>
      <c r="Y106" s="121"/>
      <c r="Z106" s="121">
        <v>23</v>
      </c>
      <c r="AA106" s="121">
        <v>17</v>
      </c>
      <c r="AB106" s="121">
        <v>6</v>
      </c>
      <c r="AD106" s="110" t="s">
        <v>79</v>
      </c>
      <c r="AE106" s="105">
        <f t="shared" ref="AE106:AE129" si="56">+B106/(B59+B106+B15)*100</f>
        <v>2.986184909670563</v>
      </c>
      <c r="AF106" s="105">
        <f t="shared" ref="AF106:AF129" si="57">+C106/(C59+C106+C15)*100</f>
        <v>3.6444259682671656</v>
      </c>
      <c r="AG106" s="105">
        <f t="shared" ref="AG106:AG129" si="58">+D106/(D59+D106+D15)*100</f>
        <v>2.2976009277379141</v>
      </c>
      <c r="AH106" s="146"/>
      <c r="AI106" s="105">
        <f t="shared" ref="AI106:AI129" si="59">+F106/(F59+F106+F15)*100</f>
        <v>0.95399618401526398</v>
      </c>
      <c r="AJ106" s="105">
        <f t="shared" ref="AJ106:AJ129" si="60">+G106/(G59+G106+G15)*100</f>
        <v>1.385972280554389</v>
      </c>
      <c r="AK106" s="105">
        <f t="shared" ref="AK106:AK129" si="61">+H106/(H59+H106+H15)*100</f>
        <v>0.51369863013698625</v>
      </c>
      <c r="AL106" s="108"/>
      <c r="AM106" s="105">
        <f t="shared" ref="AM106:AM129" si="62">+J106/(J59+J106+J15)*100</f>
        <v>7.6598195430984841</v>
      </c>
      <c r="AN106" s="105">
        <f t="shared" ref="AN106:AN129" si="63">+K106/(K59+K106+K15)*100</f>
        <v>8.6333578251285825</v>
      </c>
      <c r="AO106" s="105">
        <f t="shared" ref="AO106:AO129" si="64">+L106/(L59+L106+L15)*100</f>
        <v>6.5942903096099723</v>
      </c>
      <c r="AP106" s="108"/>
      <c r="AQ106" s="105">
        <f t="shared" ref="AQ106:AQ129" si="65">+N106/(N59+N106+N15)*100</f>
        <v>2.8136238629151684</v>
      </c>
      <c r="AR106" s="105">
        <f t="shared" ref="AR106:AR129" si="66">+O106/(O59+O106+O15)*100</f>
        <v>3.342963268675196</v>
      </c>
      <c r="AS106" s="105">
        <f t="shared" ref="AS106:AS129" si="67">+P106/(P59+P106+P15)*100</f>
        <v>2.2569444444444442</v>
      </c>
      <c r="AT106" s="108"/>
      <c r="AU106" s="105">
        <f t="shared" ref="AU106:AU129" si="68">+R106/(R59+R106+R15)*100</f>
        <v>3.3715150205316617</v>
      </c>
      <c r="AV106" s="105">
        <f t="shared" ref="AV106:AV129" si="69">+S106/(S59+S106+S15)*100</f>
        <v>4.3679126417471652</v>
      </c>
      <c r="AW106" s="105">
        <f t="shared" ref="AW106:AW129" si="70">+T106/(T59+T106+T15)*100</f>
        <v>2.3152270703472841</v>
      </c>
      <c r="AX106" s="108"/>
      <c r="AY106" s="105">
        <f t="shared" ref="AY106:AY129" si="71">+V106/(V59+V106+V15)*100</f>
        <v>1.9643260329645518</v>
      </c>
      <c r="AZ106" s="105">
        <f t="shared" ref="AZ106:AZ129" si="72">+W106/(W59+W106+W15)*100</f>
        <v>2.4944320712694878</v>
      </c>
      <c r="BA106" s="105">
        <f t="shared" ref="BA106:BA129" si="73">+X106/(X59+X106+X15)*100</f>
        <v>1.4194139194139195</v>
      </c>
      <c r="BB106" s="146"/>
      <c r="BC106" s="105">
        <f t="shared" ref="BC106:BC129" si="74">+Z106/(Z59+Z106+Z15)*100</f>
        <v>0.50873700508736996</v>
      </c>
      <c r="BD106" s="105">
        <f t="shared" ref="BD106:BD129" si="75">+AA106/(AA59+AA106+AA15)*100</f>
        <v>0.74528715475668561</v>
      </c>
      <c r="BE106" s="105">
        <f t="shared" ref="BE106:BE129" si="76">+AB106/(AB59+AB106+AB15)*100</f>
        <v>0.26785714285714285</v>
      </c>
      <c r="BF106" s="104"/>
    </row>
    <row r="107" spans="1:58" ht="15" customHeight="1" x14ac:dyDescent="0.2">
      <c r="A107" s="110" t="s">
        <v>80</v>
      </c>
      <c r="B107" s="121">
        <v>519</v>
      </c>
      <c r="C107" s="121">
        <v>332</v>
      </c>
      <c r="D107" s="121">
        <v>187</v>
      </c>
      <c r="E107" s="121"/>
      <c r="F107" s="121">
        <v>41</v>
      </c>
      <c r="G107" s="121">
        <v>24</v>
      </c>
      <c r="H107" s="121">
        <v>17</v>
      </c>
      <c r="I107" s="121"/>
      <c r="J107" s="121">
        <v>211</v>
      </c>
      <c r="K107" s="121">
        <v>130</v>
      </c>
      <c r="L107" s="121">
        <v>81</v>
      </c>
      <c r="M107" s="121"/>
      <c r="N107" s="121">
        <v>89</v>
      </c>
      <c r="O107" s="121">
        <v>56</v>
      </c>
      <c r="P107" s="121">
        <v>33</v>
      </c>
      <c r="Q107" s="121"/>
      <c r="R107" s="121">
        <v>97</v>
      </c>
      <c r="S107" s="121">
        <v>68</v>
      </c>
      <c r="T107" s="121">
        <v>29</v>
      </c>
      <c r="U107" s="121"/>
      <c r="V107" s="121">
        <v>69</v>
      </c>
      <c r="W107" s="121">
        <v>47</v>
      </c>
      <c r="X107" s="121">
        <v>22</v>
      </c>
      <c r="Y107" s="121"/>
      <c r="Z107" s="121">
        <v>12</v>
      </c>
      <c r="AA107" s="121">
        <v>7</v>
      </c>
      <c r="AB107" s="121">
        <v>5</v>
      </c>
      <c r="AD107" s="110" t="s">
        <v>80</v>
      </c>
      <c r="AE107" s="105">
        <f t="shared" si="56"/>
        <v>1.864559008442608</v>
      </c>
      <c r="AF107" s="105">
        <f t="shared" si="57"/>
        <v>2.3291707590851694</v>
      </c>
      <c r="AG107" s="105">
        <f t="shared" si="58"/>
        <v>1.3769236433252336</v>
      </c>
      <c r="AH107" s="146"/>
      <c r="AI107" s="105">
        <f t="shared" si="59"/>
        <v>0.89014329135909676</v>
      </c>
      <c r="AJ107" s="105">
        <f t="shared" si="60"/>
        <v>1.0243277848911652</v>
      </c>
      <c r="AK107" s="105">
        <f t="shared" si="61"/>
        <v>0.75121520106053907</v>
      </c>
      <c r="AL107" s="108"/>
      <c r="AM107" s="105">
        <f t="shared" si="62"/>
        <v>4.3061224489795924</v>
      </c>
      <c r="AN107" s="105">
        <f t="shared" si="63"/>
        <v>5.0820953870211101</v>
      </c>
      <c r="AO107" s="105">
        <f t="shared" si="64"/>
        <v>3.4585824081981213</v>
      </c>
      <c r="AP107" s="108"/>
      <c r="AQ107" s="105">
        <f t="shared" si="65"/>
        <v>1.9074153450492928</v>
      </c>
      <c r="AR107" s="105">
        <f t="shared" si="66"/>
        <v>2.3440770196735032</v>
      </c>
      <c r="AS107" s="105">
        <f t="shared" si="67"/>
        <v>1.4492753623188406</v>
      </c>
      <c r="AT107" s="108"/>
      <c r="AU107" s="105">
        <f t="shared" si="68"/>
        <v>2.0726495726495724</v>
      </c>
      <c r="AV107" s="105">
        <f t="shared" si="69"/>
        <v>2.8157349896480333</v>
      </c>
      <c r="AW107" s="105">
        <f t="shared" si="70"/>
        <v>1.2803532008830023</v>
      </c>
      <c r="AX107" s="108"/>
      <c r="AY107" s="105">
        <f t="shared" si="71"/>
        <v>1.5512589928057554</v>
      </c>
      <c r="AZ107" s="105">
        <f t="shared" si="72"/>
        <v>2.0805666223992918</v>
      </c>
      <c r="BA107" s="105">
        <f t="shared" si="73"/>
        <v>1.0050251256281406</v>
      </c>
      <c r="BB107" s="146"/>
      <c r="BC107" s="105">
        <f t="shared" si="74"/>
        <v>0.2646085997794928</v>
      </c>
      <c r="BD107" s="105">
        <f t="shared" si="75"/>
        <v>0.3056768558951965</v>
      </c>
      <c r="BE107" s="105">
        <f t="shared" si="76"/>
        <v>0.22271714922048996</v>
      </c>
      <c r="BF107" s="104"/>
    </row>
    <row r="108" spans="1:58" ht="15" customHeight="1" x14ac:dyDescent="0.2">
      <c r="A108" s="110" t="s">
        <v>81</v>
      </c>
      <c r="B108" s="121">
        <v>670</v>
      </c>
      <c r="C108" s="121">
        <v>431</v>
      </c>
      <c r="D108" s="121">
        <v>239</v>
      </c>
      <c r="E108" s="121"/>
      <c r="F108" s="121">
        <v>16</v>
      </c>
      <c r="G108" s="121">
        <v>8</v>
      </c>
      <c r="H108" s="121">
        <v>8</v>
      </c>
      <c r="I108" s="121"/>
      <c r="J108" s="121">
        <v>332</v>
      </c>
      <c r="K108" s="121">
        <v>220</v>
      </c>
      <c r="L108" s="121">
        <v>112</v>
      </c>
      <c r="M108" s="121"/>
      <c r="N108" s="121">
        <v>101</v>
      </c>
      <c r="O108" s="121">
        <v>61</v>
      </c>
      <c r="P108" s="121">
        <v>40</v>
      </c>
      <c r="Q108" s="121"/>
      <c r="R108" s="121">
        <v>119</v>
      </c>
      <c r="S108" s="121">
        <v>71</v>
      </c>
      <c r="T108" s="121">
        <v>48</v>
      </c>
      <c r="U108" s="121"/>
      <c r="V108" s="121">
        <v>84</v>
      </c>
      <c r="W108" s="121">
        <v>58</v>
      </c>
      <c r="X108" s="121">
        <v>26</v>
      </c>
      <c r="Y108" s="121"/>
      <c r="Z108" s="121">
        <v>18</v>
      </c>
      <c r="AA108" s="121">
        <v>13</v>
      </c>
      <c r="AB108" s="121">
        <v>5</v>
      </c>
      <c r="AD108" s="110" t="s">
        <v>81</v>
      </c>
      <c r="AE108" s="105">
        <f t="shared" si="56"/>
        <v>2.7652812745057576</v>
      </c>
      <c r="AF108" s="105">
        <f t="shared" si="57"/>
        <v>3.4955393349553936</v>
      </c>
      <c r="AG108" s="105">
        <f t="shared" si="58"/>
        <v>2.0085721489200776</v>
      </c>
      <c r="AH108" s="146"/>
      <c r="AI108" s="105">
        <f t="shared" si="59"/>
        <v>0.39574573336631214</v>
      </c>
      <c r="AJ108" s="105">
        <f t="shared" si="60"/>
        <v>0.37932669511616879</v>
      </c>
      <c r="AK108" s="105">
        <f t="shared" si="61"/>
        <v>0.41365046535677358</v>
      </c>
      <c r="AL108" s="108"/>
      <c r="AM108" s="105">
        <f t="shared" si="62"/>
        <v>7.3047304730473055</v>
      </c>
      <c r="AN108" s="105">
        <f t="shared" si="63"/>
        <v>9.474590869939707</v>
      </c>
      <c r="AO108" s="105">
        <f t="shared" si="64"/>
        <v>5.0382366171839852</v>
      </c>
      <c r="AP108" s="108"/>
      <c r="AQ108" s="105">
        <f t="shared" si="65"/>
        <v>2.5243689077730567</v>
      </c>
      <c r="AR108" s="105">
        <f t="shared" si="66"/>
        <v>3.0093734583127776</v>
      </c>
      <c r="AS108" s="105">
        <f t="shared" si="67"/>
        <v>2.0263424518743669</v>
      </c>
      <c r="AT108" s="108"/>
      <c r="AU108" s="105">
        <f t="shared" si="68"/>
        <v>2.9772329246935203</v>
      </c>
      <c r="AV108" s="105">
        <f t="shared" si="69"/>
        <v>3.5606820461384152</v>
      </c>
      <c r="AW108" s="105">
        <f t="shared" si="70"/>
        <v>2.3964053919121318</v>
      </c>
      <c r="AX108" s="108"/>
      <c r="AY108" s="105">
        <f t="shared" si="71"/>
        <v>2.1772939346811819</v>
      </c>
      <c r="AZ108" s="105">
        <f t="shared" si="72"/>
        <v>2.9501525940996949</v>
      </c>
      <c r="BA108" s="105">
        <f t="shared" si="73"/>
        <v>1.3742071881606766</v>
      </c>
      <c r="BB108" s="146"/>
      <c r="BC108" s="105">
        <f t="shared" si="74"/>
        <v>0.47556142668428003</v>
      </c>
      <c r="BD108" s="105">
        <f t="shared" si="75"/>
        <v>0.67991631799163188</v>
      </c>
      <c r="BE108" s="105">
        <f t="shared" si="76"/>
        <v>0.26695141484249868</v>
      </c>
      <c r="BF108" s="104"/>
    </row>
    <row r="109" spans="1:58" ht="15" customHeight="1" x14ac:dyDescent="0.2">
      <c r="A109" s="110" t="s">
        <v>82</v>
      </c>
      <c r="B109" s="121">
        <v>596</v>
      </c>
      <c r="C109" s="121">
        <v>343</v>
      </c>
      <c r="D109" s="121">
        <v>253</v>
      </c>
      <c r="E109" s="121"/>
      <c r="F109" s="121">
        <v>88</v>
      </c>
      <c r="G109" s="121">
        <v>50</v>
      </c>
      <c r="H109" s="121">
        <v>38</v>
      </c>
      <c r="I109" s="121"/>
      <c r="J109" s="121">
        <v>218</v>
      </c>
      <c r="K109" s="121">
        <v>115</v>
      </c>
      <c r="L109" s="121">
        <v>103</v>
      </c>
      <c r="M109" s="121"/>
      <c r="N109" s="121">
        <v>116</v>
      </c>
      <c r="O109" s="121">
        <v>68</v>
      </c>
      <c r="P109" s="121">
        <v>48</v>
      </c>
      <c r="Q109" s="121"/>
      <c r="R109" s="121">
        <v>93</v>
      </c>
      <c r="S109" s="121">
        <v>65</v>
      </c>
      <c r="T109" s="121">
        <v>28</v>
      </c>
      <c r="U109" s="121"/>
      <c r="V109" s="121">
        <v>67</v>
      </c>
      <c r="W109" s="121">
        <v>34</v>
      </c>
      <c r="X109" s="121">
        <v>33</v>
      </c>
      <c r="Y109" s="121"/>
      <c r="Z109" s="121">
        <v>14</v>
      </c>
      <c r="AA109" s="121">
        <v>11</v>
      </c>
      <c r="AB109" s="121">
        <v>3</v>
      </c>
      <c r="AD109" s="110" t="s">
        <v>82</v>
      </c>
      <c r="AE109" s="105">
        <f t="shared" si="56"/>
        <v>2.234218023691708</v>
      </c>
      <c r="AF109" s="105">
        <f t="shared" si="57"/>
        <v>2.5034669002262611</v>
      </c>
      <c r="AG109" s="105">
        <f t="shared" si="58"/>
        <v>1.9499036608863196</v>
      </c>
      <c r="AH109" s="146"/>
      <c r="AI109" s="105">
        <f t="shared" si="59"/>
        <v>1.9828751689950428</v>
      </c>
      <c r="AJ109" s="105">
        <f t="shared" si="60"/>
        <v>2.1843599825251201</v>
      </c>
      <c r="AK109" s="105">
        <f t="shared" si="61"/>
        <v>1.7682643089809214</v>
      </c>
      <c r="AL109" s="108"/>
      <c r="AM109" s="105">
        <f t="shared" si="62"/>
        <v>4.6631016042780749</v>
      </c>
      <c r="AN109" s="105">
        <f t="shared" si="63"/>
        <v>4.6824104234527688</v>
      </c>
      <c r="AO109" s="105">
        <f t="shared" si="64"/>
        <v>4.6417305092383954</v>
      </c>
      <c r="AP109" s="108"/>
      <c r="AQ109" s="105">
        <f t="shared" si="65"/>
        <v>2.5601412491723678</v>
      </c>
      <c r="AR109" s="105">
        <f t="shared" si="66"/>
        <v>2.9259896729776247</v>
      </c>
      <c r="AS109" s="105">
        <f t="shared" si="67"/>
        <v>2.174898051653829</v>
      </c>
      <c r="AT109" s="108"/>
      <c r="AU109" s="105">
        <f t="shared" si="68"/>
        <v>2.1632937892533146</v>
      </c>
      <c r="AV109" s="105">
        <f t="shared" si="69"/>
        <v>2.885042166000888</v>
      </c>
      <c r="AW109" s="105">
        <f t="shared" si="70"/>
        <v>1.3685239491691104</v>
      </c>
      <c r="AX109" s="108"/>
      <c r="AY109" s="105">
        <f t="shared" si="71"/>
        <v>1.5398758905998622</v>
      </c>
      <c r="AZ109" s="105">
        <f t="shared" si="72"/>
        <v>1.5582034830430798</v>
      </c>
      <c r="BA109" s="105">
        <f t="shared" si="73"/>
        <v>1.5214384508990317</v>
      </c>
      <c r="BB109" s="146"/>
      <c r="BC109" s="105">
        <f t="shared" si="74"/>
        <v>0.31948881789137379</v>
      </c>
      <c r="BD109" s="105">
        <f t="shared" si="75"/>
        <v>0.50068274920345934</v>
      </c>
      <c r="BE109" s="105">
        <f t="shared" si="76"/>
        <v>0.13729977116704806</v>
      </c>
      <c r="BF109" s="104"/>
    </row>
    <row r="110" spans="1:58" ht="15" customHeight="1" x14ac:dyDescent="0.2">
      <c r="A110" s="110" t="s">
        <v>83</v>
      </c>
      <c r="B110" s="121">
        <v>95</v>
      </c>
      <c r="C110" s="121">
        <v>64</v>
      </c>
      <c r="D110" s="121">
        <v>31</v>
      </c>
      <c r="E110" s="121"/>
      <c r="F110" s="121">
        <v>14</v>
      </c>
      <c r="G110" s="121">
        <v>12</v>
      </c>
      <c r="H110" s="121">
        <v>2</v>
      </c>
      <c r="I110" s="121"/>
      <c r="J110" s="121">
        <v>30</v>
      </c>
      <c r="K110" s="121">
        <v>16</v>
      </c>
      <c r="L110" s="121">
        <v>14</v>
      </c>
      <c r="M110" s="121"/>
      <c r="N110" s="121">
        <v>6</v>
      </c>
      <c r="O110" s="121">
        <v>4</v>
      </c>
      <c r="P110" s="121">
        <v>2</v>
      </c>
      <c r="Q110" s="121"/>
      <c r="R110" s="121">
        <v>23</v>
      </c>
      <c r="S110" s="121">
        <v>14</v>
      </c>
      <c r="T110" s="121">
        <v>9</v>
      </c>
      <c r="U110" s="121"/>
      <c r="V110" s="121">
        <v>16</v>
      </c>
      <c r="W110" s="121">
        <v>13</v>
      </c>
      <c r="X110" s="121">
        <v>3</v>
      </c>
      <c r="Y110" s="121"/>
      <c r="Z110" s="121">
        <v>6</v>
      </c>
      <c r="AA110" s="121">
        <v>5</v>
      </c>
      <c r="AB110" s="121">
        <v>1</v>
      </c>
      <c r="AD110" s="110" t="s">
        <v>83</v>
      </c>
      <c r="AE110" s="105">
        <f t="shared" si="56"/>
        <v>1.6031049611879851</v>
      </c>
      <c r="AF110" s="105">
        <f t="shared" si="57"/>
        <v>2.0493115593980145</v>
      </c>
      <c r="AG110" s="105">
        <f t="shared" si="58"/>
        <v>1.1059579022475918</v>
      </c>
      <c r="AH110" s="146"/>
      <c r="AI110" s="105">
        <f t="shared" si="59"/>
        <v>1.3902681231380336</v>
      </c>
      <c r="AJ110" s="105">
        <f t="shared" si="60"/>
        <v>2.2018348623853212</v>
      </c>
      <c r="AK110" s="105">
        <f t="shared" si="61"/>
        <v>0.4329004329004329</v>
      </c>
      <c r="AL110" s="108"/>
      <c r="AM110" s="105">
        <f t="shared" si="62"/>
        <v>2.8116213683223994</v>
      </c>
      <c r="AN110" s="105">
        <f t="shared" si="63"/>
        <v>2.8469750889679712</v>
      </c>
      <c r="AO110" s="105">
        <f t="shared" si="64"/>
        <v>2.7722772277227725</v>
      </c>
      <c r="AP110" s="108"/>
      <c r="AQ110" s="105">
        <f t="shared" si="65"/>
        <v>0.62305295950155759</v>
      </c>
      <c r="AR110" s="105">
        <f t="shared" si="66"/>
        <v>0.78277886497064575</v>
      </c>
      <c r="AS110" s="105">
        <f t="shared" si="67"/>
        <v>0.44247787610619471</v>
      </c>
      <c r="AT110" s="108"/>
      <c r="AU110" s="105">
        <f t="shared" si="68"/>
        <v>2.358974358974359</v>
      </c>
      <c r="AV110" s="105">
        <f t="shared" si="69"/>
        <v>2.7944111776447107</v>
      </c>
      <c r="AW110" s="105">
        <f t="shared" si="70"/>
        <v>1.89873417721519</v>
      </c>
      <c r="AX110" s="108"/>
      <c r="AY110" s="105">
        <f t="shared" si="71"/>
        <v>1.6771488469601679</v>
      </c>
      <c r="AZ110" s="105">
        <f t="shared" si="72"/>
        <v>2.5844930417495031</v>
      </c>
      <c r="BA110" s="105">
        <f t="shared" si="73"/>
        <v>0.66518847006651882</v>
      </c>
      <c r="BB110" s="146"/>
      <c r="BC110" s="105">
        <f t="shared" si="74"/>
        <v>0.625</v>
      </c>
      <c r="BD110" s="105">
        <f t="shared" si="75"/>
        <v>0.99800399201596801</v>
      </c>
      <c r="BE110" s="105">
        <f t="shared" si="76"/>
        <v>0.2178649237472767</v>
      </c>
      <c r="BF110" s="104"/>
    </row>
    <row r="111" spans="1:58" ht="15" customHeight="1" x14ac:dyDescent="0.2">
      <c r="A111" s="110" t="s">
        <v>84</v>
      </c>
      <c r="B111" s="121">
        <v>209</v>
      </c>
      <c r="C111" s="121">
        <v>145</v>
      </c>
      <c r="D111" s="121">
        <v>64</v>
      </c>
      <c r="E111" s="121"/>
      <c r="F111" s="121">
        <v>16</v>
      </c>
      <c r="G111" s="121">
        <v>6</v>
      </c>
      <c r="H111" s="121">
        <v>10</v>
      </c>
      <c r="I111" s="121"/>
      <c r="J111" s="121">
        <v>109</v>
      </c>
      <c r="K111" s="121">
        <v>77</v>
      </c>
      <c r="L111" s="121">
        <v>32</v>
      </c>
      <c r="M111" s="121"/>
      <c r="N111" s="121">
        <v>32</v>
      </c>
      <c r="O111" s="121">
        <v>24</v>
      </c>
      <c r="P111" s="121">
        <v>8</v>
      </c>
      <c r="Q111" s="121"/>
      <c r="R111" s="121">
        <v>33</v>
      </c>
      <c r="S111" s="121">
        <v>24</v>
      </c>
      <c r="T111" s="121">
        <v>9</v>
      </c>
      <c r="U111" s="121"/>
      <c r="V111" s="121">
        <v>15</v>
      </c>
      <c r="W111" s="121">
        <v>10</v>
      </c>
      <c r="X111" s="121">
        <v>5</v>
      </c>
      <c r="Y111" s="121"/>
      <c r="Z111" s="121">
        <v>4</v>
      </c>
      <c r="AA111" s="121">
        <v>4</v>
      </c>
      <c r="AB111" s="121">
        <v>0</v>
      </c>
      <c r="AD111" s="110" t="s">
        <v>84</v>
      </c>
      <c r="AE111" s="105">
        <f t="shared" si="56"/>
        <v>1.4197405067590516</v>
      </c>
      <c r="AF111" s="105">
        <f t="shared" si="57"/>
        <v>1.9220572640509013</v>
      </c>
      <c r="AG111" s="105">
        <f t="shared" si="58"/>
        <v>0.89173749477497555</v>
      </c>
      <c r="AH111" s="146"/>
      <c r="AI111" s="105">
        <f t="shared" si="59"/>
        <v>0.64724919093851141</v>
      </c>
      <c r="AJ111" s="105">
        <f t="shared" si="60"/>
        <v>0.47505938242280288</v>
      </c>
      <c r="AK111" s="105">
        <f t="shared" si="61"/>
        <v>0.82712985938792394</v>
      </c>
      <c r="AL111" s="108"/>
      <c r="AM111" s="105">
        <f t="shared" si="62"/>
        <v>4.2280837858805276</v>
      </c>
      <c r="AN111" s="105">
        <f t="shared" si="63"/>
        <v>5.8823529411764701</v>
      </c>
      <c r="AO111" s="105">
        <f t="shared" si="64"/>
        <v>2.5216706067769898</v>
      </c>
      <c r="AP111" s="108"/>
      <c r="AQ111" s="105">
        <f t="shared" si="65"/>
        <v>1.2759170653907497</v>
      </c>
      <c r="AR111" s="105">
        <f t="shared" si="66"/>
        <v>1.8250950570342206</v>
      </c>
      <c r="AS111" s="105">
        <f t="shared" si="67"/>
        <v>0.67057837384744345</v>
      </c>
      <c r="AT111" s="108"/>
      <c r="AU111" s="105">
        <f t="shared" si="68"/>
        <v>1.3744273219491878</v>
      </c>
      <c r="AV111" s="105">
        <f t="shared" si="69"/>
        <v>1.9720624486442069</v>
      </c>
      <c r="AW111" s="105">
        <f t="shared" si="70"/>
        <v>0.7601351351351352</v>
      </c>
      <c r="AX111" s="108"/>
      <c r="AY111" s="105">
        <f t="shared" si="71"/>
        <v>0.64627315812149944</v>
      </c>
      <c r="AZ111" s="105">
        <f t="shared" si="72"/>
        <v>0.84459459459459463</v>
      </c>
      <c r="BA111" s="105">
        <f t="shared" si="73"/>
        <v>0.43975373790677225</v>
      </c>
      <c r="BB111" s="146"/>
      <c r="BC111" s="105">
        <f t="shared" si="74"/>
        <v>0.16386726751331421</v>
      </c>
      <c r="BD111" s="105">
        <f t="shared" si="75"/>
        <v>0.31847133757961787</v>
      </c>
      <c r="BE111" s="105">
        <f t="shared" si="76"/>
        <v>0</v>
      </c>
      <c r="BF111" s="104"/>
    </row>
    <row r="112" spans="1:58" ht="15" customHeight="1" x14ac:dyDescent="0.2">
      <c r="A112" s="110" t="s">
        <v>85</v>
      </c>
      <c r="B112" s="121">
        <v>34</v>
      </c>
      <c r="C112" s="121">
        <v>24</v>
      </c>
      <c r="D112" s="121">
        <v>10</v>
      </c>
      <c r="E112" s="121"/>
      <c r="F112" s="121">
        <v>4</v>
      </c>
      <c r="G112" s="121">
        <v>2</v>
      </c>
      <c r="H112" s="121">
        <v>2</v>
      </c>
      <c r="I112" s="121"/>
      <c r="J112" s="121">
        <v>16</v>
      </c>
      <c r="K112" s="121">
        <v>11</v>
      </c>
      <c r="L112" s="121">
        <v>5</v>
      </c>
      <c r="M112" s="121"/>
      <c r="N112" s="121">
        <v>4</v>
      </c>
      <c r="O112" s="121">
        <v>3</v>
      </c>
      <c r="P112" s="121">
        <v>1</v>
      </c>
      <c r="Q112" s="121"/>
      <c r="R112" s="121">
        <v>6</v>
      </c>
      <c r="S112" s="121">
        <v>4</v>
      </c>
      <c r="T112" s="121">
        <v>2</v>
      </c>
      <c r="U112" s="121"/>
      <c r="V112" s="121">
        <v>2</v>
      </c>
      <c r="W112" s="121">
        <v>2</v>
      </c>
      <c r="X112" s="121">
        <v>0</v>
      </c>
      <c r="Y112" s="121"/>
      <c r="Z112" s="121">
        <v>2</v>
      </c>
      <c r="AA112" s="121">
        <v>2</v>
      </c>
      <c r="AB112" s="121">
        <v>0</v>
      </c>
      <c r="AD112" s="110" t="s">
        <v>85</v>
      </c>
      <c r="AE112" s="105">
        <f t="shared" si="56"/>
        <v>0.95801634263172719</v>
      </c>
      <c r="AF112" s="105">
        <f t="shared" si="57"/>
        <v>1.3468013468013467</v>
      </c>
      <c r="AG112" s="105">
        <f t="shared" si="58"/>
        <v>0.56593095642331637</v>
      </c>
      <c r="AH112" s="146"/>
      <c r="AI112" s="105">
        <f t="shared" si="59"/>
        <v>0.64308681672025725</v>
      </c>
      <c r="AJ112" s="105">
        <f t="shared" si="60"/>
        <v>0.63694267515923575</v>
      </c>
      <c r="AK112" s="105">
        <f t="shared" si="61"/>
        <v>0.64935064935064934</v>
      </c>
      <c r="AL112" s="108"/>
      <c r="AM112" s="105">
        <f t="shared" si="62"/>
        <v>2.6755852842809364</v>
      </c>
      <c r="AN112" s="105">
        <f t="shared" si="63"/>
        <v>3.6423841059602649</v>
      </c>
      <c r="AO112" s="105">
        <f t="shared" si="64"/>
        <v>1.6891891891891893</v>
      </c>
      <c r="AP112" s="108"/>
      <c r="AQ112" s="105">
        <f t="shared" si="65"/>
        <v>0.67567567567567566</v>
      </c>
      <c r="AR112" s="105">
        <f t="shared" si="66"/>
        <v>0.91743119266055051</v>
      </c>
      <c r="AS112" s="105">
        <f t="shared" si="67"/>
        <v>0.37735849056603776</v>
      </c>
      <c r="AT112" s="108"/>
      <c r="AU112" s="105">
        <f t="shared" si="68"/>
        <v>1.0101010101010102</v>
      </c>
      <c r="AV112" s="105">
        <f t="shared" si="69"/>
        <v>1.3157894736842104</v>
      </c>
      <c r="AW112" s="105">
        <f t="shared" si="70"/>
        <v>0.68965517241379315</v>
      </c>
      <c r="AX112" s="108"/>
      <c r="AY112" s="105">
        <f t="shared" si="71"/>
        <v>0.35523978685612789</v>
      </c>
      <c r="AZ112" s="105">
        <f t="shared" si="72"/>
        <v>0.75187969924812026</v>
      </c>
      <c r="BA112" s="105">
        <f t="shared" si="73"/>
        <v>0</v>
      </c>
      <c r="BB112" s="146"/>
      <c r="BC112" s="105">
        <f t="shared" si="74"/>
        <v>0.34482758620689657</v>
      </c>
      <c r="BD112" s="105">
        <f t="shared" si="75"/>
        <v>0.74349442379182151</v>
      </c>
      <c r="BE112" s="105">
        <f t="shared" si="76"/>
        <v>0</v>
      </c>
      <c r="BF112" s="104"/>
    </row>
    <row r="113" spans="1:58" ht="15" customHeight="1" x14ac:dyDescent="0.2">
      <c r="A113" s="110" t="s">
        <v>86</v>
      </c>
      <c r="B113" s="121">
        <v>946</v>
      </c>
      <c r="C113" s="121">
        <v>600</v>
      </c>
      <c r="D113" s="121">
        <v>346</v>
      </c>
      <c r="E113" s="121"/>
      <c r="F113" s="121">
        <v>48</v>
      </c>
      <c r="G113" s="121">
        <v>34</v>
      </c>
      <c r="H113" s="121">
        <v>14</v>
      </c>
      <c r="I113" s="121"/>
      <c r="J113" s="121">
        <v>468</v>
      </c>
      <c r="K113" s="121">
        <v>289</v>
      </c>
      <c r="L113" s="121">
        <v>179</v>
      </c>
      <c r="M113" s="121"/>
      <c r="N113" s="121">
        <v>113</v>
      </c>
      <c r="O113" s="121">
        <v>70</v>
      </c>
      <c r="P113" s="121">
        <v>43</v>
      </c>
      <c r="Q113" s="121"/>
      <c r="R113" s="121">
        <v>187</v>
      </c>
      <c r="S113" s="121">
        <v>124</v>
      </c>
      <c r="T113" s="121">
        <v>63</v>
      </c>
      <c r="U113" s="121"/>
      <c r="V113" s="121">
        <v>104</v>
      </c>
      <c r="W113" s="121">
        <v>67</v>
      </c>
      <c r="X113" s="121">
        <v>37</v>
      </c>
      <c r="Y113" s="121"/>
      <c r="Z113" s="121">
        <v>26</v>
      </c>
      <c r="AA113" s="121">
        <v>16</v>
      </c>
      <c r="AB113" s="121">
        <v>10</v>
      </c>
      <c r="AD113" s="110" t="s">
        <v>86</v>
      </c>
      <c r="AE113" s="105">
        <f t="shared" si="56"/>
        <v>2.4217290018687763</v>
      </c>
      <c r="AF113" s="105">
        <f t="shared" si="57"/>
        <v>2.9950581540458243</v>
      </c>
      <c r="AG113" s="105">
        <f t="shared" si="58"/>
        <v>1.8181818181818181</v>
      </c>
      <c r="AH113" s="146"/>
      <c r="AI113" s="105">
        <f t="shared" si="59"/>
        <v>0.73360843649701968</v>
      </c>
      <c r="AJ113" s="105">
        <f t="shared" si="60"/>
        <v>1.0149253731343284</v>
      </c>
      <c r="AK113" s="105">
        <f t="shared" si="61"/>
        <v>0.43845912934544318</v>
      </c>
      <c r="AL113" s="108"/>
      <c r="AM113" s="105">
        <f t="shared" si="62"/>
        <v>6.5509518477043667</v>
      </c>
      <c r="AN113" s="105">
        <f t="shared" si="63"/>
        <v>7.7792732166890977</v>
      </c>
      <c r="AO113" s="105">
        <f t="shared" si="64"/>
        <v>5.2201808107319918</v>
      </c>
      <c r="AP113" s="108"/>
      <c r="AQ113" s="105">
        <f t="shared" si="65"/>
        <v>1.7573872472783827</v>
      </c>
      <c r="AR113" s="105">
        <f t="shared" si="66"/>
        <v>2.1432945499081444</v>
      </c>
      <c r="AS113" s="105">
        <f t="shared" si="67"/>
        <v>1.3590391908975981</v>
      </c>
      <c r="AT113" s="108"/>
      <c r="AU113" s="105">
        <f t="shared" si="68"/>
        <v>2.8154170430593197</v>
      </c>
      <c r="AV113" s="105">
        <f t="shared" si="69"/>
        <v>3.6492054149499706</v>
      </c>
      <c r="AW113" s="105">
        <f t="shared" si="70"/>
        <v>1.9420468557336621</v>
      </c>
      <c r="AX113" s="108"/>
      <c r="AY113" s="105">
        <f t="shared" si="71"/>
        <v>1.6578989319304955</v>
      </c>
      <c r="AZ113" s="105">
        <f t="shared" si="72"/>
        <v>2.0717377860235002</v>
      </c>
      <c r="BA113" s="105">
        <f t="shared" si="73"/>
        <v>1.2175057584731819</v>
      </c>
      <c r="BB113" s="146"/>
      <c r="BC113" s="105">
        <f t="shared" si="74"/>
        <v>0.43110595257834522</v>
      </c>
      <c r="BD113" s="105">
        <f t="shared" si="75"/>
        <v>0.52117263843648209</v>
      </c>
      <c r="BE113" s="105">
        <f t="shared" si="76"/>
        <v>0.33772374197906113</v>
      </c>
      <c r="BF113" s="104"/>
    </row>
    <row r="114" spans="1:58" ht="15" customHeight="1" x14ac:dyDescent="0.2">
      <c r="A114" s="110" t="s">
        <v>87</v>
      </c>
      <c r="B114" s="121">
        <v>333</v>
      </c>
      <c r="C114" s="121">
        <v>222</v>
      </c>
      <c r="D114" s="121">
        <v>111</v>
      </c>
      <c r="E114" s="121"/>
      <c r="F114" s="121">
        <v>15</v>
      </c>
      <c r="G114" s="121">
        <v>11</v>
      </c>
      <c r="H114" s="121">
        <v>4</v>
      </c>
      <c r="I114" s="121"/>
      <c r="J114" s="121">
        <v>155</v>
      </c>
      <c r="K114" s="121">
        <v>102</v>
      </c>
      <c r="L114" s="121">
        <v>53</v>
      </c>
      <c r="M114" s="121"/>
      <c r="N114" s="121">
        <v>56</v>
      </c>
      <c r="O114" s="121">
        <v>35</v>
      </c>
      <c r="P114" s="121">
        <v>21</v>
      </c>
      <c r="Q114" s="121"/>
      <c r="R114" s="121">
        <v>53</v>
      </c>
      <c r="S114" s="121">
        <v>35</v>
      </c>
      <c r="T114" s="121">
        <v>18</v>
      </c>
      <c r="U114" s="121"/>
      <c r="V114" s="121">
        <v>39</v>
      </c>
      <c r="W114" s="121">
        <v>30</v>
      </c>
      <c r="X114" s="121">
        <v>9</v>
      </c>
      <c r="Y114" s="121"/>
      <c r="Z114" s="121">
        <v>15</v>
      </c>
      <c r="AA114" s="121">
        <v>9</v>
      </c>
      <c r="AB114" s="121">
        <v>6</v>
      </c>
      <c r="AD114" s="110" t="s">
        <v>87</v>
      </c>
      <c r="AE114" s="105">
        <f t="shared" si="56"/>
        <v>1.9115958668197475</v>
      </c>
      <c r="AF114" s="105">
        <f t="shared" si="57"/>
        <v>2.4910233393177736</v>
      </c>
      <c r="AG114" s="105">
        <f t="shared" si="58"/>
        <v>1.3046544428772919</v>
      </c>
      <c r="AH114" s="146"/>
      <c r="AI114" s="105">
        <f t="shared" si="59"/>
        <v>0.5112474437627812</v>
      </c>
      <c r="AJ114" s="105">
        <f t="shared" si="60"/>
        <v>0.72511535926170079</v>
      </c>
      <c r="AK114" s="105">
        <f t="shared" si="61"/>
        <v>0.28228652081863093</v>
      </c>
      <c r="AL114" s="108"/>
      <c r="AM114" s="105">
        <f t="shared" si="62"/>
        <v>4.9081697276757446</v>
      </c>
      <c r="AN114" s="105">
        <f t="shared" si="63"/>
        <v>6.25</v>
      </c>
      <c r="AO114" s="105">
        <f t="shared" si="64"/>
        <v>3.4731323722149412</v>
      </c>
      <c r="AP114" s="108"/>
      <c r="AQ114" s="105">
        <f t="shared" si="65"/>
        <v>1.9767031415460643</v>
      </c>
      <c r="AR114" s="105">
        <f t="shared" si="66"/>
        <v>2.3939808481532148</v>
      </c>
      <c r="AS114" s="105">
        <f t="shared" si="67"/>
        <v>1.5317286652078774</v>
      </c>
      <c r="AT114" s="108"/>
      <c r="AU114" s="105">
        <f t="shared" si="68"/>
        <v>1.8132056106739651</v>
      </c>
      <c r="AV114" s="105">
        <f t="shared" si="69"/>
        <v>2.3380093520374081</v>
      </c>
      <c r="AW114" s="105">
        <f t="shared" si="70"/>
        <v>1.2622720897615709</v>
      </c>
      <c r="AX114" s="108"/>
      <c r="AY114" s="105">
        <f t="shared" si="71"/>
        <v>1.3864201919658727</v>
      </c>
      <c r="AZ114" s="105">
        <f t="shared" si="72"/>
        <v>2.0935101186322398</v>
      </c>
      <c r="BA114" s="105">
        <f t="shared" si="73"/>
        <v>0.65217391304347827</v>
      </c>
      <c r="BB114" s="146"/>
      <c r="BC114" s="105">
        <f t="shared" si="74"/>
        <v>0.54367524465386008</v>
      </c>
      <c r="BD114" s="105">
        <f t="shared" si="75"/>
        <v>0.65645514223194745</v>
      </c>
      <c r="BE114" s="105">
        <f t="shared" si="76"/>
        <v>0.43227665706051877</v>
      </c>
      <c r="BF114" s="104"/>
    </row>
    <row r="115" spans="1:58" ht="15" customHeight="1" x14ac:dyDescent="0.2">
      <c r="A115" s="110" t="s">
        <v>88</v>
      </c>
      <c r="B115" s="121">
        <v>665</v>
      </c>
      <c r="C115" s="121">
        <v>424</v>
      </c>
      <c r="D115" s="121">
        <v>241</v>
      </c>
      <c r="E115" s="121"/>
      <c r="F115" s="121">
        <v>87</v>
      </c>
      <c r="G115" s="121">
        <v>46</v>
      </c>
      <c r="H115" s="121">
        <v>41</v>
      </c>
      <c r="I115" s="121"/>
      <c r="J115" s="121">
        <v>332</v>
      </c>
      <c r="K115" s="121">
        <v>223</v>
      </c>
      <c r="L115" s="121">
        <v>109</v>
      </c>
      <c r="M115" s="121"/>
      <c r="N115" s="121">
        <v>97</v>
      </c>
      <c r="O115" s="121">
        <v>60</v>
      </c>
      <c r="P115" s="121">
        <v>37</v>
      </c>
      <c r="Q115" s="121"/>
      <c r="R115" s="121">
        <v>89</v>
      </c>
      <c r="S115" s="121">
        <v>60</v>
      </c>
      <c r="T115" s="121">
        <v>29</v>
      </c>
      <c r="U115" s="121"/>
      <c r="V115" s="121">
        <v>49</v>
      </c>
      <c r="W115" s="121">
        <v>30</v>
      </c>
      <c r="X115" s="121">
        <v>19</v>
      </c>
      <c r="Y115" s="121"/>
      <c r="Z115" s="121">
        <v>11</v>
      </c>
      <c r="AA115" s="121">
        <v>5</v>
      </c>
      <c r="AB115" s="121">
        <v>6</v>
      </c>
      <c r="AD115" s="110" t="s">
        <v>88</v>
      </c>
      <c r="AE115" s="105">
        <f t="shared" si="56"/>
        <v>2.7170582226762003</v>
      </c>
      <c r="AF115" s="105">
        <f t="shared" si="57"/>
        <v>3.3602789665557138</v>
      </c>
      <c r="AG115" s="105">
        <f t="shared" si="58"/>
        <v>2.0325546090916755</v>
      </c>
      <c r="AH115" s="146"/>
      <c r="AI115" s="105">
        <f t="shared" si="59"/>
        <v>2.0893371757925072</v>
      </c>
      <c r="AJ115" s="105">
        <f t="shared" si="60"/>
        <v>2.1296296296296298</v>
      </c>
      <c r="AK115" s="105">
        <f t="shared" si="61"/>
        <v>2.0459081836327346</v>
      </c>
      <c r="AL115" s="108"/>
      <c r="AM115" s="105">
        <f t="shared" si="62"/>
        <v>7.3047304730473055</v>
      </c>
      <c r="AN115" s="105">
        <f t="shared" si="63"/>
        <v>9.2994161801501249</v>
      </c>
      <c r="AO115" s="105">
        <f t="shared" si="64"/>
        <v>5.0768514205868653</v>
      </c>
      <c r="AP115" s="108"/>
      <c r="AQ115" s="105">
        <f t="shared" si="65"/>
        <v>2.3194643711142993</v>
      </c>
      <c r="AR115" s="105">
        <f t="shared" si="66"/>
        <v>2.8076743097800656</v>
      </c>
      <c r="AS115" s="105">
        <f t="shared" si="67"/>
        <v>1.8092909535452322</v>
      </c>
      <c r="AT115" s="108"/>
      <c r="AU115" s="105">
        <f t="shared" si="68"/>
        <v>2.1948212083847101</v>
      </c>
      <c r="AV115" s="105">
        <f t="shared" si="69"/>
        <v>2.838221381267739</v>
      </c>
      <c r="AW115" s="105">
        <f t="shared" si="70"/>
        <v>1.4940752189592994</v>
      </c>
      <c r="AX115" s="108"/>
      <c r="AY115" s="105">
        <f t="shared" si="71"/>
        <v>1.2586694066272797</v>
      </c>
      <c r="AZ115" s="105">
        <f t="shared" si="72"/>
        <v>1.5616866215512752</v>
      </c>
      <c r="BA115" s="105">
        <f t="shared" si="73"/>
        <v>0.9634888438133874</v>
      </c>
      <c r="BB115" s="146"/>
      <c r="BC115" s="105">
        <f t="shared" si="74"/>
        <v>0.30253025302530251</v>
      </c>
      <c r="BD115" s="105">
        <f t="shared" si="75"/>
        <v>0.26483050847457623</v>
      </c>
      <c r="BE115" s="105">
        <f t="shared" si="76"/>
        <v>0.34324942791762014</v>
      </c>
      <c r="BF115" s="104"/>
    </row>
    <row r="116" spans="1:58" ht="15" customHeight="1" x14ac:dyDescent="0.2">
      <c r="A116" s="110" t="s">
        <v>89</v>
      </c>
      <c r="B116" s="121">
        <v>186</v>
      </c>
      <c r="C116" s="121">
        <v>129</v>
      </c>
      <c r="D116" s="121">
        <v>57</v>
      </c>
      <c r="E116" s="121"/>
      <c r="F116" s="121">
        <v>23</v>
      </c>
      <c r="G116" s="121">
        <v>14</v>
      </c>
      <c r="H116" s="121">
        <v>9</v>
      </c>
      <c r="I116" s="121"/>
      <c r="J116" s="121">
        <v>80</v>
      </c>
      <c r="K116" s="121">
        <v>55</v>
      </c>
      <c r="L116" s="121">
        <v>25</v>
      </c>
      <c r="M116" s="121"/>
      <c r="N116" s="121">
        <v>22</v>
      </c>
      <c r="O116" s="121">
        <v>14</v>
      </c>
      <c r="P116" s="121">
        <v>8</v>
      </c>
      <c r="Q116" s="121"/>
      <c r="R116" s="121">
        <v>41</v>
      </c>
      <c r="S116" s="121">
        <v>33</v>
      </c>
      <c r="T116" s="121">
        <v>8</v>
      </c>
      <c r="U116" s="121"/>
      <c r="V116" s="121">
        <v>17</v>
      </c>
      <c r="W116" s="121">
        <v>10</v>
      </c>
      <c r="X116" s="121">
        <v>7</v>
      </c>
      <c r="Y116" s="121"/>
      <c r="Z116" s="121">
        <v>3</v>
      </c>
      <c r="AA116" s="121">
        <v>3</v>
      </c>
      <c r="AB116" s="121">
        <v>0</v>
      </c>
      <c r="AD116" s="110" t="s">
        <v>89</v>
      </c>
      <c r="AE116" s="105">
        <f t="shared" si="56"/>
        <v>2.2320892835713426</v>
      </c>
      <c r="AF116" s="105">
        <f t="shared" si="57"/>
        <v>2.9930394431554523</v>
      </c>
      <c r="AG116" s="105">
        <f t="shared" si="58"/>
        <v>1.4168530947054436</v>
      </c>
      <c r="AH116" s="146"/>
      <c r="AI116" s="105">
        <f t="shared" si="59"/>
        <v>1.5699658703071673</v>
      </c>
      <c r="AJ116" s="105">
        <f t="shared" si="60"/>
        <v>1.832460732984293</v>
      </c>
      <c r="AK116" s="105">
        <f t="shared" si="61"/>
        <v>1.2838801711840229</v>
      </c>
      <c r="AL116" s="108"/>
      <c r="AM116" s="105">
        <f t="shared" si="62"/>
        <v>5.1513200257565996</v>
      </c>
      <c r="AN116" s="105">
        <f t="shared" si="63"/>
        <v>6.8493150684931505</v>
      </c>
      <c r="AO116" s="105">
        <f t="shared" si="64"/>
        <v>3.3333333333333335</v>
      </c>
      <c r="AP116" s="108"/>
      <c r="AQ116" s="105">
        <f t="shared" si="65"/>
        <v>1.6236162361623614</v>
      </c>
      <c r="AR116" s="105">
        <f t="shared" si="66"/>
        <v>1.9310344827586208</v>
      </c>
      <c r="AS116" s="105">
        <f t="shared" si="67"/>
        <v>1.2698412698412698</v>
      </c>
      <c r="AT116" s="108"/>
      <c r="AU116" s="105">
        <f t="shared" si="68"/>
        <v>2.8893587033121917</v>
      </c>
      <c r="AV116" s="105">
        <f t="shared" si="69"/>
        <v>4.6153846153846159</v>
      </c>
      <c r="AW116" s="105">
        <f t="shared" si="70"/>
        <v>1.1363636363636365</v>
      </c>
      <c r="AX116" s="108"/>
      <c r="AY116" s="105">
        <f t="shared" si="71"/>
        <v>1.3250194855806703</v>
      </c>
      <c r="AZ116" s="105">
        <f t="shared" si="72"/>
        <v>1.4970059880239521</v>
      </c>
      <c r="BA116" s="105">
        <f t="shared" si="73"/>
        <v>1.1382113821138211</v>
      </c>
      <c r="BB116" s="146"/>
      <c r="BC116" s="105">
        <f t="shared" si="74"/>
        <v>0.23847376788553257</v>
      </c>
      <c r="BD116" s="105">
        <f t="shared" si="75"/>
        <v>0.47244094488188976</v>
      </c>
      <c r="BE116" s="105">
        <f t="shared" si="76"/>
        <v>0</v>
      </c>
      <c r="BF116" s="104"/>
    </row>
    <row r="117" spans="1:58" ht="15" customHeight="1" x14ac:dyDescent="0.2">
      <c r="A117" s="157" t="s">
        <v>90</v>
      </c>
      <c r="B117" s="121">
        <v>670</v>
      </c>
      <c r="C117" s="121">
        <v>416</v>
      </c>
      <c r="D117" s="121">
        <v>254</v>
      </c>
      <c r="E117" s="121"/>
      <c r="F117" s="121">
        <v>8</v>
      </c>
      <c r="G117" s="121">
        <v>4</v>
      </c>
      <c r="H117" s="121">
        <v>4</v>
      </c>
      <c r="I117" s="121"/>
      <c r="J117" s="121">
        <v>304</v>
      </c>
      <c r="K117" s="121">
        <v>185</v>
      </c>
      <c r="L117" s="121">
        <v>119</v>
      </c>
      <c r="M117" s="121"/>
      <c r="N117" s="121">
        <v>113</v>
      </c>
      <c r="O117" s="121">
        <v>75</v>
      </c>
      <c r="P117" s="121">
        <v>38</v>
      </c>
      <c r="Q117" s="121"/>
      <c r="R117" s="121">
        <v>117</v>
      </c>
      <c r="S117" s="121">
        <v>72</v>
      </c>
      <c r="T117" s="121">
        <v>45</v>
      </c>
      <c r="U117" s="121"/>
      <c r="V117" s="121">
        <v>113</v>
      </c>
      <c r="W117" s="121">
        <v>69</v>
      </c>
      <c r="X117" s="121">
        <v>44</v>
      </c>
      <c r="Y117" s="121"/>
      <c r="Z117" s="121">
        <v>15</v>
      </c>
      <c r="AA117" s="121">
        <v>11</v>
      </c>
      <c r="AB117" s="121">
        <v>4</v>
      </c>
      <c r="AD117" s="157" t="s">
        <v>90</v>
      </c>
      <c r="AE117" s="105">
        <f t="shared" si="56"/>
        <v>1.9180670464630272</v>
      </c>
      <c r="AF117" s="105">
        <f t="shared" si="57"/>
        <v>2.324152187273032</v>
      </c>
      <c r="AG117" s="105">
        <f t="shared" si="58"/>
        <v>1.4913104744011272</v>
      </c>
      <c r="AH117" s="146"/>
      <c r="AI117" s="105">
        <f t="shared" si="59"/>
        <v>0.14027704716815712</v>
      </c>
      <c r="AJ117" s="105">
        <f t="shared" si="60"/>
        <v>0.13522650439486139</v>
      </c>
      <c r="AK117" s="105">
        <f t="shared" si="61"/>
        <v>0.14571948998178508</v>
      </c>
      <c r="AL117" s="108"/>
      <c r="AM117" s="105">
        <f t="shared" si="62"/>
        <v>4.9198899498300701</v>
      </c>
      <c r="AN117" s="105">
        <f t="shared" si="63"/>
        <v>5.8711520152332595</v>
      </c>
      <c r="AO117" s="105">
        <f t="shared" si="64"/>
        <v>3.92998678996037</v>
      </c>
      <c r="AP117" s="108"/>
      <c r="AQ117" s="105">
        <f t="shared" si="65"/>
        <v>1.902997642303806</v>
      </c>
      <c r="AR117" s="105">
        <f t="shared" si="66"/>
        <v>2.45740498034076</v>
      </c>
      <c r="AS117" s="105">
        <f t="shared" si="67"/>
        <v>1.3167013167013166</v>
      </c>
      <c r="AT117" s="108"/>
      <c r="AU117" s="105">
        <f t="shared" si="68"/>
        <v>2.0041109969167521</v>
      </c>
      <c r="AV117" s="105">
        <f t="shared" si="69"/>
        <v>2.3880597014925375</v>
      </c>
      <c r="AW117" s="105">
        <f t="shared" si="70"/>
        <v>1.5940488841657812</v>
      </c>
      <c r="AX117" s="108"/>
      <c r="AY117" s="105">
        <f t="shared" si="71"/>
        <v>2.0010625110678233</v>
      </c>
      <c r="AZ117" s="105">
        <f t="shared" si="72"/>
        <v>2.3703194778426657</v>
      </c>
      <c r="BA117" s="105">
        <f t="shared" si="73"/>
        <v>1.6081871345029239</v>
      </c>
      <c r="BB117" s="146"/>
      <c r="BC117" s="105">
        <f t="shared" si="74"/>
        <v>0.26661926768574479</v>
      </c>
      <c r="BD117" s="105">
        <f t="shared" si="75"/>
        <v>0.39118065433854904</v>
      </c>
      <c r="BE117" s="105">
        <f t="shared" si="76"/>
        <v>0.14214641080312723</v>
      </c>
      <c r="BF117" s="104"/>
    </row>
    <row r="118" spans="1:58" ht="15" customHeight="1" x14ac:dyDescent="0.2">
      <c r="A118" s="110" t="s">
        <v>91</v>
      </c>
      <c r="B118" s="121">
        <v>596</v>
      </c>
      <c r="C118" s="121">
        <v>332</v>
      </c>
      <c r="D118" s="121">
        <v>264</v>
      </c>
      <c r="E118" s="121"/>
      <c r="F118" s="121">
        <v>41</v>
      </c>
      <c r="G118" s="121">
        <v>20</v>
      </c>
      <c r="H118" s="121">
        <v>21</v>
      </c>
      <c r="I118" s="121"/>
      <c r="J118" s="121">
        <v>211</v>
      </c>
      <c r="K118" s="121">
        <v>121</v>
      </c>
      <c r="L118" s="121">
        <v>90</v>
      </c>
      <c r="M118" s="121"/>
      <c r="N118" s="121">
        <v>127</v>
      </c>
      <c r="O118" s="121">
        <v>68</v>
      </c>
      <c r="P118" s="121">
        <v>59</v>
      </c>
      <c r="Q118" s="121"/>
      <c r="R118" s="121">
        <v>114</v>
      </c>
      <c r="S118" s="121">
        <v>68</v>
      </c>
      <c r="T118" s="121">
        <v>46</v>
      </c>
      <c r="U118" s="121"/>
      <c r="V118" s="121">
        <v>52</v>
      </c>
      <c r="W118" s="121">
        <v>31</v>
      </c>
      <c r="X118" s="121">
        <v>21</v>
      </c>
      <c r="Y118" s="121"/>
      <c r="Z118" s="121">
        <v>51</v>
      </c>
      <c r="AA118" s="121">
        <v>24</v>
      </c>
      <c r="AB118" s="121">
        <v>27</v>
      </c>
      <c r="AD118" s="110" t="s">
        <v>91</v>
      </c>
      <c r="AE118" s="105">
        <f t="shared" si="56"/>
        <v>6.3048767587009422</v>
      </c>
      <c r="AF118" s="105">
        <f t="shared" si="57"/>
        <v>6.9152259945844623</v>
      </c>
      <c r="AG118" s="105">
        <f t="shared" si="58"/>
        <v>5.674978503869303</v>
      </c>
      <c r="AH118" s="146"/>
      <c r="AI118" s="105">
        <f t="shared" si="59"/>
        <v>2.6744944553163732</v>
      </c>
      <c r="AJ118" s="105">
        <f t="shared" si="60"/>
        <v>2.6595744680851063</v>
      </c>
      <c r="AK118" s="105">
        <f t="shared" si="61"/>
        <v>2.6888604353393086</v>
      </c>
      <c r="AL118" s="108"/>
      <c r="AM118" s="105">
        <f t="shared" si="62"/>
        <v>12.002275312855518</v>
      </c>
      <c r="AN118" s="105">
        <f t="shared" si="63"/>
        <v>13.444444444444445</v>
      </c>
      <c r="AO118" s="105">
        <f t="shared" si="64"/>
        <v>10.48951048951049</v>
      </c>
      <c r="AP118" s="108"/>
      <c r="AQ118" s="105">
        <f t="shared" si="65"/>
        <v>7.5460487225193109</v>
      </c>
      <c r="AR118" s="105">
        <f t="shared" si="66"/>
        <v>8.2926829268292686</v>
      </c>
      <c r="AS118" s="105">
        <f t="shared" si="67"/>
        <v>6.836616454229433</v>
      </c>
      <c r="AT118" s="108"/>
      <c r="AU118" s="105">
        <f t="shared" si="68"/>
        <v>7.3311897106109329</v>
      </c>
      <c r="AV118" s="105">
        <f t="shared" si="69"/>
        <v>8.2825822168087697</v>
      </c>
      <c r="AW118" s="105">
        <f t="shared" si="70"/>
        <v>6.2670299727520433</v>
      </c>
      <c r="AX118" s="108"/>
      <c r="AY118" s="105">
        <f t="shared" si="71"/>
        <v>3.4993270524899054</v>
      </c>
      <c r="AZ118" s="105">
        <f t="shared" si="72"/>
        <v>4.0629095674967228</v>
      </c>
      <c r="BA118" s="105">
        <f t="shared" si="73"/>
        <v>2.904564315352697</v>
      </c>
      <c r="BB118" s="146"/>
      <c r="BC118" s="105">
        <f t="shared" si="74"/>
        <v>3.5465924895688459</v>
      </c>
      <c r="BD118" s="105">
        <f t="shared" si="75"/>
        <v>3.2214765100671143</v>
      </c>
      <c r="BE118" s="105">
        <f t="shared" si="76"/>
        <v>3.8961038961038961</v>
      </c>
      <c r="BF118" s="104"/>
    </row>
    <row r="119" spans="1:58" ht="15" customHeight="1" x14ac:dyDescent="0.2">
      <c r="A119" s="110" t="s">
        <v>92</v>
      </c>
      <c r="B119" s="121">
        <v>617</v>
      </c>
      <c r="C119" s="121">
        <v>377</v>
      </c>
      <c r="D119" s="121">
        <v>240</v>
      </c>
      <c r="E119" s="121"/>
      <c r="F119" s="121">
        <v>42</v>
      </c>
      <c r="G119" s="121">
        <v>24</v>
      </c>
      <c r="H119" s="121">
        <v>18</v>
      </c>
      <c r="I119" s="121"/>
      <c r="J119" s="121">
        <v>305</v>
      </c>
      <c r="K119" s="121">
        <v>170</v>
      </c>
      <c r="L119" s="121">
        <v>135</v>
      </c>
      <c r="M119" s="121"/>
      <c r="N119" s="121">
        <v>109</v>
      </c>
      <c r="O119" s="121">
        <v>70</v>
      </c>
      <c r="P119" s="121">
        <v>39</v>
      </c>
      <c r="Q119" s="121"/>
      <c r="R119" s="121">
        <v>70</v>
      </c>
      <c r="S119" s="121">
        <v>47</v>
      </c>
      <c r="T119" s="121">
        <v>23</v>
      </c>
      <c r="U119" s="121"/>
      <c r="V119" s="121">
        <v>78</v>
      </c>
      <c r="W119" s="121">
        <v>55</v>
      </c>
      <c r="X119" s="121">
        <v>23</v>
      </c>
      <c r="Y119" s="121"/>
      <c r="Z119" s="121">
        <v>13</v>
      </c>
      <c r="AA119" s="121">
        <v>11</v>
      </c>
      <c r="AB119" s="121">
        <v>2</v>
      </c>
      <c r="AD119" s="110" t="s">
        <v>92</v>
      </c>
      <c r="AE119" s="105">
        <f t="shared" si="56"/>
        <v>1.8716820870620356</v>
      </c>
      <c r="AF119" s="105">
        <f t="shared" si="57"/>
        <v>2.2502089053360392</v>
      </c>
      <c r="AG119" s="105">
        <f t="shared" si="58"/>
        <v>1.4804762198507186</v>
      </c>
      <c r="AH119" s="146"/>
      <c r="AI119" s="105">
        <f t="shared" si="59"/>
        <v>0.75771243009200795</v>
      </c>
      <c r="AJ119" s="105">
        <f t="shared" si="60"/>
        <v>0.86925027164070978</v>
      </c>
      <c r="AK119" s="105">
        <f t="shared" si="61"/>
        <v>0.64701653486700217</v>
      </c>
      <c r="AL119" s="108"/>
      <c r="AM119" s="105">
        <f t="shared" si="62"/>
        <v>5.3640520576855435</v>
      </c>
      <c r="AN119" s="105">
        <f t="shared" si="63"/>
        <v>5.8299039780521262</v>
      </c>
      <c r="AO119" s="105">
        <f t="shared" si="64"/>
        <v>4.8736462093862816</v>
      </c>
      <c r="AP119" s="108"/>
      <c r="AQ119" s="105">
        <f t="shared" si="65"/>
        <v>2.0129270544783013</v>
      </c>
      <c r="AR119" s="105">
        <f t="shared" si="66"/>
        <v>2.5298156848572462</v>
      </c>
      <c r="AS119" s="105">
        <f t="shared" si="67"/>
        <v>1.4728096676737161</v>
      </c>
      <c r="AT119" s="108"/>
      <c r="AU119" s="105">
        <f t="shared" si="68"/>
        <v>1.2836970474967908</v>
      </c>
      <c r="AV119" s="105">
        <f t="shared" si="69"/>
        <v>1.6631280962491155</v>
      </c>
      <c r="AW119" s="105">
        <f t="shared" si="70"/>
        <v>0.87552341073467832</v>
      </c>
      <c r="AX119" s="108"/>
      <c r="AY119" s="105">
        <f t="shared" si="71"/>
        <v>1.4205062830085595</v>
      </c>
      <c r="AZ119" s="105">
        <f t="shared" si="72"/>
        <v>1.9727403156384504</v>
      </c>
      <c r="BA119" s="105">
        <f t="shared" si="73"/>
        <v>0.85090640029596742</v>
      </c>
      <c r="BB119" s="146"/>
      <c r="BC119" s="105">
        <f t="shared" si="74"/>
        <v>0.24177050399851219</v>
      </c>
      <c r="BD119" s="105">
        <f t="shared" si="75"/>
        <v>0.40801186943620182</v>
      </c>
      <c r="BE119" s="105">
        <f t="shared" si="76"/>
        <v>7.4599030212607234E-2</v>
      </c>
      <c r="BF119" s="104"/>
    </row>
    <row r="120" spans="1:58" ht="15" customHeight="1" x14ac:dyDescent="0.2">
      <c r="A120" s="110" t="s">
        <v>93</v>
      </c>
      <c r="B120" s="121">
        <v>168</v>
      </c>
      <c r="C120" s="121">
        <v>106</v>
      </c>
      <c r="D120" s="121">
        <v>62</v>
      </c>
      <c r="E120" s="121"/>
      <c r="F120" s="121">
        <v>12</v>
      </c>
      <c r="G120" s="121">
        <v>7</v>
      </c>
      <c r="H120" s="121">
        <v>5</v>
      </c>
      <c r="I120" s="121"/>
      <c r="J120" s="121">
        <v>79</v>
      </c>
      <c r="K120" s="121">
        <v>48</v>
      </c>
      <c r="L120" s="121">
        <v>31</v>
      </c>
      <c r="M120" s="121"/>
      <c r="N120" s="121">
        <v>25</v>
      </c>
      <c r="O120" s="121">
        <v>12</v>
      </c>
      <c r="P120" s="121">
        <v>13</v>
      </c>
      <c r="Q120" s="121"/>
      <c r="R120" s="121">
        <v>27</v>
      </c>
      <c r="S120" s="121">
        <v>19</v>
      </c>
      <c r="T120" s="121">
        <v>8</v>
      </c>
      <c r="U120" s="121"/>
      <c r="V120" s="121">
        <v>22</v>
      </c>
      <c r="W120" s="121">
        <v>17</v>
      </c>
      <c r="X120" s="121">
        <v>5</v>
      </c>
      <c r="Y120" s="121"/>
      <c r="Z120" s="121">
        <v>3</v>
      </c>
      <c r="AA120" s="121">
        <v>3</v>
      </c>
      <c r="AB120" s="121">
        <v>0</v>
      </c>
      <c r="AD120" s="110" t="s">
        <v>93</v>
      </c>
      <c r="AE120" s="105">
        <f t="shared" si="56"/>
        <v>2.147239263803681</v>
      </c>
      <c r="AF120" s="105">
        <f t="shared" si="57"/>
        <v>2.6270136307311027</v>
      </c>
      <c r="AG120" s="105">
        <f t="shared" si="58"/>
        <v>1.6363156505674321</v>
      </c>
      <c r="AH120" s="146"/>
      <c r="AI120" s="105">
        <f t="shared" si="59"/>
        <v>0.89285714285714279</v>
      </c>
      <c r="AJ120" s="105">
        <f t="shared" si="60"/>
        <v>1.0130246020260492</v>
      </c>
      <c r="AK120" s="105">
        <f t="shared" si="61"/>
        <v>0.76569678407350694</v>
      </c>
      <c r="AL120" s="108"/>
      <c r="AM120" s="105">
        <f t="shared" si="62"/>
        <v>5.5555555555555554</v>
      </c>
      <c r="AN120" s="105">
        <f t="shared" si="63"/>
        <v>6.425702811244979</v>
      </c>
      <c r="AO120" s="105">
        <f t="shared" si="64"/>
        <v>4.5925925925925926</v>
      </c>
      <c r="AP120" s="108"/>
      <c r="AQ120" s="105">
        <f t="shared" si="65"/>
        <v>1.827485380116959</v>
      </c>
      <c r="AR120" s="105">
        <f t="shared" si="66"/>
        <v>1.7991004497751124</v>
      </c>
      <c r="AS120" s="105">
        <f t="shared" si="67"/>
        <v>1.8544935805991443</v>
      </c>
      <c r="AT120" s="108"/>
      <c r="AU120" s="105">
        <f t="shared" si="68"/>
        <v>2.1844660194174756</v>
      </c>
      <c r="AV120" s="105">
        <f t="shared" si="69"/>
        <v>2.9595015576323989</v>
      </c>
      <c r="AW120" s="105">
        <f t="shared" si="70"/>
        <v>1.3468013468013467</v>
      </c>
      <c r="AX120" s="108"/>
      <c r="AY120" s="105">
        <f t="shared" si="71"/>
        <v>1.7446471054718478</v>
      </c>
      <c r="AZ120" s="105">
        <f t="shared" si="72"/>
        <v>2.6771653543307088</v>
      </c>
      <c r="BA120" s="105">
        <f t="shared" si="73"/>
        <v>0.79872204472843444</v>
      </c>
      <c r="BB120" s="146"/>
      <c r="BC120" s="105">
        <f t="shared" si="74"/>
        <v>0.25146689019279128</v>
      </c>
      <c r="BD120" s="105">
        <f t="shared" si="75"/>
        <v>0.45941807044410415</v>
      </c>
      <c r="BE120" s="105">
        <f t="shared" si="76"/>
        <v>0</v>
      </c>
      <c r="BF120" s="104"/>
    </row>
    <row r="121" spans="1:58" ht="15" customHeight="1" x14ac:dyDescent="0.2">
      <c r="A121" s="110" t="s">
        <v>94</v>
      </c>
      <c r="B121" s="121">
        <v>254</v>
      </c>
      <c r="C121" s="121">
        <v>167</v>
      </c>
      <c r="D121" s="121">
        <v>87</v>
      </c>
      <c r="E121" s="121"/>
      <c r="F121" s="121">
        <v>12</v>
      </c>
      <c r="G121" s="121">
        <v>6</v>
      </c>
      <c r="H121" s="121">
        <v>6</v>
      </c>
      <c r="I121" s="121"/>
      <c r="J121" s="121">
        <v>99</v>
      </c>
      <c r="K121" s="121">
        <v>68</v>
      </c>
      <c r="L121" s="121">
        <v>31</v>
      </c>
      <c r="M121" s="121"/>
      <c r="N121" s="121">
        <v>56</v>
      </c>
      <c r="O121" s="121">
        <v>35</v>
      </c>
      <c r="P121" s="121">
        <v>21</v>
      </c>
      <c r="Q121" s="121"/>
      <c r="R121" s="121">
        <v>44</v>
      </c>
      <c r="S121" s="121">
        <v>29</v>
      </c>
      <c r="T121" s="121">
        <v>15</v>
      </c>
      <c r="U121" s="121"/>
      <c r="V121" s="121">
        <v>36</v>
      </c>
      <c r="W121" s="121">
        <v>22</v>
      </c>
      <c r="X121" s="121">
        <v>14</v>
      </c>
      <c r="Y121" s="121"/>
      <c r="Z121" s="121">
        <v>7</v>
      </c>
      <c r="AA121" s="121">
        <v>7</v>
      </c>
      <c r="AB121" s="121">
        <v>0</v>
      </c>
      <c r="AD121" s="110" t="s">
        <v>94</v>
      </c>
      <c r="AE121" s="105">
        <f t="shared" si="56"/>
        <v>2.0490480800258148</v>
      </c>
      <c r="AF121" s="105">
        <f t="shared" si="57"/>
        <v>2.6419870273690869</v>
      </c>
      <c r="AG121" s="105">
        <f t="shared" si="58"/>
        <v>1.4320987654320989</v>
      </c>
      <c r="AH121" s="146"/>
      <c r="AI121" s="105">
        <f t="shared" si="59"/>
        <v>0.55839925546765945</v>
      </c>
      <c r="AJ121" s="105">
        <f t="shared" si="60"/>
        <v>0.55045871559633031</v>
      </c>
      <c r="AK121" s="105">
        <f t="shared" si="61"/>
        <v>0.56657223796033995</v>
      </c>
      <c r="AL121" s="108"/>
      <c r="AM121" s="105">
        <f t="shared" si="62"/>
        <v>4.3269230769230766</v>
      </c>
      <c r="AN121" s="105">
        <f t="shared" si="63"/>
        <v>5.6431535269709547</v>
      </c>
      <c r="AO121" s="105">
        <f t="shared" si="64"/>
        <v>2.8624192059095108</v>
      </c>
      <c r="AP121" s="108"/>
      <c r="AQ121" s="105">
        <f t="shared" si="65"/>
        <v>2.6119402985074625</v>
      </c>
      <c r="AR121" s="105">
        <f t="shared" si="66"/>
        <v>3.3238366571699909</v>
      </c>
      <c r="AS121" s="105">
        <f t="shared" si="67"/>
        <v>1.9248395967002749</v>
      </c>
      <c r="AT121" s="108"/>
      <c r="AU121" s="105">
        <f t="shared" si="68"/>
        <v>2.2055137844611528</v>
      </c>
      <c r="AV121" s="105">
        <f t="shared" si="69"/>
        <v>2.8155339805825239</v>
      </c>
      <c r="AW121" s="105">
        <f t="shared" si="70"/>
        <v>1.5544041450777202</v>
      </c>
      <c r="AX121" s="108"/>
      <c r="AY121" s="105">
        <f t="shared" si="71"/>
        <v>1.8838304552590266</v>
      </c>
      <c r="AZ121" s="105">
        <f t="shared" si="72"/>
        <v>2.3231256599788805</v>
      </c>
      <c r="BA121" s="105">
        <f t="shared" si="73"/>
        <v>1.4522821576763485</v>
      </c>
      <c r="BB121" s="146"/>
      <c r="BC121" s="105">
        <f t="shared" si="74"/>
        <v>0.36668412781561027</v>
      </c>
      <c r="BD121" s="105">
        <f t="shared" si="75"/>
        <v>0.70281124497991965</v>
      </c>
      <c r="BE121" s="105">
        <f t="shared" si="76"/>
        <v>0</v>
      </c>
      <c r="BF121" s="104"/>
    </row>
    <row r="122" spans="1:58" ht="15" customHeight="1" x14ac:dyDescent="0.2">
      <c r="A122" s="110" t="s">
        <v>95</v>
      </c>
      <c r="B122" s="121">
        <v>117</v>
      </c>
      <c r="C122" s="121">
        <v>88</v>
      </c>
      <c r="D122" s="121">
        <v>29</v>
      </c>
      <c r="E122" s="121"/>
      <c r="F122" s="121">
        <v>5</v>
      </c>
      <c r="G122" s="121">
        <v>4</v>
      </c>
      <c r="H122" s="121">
        <v>1</v>
      </c>
      <c r="I122" s="121"/>
      <c r="J122" s="121">
        <v>57</v>
      </c>
      <c r="K122" s="121">
        <v>42</v>
      </c>
      <c r="L122" s="121">
        <v>15</v>
      </c>
      <c r="M122" s="121"/>
      <c r="N122" s="121">
        <v>26</v>
      </c>
      <c r="O122" s="121">
        <v>19</v>
      </c>
      <c r="P122" s="121">
        <v>7</v>
      </c>
      <c r="Q122" s="121"/>
      <c r="R122" s="121">
        <v>12</v>
      </c>
      <c r="S122" s="121">
        <v>9</v>
      </c>
      <c r="T122" s="121">
        <v>3</v>
      </c>
      <c r="U122" s="121"/>
      <c r="V122" s="121">
        <v>16</v>
      </c>
      <c r="W122" s="121">
        <v>13</v>
      </c>
      <c r="X122" s="121">
        <v>3</v>
      </c>
      <c r="Y122" s="121"/>
      <c r="Z122" s="121">
        <v>1</v>
      </c>
      <c r="AA122" s="121">
        <v>1</v>
      </c>
      <c r="AB122" s="121">
        <v>0</v>
      </c>
      <c r="AD122" s="110" t="s">
        <v>95</v>
      </c>
      <c r="AE122" s="105">
        <f t="shared" si="56"/>
        <v>1.6774193548387095</v>
      </c>
      <c r="AF122" s="105">
        <f t="shared" si="57"/>
        <v>2.4063439978124146</v>
      </c>
      <c r="AG122" s="105">
        <f t="shared" si="58"/>
        <v>0.8740204942736588</v>
      </c>
      <c r="AH122" s="146"/>
      <c r="AI122" s="105">
        <f t="shared" si="59"/>
        <v>0.43554006968641112</v>
      </c>
      <c r="AJ122" s="105">
        <f t="shared" si="60"/>
        <v>0.64935064935064934</v>
      </c>
      <c r="AK122" s="105">
        <f t="shared" si="61"/>
        <v>0.18796992481203006</v>
      </c>
      <c r="AL122" s="108"/>
      <c r="AM122" s="105">
        <f t="shared" si="62"/>
        <v>4.4635865309318712</v>
      </c>
      <c r="AN122" s="105">
        <f t="shared" si="63"/>
        <v>6.2130177514792901</v>
      </c>
      <c r="AO122" s="105">
        <f t="shared" si="64"/>
        <v>2.4958402662229617</v>
      </c>
      <c r="AP122" s="108"/>
      <c r="AQ122" s="105">
        <f t="shared" si="65"/>
        <v>2.2907488986784141</v>
      </c>
      <c r="AR122" s="105">
        <f t="shared" si="66"/>
        <v>3.1404958677685952</v>
      </c>
      <c r="AS122" s="105">
        <f t="shared" si="67"/>
        <v>1.3207547169811322</v>
      </c>
      <c r="AT122" s="108"/>
      <c r="AU122" s="105">
        <f t="shared" si="68"/>
        <v>1.0265183917878529</v>
      </c>
      <c r="AV122" s="105">
        <f t="shared" si="69"/>
        <v>1.497504159733777</v>
      </c>
      <c r="AW122" s="105">
        <f t="shared" si="70"/>
        <v>0.528169014084507</v>
      </c>
      <c r="AX122" s="108"/>
      <c r="AY122" s="105">
        <f t="shared" si="71"/>
        <v>1.386481802426343</v>
      </c>
      <c r="AZ122" s="105">
        <f t="shared" si="72"/>
        <v>2.1416803953871502</v>
      </c>
      <c r="BA122" s="105">
        <f t="shared" si="73"/>
        <v>0.54844606946983543</v>
      </c>
      <c r="BB122" s="146"/>
      <c r="BC122" s="105">
        <f t="shared" si="74"/>
        <v>9.1575091575091569E-2</v>
      </c>
      <c r="BD122" s="105">
        <f t="shared" si="75"/>
        <v>0.18115942028985507</v>
      </c>
      <c r="BE122" s="105">
        <f t="shared" si="76"/>
        <v>0</v>
      </c>
      <c r="BF122" s="104"/>
    </row>
    <row r="123" spans="1:58" ht="15" customHeight="1" x14ac:dyDescent="0.2">
      <c r="A123" s="110" t="s">
        <v>96</v>
      </c>
      <c r="B123" s="121">
        <v>311</v>
      </c>
      <c r="C123" s="121">
        <v>207</v>
      </c>
      <c r="D123" s="121">
        <v>104</v>
      </c>
      <c r="E123" s="121"/>
      <c r="F123" s="121">
        <v>34</v>
      </c>
      <c r="G123" s="121">
        <v>20</v>
      </c>
      <c r="H123" s="121">
        <v>14</v>
      </c>
      <c r="I123" s="121"/>
      <c r="J123" s="121">
        <v>134</v>
      </c>
      <c r="K123" s="121">
        <v>99</v>
      </c>
      <c r="L123" s="121">
        <v>35</v>
      </c>
      <c r="M123" s="121"/>
      <c r="N123" s="121">
        <v>53</v>
      </c>
      <c r="O123" s="121">
        <v>34</v>
      </c>
      <c r="P123" s="121">
        <v>19</v>
      </c>
      <c r="Q123" s="121"/>
      <c r="R123" s="121">
        <v>53</v>
      </c>
      <c r="S123" s="121">
        <v>34</v>
      </c>
      <c r="T123" s="121">
        <v>19</v>
      </c>
      <c r="U123" s="121"/>
      <c r="V123" s="121">
        <v>23</v>
      </c>
      <c r="W123" s="121">
        <v>12</v>
      </c>
      <c r="X123" s="121">
        <v>11</v>
      </c>
      <c r="Y123" s="121"/>
      <c r="Z123" s="121">
        <v>14</v>
      </c>
      <c r="AA123" s="121">
        <v>8</v>
      </c>
      <c r="AB123" s="121">
        <v>6</v>
      </c>
      <c r="AD123" s="110" t="s">
        <v>96</v>
      </c>
      <c r="AE123" s="105">
        <f t="shared" si="56"/>
        <v>3.1284579016195551</v>
      </c>
      <c r="AF123" s="105">
        <f t="shared" si="57"/>
        <v>3.9899768696993063</v>
      </c>
      <c r="AG123" s="105">
        <f t="shared" si="58"/>
        <v>2.188091731537976</v>
      </c>
      <c r="AH123" s="146"/>
      <c r="AI123" s="105">
        <f t="shared" si="59"/>
        <v>1.9540229885057472</v>
      </c>
      <c r="AJ123" s="105">
        <f t="shared" si="60"/>
        <v>2.1413276231263381</v>
      </c>
      <c r="AK123" s="105">
        <f t="shared" si="61"/>
        <v>1.7369727047146404</v>
      </c>
      <c r="AL123" s="108"/>
      <c r="AM123" s="105">
        <f t="shared" si="62"/>
        <v>7.127659574468086</v>
      </c>
      <c r="AN123" s="105">
        <f t="shared" si="63"/>
        <v>9.9099099099099099</v>
      </c>
      <c r="AO123" s="105">
        <f t="shared" si="64"/>
        <v>3.9727582292849033</v>
      </c>
      <c r="AP123" s="108"/>
      <c r="AQ123" s="105">
        <f t="shared" si="65"/>
        <v>3.0867792661619107</v>
      </c>
      <c r="AR123" s="105">
        <f t="shared" si="66"/>
        <v>3.8990825688073398</v>
      </c>
      <c r="AS123" s="105">
        <f t="shared" si="67"/>
        <v>2.2485207100591715</v>
      </c>
      <c r="AT123" s="108"/>
      <c r="AU123" s="105">
        <f t="shared" si="68"/>
        <v>3.2615384615384615</v>
      </c>
      <c r="AV123" s="105">
        <f t="shared" si="69"/>
        <v>4</v>
      </c>
      <c r="AW123" s="105">
        <f t="shared" si="70"/>
        <v>2.4516129032258065</v>
      </c>
      <c r="AX123" s="108"/>
      <c r="AY123" s="105">
        <f t="shared" si="71"/>
        <v>1.5333333333333332</v>
      </c>
      <c r="AZ123" s="105">
        <f t="shared" si="72"/>
        <v>1.5584415584415585</v>
      </c>
      <c r="BA123" s="105">
        <f t="shared" si="73"/>
        <v>1.5068493150684932</v>
      </c>
      <c r="BB123" s="146"/>
      <c r="BC123" s="105">
        <f t="shared" si="74"/>
        <v>0.94658553076402974</v>
      </c>
      <c r="BD123" s="105">
        <f t="shared" si="75"/>
        <v>1.0484927916120577</v>
      </c>
      <c r="BE123" s="105">
        <f t="shared" si="76"/>
        <v>0.83798882681564246</v>
      </c>
      <c r="BF123" s="104"/>
    </row>
    <row r="124" spans="1:58" ht="15" customHeight="1" x14ac:dyDescent="0.2">
      <c r="A124" s="110" t="s">
        <v>97</v>
      </c>
      <c r="B124" s="121">
        <v>108</v>
      </c>
      <c r="C124" s="121">
        <v>64</v>
      </c>
      <c r="D124" s="121">
        <v>44</v>
      </c>
      <c r="E124" s="121"/>
      <c r="F124" s="121">
        <v>3</v>
      </c>
      <c r="G124" s="121">
        <v>1</v>
      </c>
      <c r="H124" s="121">
        <v>2</v>
      </c>
      <c r="I124" s="121"/>
      <c r="J124" s="121">
        <v>57</v>
      </c>
      <c r="K124" s="121">
        <v>31</v>
      </c>
      <c r="L124" s="121">
        <v>26</v>
      </c>
      <c r="M124" s="121"/>
      <c r="N124" s="121">
        <v>19</v>
      </c>
      <c r="O124" s="121">
        <v>15</v>
      </c>
      <c r="P124" s="121">
        <v>4</v>
      </c>
      <c r="Q124" s="121"/>
      <c r="R124" s="121">
        <v>12</v>
      </c>
      <c r="S124" s="121">
        <v>5</v>
      </c>
      <c r="T124" s="121">
        <v>7</v>
      </c>
      <c r="U124" s="121"/>
      <c r="V124" s="121">
        <v>10</v>
      </c>
      <c r="W124" s="121">
        <v>7</v>
      </c>
      <c r="X124" s="121">
        <v>3</v>
      </c>
      <c r="Y124" s="121"/>
      <c r="Z124" s="121">
        <v>7</v>
      </c>
      <c r="AA124" s="121">
        <v>5</v>
      </c>
      <c r="AB124" s="121">
        <v>2</v>
      </c>
      <c r="AD124" s="110" t="s">
        <v>97</v>
      </c>
      <c r="AE124" s="105">
        <f t="shared" si="56"/>
        <v>1.6064257028112447</v>
      </c>
      <c r="AF124" s="105">
        <f t="shared" si="57"/>
        <v>1.8285714285714287</v>
      </c>
      <c r="AG124" s="105">
        <f t="shared" si="58"/>
        <v>1.3651877133105803</v>
      </c>
      <c r="AH124" s="146"/>
      <c r="AI124" s="105">
        <f t="shared" si="59"/>
        <v>0.26809651474530832</v>
      </c>
      <c r="AJ124" s="105">
        <f t="shared" si="60"/>
        <v>0.17331022530329288</v>
      </c>
      <c r="AK124" s="105">
        <f t="shared" si="61"/>
        <v>0.36900369003690037</v>
      </c>
      <c r="AL124" s="108"/>
      <c r="AM124" s="105">
        <f t="shared" si="62"/>
        <v>4.4670846394984327</v>
      </c>
      <c r="AN124" s="105">
        <f t="shared" si="63"/>
        <v>4.6407185628742509</v>
      </c>
      <c r="AO124" s="105">
        <f t="shared" si="64"/>
        <v>4.2763157894736841</v>
      </c>
      <c r="AP124" s="108"/>
      <c r="AQ124" s="105">
        <f t="shared" si="65"/>
        <v>1.6994633273703041</v>
      </c>
      <c r="AR124" s="105">
        <f t="shared" si="66"/>
        <v>2.5</v>
      </c>
      <c r="AS124" s="105">
        <f t="shared" si="67"/>
        <v>0.77220077220077221</v>
      </c>
      <c r="AT124" s="108"/>
      <c r="AU124" s="105">
        <f t="shared" si="68"/>
        <v>1.0919017288444042</v>
      </c>
      <c r="AV124" s="105">
        <f t="shared" si="69"/>
        <v>0.85763293310463129</v>
      </c>
      <c r="AW124" s="105">
        <f t="shared" si="70"/>
        <v>1.3565891472868217</v>
      </c>
      <c r="AX124" s="108"/>
      <c r="AY124" s="105">
        <f t="shared" si="71"/>
        <v>0.93808630393996251</v>
      </c>
      <c r="AZ124" s="105">
        <f t="shared" si="72"/>
        <v>1.2635379061371841</v>
      </c>
      <c r="BA124" s="105">
        <f t="shared" si="73"/>
        <v>0.5859375</v>
      </c>
      <c r="BB124" s="146"/>
      <c r="BC124" s="105">
        <f t="shared" si="74"/>
        <v>0.66985645933014359</v>
      </c>
      <c r="BD124" s="105">
        <f t="shared" si="75"/>
        <v>0.96525096525096521</v>
      </c>
      <c r="BE124" s="105">
        <f t="shared" si="76"/>
        <v>0.37950664136622392</v>
      </c>
      <c r="BF124" s="104"/>
    </row>
    <row r="125" spans="1:58" ht="15" customHeight="1" x14ac:dyDescent="0.2">
      <c r="A125" s="110" t="s">
        <v>98</v>
      </c>
      <c r="B125" s="121">
        <v>410</v>
      </c>
      <c r="C125" s="121">
        <v>238</v>
      </c>
      <c r="D125" s="121">
        <v>172</v>
      </c>
      <c r="E125" s="121"/>
      <c r="F125" s="121">
        <v>20</v>
      </c>
      <c r="G125" s="121">
        <v>10</v>
      </c>
      <c r="H125" s="121">
        <v>10</v>
      </c>
      <c r="I125" s="121"/>
      <c r="J125" s="121">
        <v>216</v>
      </c>
      <c r="K125" s="121">
        <v>121</v>
      </c>
      <c r="L125" s="121">
        <v>95</v>
      </c>
      <c r="M125" s="121"/>
      <c r="N125" s="121">
        <v>66</v>
      </c>
      <c r="O125" s="121">
        <v>43</v>
      </c>
      <c r="P125" s="121">
        <v>23</v>
      </c>
      <c r="Q125" s="121"/>
      <c r="R125" s="121">
        <v>55</v>
      </c>
      <c r="S125" s="121">
        <v>34</v>
      </c>
      <c r="T125" s="121">
        <v>21</v>
      </c>
      <c r="U125" s="121"/>
      <c r="V125" s="121">
        <v>47</v>
      </c>
      <c r="W125" s="121">
        <v>27</v>
      </c>
      <c r="X125" s="121">
        <v>20</v>
      </c>
      <c r="Y125" s="121"/>
      <c r="Z125" s="121">
        <v>6</v>
      </c>
      <c r="AA125" s="121">
        <v>3</v>
      </c>
      <c r="AB125" s="121">
        <v>3</v>
      </c>
      <c r="AD125" s="110" t="s">
        <v>98</v>
      </c>
      <c r="AE125" s="105">
        <f t="shared" si="56"/>
        <v>2.8283664459161146</v>
      </c>
      <c r="AF125" s="105">
        <f t="shared" si="57"/>
        <v>3.2002151405136479</v>
      </c>
      <c r="AG125" s="105">
        <f t="shared" si="58"/>
        <v>2.4366057515228787</v>
      </c>
      <c r="AH125" s="146"/>
      <c r="AI125" s="105">
        <f t="shared" si="59"/>
        <v>0.82850041425020715</v>
      </c>
      <c r="AJ125" s="105">
        <f t="shared" si="60"/>
        <v>0.8136696501220505</v>
      </c>
      <c r="AK125" s="105">
        <f t="shared" si="61"/>
        <v>0.8438818565400843</v>
      </c>
      <c r="AL125" s="108"/>
      <c r="AM125" s="105">
        <f t="shared" si="62"/>
        <v>7.6759061833688706</v>
      </c>
      <c r="AN125" s="105">
        <f t="shared" si="63"/>
        <v>8.4203201113430755</v>
      </c>
      <c r="AO125" s="105">
        <f t="shared" si="64"/>
        <v>6.8990559186637617</v>
      </c>
      <c r="AP125" s="108"/>
      <c r="AQ125" s="105">
        <f t="shared" si="65"/>
        <v>2.7397260273972601</v>
      </c>
      <c r="AR125" s="105">
        <f t="shared" si="66"/>
        <v>3.4262948207171315</v>
      </c>
      <c r="AS125" s="105">
        <f t="shared" si="67"/>
        <v>1.9930675909878681</v>
      </c>
      <c r="AT125" s="108"/>
      <c r="AU125" s="105">
        <f t="shared" si="68"/>
        <v>2.3374415639609012</v>
      </c>
      <c r="AV125" s="105">
        <f t="shared" si="69"/>
        <v>2.7777777777777777</v>
      </c>
      <c r="AW125" s="105">
        <f t="shared" si="70"/>
        <v>1.8600531443755535</v>
      </c>
      <c r="AX125" s="108"/>
      <c r="AY125" s="105">
        <f t="shared" si="71"/>
        <v>2.0302375809935205</v>
      </c>
      <c r="AZ125" s="105">
        <f t="shared" si="72"/>
        <v>2.2998296422487225</v>
      </c>
      <c r="BA125" s="105">
        <f t="shared" si="73"/>
        <v>1.7528483786152498</v>
      </c>
      <c r="BB125" s="146"/>
      <c r="BC125" s="105">
        <f t="shared" si="74"/>
        <v>0.27384755819260614</v>
      </c>
      <c r="BD125" s="105">
        <f t="shared" si="75"/>
        <v>0.26833631484794274</v>
      </c>
      <c r="BE125" s="105">
        <f t="shared" si="76"/>
        <v>0.27958993476234856</v>
      </c>
      <c r="BF125" s="104"/>
    </row>
    <row r="126" spans="1:58" ht="15" customHeight="1" x14ac:dyDescent="0.2">
      <c r="A126" s="110" t="s">
        <v>99</v>
      </c>
      <c r="B126" s="121">
        <v>501</v>
      </c>
      <c r="C126" s="121">
        <v>299</v>
      </c>
      <c r="D126" s="121">
        <v>202</v>
      </c>
      <c r="E126" s="121"/>
      <c r="F126" s="121">
        <v>34</v>
      </c>
      <c r="G126" s="121">
        <v>18</v>
      </c>
      <c r="H126" s="121">
        <v>16</v>
      </c>
      <c r="I126" s="121"/>
      <c r="J126" s="121">
        <v>234</v>
      </c>
      <c r="K126" s="121">
        <v>144</v>
      </c>
      <c r="L126" s="121">
        <v>90</v>
      </c>
      <c r="M126" s="121"/>
      <c r="N126" s="121">
        <v>94</v>
      </c>
      <c r="O126" s="121">
        <v>56</v>
      </c>
      <c r="P126" s="121">
        <v>38</v>
      </c>
      <c r="Q126" s="121"/>
      <c r="R126" s="121">
        <v>95</v>
      </c>
      <c r="S126" s="121">
        <v>55</v>
      </c>
      <c r="T126" s="121">
        <v>40</v>
      </c>
      <c r="U126" s="121"/>
      <c r="V126" s="121">
        <v>32</v>
      </c>
      <c r="W126" s="121">
        <v>19</v>
      </c>
      <c r="X126" s="121">
        <v>13</v>
      </c>
      <c r="Y126" s="121"/>
      <c r="Z126" s="121">
        <v>12</v>
      </c>
      <c r="AA126" s="121">
        <v>7</v>
      </c>
      <c r="AB126" s="121">
        <v>5</v>
      </c>
      <c r="AD126" s="110" t="s">
        <v>99</v>
      </c>
      <c r="AE126" s="105">
        <f t="shared" si="56"/>
        <v>3.4345650236511962</v>
      </c>
      <c r="AF126" s="105">
        <f t="shared" si="57"/>
        <v>3.9808281187591534</v>
      </c>
      <c r="AG126" s="105">
        <f t="shared" si="58"/>
        <v>2.8547201808931599</v>
      </c>
      <c r="AH126" s="146"/>
      <c r="AI126" s="105">
        <f t="shared" si="59"/>
        <v>1.4225941422594142</v>
      </c>
      <c r="AJ126" s="105">
        <f t="shared" si="60"/>
        <v>1.44</v>
      </c>
      <c r="AK126" s="105">
        <f t="shared" si="61"/>
        <v>1.4035087719298245</v>
      </c>
      <c r="AL126" s="108"/>
      <c r="AM126" s="105">
        <f t="shared" si="62"/>
        <v>8.6538461538461533</v>
      </c>
      <c r="AN126" s="105">
        <f t="shared" si="63"/>
        <v>10.176678445229683</v>
      </c>
      <c r="AO126" s="105">
        <f t="shared" si="64"/>
        <v>6.9821567106283942</v>
      </c>
      <c r="AP126" s="108"/>
      <c r="AQ126" s="105">
        <f t="shared" si="65"/>
        <v>3.9412997903563944</v>
      </c>
      <c r="AR126" s="105">
        <f t="shared" si="66"/>
        <v>4.4374009508716323</v>
      </c>
      <c r="AS126" s="105">
        <f t="shared" si="67"/>
        <v>3.3837934105075691</v>
      </c>
      <c r="AT126" s="108"/>
      <c r="AU126" s="105">
        <f t="shared" si="68"/>
        <v>3.9030402629416603</v>
      </c>
      <c r="AV126" s="105">
        <f t="shared" si="69"/>
        <v>4.6570702794242171</v>
      </c>
      <c r="AW126" s="105">
        <f t="shared" si="70"/>
        <v>3.1923383878691141</v>
      </c>
      <c r="AX126" s="108"/>
      <c r="AY126" s="105">
        <f t="shared" si="71"/>
        <v>1.3775290572535515</v>
      </c>
      <c r="AZ126" s="105">
        <f t="shared" si="72"/>
        <v>1.5873015873015872</v>
      </c>
      <c r="BA126" s="105">
        <f t="shared" si="73"/>
        <v>1.1545293072824157</v>
      </c>
      <c r="BB126" s="146"/>
      <c r="BC126" s="105">
        <f t="shared" si="74"/>
        <v>0.51042109740535946</v>
      </c>
      <c r="BD126" s="105">
        <f t="shared" si="75"/>
        <v>0.58043117744610273</v>
      </c>
      <c r="BE126" s="105">
        <f t="shared" si="76"/>
        <v>0.43668122270742354</v>
      </c>
      <c r="BF126" s="104"/>
    </row>
    <row r="127" spans="1:58" ht="15" customHeight="1" x14ac:dyDescent="0.2">
      <c r="A127" s="110" t="s">
        <v>100</v>
      </c>
      <c r="B127" s="121">
        <v>303</v>
      </c>
      <c r="C127" s="121">
        <v>189</v>
      </c>
      <c r="D127" s="121">
        <v>114</v>
      </c>
      <c r="E127" s="121"/>
      <c r="F127" s="121">
        <v>12</v>
      </c>
      <c r="G127" s="121">
        <v>12</v>
      </c>
      <c r="H127" s="121">
        <v>0</v>
      </c>
      <c r="I127" s="121"/>
      <c r="J127" s="121">
        <v>175</v>
      </c>
      <c r="K127" s="121">
        <v>99</v>
      </c>
      <c r="L127" s="121">
        <v>76</v>
      </c>
      <c r="M127" s="121"/>
      <c r="N127" s="121">
        <v>49</v>
      </c>
      <c r="O127" s="121">
        <v>32</v>
      </c>
      <c r="P127" s="121">
        <v>17</v>
      </c>
      <c r="Q127" s="121"/>
      <c r="R127" s="121">
        <v>32</v>
      </c>
      <c r="S127" s="121">
        <v>18</v>
      </c>
      <c r="T127" s="121">
        <v>14</v>
      </c>
      <c r="U127" s="121"/>
      <c r="V127" s="121">
        <v>30</v>
      </c>
      <c r="W127" s="121">
        <v>26</v>
      </c>
      <c r="X127" s="121">
        <v>4</v>
      </c>
      <c r="Y127" s="121"/>
      <c r="Z127" s="121">
        <v>5</v>
      </c>
      <c r="AA127" s="121">
        <v>2</v>
      </c>
      <c r="AB127" s="121">
        <v>3</v>
      </c>
      <c r="AD127" s="110" t="s">
        <v>100</v>
      </c>
      <c r="AE127" s="105">
        <f t="shared" si="56"/>
        <v>4.0857605177993523</v>
      </c>
      <c r="AF127" s="105">
        <f t="shared" si="57"/>
        <v>4.8900388098318235</v>
      </c>
      <c r="AG127" s="105">
        <f t="shared" si="58"/>
        <v>3.210363277949873</v>
      </c>
      <c r="AH127" s="146"/>
      <c r="AI127" s="105">
        <f t="shared" si="59"/>
        <v>0.96308186195826639</v>
      </c>
      <c r="AJ127" s="105">
        <f t="shared" si="60"/>
        <v>1.8927444794952681</v>
      </c>
      <c r="AK127" s="105">
        <f t="shared" si="61"/>
        <v>0</v>
      </c>
      <c r="AL127" s="108"/>
      <c r="AM127" s="105">
        <f t="shared" si="62"/>
        <v>11.445389143230871</v>
      </c>
      <c r="AN127" s="105">
        <f t="shared" si="63"/>
        <v>12.043795620437956</v>
      </c>
      <c r="AO127" s="105">
        <f t="shared" si="64"/>
        <v>10.74964639321075</v>
      </c>
      <c r="AP127" s="108"/>
      <c r="AQ127" s="105">
        <f t="shared" si="65"/>
        <v>3.8613081166272654</v>
      </c>
      <c r="AR127" s="105">
        <f t="shared" si="66"/>
        <v>4.7337278106508878</v>
      </c>
      <c r="AS127" s="105">
        <f t="shared" si="67"/>
        <v>2.8667790893760539</v>
      </c>
      <c r="AT127" s="108"/>
      <c r="AU127" s="105">
        <f t="shared" si="68"/>
        <v>2.6981450252951094</v>
      </c>
      <c r="AV127" s="105">
        <f t="shared" si="69"/>
        <v>3.0821917808219177</v>
      </c>
      <c r="AW127" s="105">
        <f t="shared" si="70"/>
        <v>2.3255813953488373</v>
      </c>
      <c r="AX127" s="108"/>
      <c r="AY127" s="105">
        <f t="shared" si="71"/>
        <v>2.5751072961373391</v>
      </c>
      <c r="AZ127" s="105">
        <f t="shared" si="72"/>
        <v>4.2003231017770597</v>
      </c>
      <c r="BA127" s="105">
        <f t="shared" si="73"/>
        <v>0.73260073260073255</v>
      </c>
      <c r="BB127" s="146"/>
      <c r="BC127" s="105">
        <f t="shared" si="74"/>
        <v>0.48971596474045059</v>
      </c>
      <c r="BD127" s="105">
        <f t="shared" si="75"/>
        <v>0.37735849056603776</v>
      </c>
      <c r="BE127" s="105">
        <f t="shared" si="76"/>
        <v>0.61099796334012213</v>
      </c>
      <c r="BF127" s="104"/>
    </row>
    <row r="128" spans="1:58" ht="15" customHeight="1" x14ac:dyDescent="0.2">
      <c r="A128" s="110" t="s">
        <v>101</v>
      </c>
      <c r="B128" s="121">
        <v>237</v>
      </c>
      <c r="C128" s="121">
        <v>136</v>
      </c>
      <c r="D128" s="121">
        <v>101</v>
      </c>
      <c r="E128" s="121"/>
      <c r="F128" s="121">
        <v>11</v>
      </c>
      <c r="G128" s="121">
        <v>7</v>
      </c>
      <c r="H128" s="121">
        <v>4</v>
      </c>
      <c r="I128" s="121"/>
      <c r="J128" s="121">
        <v>120</v>
      </c>
      <c r="K128" s="121">
        <v>68</v>
      </c>
      <c r="L128" s="121">
        <v>52</v>
      </c>
      <c r="M128" s="121"/>
      <c r="N128" s="121">
        <v>41</v>
      </c>
      <c r="O128" s="121">
        <v>24</v>
      </c>
      <c r="P128" s="121">
        <v>17</v>
      </c>
      <c r="Q128" s="121"/>
      <c r="R128" s="121">
        <v>39</v>
      </c>
      <c r="S128" s="121">
        <v>23</v>
      </c>
      <c r="T128" s="121">
        <v>16</v>
      </c>
      <c r="U128" s="121"/>
      <c r="V128" s="121">
        <v>21</v>
      </c>
      <c r="W128" s="121">
        <v>10</v>
      </c>
      <c r="X128" s="121">
        <v>11</v>
      </c>
      <c r="Y128" s="121"/>
      <c r="Z128" s="121">
        <v>5</v>
      </c>
      <c r="AA128" s="121">
        <v>4</v>
      </c>
      <c r="AB128" s="121">
        <v>1</v>
      </c>
      <c r="AD128" s="110" t="s">
        <v>101</v>
      </c>
      <c r="AE128" s="105">
        <f t="shared" si="56"/>
        <v>2.8315412186379927</v>
      </c>
      <c r="AF128" s="105">
        <f t="shared" si="57"/>
        <v>3.1164069660861595</v>
      </c>
      <c r="AG128" s="105">
        <f t="shared" si="58"/>
        <v>2.5212181727408889</v>
      </c>
      <c r="AH128" s="146"/>
      <c r="AI128" s="105">
        <f t="shared" si="59"/>
        <v>0.81602373887240365</v>
      </c>
      <c r="AJ128" s="105">
        <f t="shared" si="60"/>
        <v>1.0043041606886656</v>
      </c>
      <c r="AK128" s="105">
        <f t="shared" si="61"/>
        <v>0.61443932411674351</v>
      </c>
      <c r="AL128" s="108"/>
      <c r="AM128" s="105">
        <f t="shared" si="62"/>
        <v>8</v>
      </c>
      <c r="AN128" s="105">
        <f t="shared" si="63"/>
        <v>8.6185044359949305</v>
      </c>
      <c r="AO128" s="105">
        <f t="shared" si="64"/>
        <v>7.3136427566807312</v>
      </c>
      <c r="AP128" s="108"/>
      <c r="AQ128" s="105">
        <f t="shared" si="65"/>
        <v>2.8852920478536244</v>
      </c>
      <c r="AR128" s="105">
        <f t="shared" si="66"/>
        <v>3.2520325203252036</v>
      </c>
      <c r="AS128" s="105">
        <f t="shared" si="67"/>
        <v>2.4890190336749636</v>
      </c>
      <c r="AT128" s="108"/>
      <c r="AU128" s="105">
        <f t="shared" si="68"/>
        <v>2.7797576621525306</v>
      </c>
      <c r="AV128" s="105">
        <f t="shared" si="69"/>
        <v>3.0831099195710454</v>
      </c>
      <c r="AW128" s="105">
        <f t="shared" si="70"/>
        <v>2.4353120243531201</v>
      </c>
      <c r="AX128" s="108"/>
      <c r="AY128" s="105">
        <f t="shared" si="71"/>
        <v>1.5475313190862197</v>
      </c>
      <c r="AZ128" s="105">
        <f t="shared" si="72"/>
        <v>1.4104372355430184</v>
      </c>
      <c r="BA128" s="105">
        <f t="shared" si="73"/>
        <v>1.6975308641975309</v>
      </c>
      <c r="BB128" s="146"/>
      <c r="BC128" s="105">
        <f t="shared" si="74"/>
        <v>0.37285607755406414</v>
      </c>
      <c r="BD128" s="105">
        <f t="shared" si="75"/>
        <v>0.58394160583941601</v>
      </c>
      <c r="BE128" s="105">
        <f t="shared" si="76"/>
        <v>0.1524390243902439</v>
      </c>
      <c r="BF128" s="104"/>
    </row>
    <row r="129" spans="1:58" ht="15" customHeight="1" x14ac:dyDescent="0.2">
      <c r="A129" s="110" t="s">
        <v>102</v>
      </c>
      <c r="B129" s="121">
        <v>29</v>
      </c>
      <c r="C129" s="121">
        <v>20</v>
      </c>
      <c r="D129" s="121">
        <v>9</v>
      </c>
      <c r="E129" s="121"/>
      <c r="F129" s="121">
        <v>2</v>
      </c>
      <c r="G129" s="121">
        <v>1</v>
      </c>
      <c r="H129" s="121">
        <v>1</v>
      </c>
      <c r="I129" s="121"/>
      <c r="J129" s="121">
        <v>11</v>
      </c>
      <c r="K129" s="121">
        <v>6</v>
      </c>
      <c r="L129" s="121">
        <v>5</v>
      </c>
      <c r="M129" s="121"/>
      <c r="N129" s="121">
        <v>9</v>
      </c>
      <c r="O129" s="121">
        <v>7</v>
      </c>
      <c r="P129" s="121">
        <v>2</v>
      </c>
      <c r="Q129" s="121"/>
      <c r="R129" s="121">
        <v>5</v>
      </c>
      <c r="S129" s="121">
        <v>4</v>
      </c>
      <c r="T129" s="121">
        <v>1</v>
      </c>
      <c r="U129" s="121"/>
      <c r="V129" s="121">
        <v>2</v>
      </c>
      <c r="W129" s="121">
        <v>2</v>
      </c>
      <c r="X129" s="121">
        <v>0</v>
      </c>
      <c r="Y129" s="121"/>
      <c r="Z129" s="121">
        <v>0</v>
      </c>
      <c r="AA129" s="121">
        <v>0</v>
      </c>
      <c r="AB129" s="121">
        <v>0</v>
      </c>
      <c r="AD129" s="110" t="s">
        <v>102</v>
      </c>
      <c r="AE129" s="105">
        <f t="shared" si="56"/>
        <v>1.0236498411577832</v>
      </c>
      <c r="AF129" s="105">
        <f t="shared" si="57"/>
        <v>1.3071895424836601</v>
      </c>
      <c r="AG129" s="105">
        <f t="shared" si="58"/>
        <v>0.69071373752877974</v>
      </c>
      <c r="AH129" s="146"/>
      <c r="AI129" s="105">
        <f t="shared" si="59"/>
        <v>0.44843049327354262</v>
      </c>
      <c r="AJ129" s="105">
        <f t="shared" si="60"/>
        <v>0.42372881355932202</v>
      </c>
      <c r="AK129" s="105">
        <f t="shared" si="61"/>
        <v>0.47619047619047622</v>
      </c>
      <c r="AL129" s="108"/>
      <c r="AM129" s="105">
        <f t="shared" si="62"/>
        <v>2.0183486238532113</v>
      </c>
      <c r="AN129" s="105">
        <f t="shared" si="63"/>
        <v>2.0202020202020203</v>
      </c>
      <c r="AO129" s="105">
        <f t="shared" si="64"/>
        <v>2.0161290322580645</v>
      </c>
      <c r="AP129" s="108"/>
      <c r="AQ129" s="105">
        <f t="shared" si="65"/>
        <v>1.7751479289940828</v>
      </c>
      <c r="AR129" s="105">
        <f t="shared" si="66"/>
        <v>2.5</v>
      </c>
      <c r="AS129" s="105">
        <f t="shared" si="67"/>
        <v>0.88105726872246704</v>
      </c>
      <c r="AT129" s="108"/>
      <c r="AU129" s="105">
        <f t="shared" si="68"/>
        <v>1.1261261261261262</v>
      </c>
      <c r="AV129" s="105">
        <f t="shared" si="69"/>
        <v>1.6949152542372881</v>
      </c>
      <c r="AW129" s="105">
        <f t="shared" si="70"/>
        <v>0.48076923076923078</v>
      </c>
      <c r="AX129" s="108"/>
      <c r="AY129" s="105">
        <f t="shared" si="71"/>
        <v>0.41928721174004197</v>
      </c>
      <c r="AZ129" s="105">
        <f t="shared" si="72"/>
        <v>0.72992700729927007</v>
      </c>
      <c r="BA129" s="105">
        <f t="shared" si="73"/>
        <v>0</v>
      </c>
      <c r="BB129" s="146"/>
      <c r="BC129" s="105">
        <f t="shared" si="74"/>
        <v>0</v>
      </c>
      <c r="BD129" s="105">
        <f t="shared" si="75"/>
        <v>0</v>
      </c>
      <c r="BE129" s="105">
        <f t="shared" si="76"/>
        <v>0</v>
      </c>
      <c r="BF129" s="104"/>
    </row>
    <row r="130" spans="1:58" ht="15" customHeight="1" x14ac:dyDescent="0.2">
      <c r="A130" s="110" t="s">
        <v>103</v>
      </c>
      <c r="B130" s="121">
        <v>590</v>
      </c>
      <c r="C130" s="121">
        <v>381</v>
      </c>
      <c r="D130" s="121">
        <v>209</v>
      </c>
      <c r="E130" s="121"/>
      <c r="F130" s="121">
        <v>75</v>
      </c>
      <c r="G130" s="121">
        <v>41</v>
      </c>
      <c r="H130" s="121">
        <v>34</v>
      </c>
      <c r="I130" s="121"/>
      <c r="J130" s="121">
        <v>206</v>
      </c>
      <c r="K130" s="121">
        <v>130</v>
      </c>
      <c r="L130" s="121">
        <v>76</v>
      </c>
      <c r="M130" s="121"/>
      <c r="N130" s="121">
        <v>88</v>
      </c>
      <c r="O130" s="121">
        <v>58</v>
      </c>
      <c r="P130" s="121">
        <v>30</v>
      </c>
      <c r="Q130" s="121"/>
      <c r="R130" s="121">
        <v>119</v>
      </c>
      <c r="S130" s="121">
        <v>80</v>
      </c>
      <c r="T130" s="121">
        <v>39</v>
      </c>
      <c r="U130" s="121"/>
      <c r="V130" s="121">
        <v>80</v>
      </c>
      <c r="W130" s="121">
        <v>57</v>
      </c>
      <c r="X130" s="121">
        <v>23</v>
      </c>
      <c r="Y130" s="121"/>
      <c r="Z130" s="121">
        <v>22</v>
      </c>
      <c r="AA130" s="121">
        <v>15</v>
      </c>
      <c r="AB130" s="121">
        <v>7</v>
      </c>
      <c r="AD130" s="110" t="s">
        <v>103</v>
      </c>
      <c r="AE130" s="105">
        <f>+B130/(B82+B130+B39)*100</f>
        <v>2.5578773953004421</v>
      </c>
      <c r="AF130" s="105">
        <f>+C130/(C82+C130+C39)*100</f>
        <v>3.2597535934291577</v>
      </c>
      <c r="AG130" s="105">
        <f>+D130/(D82+D130+D39)*100</f>
        <v>1.8368781859729302</v>
      </c>
      <c r="AH130" s="146"/>
      <c r="AI130" s="105">
        <f>+F130/(F82+F130+F39)*100</f>
        <v>1.7490671641791042</v>
      </c>
      <c r="AJ130" s="105">
        <f>+G130/(G82+G130+G39)*100</f>
        <v>1.8824609733700643</v>
      </c>
      <c r="AK130" s="105">
        <f>+H130/(H82+H130+H39)*100</f>
        <v>1.6113744075829384</v>
      </c>
      <c r="AL130" s="108"/>
      <c r="AM130" s="105">
        <f>+J130/(J82+J130+J39)*100</f>
        <v>4.8619306112815677</v>
      </c>
      <c r="AN130" s="105">
        <f>+K130/(K82+K130+K39)*100</f>
        <v>5.7854917668001775</v>
      </c>
      <c r="AO130" s="105">
        <f>+L130/(L82+L130+L39)*100</f>
        <v>3.8190954773869348</v>
      </c>
      <c r="AP130" s="108"/>
      <c r="AQ130" s="105">
        <f>+N130/(N82+N130+N39)*100</f>
        <v>2.3121387283236992</v>
      </c>
      <c r="AR130" s="105">
        <f>+O130/(O82+O130+O39)*100</f>
        <v>2.9881504379185988</v>
      </c>
      <c r="AS130" s="105">
        <f>+P130/(P82+P130+P39)*100</f>
        <v>1.6085790884718498</v>
      </c>
      <c r="AT130" s="108"/>
      <c r="AU130" s="105">
        <f>+R130/(R82+R130+R39)*100</f>
        <v>3.2927504150525735</v>
      </c>
      <c r="AV130" s="105">
        <f>+S130/(S82+S130+S39)*100</f>
        <v>4.43213296398892</v>
      </c>
      <c r="AW130" s="105">
        <f>+T130/(T82+T130+T39)*100</f>
        <v>2.1558872305140961</v>
      </c>
      <c r="AX130" s="108"/>
      <c r="AY130" s="105">
        <f>+V130/(V82+V130+V39)*100</f>
        <v>2.2503516174402249</v>
      </c>
      <c r="AZ130" s="105">
        <f>+W130/(W82+W130+W39)*100</f>
        <v>3.3178114086146682</v>
      </c>
      <c r="BA130" s="105">
        <f>+X130/(X82+X130+X39)*100</f>
        <v>1.2520413718018508</v>
      </c>
      <c r="BB130" s="146"/>
      <c r="BC130" s="105">
        <f>+Z130/(Z82+Z130+Z39)*100</f>
        <v>0.61693774537296697</v>
      </c>
      <c r="BD130" s="105">
        <f>+AA130/(AA82+AA130+AA39)*100</f>
        <v>0.83379655364091165</v>
      </c>
      <c r="BE130" s="105">
        <f>+AB130/(AB82+AB130+AB39)*100</f>
        <v>0.39615166949632147</v>
      </c>
      <c r="BF130" s="104"/>
    </row>
    <row r="131" spans="1:58" ht="15" customHeight="1" x14ac:dyDescent="0.2">
      <c r="A131" s="110" t="s">
        <v>104</v>
      </c>
      <c r="B131" s="121">
        <v>594</v>
      </c>
      <c r="C131" s="121">
        <v>407</v>
      </c>
      <c r="D131" s="121">
        <v>187</v>
      </c>
      <c r="E131" s="121"/>
      <c r="F131" s="121">
        <v>63</v>
      </c>
      <c r="G131" s="121">
        <v>37</v>
      </c>
      <c r="H131" s="121">
        <v>26</v>
      </c>
      <c r="I131" s="121"/>
      <c r="J131" s="121">
        <v>211</v>
      </c>
      <c r="K131" s="121">
        <v>144</v>
      </c>
      <c r="L131" s="121">
        <v>67</v>
      </c>
      <c r="M131" s="121"/>
      <c r="N131" s="121">
        <v>94</v>
      </c>
      <c r="O131" s="121">
        <v>61</v>
      </c>
      <c r="P131" s="121">
        <v>33</v>
      </c>
      <c r="Q131" s="121"/>
      <c r="R131" s="121">
        <v>119</v>
      </c>
      <c r="S131" s="121">
        <v>85</v>
      </c>
      <c r="T131" s="121">
        <v>34</v>
      </c>
      <c r="U131" s="121"/>
      <c r="V131" s="121">
        <v>83</v>
      </c>
      <c r="W131" s="121">
        <v>59</v>
      </c>
      <c r="X131" s="121">
        <v>24</v>
      </c>
      <c r="Y131" s="121"/>
      <c r="Z131" s="121">
        <v>24</v>
      </c>
      <c r="AA131" s="121">
        <v>21</v>
      </c>
      <c r="AB131" s="121">
        <v>3</v>
      </c>
      <c r="AD131" s="110" t="s">
        <v>104</v>
      </c>
      <c r="AE131" s="105">
        <f t="shared" ref="AE131:AG132" si="77">+B131/(B84+B131+B40)*100</f>
        <v>2.9255319148936172</v>
      </c>
      <c r="AF131" s="105">
        <f t="shared" si="77"/>
        <v>3.8928742228598754</v>
      </c>
      <c r="AG131" s="105">
        <f t="shared" si="77"/>
        <v>1.8986699157274849</v>
      </c>
      <c r="AH131" s="146"/>
      <c r="AI131" s="105">
        <f t="shared" ref="AI131:AK132" si="78">+F131/(F84+F131+F40)*100</f>
        <v>1.8958772193800784</v>
      </c>
      <c r="AJ131" s="105">
        <f t="shared" si="78"/>
        <v>2.162478082992402</v>
      </c>
      <c r="AK131" s="105">
        <f t="shared" si="78"/>
        <v>1.6129032258064515</v>
      </c>
      <c r="AL131" s="108"/>
      <c r="AM131" s="105">
        <f t="shared" ref="AM131:AO132" si="79">+J131/(J84+J131+J40)*100</f>
        <v>5.7305812058663772</v>
      </c>
      <c r="AN131" s="105">
        <f t="shared" si="79"/>
        <v>7.4766355140186906</v>
      </c>
      <c r="AO131" s="105">
        <f t="shared" si="79"/>
        <v>3.8154897494305238</v>
      </c>
      <c r="AP131" s="108"/>
      <c r="AQ131" s="105">
        <f t="shared" ref="AQ131:AS132" si="80">+N131/(N84+N131+N40)*100</f>
        <v>2.7191206248192072</v>
      </c>
      <c r="AR131" s="105">
        <f t="shared" si="80"/>
        <v>3.4424379232505644</v>
      </c>
      <c r="AS131" s="105">
        <f t="shared" si="80"/>
        <v>1.9584569732937687</v>
      </c>
      <c r="AT131" s="108"/>
      <c r="AU131" s="105">
        <f t="shared" ref="AU131:AW132" si="81">+R131/(R84+R131+R40)*100</f>
        <v>3.64695065890285</v>
      </c>
      <c r="AV131" s="105">
        <f t="shared" si="81"/>
        <v>5.0837320574162685</v>
      </c>
      <c r="AW131" s="105">
        <f t="shared" si="81"/>
        <v>2.1370207416719045</v>
      </c>
      <c r="AX131" s="108"/>
      <c r="AY131" s="105">
        <f t="shared" ref="AY131:BA132" si="82">+V131/(V84+V131+V40)*100</f>
        <v>2.4947400060114218</v>
      </c>
      <c r="AZ131" s="105">
        <f t="shared" si="82"/>
        <v>3.4422403733955655</v>
      </c>
      <c r="BA131" s="105">
        <f t="shared" si="82"/>
        <v>1.4879107253564787</v>
      </c>
      <c r="BB131" s="146"/>
      <c r="BC131" s="105">
        <f t="shared" ref="BC131:BE132" si="83">+Z131/(Z84+Z131+Z40)*100</f>
        <v>0.73800738007380073</v>
      </c>
      <c r="BD131" s="105">
        <f t="shared" si="83"/>
        <v>1.2650602409638554</v>
      </c>
      <c r="BE131" s="105">
        <f t="shared" si="83"/>
        <v>0.18844221105527637</v>
      </c>
      <c r="BF131" s="104"/>
    </row>
    <row r="132" spans="1:58" ht="15" customHeight="1" thickBot="1" x14ac:dyDescent="0.25">
      <c r="A132" s="125" t="s">
        <v>105</v>
      </c>
      <c r="B132" s="123">
        <v>109</v>
      </c>
      <c r="C132" s="123">
        <v>67</v>
      </c>
      <c r="D132" s="123">
        <v>42</v>
      </c>
      <c r="E132" s="123"/>
      <c r="F132" s="123">
        <v>8</v>
      </c>
      <c r="G132" s="123">
        <v>4</v>
      </c>
      <c r="H132" s="123">
        <v>4</v>
      </c>
      <c r="I132" s="123"/>
      <c r="J132" s="123">
        <v>28</v>
      </c>
      <c r="K132" s="123">
        <v>21</v>
      </c>
      <c r="L132" s="123">
        <v>7</v>
      </c>
      <c r="M132" s="123"/>
      <c r="N132" s="123">
        <v>17</v>
      </c>
      <c r="O132" s="123">
        <v>8</v>
      </c>
      <c r="P132" s="123">
        <v>9</v>
      </c>
      <c r="Q132" s="123"/>
      <c r="R132" s="123">
        <v>21</v>
      </c>
      <c r="S132" s="123">
        <v>14</v>
      </c>
      <c r="T132" s="123">
        <v>7</v>
      </c>
      <c r="U132" s="123"/>
      <c r="V132" s="123">
        <v>25</v>
      </c>
      <c r="W132" s="123">
        <v>15</v>
      </c>
      <c r="X132" s="123">
        <v>10</v>
      </c>
      <c r="Y132" s="123"/>
      <c r="Z132" s="123">
        <v>10</v>
      </c>
      <c r="AA132" s="123">
        <v>5</v>
      </c>
      <c r="AB132" s="123">
        <v>5</v>
      </c>
      <c r="AD132" s="125" t="s">
        <v>105</v>
      </c>
      <c r="AE132" s="107">
        <f t="shared" si="77"/>
        <v>3.3425329653480529</v>
      </c>
      <c r="AF132" s="107">
        <f t="shared" si="77"/>
        <v>3.9044289044289049</v>
      </c>
      <c r="AG132" s="107">
        <f t="shared" si="77"/>
        <v>2.7184466019417477</v>
      </c>
      <c r="AH132" s="159"/>
      <c r="AI132" s="107">
        <f t="shared" si="78"/>
        <v>1.4362657091561939</v>
      </c>
      <c r="AJ132" s="107">
        <f t="shared" si="78"/>
        <v>1.3840830449826991</v>
      </c>
      <c r="AK132" s="107">
        <f t="shared" si="78"/>
        <v>1.4925373134328357</v>
      </c>
      <c r="AL132" s="103"/>
      <c r="AM132" s="107">
        <f t="shared" si="79"/>
        <v>4.4164037854889591</v>
      </c>
      <c r="AN132" s="107">
        <f t="shared" si="79"/>
        <v>6.3829787234042552</v>
      </c>
      <c r="AO132" s="107">
        <f t="shared" si="79"/>
        <v>2.2950819672131146</v>
      </c>
      <c r="AP132" s="103"/>
      <c r="AQ132" s="107">
        <f t="shared" si="80"/>
        <v>2.9513888888888888</v>
      </c>
      <c r="AR132" s="107">
        <f t="shared" si="80"/>
        <v>2.6058631921824107</v>
      </c>
      <c r="AS132" s="107">
        <f t="shared" si="80"/>
        <v>3.3457249070631967</v>
      </c>
      <c r="AT132" s="103"/>
      <c r="AU132" s="107">
        <f t="shared" si="81"/>
        <v>3.8602941176470589</v>
      </c>
      <c r="AV132" s="107">
        <f t="shared" si="81"/>
        <v>5.0724637681159424</v>
      </c>
      <c r="AW132" s="107">
        <f t="shared" si="81"/>
        <v>2.6119402985074625</v>
      </c>
      <c r="AX132" s="103"/>
      <c r="AY132" s="107">
        <f t="shared" si="82"/>
        <v>5.1334702258726894</v>
      </c>
      <c r="AZ132" s="107">
        <f t="shared" si="82"/>
        <v>5.5555555555555554</v>
      </c>
      <c r="BA132" s="107">
        <f t="shared" si="82"/>
        <v>4.6082949308755765</v>
      </c>
      <c r="BB132" s="159"/>
      <c r="BC132" s="107">
        <f t="shared" si="83"/>
        <v>2.159827213822894</v>
      </c>
      <c r="BD132" s="107">
        <f t="shared" si="83"/>
        <v>2.0491803278688523</v>
      </c>
      <c r="BE132" s="107">
        <f t="shared" si="83"/>
        <v>2.2831050228310499</v>
      </c>
      <c r="BF132" s="104"/>
    </row>
    <row r="133" spans="1:58" ht="15" customHeight="1" x14ac:dyDescent="0.2">
      <c r="A133" s="303" t="s">
        <v>260</v>
      </c>
      <c r="B133" s="303"/>
      <c r="C133" s="303"/>
      <c r="D133" s="303"/>
      <c r="E133" s="303"/>
      <c r="F133" s="303"/>
      <c r="G133" s="303"/>
      <c r="H133" s="303"/>
      <c r="I133" s="303"/>
      <c r="J133" s="303"/>
      <c r="K133" s="303"/>
      <c r="L133" s="303"/>
      <c r="M133" s="303"/>
      <c r="N133" s="303"/>
      <c r="O133" s="303"/>
      <c r="P133" s="303"/>
      <c r="Q133" s="303"/>
      <c r="R133" s="303"/>
      <c r="S133" s="303"/>
      <c r="T133" s="303"/>
      <c r="U133" s="303"/>
      <c r="V133" s="303"/>
      <c r="W133" s="303"/>
      <c r="X133" s="303"/>
      <c r="Y133" s="303"/>
      <c r="Z133" s="303"/>
      <c r="AA133" s="303"/>
      <c r="AB133" s="303"/>
      <c r="AD133" s="303" t="s">
        <v>260</v>
      </c>
      <c r="AE133" s="303"/>
      <c r="AF133" s="303"/>
      <c r="AG133" s="303"/>
      <c r="AH133" s="303"/>
      <c r="AI133" s="303"/>
      <c r="AJ133" s="303"/>
      <c r="AK133" s="303"/>
      <c r="AL133" s="303"/>
      <c r="AM133" s="303"/>
      <c r="AN133" s="303"/>
      <c r="AO133" s="303"/>
      <c r="AP133" s="303"/>
      <c r="AQ133" s="303"/>
      <c r="AR133" s="303"/>
      <c r="AS133" s="303"/>
      <c r="AT133" s="303"/>
      <c r="AU133" s="303"/>
      <c r="AV133" s="303"/>
      <c r="AW133" s="303"/>
      <c r="AX133" s="303"/>
      <c r="AY133" s="303"/>
      <c r="AZ133" s="303"/>
      <c r="BA133" s="303"/>
      <c r="BB133" s="303"/>
      <c r="BC133" s="303"/>
      <c r="BD133" s="303"/>
      <c r="BE133" s="303"/>
      <c r="BF133" s="104"/>
    </row>
    <row r="134" spans="1:58" ht="15" customHeight="1" x14ac:dyDescent="0.2">
      <c r="A134" s="304" t="s">
        <v>243</v>
      </c>
      <c r="B134" s="304"/>
      <c r="C134" s="304"/>
      <c r="D134" s="304"/>
      <c r="E134" s="304"/>
      <c r="F134" s="304"/>
      <c r="G134" s="304"/>
      <c r="H134" s="304"/>
      <c r="I134" s="304"/>
      <c r="J134" s="304"/>
      <c r="K134" s="304"/>
      <c r="L134" s="304"/>
      <c r="M134" s="304"/>
      <c r="N134" s="304"/>
      <c r="O134" s="304"/>
      <c r="P134" s="304"/>
      <c r="Q134" s="304"/>
      <c r="R134" s="304"/>
      <c r="S134" s="304"/>
      <c r="T134" s="304"/>
      <c r="U134" s="304"/>
      <c r="V134" s="304"/>
      <c r="W134" s="304"/>
      <c r="X134" s="304"/>
      <c r="Y134" s="304"/>
      <c r="Z134" s="304"/>
      <c r="AA134" s="304"/>
      <c r="AB134" s="304"/>
      <c r="AD134" s="304" t="s">
        <v>243</v>
      </c>
      <c r="AE134" s="304"/>
      <c r="AF134" s="304"/>
      <c r="AG134" s="304"/>
      <c r="AH134" s="304"/>
      <c r="AI134" s="304"/>
      <c r="AJ134" s="304"/>
      <c r="AK134" s="304"/>
      <c r="AL134" s="304"/>
      <c r="AM134" s="304"/>
      <c r="AN134" s="304"/>
      <c r="AO134" s="304"/>
      <c r="AP134" s="304"/>
      <c r="AQ134" s="304"/>
      <c r="AR134" s="304"/>
      <c r="AS134" s="304"/>
      <c r="AT134" s="304"/>
      <c r="AU134" s="304"/>
      <c r="AV134" s="304"/>
      <c r="AW134" s="304"/>
      <c r="AX134" s="304"/>
      <c r="AY134" s="304"/>
      <c r="AZ134" s="304"/>
      <c r="BA134" s="304"/>
      <c r="BB134" s="304"/>
      <c r="BC134" s="304"/>
      <c r="BD134" s="304"/>
      <c r="BE134" s="304"/>
      <c r="BF134" s="104"/>
    </row>
    <row r="135" spans="1:58" ht="15" customHeight="1" x14ac:dyDescent="0.2">
      <c r="BF135" s="104"/>
    </row>
    <row r="136" spans="1:58" ht="15" customHeight="1" x14ac:dyDescent="0.2">
      <c r="BF136" s="104"/>
    </row>
    <row r="137" spans="1:58" ht="15" customHeight="1" x14ac:dyDescent="0.2">
      <c r="BF137" s="104"/>
    </row>
    <row r="138" spans="1:58" ht="15" customHeight="1" x14ac:dyDescent="0.2">
      <c r="AE138" s="161"/>
      <c r="BF138" s="104"/>
    </row>
    <row r="139" spans="1:58" ht="15" customHeight="1" x14ac:dyDescent="0.2">
      <c r="AE139" s="161"/>
      <c r="BF139" s="104"/>
    </row>
    <row r="140" spans="1:58" ht="15" customHeight="1" x14ac:dyDescent="0.2">
      <c r="AE140" s="161"/>
      <c r="BF140" s="104"/>
    </row>
    <row r="141" spans="1:58" ht="15" customHeight="1" x14ac:dyDescent="0.2">
      <c r="AE141" s="161"/>
    </row>
    <row r="142" spans="1:58" ht="15" customHeight="1" x14ac:dyDescent="0.2">
      <c r="AE142" s="161"/>
    </row>
    <row r="143" spans="1:58" ht="15" customHeight="1" x14ac:dyDescent="0.2">
      <c r="AE143" s="161"/>
    </row>
    <row r="144" spans="1:58" ht="15" customHeight="1" x14ac:dyDescent="0.2">
      <c r="AE144" s="161"/>
    </row>
    <row r="145" spans="31:31" ht="15" customHeight="1" x14ac:dyDescent="0.2">
      <c r="AE145" s="161"/>
    </row>
    <row r="146" spans="31:31" ht="15" customHeight="1" x14ac:dyDescent="0.2">
      <c r="AE146" s="161"/>
    </row>
    <row r="147" spans="31:31" ht="15" customHeight="1" x14ac:dyDescent="0.2">
      <c r="AE147" s="161"/>
    </row>
    <row r="148" spans="31:31" ht="15" customHeight="1" x14ac:dyDescent="0.2">
      <c r="AE148" s="161"/>
    </row>
    <row r="149" spans="31:31" ht="15" customHeight="1" x14ac:dyDescent="0.2">
      <c r="AE149" s="161"/>
    </row>
    <row r="150" spans="31:31" ht="15" customHeight="1" x14ac:dyDescent="0.2">
      <c r="AE150" s="161"/>
    </row>
    <row r="151" spans="31:31" ht="15" customHeight="1" x14ac:dyDescent="0.2">
      <c r="AE151" s="161"/>
    </row>
    <row r="152" spans="31:31" ht="15" customHeight="1" x14ac:dyDescent="0.2">
      <c r="AE152" s="161"/>
    </row>
    <row r="153" spans="31:31" ht="15" customHeight="1" x14ac:dyDescent="0.2">
      <c r="AE153" s="161"/>
    </row>
    <row r="154" spans="31:31" ht="15" customHeight="1" x14ac:dyDescent="0.2">
      <c r="AE154" s="161"/>
    </row>
    <row r="155" spans="31:31" ht="15" customHeight="1" x14ac:dyDescent="0.2">
      <c r="AE155" s="161"/>
    </row>
    <row r="156" spans="31:31" ht="15" customHeight="1" x14ac:dyDescent="0.2">
      <c r="AE156" s="161"/>
    </row>
    <row r="157" spans="31:31" ht="15" customHeight="1" x14ac:dyDescent="0.2">
      <c r="AE157" s="161"/>
    </row>
    <row r="158" spans="31:31" ht="15" customHeight="1" x14ac:dyDescent="0.2">
      <c r="AE158" s="161"/>
    </row>
    <row r="159" spans="31:31" ht="15" customHeight="1" x14ac:dyDescent="0.2">
      <c r="AE159" s="161"/>
    </row>
    <row r="160" spans="31:31" ht="15" customHeight="1" x14ac:dyDescent="0.2">
      <c r="AE160" s="161"/>
    </row>
    <row r="161" spans="31:31" ht="15" customHeight="1" x14ac:dyDescent="0.2">
      <c r="AE161" s="161"/>
    </row>
    <row r="162" spans="31:31" ht="15" customHeight="1" x14ac:dyDescent="0.2">
      <c r="AE162" s="161"/>
    </row>
    <row r="163" spans="31:31" ht="15" customHeight="1" x14ac:dyDescent="0.2">
      <c r="AE163" s="161"/>
    </row>
    <row r="164" spans="31:31" ht="15" customHeight="1" x14ac:dyDescent="0.2">
      <c r="AE164" s="161"/>
    </row>
    <row r="165" spans="31:31" ht="15" customHeight="1" x14ac:dyDescent="0.2">
      <c r="AE165" s="161"/>
    </row>
    <row r="166" spans="31:31" ht="15" customHeight="1" x14ac:dyDescent="0.2">
      <c r="AE166" s="161"/>
    </row>
    <row r="167" spans="31:31" ht="15" customHeight="1" x14ac:dyDescent="0.2">
      <c r="AE167" s="161"/>
    </row>
    <row r="168" spans="31:31" ht="15" customHeight="1" x14ac:dyDescent="0.2">
      <c r="AE168" s="161"/>
    </row>
    <row r="169" spans="31:31" ht="15" customHeight="1" x14ac:dyDescent="0.2">
      <c r="AE169" s="161"/>
    </row>
    <row r="170" spans="31:31" ht="15" customHeight="1" x14ac:dyDescent="0.2">
      <c r="AE170" s="161"/>
    </row>
    <row r="171" spans="31:31" ht="15" customHeight="1" x14ac:dyDescent="0.2">
      <c r="AE171" s="161"/>
    </row>
    <row r="172" spans="31:31" ht="15" customHeight="1" x14ac:dyDescent="0.2">
      <c r="AE172" s="161"/>
    </row>
    <row r="173" spans="31:31" ht="15" customHeight="1" x14ac:dyDescent="0.2">
      <c r="AE173" s="161"/>
    </row>
    <row r="174" spans="31:31" ht="15" customHeight="1" x14ac:dyDescent="0.2">
      <c r="AE174" s="161"/>
    </row>
    <row r="175" spans="31:31" ht="15" customHeight="1" x14ac:dyDescent="0.2">
      <c r="AE175" s="161"/>
    </row>
    <row r="176" spans="31:31" ht="15" customHeight="1" x14ac:dyDescent="0.2">
      <c r="AE176" s="161"/>
    </row>
  </sheetData>
  <mergeCells count="97">
    <mergeCell ref="A97:AB97"/>
    <mergeCell ref="AD97:BE97"/>
    <mergeCell ref="A98:AB98"/>
    <mergeCell ref="AD98:BE98"/>
    <mergeCell ref="A99:AB99"/>
    <mergeCell ref="AD99:BE99"/>
    <mergeCell ref="A94:AB94"/>
    <mergeCell ref="AD94:BE94"/>
    <mergeCell ref="A95:AB95"/>
    <mergeCell ref="AD95:BE95"/>
    <mergeCell ref="A96:AB96"/>
    <mergeCell ref="AD96:BE96"/>
    <mergeCell ref="A50:AB50"/>
    <mergeCell ref="AD50:BE50"/>
    <mergeCell ref="A51:AB51"/>
    <mergeCell ref="AD51:BE51"/>
    <mergeCell ref="A52:AB52"/>
    <mergeCell ref="AD52:BE52"/>
    <mergeCell ref="A47:AB47"/>
    <mergeCell ref="AD47:BE47"/>
    <mergeCell ref="A48:AB48"/>
    <mergeCell ref="AD48:BE48"/>
    <mergeCell ref="A49:AB49"/>
    <mergeCell ref="AD49:BE49"/>
    <mergeCell ref="A6:AB6"/>
    <mergeCell ref="AD6:BE6"/>
    <mergeCell ref="A7:AB7"/>
    <mergeCell ref="AD7:BE7"/>
    <mergeCell ref="A8:AB8"/>
    <mergeCell ref="AD8:BE8"/>
    <mergeCell ref="A3:AB3"/>
    <mergeCell ref="AD3:BE3"/>
    <mergeCell ref="A4:AB4"/>
    <mergeCell ref="AD4:BE4"/>
    <mergeCell ref="A5:AB5"/>
    <mergeCell ref="AD5:BE5"/>
    <mergeCell ref="A10:A11"/>
    <mergeCell ref="B10:D10"/>
    <mergeCell ref="F10:H10"/>
    <mergeCell ref="J10:L10"/>
    <mergeCell ref="N10:P10"/>
    <mergeCell ref="R10:T10"/>
    <mergeCell ref="V10:X10"/>
    <mergeCell ref="Z10:AB10"/>
    <mergeCell ref="AD10:AD11"/>
    <mergeCell ref="AE10:AG10"/>
    <mergeCell ref="AI10:AK10"/>
    <mergeCell ref="AM10:AO10"/>
    <mergeCell ref="AQ10:AS10"/>
    <mergeCell ref="AU10:AW10"/>
    <mergeCell ref="AY10:BA10"/>
    <mergeCell ref="BC10:BE10"/>
    <mergeCell ref="A54:A55"/>
    <mergeCell ref="B54:D54"/>
    <mergeCell ref="F54:H54"/>
    <mergeCell ref="J54:L54"/>
    <mergeCell ref="N54:P54"/>
    <mergeCell ref="R54:T54"/>
    <mergeCell ref="V54:X54"/>
    <mergeCell ref="Z54:AB54"/>
    <mergeCell ref="AD54:AD55"/>
    <mergeCell ref="AE54:AG54"/>
    <mergeCell ref="AI54:AK54"/>
    <mergeCell ref="AM54:AO54"/>
    <mergeCell ref="AQ54:AS54"/>
    <mergeCell ref="AU54:AW54"/>
    <mergeCell ref="AY54:BA54"/>
    <mergeCell ref="BC54:BE54"/>
    <mergeCell ref="AD101:AD102"/>
    <mergeCell ref="AE101:AG101"/>
    <mergeCell ref="AI101:AK101"/>
    <mergeCell ref="AM101:AO101"/>
    <mergeCell ref="AQ101:AS101"/>
    <mergeCell ref="AU101:AW101"/>
    <mergeCell ref="AY101:BA101"/>
    <mergeCell ref="BC101:BE101"/>
    <mergeCell ref="A101:A102"/>
    <mergeCell ref="B101:D101"/>
    <mergeCell ref="F101:H101"/>
    <mergeCell ref="J101:L101"/>
    <mergeCell ref="N101:P101"/>
    <mergeCell ref="AD1:AE2"/>
    <mergeCell ref="A133:AB133"/>
    <mergeCell ref="A134:AB134"/>
    <mergeCell ref="AD133:BE133"/>
    <mergeCell ref="AD134:BE134"/>
    <mergeCell ref="AD42:BE42"/>
    <mergeCell ref="AD43:BE43"/>
    <mergeCell ref="A86:AB86"/>
    <mergeCell ref="A87:AB87"/>
    <mergeCell ref="AD86:BE86"/>
    <mergeCell ref="AD87:BE87"/>
    <mergeCell ref="R101:T101"/>
    <mergeCell ref="V101:X101"/>
    <mergeCell ref="Z101:AB101"/>
    <mergeCell ref="A42:AB42"/>
    <mergeCell ref="A43:AB43"/>
  </mergeCells>
  <hyperlinks>
    <hyperlink ref="AD1" r:id="rId1" location="INDICE!A1"/>
  </hyperlinks>
  <printOptions horizontalCentered="1"/>
  <pageMargins left="0.59055118110236227" right="0.59055118110236227" top="0.59055118110236227" bottom="0.98425196850393704" header="0" footer="0"/>
  <pageSetup scale="70" fitToHeight="6" orientation="landscape" r:id="rId2"/>
  <headerFooter alignWithMargins="0"/>
  <rowBreaks count="2" manualBreakCount="2">
    <brk id="46" max="56" man="1"/>
    <brk id="93" max="56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7"/>
  <sheetViews>
    <sheetView zoomScaleNormal="100" workbookViewId="0">
      <selection activeCell="P136" sqref="P136"/>
    </sheetView>
  </sheetViews>
  <sheetFormatPr baseColWidth="10" defaultRowHeight="11.25" x14ac:dyDescent="0.25"/>
  <cols>
    <col min="1" max="1" width="15.42578125" style="126" bestFit="1" customWidth="1"/>
    <col min="2" max="4" width="6.140625" style="126" customWidth="1"/>
    <col min="5" max="5" width="1.42578125" style="126" customWidth="1"/>
    <col min="6" max="8" width="5.140625" style="126" customWidth="1"/>
    <col min="9" max="9" width="1.42578125" style="126" customWidth="1"/>
    <col min="10" max="12" width="5.140625" style="126" customWidth="1"/>
    <col min="13" max="13" width="1.42578125" style="126" customWidth="1"/>
    <col min="14" max="16" width="5.140625" style="126" customWidth="1"/>
    <col min="17" max="17" width="1.42578125" style="126" customWidth="1"/>
    <col min="18" max="20" width="5.140625" style="126" customWidth="1"/>
    <col min="21" max="256" width="11.42578125" style="126"/>
    <col min="257" max="257" width="15.42578125" style="126" bestFit="1" customWidth="1"/>
    <col min="258" max="260" width="6.140625" style="126" customWidth="1"/>
    <col min="261" max="261" width="1.42578125" style="126" customWidth="1"/>
    <col min="262" max="264" width="5.140625" style="126" customWidth="1"/>
    <col min="265" max="265" width="1.42578125" style="126" customWidth="1"/>
    <col min="266" max="268" width="5.140625" style="126" customWidth="1"/>
    <col min="269" max="269" width="1.42578125" style="126" customWidth="1"/>
    <col min="270" max="272" width="5.140625" style="126" customWidth="1"/>
    <col min="273" max="273" width="1.42578125" style="126" customWidth="1"/>
    <col min="274" max="276" width="5.140625" style="126" customWidth="1"/>
    <col min="277" max="512" width="11.42578125" style="126"/>
    <col min="513" max="513" width="15.42578125" style="126" bestFit="1" customWidth="1"/>
    <col min="514" max="516" width="6.140625" style="126" customWidth="1"/>
    <col min="517" max="517" width="1.42578125" style="126" customWidth="1"/>
    <col min="518" max="520" width="5.140625" style="126" customWidth="1"/>
    <col min="521" max="521" width="1.42578125" style="126" customWidth="1"/>
    <col min="522" max="524" width="5.140625" style="126" customWidth="1"/>
    <col min="525" max="525" width="1.42578125" style="126" customWidth="1"/>
    <col min="526" max="528" width="5.140625" style="126" customWidth="1"/>
    <col min="529" max="529" width="1.42578125" style="126" customWidth="1"/>
    <col min="530" max="532" width="5.140625" style="126" customWidth="1"/>
    <col min="533" max="768" width="11.42578125" style="126"/>
    <col min="769" max="769" width="15.42578125" style="126" bestFit="1" customWidth="1"/>
    <col min="770" max="772" width="6.140625" style="126" customWidth="1"/>
    <col min="773" max="773" width="1.42578125" style="126" customWidth="1"/>
    <col min="774" max="776" width="5.140625" style="126" customWidth="1"/>
    <col min="777" max="777" width="1.42578125" style="126" customWidth="1"/>
    <col min="778" max="780" width="5.140625" style="126" customWidth="1"/>
    <col min="781" max="781" width="1.42578125" style="126" customWidth="1"/>
    <col min="782" max="784" width="5.140625" style="126" customWidth="1"/>
    <col min="785" max="785" width="1.42578125" style="126" customWidth="1"/>
    <col min="786" max="788" width="5.140625" style="126" customWidth="1"/>
    <col min="789" max="1024" width="11.42578125" style="126"/>
    <col min="1025" max="1025" width="15.42578125" style="126" bestFit="1" customWidth="1"/>
    <col min="1026" max="1028" width="6.140625" style="126" customWidth="1"/>
    <col min="1029" max="1029" width="1.42578125" style="126" customWidth="1"/>
    <col min="1030" max="1032" width="5.140625" style="126" customWidth="1"/>
    <col min="1033" max="1033" width="1.42578125" style="126" customWidth="1"/>
    <col min="1034" max="1036" width="5.140625" style="126" customWidth="1"/>
    <col min="1037" max="1037" width="1.42578125" style="126" customWidth="1"/>
    <col min="1038" max="1040" width="5.140625" style="126" customWidth="1"/>
    <col min="1041" max="1041" width="1.42578125" style="126" customWidth="1"/>
    <col min="1042" max="1044" width="5.140625" style="126" customWidth="1"/>
    <col min="1045" max="1280" width="11.42578125" style="126"/>
    <col min="1281" max="1281" width="15.42578125" style="126" bestFit="1" customWidth="1"/>
    <col min="1282" max="1284" width="6.140625" style="126" customWidth="1"/>
    <col min="1285" max="1285" width="1.42578125" style="126" customWidth="1"/>
    <col min="1286" max="1288" width="5.140625" style="126" customWidth="1"/>
    <col min="1289" max="1289" width="1.42578125" style="126" customWidth="1"/>
    <col min="1290" max="1292" width="5.140625" style="126" customWidth="1"/>
    <col min="1293" max="1293" width="1.42578125" style="126" customWidth="1"/>
    <col min="1294" max="1296" width="5.140625" style="126" customWidth="1"/>
    <col min="1297" max="1297" width="1.42578125" style="126" customWidth="1"/>
    <col min="1298" max="1300" width="5.140625" style="126" customWidth="1"/>
    <col min="1301" max="1536" width="11.42578125" style="126"/>
    <col min="1537" max="1537" width="15.42578125" style="126" bestFit="1" customWidth="1"/>
    <col min="1538" max="1540" width="6.140625" style="126" customWidth="1"/>
    <col min="1541" max="1541" width="1.42578125" style="126" customWidth="1"/>
    <col min="1542" max="1544" width="5.140625" style="126" customWidth="1"/>
    <col min="1545" max="1545" width="1.42578125" style="126" customWidth="1"/>
    <col min="1546" max="1548" width="5.140625" style="126" customWidth="1"/>
    <col min="1549" max="1549" width="1.42578125" style="126" customWidth="1"/>
    <col min="1550" max="1552" width="5.140625" style="126" customWidth="1"/>
    <col min="1553" max="1553" width="1.42578125" style="126" customWidth="1"/>
    <col min="1554" max="1556" width="5.140625" style="126" customWidth="1"/>
    <col min="1557" max="1792" width="11.42578125" style="126"/>
    <col min="1793" max="1793" width="15.42578125" style="126" bestFit="1" customWidth="1"/>
    <col min="1794" max="1796" width="6.140625" style="126" customWidth="1"/>
    <col min="1797" max="1797" width="1.42578125" style="126" customWidth="1"/>
    <col min="1798" max="1800" width="5.140625" style="126" customWidth="1"/>
    <col min="1801" max="1801" width="1.42578125" style="126" customWidth="1"/>
    <col min="1802" max="1804" width="5.140625" style="126" customWidth="1"/>
    <col min="1805" max="1805" width="1.42578125" style="126" customWidth="1"/>
    <col min="1806" max="1808" width="5.140625" style="126" customWidth="1"/>
    <col min="1809" max="1809" width="1.42578125" style="126" customWidth="1"/>
    <col min="1810" max="1812" width="5.140625" style="126" customWidth="1"/>
    <col min="1813" max="2048" width="11.42578125" style="126"/>
    <col min="2049" max="2049" width="15.42578125" style="126" bestFit="1" customWidth="1"/>
    <col min="2050" max="2052" width="6.140625" style="126" customWidth="1"/>
    <col min="2053" max="2053" width="1.42578125" style="126" customWidth="1"/>
    <col min="2054" max="2056" width="5.140625" style="126" customWidth="1"/>
    <col min="2057" max="2057" width="1.42578125" style="126" customWidth="1"/>
    <col min="2058" max="2060" width="5.140625" style="126" customWidth="1"/>
    <col min="2061" max="2061" width="1.42578125" style="126" customWidth="1"/>
    <col min="2062" max="2064" width="5.140625" style="126" customWidth="1"/>
    <col min="2065" max="2065" width="1.42578125" style="126" customWidth="1"/>
    <col min="2066" max="2068" width="5.140625" style="126" customWidth="1"/>
    <col min="2069" max="2304" width="11.42578125" style="126"/>
    <col min="2305" max="2305" width="15.42578125" style="126" bestFit="1" customWidth="1"/>
    <col min="2306" max="2308" width="6.140625" style="126" customWidth="1"/>
    <col min="2309" max="2309" width="1.42578125" style="126" customWidth="1"/>
    <col min="2310" max="2312" width="5.140625" style="126" customWidth="1"/>
    <col min="2313" max="2313" width="1.42578125" style="126" customWidth="1"/>
    <col min="2314" max="2316" width="5.140625" style="126" customWidth="1"/>
    <col min="2317" max="2317" width="1.42578125" style="126" customWidth="1"/>
    <col min="2318" max="2320" width="5.140625" style="126" customWidth="1"/>
    <col min="2321" max="2321" width="1.42578125" style="126" customWidth="1"/>
    <col min="2322" max="2324" width="5.140625" style="126" customWidth="1"/>
    <col min="2325" max="2560" width="11.42578125" style="126"/>
    <col min="2561" max="2561" width="15.42578125" style="126" bestFit="1" customWidth="1"/>
    <col min="2562" max="2564" width="6.140625" style="126" customWidth="1"/>
    <col min="2565" max="2565" width="1.42578125" style="126" customWidth="1"/>
    <col min="2566" max="2568" width="5.140625" style="126" customWidth="1"/>
    <col min="2569" max="2569" width="1.42578125" style="126" customWidth="1"/>
    <col min="2570" max="2572" width="5.140625" style="126" customWidth="1"/>
    <col min="2573" max="2573" width="1.42578125" style="126" customWidth="1"/>
    <col min="2574" max="2576" width="5.140625" style="126" customWidth="1"/>
    <col min="2577" max="2577" width="1.42578125" style="126" customWidth="1"/>
    <col min="2578" max="2580" width="5.140625" style="126" customWidth="1"/>
    <col min="2581" max="2816" width="11.42578125" style="126"/>
    <col min="2817" max="2817" width="15.42578125" style="126" bestFit="1" customWidth="1"/>
    <col min="2818" max="2820" width="6.140625" style="126" customWidth="1"/>
    <col min="2821" max="2821" width="1.42578125" style="126" customWidth="1"/>
    <col min="2822" max="2824" width="5.140625" style="126" customWidth="1"/>
    <col min="2825" max="2825" width="1.42578125" style="126" customWidth="1"/>
    <col min="2826" max="2828" width="5.140625" style="126" customWidth="1"/>
    <col min="2829" max="2829" width="1.42578125" style="126" customWidth="1"/>
    <col min="2830" max="2832" width="5.140625" style="126" customWidth="1"/>
    <col min="2833" max="2833" width="1.42578125" style="126" customWidth="1"/>
    <col min="2834" max="2836" width="5.140625" style="126" customWidth="1"/>
    <col min="2837" max="3072" width="11.42578125" style="126"/>
    <col min="3073" max="3073" width="15.42578125" style="126" bestFit="1" customWidth="1"/>
    <col min="3074" max="3076" width="6.140625" style="126" customWidth="1"/>
    <col min="3077" max="3077" width="1.42578125" style="126" customWidth="1"/>
    <col min="3078" max="3080" width="5.140625" style="126" customWidth="1"/>
    <col min="3081" max="3081" width="1.42578125" style="126" customWidth="1"/>
    <col min="3082" max="3084" width="5.140625" style="126" customWidth="1"/>
    <col min="3085" max="3085" width="1.42578125" style="126" customWidth="1"/>
    <col min="3086" max="3088" width="5.140625" style="126" customWidth="1"/>
    <col min="3089" max="3089" width="1.42578125" style="126" customWidth="1"/>
    <col min="3090" max="3092" width="5.140625" style="126" customWidth="1"/>
    <col min="3093" max="3328" width="11.42578125" style="126"/>
    <col min="3329" max="3329" width="15.42578125" style="126" bestFit="1" customWidth="1"/>
    <col min="3330" max="3332" width="6.140625" style="126" customWidth="1"/>
    <col min="3333" max="3333" width="1.42578125" style="126" customWidth="1"/>
    <col min="3334" max="3336" width="5.140625" style="126" customWidth="1"/>
    <col min="3337" max="3337" width="1.42578125" style="126" customWidth="1"/>
    <col min="3338" max="3340" width="5.140625" style="126" customWidth="1"/>
    <col min="3341" max="3341" width="1.42578125" style="126" customWidth="1"/>
    <col min="3342" max="3344" width="5.140625" style="126" customWidth="1"/>
    <col min="3345" max="3345" width="1.42578125" style="126" customWidth="1"/>
    <col min="3346" max="3348" width="5.140625" style="126" customWidth="1"/>
    <col min="3349" max="3584" width="11.42578125" style="126"/>
    <col min="3585" max="3585" width="15.42578125" style="126" bestFit="1" customWidth="1"/>
    <col min="3586" max="3588" width="6.140625" style="126" customWidth="1"/>
    <col min="3589" max="3589" width="1.42578125" style="126" customWidth="1"/>
    <col min="3590" max="3592" width="5.140625" style="126" customWidth="1"/>
    <col min="3593" max="3593" width="1.42578125" style="126" customWidth="1"/>
    <col min="3594" max="3596" width="5.140625" style="126" customWidth="1"/>
    <col min="3597" max="3597" width="1.42578125" style="126" customWidth="1"/>
    <col min="3598" max="3600" width="5.140625" style="126" customWidth="1"/>
    <col min="3601" max="3601" width="1.42578125" style="126" customWidth="1"/>
    <col min="3602" max="3604" width="5.140625" style="126" customWidth="1"/>
    <col min="3605" max="3840" width="11.42578125" style="126"/>
    <col min="3841" max="3841" width="15.42578125" style="126" bestFit="1" customWidth="1"/>
    <col min="3842" max="3844" width="6.140625" style="126" customWidth="1"/>
    <col min="3845" max="3845" width="1.42578125" style="126" customWidth="1"/>
    <col min="3846" max="3848" width="5.140625" style="126" customWidth="1"/>
    <col min="3849" max="3849" width="1.42578125" style="126" customWidth="1"/>
    <col min="3850" max="3852" width="5.140625" style="126" customWidth="1"/>
    <col min="3853" max="3853" width="1.42578125" style="126" customWidth="1"/>
    <col min="3854" max="3856" width="5.140625" style="126" customWidth="1"/>
    <col min="3857" max="3857" width="1.42578125" style="126" customWidth="1"/>
    <col min="3858" max="3860" width="5.140625" style="126" customWidth="1"/>
    <col min="3861" max="4096" width="11.42578125" style="126"/>
    <col min="4097" max="4097" width="15.42578125" style="126" bestFit="1" customWidth="1"/>
    <col min="4098" max="4100" width="6.140625" style="126" customWidth="1"/>
    <col min="4101" max="4101" width="1.42578125" style="126" customWidth="1"/>
    <col min="4102" max="4104" width="5.140625" style="126" customWidth="1"/>
    <col min="4105" max="4105" width="1.42578125" style="126" customWidth="1"/>
    <col min="4106" max="4108" width="5.140625" style="126" customWidth="1"/>
    <col min="4109" max="4109" width="1.42578125" style="126" customWidth="1"/>
    <col min="4110" max="4112" width="5.140625" style="126" customWidth="1"/>
    <col min="4113" max="4113" width="1.42578125" style="126" customWidth="1"/>
    <col min="4114" max="4116" width="5.140625" style="126" customWidth="1"/>
    <col min="4117" max="4352" width="11.42578125" style="126"/>
    <col min="4353" max="4353" width="15.42578125" style="126" bestFit="1" customWidth="1"/>
    <col min="4354" max="4356" width="6.140625" style="126" customWidth="1"/>
    <col min="4357" max="4357" width="1.42578125" style="126" customWidth="1"/>
    <col min="4358" max="4360" width="5.140625" style="126" customWidth="1"/>
    <col min="4361" max="4361" width="1.42578125" style="126" customWidth="1"/>
    <col min="4362" max="4364" width="5.140625" style="126" customWidth="1"/>
    <col min="4365" max="4365" width="1.42578125" style="126" customWidth="1"/>
    <col min="4366" max="4368" width="5.140625" style="126" customWidth="1"/>
    <col min="4369" max="4369" width="1.42578125" style="126" customWidth="1"/>
    <col min="4370" max="4372" width="5.140625" style="126" customWidth="1"/>
    <col min="4373" max="4608" width="11.42578125" style="126"/>
    <col min="4609" max="4609" width="15.42578125" style="126" bestFit="1" customWidth="1"/>
    <col min="4610" max="4612" width="6.140625" style="126" customWidth="1"/>
    <col min="4613" max="4613" width="1.42578125" style="126" customWidth="1"/>
    <col min="4614" max="4616" width="5.140625" style="126" customWidth="1"/>
    <col min="4617" max="4617" width="1.42578125" style="126" customWidth="1"/>
    <col min="4618" max="4620" width="5.140625" style="126" customWidth="1"/>
    <col min="4621" max="4621" width="1.42578125" style="126" customWidth="1"/>
    <col min="4622" max="4624" width="5.140625" style="126" customWidth="1"/>
    <col min="4625" max="4625" width="1.42578125" style="126" customWidth="1"/>
    <col min="4626" max="4628" width="5.140625" style="126" customWidth="1"/>
    <col min="4629" max="4864" width="11.42578125" style="126"/>
    <col min="4865" max="4865" width="15.42578125" style="126" bestFit="1" customWidth="1"/>
    <col min="4866" max="4868" width="6.140625" style="126" customWidth="1"/>
    <col min="4869" max="4869" width="1.42578125" style="126" customWidth="1"/>
    <col min="4870" max="4872" width="5.140625" style="126" customWidth="1"/>
    <col min="4873" max="4873" width="1.42578125" style="126" customWidth="1"/>
    <col min="4874" max="4876" width="5.140625" style="126" customWidth="1"/>
    <col min="4877" max="4877" width="1.42578125" style="126" customWidth="1"/>
    <col min="4878" max="4880" width="5.140625" style="126" customWidth="1"/>
    <col min="4881" max="4881" width="1.42578125" style="126" customWidth="1"/>
    <col min="4882" max="4884" width="5.140625" style="126" customWidth="1"/>
    <col min="4885" max="5120" width="11.42578125" style="126"/>
    <col min="5121" max="5121" width="15.42578125" style="126" bestFit="1" customWidth="1"/>
    <col min="5122" max="5124" width="6.140625" style="126" customWidth="1"/>
    <col min="5125" max="5125" width="1.42578125" style="126" customWidth="1"/>
    <col min="5126" max="5128" width="5.140625" style="126" customWidth="1"/>
    <col min="5129" max="5129" width="1.42578125" style="126" customWidth="1"/>
    <col min="5130" max="5132" width="5.140625" style="126" customWidth="1"/>
    <col min="5133" max="5133" width="1.42578125" style="126" customWidth="1"/>
    <col min="5134" max="5136" width="5.140625" style="126" customWidth="1"/>
    <col min="5137" max="5137" width="1.42578125" style="126" customWidth="1"/>
    <col min="5138" max="5140" width="5.140625" style="126" customWidth="1"/>
    <col min="5141" max="5376" width="11.42578125" style="126"/>
    <col min="5377" max="5377" width="15.42578125" style="126" bestFit="1" customWidth="1"/>
    <col min="5378" max="5380" width="6.140625" style="126" customWidth="1"/>
    <col min="5381" max="5381" width="1.42578125" style="126" customWidth="1"/>
    <col min="5382" max="5384" width="5.140625" style="126" customWidth="1"/>
    <col min="5385" max="5385" width="1.42578125" style="126" customWidth="1"/>
    <col min="5386" max="5388" width="5.140625" style="126" customWidth="1"/>
    <col min="5389" max="5389" width="1.42578125" style="126" customWidth="1"/>
    <col min="5390" max="5392" width="5.140625" style="126" customWidth="1"/>
    <col min="5393" max="5393" width="1.42578125" style="126" customWidth="1"/>
    <col min="5394" max="5396" width="5.140625" style="126" customWidth="1"/>
    <col min="5397" max="5632" width="11.42578125" style="126"/>
    <col min="5633" max="5633" width="15.42578125" style="126" bestFit="1" customWidth="1"/>
    <col min="5634" max="5636" width="6.140625" style="126" customWidth="1"/>
    <col min="5637" max="5637" width="1.42578125" style="126" customWidth="1"/>
    <col min="5638" max="5640" width="5.140625" style="126" customWidth="1"/>
    <col min="5641" max="5641" width="1.42578125" style="126" customWidth="1"/>
    <col min="5642" max="5644" width="5.140625" style="126" customWidth="1"/>
    <col min="5645" max="5645" width="1.42578125" style="126" customWidth="1"/>
    <col min="5646" max="5648" width="5.140625" style="126" customWidth="1"/>
    <col min="5649" max="5649" width="1.42578125" style="126" customWidth="1"/>
    <col min="5650" max="5652" width="5.140625" style="126" customWidth="1"/>
    <col min="5653" max="5888" width="11.42578125" style="126"/>
    <col min="5889" max="5889" width="15.42578125" style="126" bestFit="1" customWidth="1"/>
    <col min="5890" max="5892" width="6.140625" style="126" customWidth="1"/>
    <col min="5893" max="5893" width="1.42578125" style="126" customWidth="1"/>
    <col min="5894" max="5896" width="5.140625" style="126" customWidth="1"/>
    <col min="5897" max="5897" width="1.42578125" style="126" customWidth="1"/>
    <col min="5898" max="5900" width="5.140625" style="126" customWidth="1"/>
    <col min="5901" max="5901" width="1.42578125" style="126" customWidth="1"/>
    <col min="5902" max="5904" width="5.140625" style="126" customWidth="1"/>
    <col min="5905" max="5905" width="1.42578125" style="126" customWidth="1"/>
    <col min="5906" max="5908" width="5.140625" style="126" customWidth="1"/>
    <col min="5909" max="6144" width="11.42578125" style="126"/>
    <col min="6145" max="6145" width="15.42578125" style="126" bestFit="1" customWidth="1"/>
    <col min="6146" max="6148" width="6.140625" style="126" customWidth="1"/>
    <col min="6149" max="6149" width="1.42578125" style="126" customWidth="1"/>
    <col min="6150" max="6152" width="5.140625" style="126" customWidth="1"/>
    <col min="6153" max="6153" width="1.42578125" style="126" customWidth="1"/>
    <col min="6154" max="6156" width="5.140625" style="126" customWidth="1"/>
    <col min="6157" max="6157" width="1.42578125" style="126" customWidth="1"/>
    <col min="6158" max="6160" width="5.140625" style="126" customWidth="1"/>
    <col min="6161" max="6161" width="1.42578125" style="126" customWidth="1"/>
    <col min="6162" max="6164" width="5.140625" style="126" customWidth="1"/>
    <col min="6165" max="6400" width="11.42578125" style="126"/>
    <col min="6401" max="6401" width="15.42578125" style="126" bestFit="1" customWidth="1"/>
    <col min="6402" max="6404" width="6.140625" style="126" customWidth="1"/>
    <col min="6405" max="6405" width="1.42578125" style="126" customWidth="1"/>
    <col min="6406" max="6408" width="5.140625" style="126" customWidth="1"/>
    <col min="6409" max="6409" width="1.42578125" style="126" customWidth="1"/>
    <col min="6410" max="6412" width="5.140625" style="126" customWidth="1"/>
    <col min="6413" max="6413" width="1.42578125" style="126" customWidth="1"/>
    <col min="6414" max="6416" width="5.140625" style="126" customWidth="1"/>
    <col min="6417" max="6417" width="1.42578125" style="126" customWidth="1"/>
    <col min="6418" max="6420" width="5.140625" style="126" customWidth="1"/>
    <col min="6421" max="6656" width="11.42578125" style="126"/>
    <col min="6657" max="6657" width="15.42578125" style="126" bestFit="1" customWidth="1"/>
    <col min="6658" max="6660" width="6.140625" style="126" customWidth="1"/>
    <col min="6661" max="6661" width="1.42578125" style="126" customWidth="1"/>
    <col min="6662" max="6664" width="5.140625" style="126" customWidth="1"/>
    <col min="6665" max="6665" width="1.42578125" style="126" customWidth="1"/>
    <col min="6666" max="6668" width="5.140625" style="126" customWidth="1"/>
    <col min="6669" max="6669" width="1.42578125" style="126" customWidth="1"/>
    <col min="6670" max="6672" width="5.140625" style="126" customWidth="1"/>
    <col min="6673" max="6673" width="1.42578125" style="126" customWidth="1"/>
    <col min="6674" max="6676" width="5.140625" style="126" customWidth="1"/>
    <col min="6677" max="6912" width="11.42578125" style="126"/>
    <col min="6913" max="6913" width="15.42578125" style="126" bestFit="1" customWidth="1"/>
    <col min="6914" max="6916" width="6.140625" style="126" customWidth="1"/>
    <col min="6917" max="6917" width="1.42578125" style="126" customWidth="1"/>
    <col min="6918" max="6920" width="5.140625" style="126" customWidth="1"/>
    <col min="6921" max="6921" width="1.42578125" style="126" customWidth="1"/>
    <col min="6922" max="6924" width="5.140625" style="126" customWidth="1"/>
    <col min="6925" max="6925" width="1.42578125" style="126" customWidth="1"/>
    <col min="6926" max="6928" width="5.140625" style="126" customWidth="1"/>
    <col min="6929" max="6929" width="1.42578125" style="126" customWidth="1"/>
    <col min="6930" max="6932" width="5.140625" style="126" customWidth="1"/>
    <col min="6933" max="7168" width="11.42578125" style="126"/>
    <col min="7169" max="7169" width="15.42578125" style="126" bestFit="1" customWidth="1"/>
    <col min="7170" max="7172" width="6.140625" style="126" customWidth="1"/>
    <col min="7173" max="7173" width="1.42578125" style="126" customWidth="1"/>
    <col min="7174" max="7176" width="5.140625" style="126" customWidth="1"/>
    <col min="7177" max="7177" width="1.42578125" style="126" customWidth="1"/>
    <col min="7178" max="7180" width="5.140625" style="126" customWidth="1"/>
    <col min="7181" max="7181" width="1.42578125" style="126" customWidth="1"/>
    <col min="7182" max="7184" width="5.140625" style="126" customWidth="1"/>
    <col min="7185" max="7185" width="1.42578125" style="126" customWidth="1"/>
    <col min="7186" max="7188" width="5.140625" style="126" customWidth="1"/>
    <col min="7189" max="7424" width="11.42578125" style="126"/>
    <col min="7425" max="7425" width="15.42578125" style="126" bestFit="1" customWidth="1"/>
    <col min="7426" max="7428" width="6.140625" style="126" customWidth="1"/>
    <col min="7429" max="7429" width="1.42578125" style="126" customWidth="1"/>
    <col min="7430" max="7432" width="5.140625" style="126" customWidth="1"/>
    <col min="7433" max="7433" width="1.42578125" style="126" customWidth="1"/>
    <col min="7434" max="7436" width="5.140625" style="126" customWidth="1"/>
    <col min="7437" max="7437" width="1.42578125" style="126" customWidth="1"/>
    <col min="7438" max="7440" width="5.140625" style="126" customWidth="1"/>
    <col min="7441" max="7441" width="1.42578125" style="126" customWidth="1"/>
    <col min="7442" max="7444" width="5.140625" style="126" customWidth="1"/>
    <col min="7445" max="7680" width="11.42578125" style="126"/>
    <col min="7681" max="7681" width="15.42578125" style="126" bestFit="1" customWidth="1"/>
    <col min="7682" max="7684" width="6.140625" style="126" customWidth="1"/>
    <col min="7685" max="7685" width="1.42578125" style="126" customWidth="1"/>
    <col min="7686" max="7688" width="5.140625" style="126" customWidth="1"/>
    <col min="7689" max="7689" width="1.42578125" style="126" customWidth="1"/>
    <col min="7690" max="7692" width="5.140625" style="126" customWidth="1"/>
    <col min="7693" max="7693" width="1.42578125" style="126" customWidth="1"/>
    <col min="7694" max="7696" width="5.140625" style="126" customWidth="1"/>
    <col min="7697" max="7697" width="1.42578125" style="126" customWidth="1"/>
    <col min="7698" max="7700" width="5.140625" style="126" customWidth="1"/>
    <col min="7701" max="7936" width="11.42578125" style="126"/>
    <col min="7937" max="7937" width="15.42578125" style="126" bestFit="1" customWidth="1"/>
    <col min="7938" max="7940" width="6.140625" style="126" customWidth="1"/>
    <col min="7941" max="7941" width="1.42578125" style="126" customWidth="1"/>
    <col min="7942" max="7944" width="5.140625" style="126" customWidth="1"/>
    <col min="7945" max="7945" width="1.42578125" style="126" customWidth="1"/>
    <col min="7946" max="7948" width="5.140625" style="126" customWidth="1"/>
    <col min="7949" max="7949" width="1.42578125" style="126" customWidth="1"/>
    <col min="7950" max="7952" width="5.140625" style="126" customWidth="1"/>
    <col min="7953" max="7953" width="1.42578125" style="126" customWidth="1"/>
    <col min="7954" max="7956" width="5.140625" style="126" customWidth="1"/>
    <col min="7957" max="8192" width="11.42578125" style="126"/>
    <col min="8193" max="8193" width="15.42578125" style="126" bestFit="1" customWidth="1"/>
    <col min="8194" max="8196" width="6.140625" style="126" customWidth="1"/>
    <col min="8197" max="8197" width="1.42578125" style="126" customWidth="1"/>
    <col min="8198" max="8200" width="5.140625" style="126" customWidth="1"/>
    <col min="8201" max="8201" width="1.42578125" style="126" customWidth="1"/>
    <col min="8202" max="8204" width="5.140625" style="126" customWidth="1"/>
    <col min="8205" max="8205" width="1.42578125" style="126" customWidth="1"/>
    <col min="8206" max="8208" width="5.140625" style="126" customWidth="1"/>
    <col min="8209" max="8209" width="1.42578125" style="126" customWidth="1"/>
    <col min="8210" max="8212" width="5.140625" style="126" customWidth="1"/>
    <col min="8213" max="8448" width="11.42578125" style="126"/>
    <col min="8449" max="8449" width="15.42578125" style="126" bestFit="1" customWidth="1"/>
    <col min="8450" max="8452" width="6.140625" style="126" customWidth="1"/>
    <col min="8453" max="8453" width="1.42578125" style="126" customWidth="1"/>
    <col min="8454" max="8456" width="5.140625" style="126" customWidth="1"/>
    <col min="8457" max="8457" width="1.42578125" style="126" customWidth="1"/>
    <col min="8458" max="8460" width="5.140625" style="126" customWidth="1"/>
    <col min="8461" max="8461" width="1.42578125" style="126" customWidth="1"/>
    <col min="8462" max="8464" width="5.140625" style="126" customWidth="1"/>
    <col min="8465" max="8465" width="1.42578125" style="126" customWidth="1"/>
    <col min="8466" max="8468" width="5.140625" style="126" customWidth="1"/>
    <col min="8469" max="8704" width="11.42578125" style="126"/>
    <col min="8705" max="8705" width="15.42578125" style="126" bestFit="1" customWidth="1"/>
    <col min="8706" max="8708" width="6.140625" style="126" customWidth="1"/>
    <col min="8709" max="8709" width="1.42578125" style="126" customWidth="1"/>
    <col min="8710" max="8712" width="5.140625" style="126" customWidth="1"/>
    <col min="8713" max="8713" width="1.42578125" style="126" customWidth="1"/>
    <col min="8714" max="8716" width="5.140625" style="126" customWidth="1"/>
    <col min="8717" max="8717" width="1.42578125" style="126" customWidth="1"/>
    <col min="8718" max="8720" width="5.140625" style="126" customWidth="1"/>
    <col min="8721" max="8721" width="1.42578125" style="126" customWidth="1"/>
    <col min="8722" max="8724" width="5.140625" style="126" customWidth="1"/>
    <col min="8725" max="8960" width="11.42578125" style="126"/>
    <col min="8961" max="8961" width="15.42578125" style="126" bestFit="1" customWidth="1"/>
    <col min="8962" max="8964" width="6.140625" style="126" customWidth="1"/>
    <col min="8965" max="8965" width="1.42578125" style="126" customWidth="1"/>
    <col min="8966" max="8968" width="5.140625" style="126" customWidth="1"/>
    <col min="8969" max="8969" width="1.42578125" style="126" customWidth="1"/>
    <col min="8970" max="8972" width="5.140625" style="126" customWidth="1"/>
    <col min="8973" max="8973" width="1.42578125" style="126" customWidth="1"/>
    <col min="8974" max="8976" width="5.140625" style="126" customWidth="1"/>
    <col min="8977" max="8977" width="1.42578125" style="126" customWidth="1"/>
    <col min="8978" max="8980" width="5.140625" style="126" customWidth="1"/>
    <col min="8981" max="9216" width="11.42578125" style="126"/>
    <col min="9217" max="9217" width="15.42578125" style="126" bestFit="1" customWidth="1"/>
    <col min="9218" max="9220" width="6.140625" style="126" customWidth="1"/>
    <col min="9221" max="9221" width="1.42578125" style="126" customWidth="1"/>
    <col min="9222" max="9224" width="5.140625" style="126" customWidth="1"/>
    <col min="9225" max="9225" width="1.42578125" style="126" customWidth="1"/>
    <col min="9226" max="9228" width="5.140625" style="126" customWidth="1"/>
    <col min="9229" max="9229" width="1.42578125" style="126" customWidth="1"/>
    <col min="9230" max="9232" width="5.140625" style="126" customWidth="1"/>
    <col min="9233" max="9233" width="1.42578125" style="126" customWidth="1"/>
    <col min="9234" max="9236" width="5.140625" style="126" customWidth="1"/>
    <col min="9237" max="9472" width="11.42578125" style="126"/>
    <col min="9473" max="9473" width="15.42578125" style="126" bestFit="1" customWidth="1"/>
    <col min="9474" max="9476" width="6.140625" style="126" customWidth="1"/>
    <col min="9477" max="9477" width="1.42578125" style="126" customWidth="1"/>
    <col min="9478" max="9480" width="5.140625" style="126" customWidth="1"/>
    <col min="9481" max="9481" width="1.42578125" style="126" customWidth="1"/>
    <col min="9482" max="9484" width="5.140625" style="126" customWidth="1"/>
    <col min="9485" max="9485" width="1.42578125" style="126" customWidth="1"/>
    <col min="9486" max="9488" width="5.140625" style="126" customWidth="1"/>
    <col min="9489" max="9489" width="1.42578125" style="126" customWidth="1"/>
    <col min="9490" max="9492" width="5.140625" style="126" customWidth="1"/>
    <col min="9493" max="9728" width="11.42578125" style="126"/>
    <col min="9729" max="9729" width="15.42578125" style="126" bestFit="1" customWidth="1"/>
    <col min="9730" max="9732" width="6.140625" style="126" customWidth="1"/>
    <col min="9733" max="9733" width="1.42578125" style="126" customWidth="1"/>
    <col min="9734" max="9736" width="5.140625" style="126" customWidth="1"/>
    <col min="9737" max="9737" width="1.42578125" style="126" customWidth="1"/>
    <col min="9738" max="9740" width="5.140625" style="126" customWidth="1"/>
    <col min="9741" max="9741" width="1.42578125" style="126" customWidth="1"/>
    <col min="9742" max="9744" width="5.140625" style="126" customWidth="1"/>
    <col min="9745" max="9745" width="1.42578125" style="126" customWidth="1"/>
    <col min="9746" max="9748" width="5.140625" style="126" customWidth="1"/>
    <col min="9749" max="9984" width="11.42578125" style="126"/>
    <col min="9985" max="9985" width="15.42578125" style="126" bestFit="1" customWidth="1"/>
    <col min="9986" max="9988" width="6.140625" style="126" customWidth="1"/>
    <col min="9989" max="9989" width="1.42578125" style="126" customWidth="1"/>
    <col min="9990" max="9992" width="5.140625" style="126" customWidth="1"/>
    <col min="9993" max="9993" width="1.42578125" style="126" customWidth="1"/>
    <col min="9994" max="9996" width="5.140625" style="126" customWidth="1"/>
    <col min="9997" max="9997" width="1.42578125" style="126" customWidth="1"/>
    <col min="9998" max="10000" width="5.140625" style="126" customWidth="1"/>
    <col min="10001" max="10001" width="1.42578125" style="126" customWidth="1"/>
    <col min="10002" max="10004" width="5.140625" style="126" customWidth="1"/>
    <col min="10005" max="10240" width="11.42578125" style="126"/>
    <col min="10241" max="10241" width="15.42578125" style="126" bestFit="1" customWidth="1"/>
    <col min="10242" max="10244" width="6.140625" style="126" customWidth="1"/>
    <col min="10245" max="10245" width="1.42578125" style="126" customWidth="1"/>
    <col min="10246" max="10248" width="5.140625" style="126" customWidth="1"/>
    <col min="10249" max="10249" width="1.42578125" style="126" customWidth="1"/>
    <col min="10250" max="10252" width="5.140625" style="126" customWidth="1"/>
    <col min="10253" max="10253" width="1.42578125" style="126" customWidth="1"/>
    <col min="10254" max="10256" width="5.140625" style="126" customWidth="1"/>
    <col min="10257" max="10257" width="1.42578125" style="126" customWidth="1"/>
    <col min="10258" max="10260" width="5.140625" style="126" customWidth="1"/>
    <col min="10261" max="10496" width="11.42578125" style="126"/>
    <col min="10497" max="10497" width="15.42578125" style="126" bestFit="1" customWidth="1"/>
    <col min="10498" max="10500" width="6.140625" style="126" customWidth="1"/>
    <col min="10501" max="10501" width="1.42578125" style="126" customWidth="1"/>
    <col min="10502" max="10504" width="5.140625" style="126" customWidth="1"/>
    <col min="10505" max="10505" width="1.42578125" style="126" customWidth="1"/>
    <col min="10506" max="10508" width="5.140625" style="126" customWidth="1"/>
    <col min="10509" max="10509" width="1.42578125" style="126" customWidth="1"/>
    <col min="10510" max="10512" width="5.140625" style="126" customWidth="1"/>
    <col min="10513" max="10513" width="1.42578125" style="126" customWidth="1"/>
    <col min="10514" max="10516" width="5.140625" style="126" customWidth="1"/>
    <col min="10517" max="10752" width="11.42578125" style="126"/>
    <col min="10753" max="10753" width="15.42578125" style="126" bestFit="1" customWidth="1"/>
    <col min="10754" max="10756" width="6.140625" style="126" customWidth="1"/>
    <col min="10757" max="10757" width="1.42578125" style="126" customWidth="1"/>
    <col min="10758" max="10760" width="5.140625" style="126" customWidth="1"/>
    <col min="10761" max="10761" width="1.42578125" style="126" customWidth="1"/>
    <col min="10762" max="10764" width="5.140625" style="126" customWidth="1"/>
    <col min="10765" max="10765" width="1.42578125" style="126" customWidth="1"/>
    <col min="10766" max="10768" width="5.140625" style="126" customWidth="1"/>
    <col min="10769" max="10769" width="1.42578125" style="126" customWidth="1"/>
    <col min="10770" max="10772" width="5.140625" style="126" customWidth="1"/>
    <col min="10773" max="11008" width="11.42578125" style="126"/>
    <col min="11009" max="11009" width="15.42578125" style="126" bestFit="1" customWidth="1"/>
    <col min="11010" max="11012" width="6.140625" style="126" customWidth="1"/>
    <col min="11013" max="11013" width="1.42578125" style="126" customWidth="1"/>
    <col min="11014" max="11016" width="5.140625" style="126" customWidth="1"/>
    <col min="11017" max="11017" width="1.42578125" style="126" customWidth="1"/>
    <col min="11018" max="11020" width="5.140625" style="126" customWidth="1"/>
    <col min="11021" max="11021" width="1.42578125" style="126" customWidth="1"/>
    <col min="11022" max="11024" width="5.140625" style="126" customWidth="1"/>
    <col min="11025" max="11025" width="1.42578125" style="126" customWidth="1"/>
    <col min="11026" max="11028" width="5.140625" style="126" customWidth="1"/>
    <col min="11029" max="11264" width="11.42578125" style="126"/>
    <col min="11265" max="11265" width="15.42578125" style="126" bestFit="1" customWidth="1"/>
    <col min="11266" max="11268" width="6.140625" style="126" customWidth="1"/>
    <col min="11269" max="11269" width="1.42578125" style="126" customWidth="1"/>
    <col min="11270" max="11272" width="5.140625" style="126" customWidth="1"/>
    <col min="11273" max="11273" width="1.42578125" style="126" customWidth="1"/>
    <col min="11274" max="11276" width="5.140625" style="126" customWidth="1"/>
    <col min="11277" max="11277" width="1.42578125" style="126" customWidth="1"/>
    <col min="11278" max="11280" width="5.140625" style="126" customWidth="1"/>
    <col min="11281" max="11281" width="1.42578125" style="126" customWidth="1"/>
    <col min="11282" max="11284" width="5.140625" style="126" customWidth="1"/>
    <col min="11285" max="11520" width="11.42578125" style="126"/>
    <col min="11521" max="11521" width="15.42578125" style="126" bestFit="1" customWidth="1"/>
    <col min="11522" max="11524" width="6.140625" style="126" customWidth="1"/>
    <col min="11525" max="11525" width="1.42578125" style="126" customWidth="1"/>
    <col min="11526" max="11528" width="5.140625" style="126" customWidth="1"/>
    <col min="11529" max="11529" width="1.42578125" style="126" customWidth="1"/>
    <col min="11530" max="11532" width="5.140625" style="126" customWidth="1"/>
    <col min="11533" max="11533" width="1.42578125" style="126" customWidth="1"/>
    <col min="11534" max="11536" width="5.140625" style="126" customWidth="1"/>
    <col min="11537" max="11537" width="1.42578125" style="126" customWidth="1"/>
    <col min="11538" max="11540" width="5.140625" style="126" customWidth="1"/>
    <col min="11541" max="11776" width="11.42578125" style="126"/>
    <col min="11777" max="11777" width="15.42578125" style="126" bestFit="1" customWidth="1"/>
    <col min="11778" max="11780" width="6.140625" style="126" customWidth="1"/>
    <col min="11781" max="11781" width="1.42578125" style="126" customWidth="1"/>
    <col min="11782" max="11784" width="5.140625" style="126" customWidth="1"/>
    <col min="11785" max="11785" width="1.42578125" style="126" customWidth="1"/>
    <col min="11786" max="11788" width="5.140625" style="126" customWidth="1"/>
    <col min="11789" max="11789" width="1.42578125" style="126" customWidth="1"/>
    <col min="11790" max="11792" width="5.140625" style="126" customWidth="1"/>
    <col min="11793" max="11793" width="1.42578125" style="126" customWidth="1"/>
    <col min="11794" max="11796" width="5.140625" style="126" customWidth="1"/>
    <col min="11797" max="12032" width="11.42578125" style="126"/>
    <col min="12033" max="12033" width="15.42578125" style="126" bestFit="1" customWidth="1"/>
    <col min="12034" max="12036" width="6.140625" style="126" customWidth="1"/>
    <col min="12037" max="12037" width="1.42578125" style="126" customWidth="1"/>
    <col min="12038" max="12040" width="5.140625" style="126" customWidth="1"/>
    <col min="12041" max="12041" width="1.42578125" style="126" customWidth="1"/>
    <col min="12042" max="12044" width="5.140625" style="126" customWidth="1"/>
    <col min="12045" max="12045" width="1.42578125" style="126" customWidth="1"/>
    <col min="12046" max="12048" width="5.140625" style="126" customWidth="1"/>
    <col min="12049" max="12049" width="1.42578125" style="126" customWidth="1"/>
    <col min="12050" max="12052" width="5.140625" style="126" customWidth="1"/>
    <col min="12053" max="12288" width="11.42578125" style="126"/>
    <col min="12289" max="12289" width="15.42578125" style="126" bestFit="1" customWidth="1"/>
    <col min="12290" max="12292" width="6.140625" style="126" customWidth="1"/>
    <col min="12293" max="12293" width="1.42578125" style="126" customWidth="1"/>
    <col min="12294" max="12296" width="5.140625" style="126" customWidth="1"/>
    <col min="12297" max="12297" width="1.42578125" style="126" customWidth="1"/>
    <col min="12298" max="12300" width="5.140625" style="126" customWidth="1"/>
    <col min="12301" max="12301" width="1.42578125" style="126" customWidth="1"/>
    <col min="12302" max="12304" width="5.140625" style="126" customWidth="1"/>
    <col min="12305" max="12305" width="1.42578125" style="126" customWidth="1"/>
    <col min="12306" max="12308" width="5.140625" style="126" customWidth="1"/>
    <col min="12309" max="12544" width="11.42578125" style="126"/>
    <col min="12545" max="12545" width="15.42578125" style="126" bestFit="1" customWidth="1"/>
    <col min="12546" max="12548" width="6.140625" style="126" customWidth="1"/>
    <col min="12549" max="12549" width="1.42578125" style="126" customWidth="1"/>
    <col min="12550" max="12552" width="5.140625" style="126" customWidth="1"/>
    <col min="12553" max="12553" width="1.42578125" style="126" customWidth="1"/>
    <col min="12554" max="12556" width="5.140625" style="126" customWidth="1"/>
    <col min="12557" max="12557" width="1.42578125" style="126" customWidth="1"/>
    <col min="12558" max="12560" width="5.140625" style="126" customWidth="1"/>
    <col min="12561" max="12561" width="1.42578125" style="126" customWidth="1"/>
    <col min="12562" max="12564" width="5.140625" style="126" customWidth="1"/>
    <col min="12565" max="12800" width="11.42578125" style="126"/>
    <col min="12801" max="12801" width="15.42578125" style="126" bestFit="1" customWidth="1"/>
    <col min="12802" max="12804" width="6.140625" style="126" customWidth="1"/>
    <col min="12805" max="12805" width="1.42578125" style="126" customWidth="1"/>
    <col min="12806" max="12808" width="5.140625" style="126" customWidth="1"/>
    <col min="12809" max="12809" width="1.42578125" style="126" customWidth="1"/>
    <col min="12810" max="12812" width="5.140625" style="126" customWidth="1"/>
    <col min="12813" max="12813" width="1.42578125" style="126" customWidth="1"/>
    <col min="12814" max="12816" width="5.140625" style="126" customWidth="1"/>
    <col min="12817" max="12817" width="1.42578125" style="126" customWidth="1"/>
    <col min="12818" max="12820" width="5.140625" style="126" customWidth="1"/>
    <col min="12821" max="13056" width="11.42578125" style="126"/>
    <col min="13057" max="13057" width="15.42578125" style="126" bestFit="1" customWidth="1"/>
    <col min="13058" max="13060" width="6.140625" style="126" customWidth="1"/>
    <col min="13061" max="13061" width="1.42578125" style="126" customWidth="1"/>
    <col min="13062" max="13064" width="5.140625" style="126" customWidth="1"/>
    <col min="13065" max="13065" width="1.42578125" style="126" customWidth="1"/>
    <col min="13066" max="13068" width="5.140625" style="126" customWidth="1"/>
    <col min="13069" max="13069" width="1.42578125" style="126" customWidth="1"/>
    <col min="13070" max="13072" width="5.140625" style="126" customWidth="1"/>
    <col min="13073" max="13073" width="1.42578125" style="126" customWidth="1"/>
    <col min="13074" max="13076" width="5.140625" style="126" customWidth="1"/>
    <col min="13077" max="13312" width="11.42578125" style="126"/>
    <col min="13313" max="13313" width="15.42578125" style="126" bestFit="1" customWidth="1"/>
    <col min="13314" max="13316" width="6.140625" style="126" customWidth="1"/>
    <col min="13317" max="13317" width="1.42578125" style="126" customWidth="1"/>
    <col min="13318" max="13320" width="5.140625" style="126" customWidth="1"/>
    <col min="13321" max="13321" width="1.42578125" style="126" customWidth="1"/>
    <col min="13322" max="13324" width="5.140625" style="126" customWidth="1"/>
    <col min="13325" max="13325" width="1.42578125" style="126" customWidth="1"/>
    <col min="13326" max="13328" width="5.140625" style="126" customWidth="1"/>
    <col min="13329" max="13329" width="1.42578125" style="126" customWidth="1"/>
    <col min="13330" max="13332" width="5.140625" style="126" customWidth="1"/>
    <col min="13333" max="13568" width="11.42578125" style="126"/>
    <col min="13569" max="13569" width="15.42578125" style="126" bestFit="1" customWidth="1"/>
    <col min="13570" max="13572" width="6.140625" style="126" customWidth="1"/>
    <col min="13573" max="13573" width="1.42578125" style="126" customWidth="1"/>
    <col min="13574" max="13576" width="5.140625" style="126" customWidth="1"/>
    <col min="13577" max="13577" width="1.42578125" style="126" customWidth="1"/>
    <col min="13578" max="13580" width="5.140625" style="126" customWidth="1"/>
    <col min="13581" max="13581" width="1.42578125" style="126" customWidth="1"/>
    <col min="13582" max="13584" width="5.140625" style="126" customWidth="1"/>
    <col min="13585" max="13585" width="1.42578125" style="126" customWidth="1"/>
    <col min="13586" max="13588" width="5.140625" style="126" customWidth="1"/>
    <col min="13589" max="13824" width="11.42578125" style="126"/>
    <col min="13825" max="13825" width="15.42578125" style="126" bestFit="1" customWidth="1"/>
    <col min="13826" max="13828" width="6.140625" style="126" customWidth="1"/>
    <col min="13829" max="13829" width="1.42578125" style="126" customWidth="1"/>
    <col min="13830" max="13832" width="5.140625" style="126" customWidth="1"/>
    <col min="13833" max="13833" width="1.42578125" style="126" customWidth="1"/>
    <col min="13834" max="13836" width="5.140625" style="126" customWidth="1"/>
    <col min="13837" max="13837" width="1.42578125" style="126" customWidth="1"/>
    <col min="13838" max="13840" width="5.140625" style="126" customWidth="1"/>
    <col min="13841" max="13841" width="1.42578125" style="126" customWidth="1"/>
    <col min="13842" max="13844" width="5.140625" style="126" customWidth="1"/>
    <col min="13845" max="14080" width="11.42578125" style="126"/>
    <col min="14081" max="14081" width="15.42578125" style="126" bestFit="1" customWidth="1"/>
    <col min="14082" max="14084" width="6.140625" style="126" customWidth="1"/>
    <col min="14085" max="14085" width="1.42578125" style="126" customWidth="1"/>
    <col min="14086" max="14088" width="5.140625" style="126" customWidth="1"/>
    <col min="14089" max="14089" width="1.42578125" style="126" customWidth="1"/>
    <col min="14090" max="14092" width="5.140625" style="126" customWidth="1"/>
    <col min="14093" max="14093" width="1.42578125" style="126" customWidth="1"/>
    <col min="14094" max="14096" width="5.140625" style="126" customWidth="1"/>
    <col min="14097" max="14097" width="1.42578125" style="126" customWidth="1"/>
    <col min="14098" max="14100" width="5.140625" style="126" customWidth="1"/>
    <col min="14101" max="14336" width="11.42578125" style="126"/>
    <col min="14337" max="14337" width="15.42578125" style="126" bestFit="1" customWidth="1"/>
    <col min="14338" max="14340" width="6.140625" style="126" customWidth="1"/>
    <col min="14341" max="14341" width="1.42578125" style="126" customWidth="1"/>
    <col min="14342" max="14344" width="5.140625" style="126" customWidth="1"/>
    <col min="14345" max="14345" width="1.42578125" style="126" customWidth="1"/>
    <col min="14346" max="14348" width="5.140625" style="126" customWidth="1"/>
    <col min="14349" max="14349" width="1.42578125" style="126" customWidth="1"/>
    <col min="14350" max="14352" width="5.140625" style="126" customWidth="1"/>
    <col min="14353" max="14353" width="1.42578125" style="126" customWidth="1"/>
    <col min="14354" max="14356" width="5.140625" style="126" customWidth="1"/>
    <col min="14357" max="14592" width="11.42578125" style="126"/>
    <col min="14593" max="14593" width="15.42578125" style="126" bestFit="1" customWidth="1"/>
    <col min="14594" max="14596" width="6.140625" style="126" customWidth="1"/>
    <col min="14597" max="14597" width="1.42578125" style="126" customWidth="1"/>
    <col min="14598" max="14600" width="5.140625" style="126" customWidth="1"/>
    <col min="14601" max="14601" width="1.42578125" style="126" customWidth="1"/>
    <col min="14602" max="14604" width="5.140625" style="126" customWidth="1"/>
    <col min="14605" max="14605" width="1.42578125" style="126" customWidth="1"/>
    <col min="14606" max="14608" width="5.140625" style="126" customWidth="1"/>
    <col min="14609" max="14609" width="1.42578125" style="126" customWidth="1"/>
    <col min="14610" max="14612" width="5.140625" style="126" customWidth="1"/>
    <col min="14613" max="14848" width="11.42578125" style="126"/>
    <col min="14849" max="14849" width="15.42578125" style="126" bestFit="1" customWidth="1"/>
    <col min="14850" max="14852" width="6.140625" style="126" customWidth="1"/>
    <col min="14853" max="14853" width="1.42578125" style="126" customWidth="1"/>
    <col min="14854" max="14856" width="5.140625" style="126" customWidth="1"/>
    <col min="14857" max="14857" width="1.42578125" style="126" customWidth="1"/>
    <col min="14858" max="14860" width="5.140625" style="126" customWidth="1"/>
    <col min="14861" max="14861" width="1.42578125" style="126" customWidth="1"/>
    <col min="14862" max="14864" width="5.140625" style="126" customWidth="1"/>
    <col min="14865" max="14865" width="1.42578125" style="126" customWidth="1"/>
    <col min="14866" max="14868" width="5.140625" style="126" customWidth="1"/>
    <col min="14869" max="15104" width="11.42578125" style="126"/>
    <col min="15105" max="15105" width="15.42578125" style="126" bestFit="1" customWidth="1"/>
    <col min="15106" max="15108" width="6.140625" style="126" customWidth="1"/>
    <col min="15109" max="15109" width="1.42578125" style="126" customWidth="1"/>
    <col min="15110" max="15112" width="5.140625" style="126" customWidth="1"/>
    <col min="15113" max="15113" width="1.42578125" style="126" customWidth="1"/>
    <col min="15114" max="15116" width="5.140625" style="126" customWidth="1"/>
    <col min="15117" max="15117" width="1.42578125" style="126" customWidth="1"/>
    <col min="15118" max="15120" width="5.140625" style="126" customWidth="1"/>
    <col min="15121" max="15121" width="1.42578125" style="126" customWidth="1"/>
    <col min="15122" max="15124" width="5.140625" style="126" customWidth="1"/>
    <col min="15125" max="15360" width="11.42578125" style="126"/>
    <col min="15361" max="15361" width="15.42578125" style="126" bestFit="1" customWidth="1"/>
    <col min="15362" max="15364" width="6.140625" style="126" customWidth="1"/>
    <col min="15365" max="15365" width="1.42578125" style="126" customWidth="1"/>
    <col min="15366" max="15368" width="5.140625" style="126" customWidth="1"/>
    <col min="15369" max="15369" width="1.42578125" style="126" customWidth="1"/>
    <col min="15370" max="15372" width="5.140625" style="126" customWidth="1"/>
    <col min="15373" max="15373" width="1.42578125" style="126" customWidth="1"/>
    <col min="15374" max="15376" width="5.140625" style="126" customWidth="1"/>
    <col min="15377" max="15377" width="1.42578125" style="126" customWidth="1"/>
    <col min="15378" max="15380" width="5.140625" style="126" customWidth="1"/>
    <col min="15381" max="15616" width="11.42578125" style="126"/>
    <col min="15617" max="15617" width="15.42578125" style="126" bestFit="1" customWidth="1"/>
    <col min="15618" max="15620" width="6.140625" style="126" customWidth="1"/>
    <col min="15621" max="15621" width="1.42578125" style="126" customWidth="1"/>
    <col min="15622" max="15624" width="5.140625" style="126" customWidth="1"/>
    <col min="15625" max="15625" width="1.42578125" style="126" customWidth="1"/>
    <col min="15626" max="15628" width="5.140625" style="126" customWidth="1"/>
    <col min="15629" max="15629" width="1.42578125" style="126" customWidth="1"/>
    <col min="15630" max="15632" width="5.140625" style="126" customWidth="1"/>
    <col min="15633" max="15633" width="1.42578125" style="126" customWidth="1"/>
    <col min="15634" max="15636" width="5.140625" style="126" customWidth="1"/>
    <col min="15637" max="15872" width="11.42578125" style="126"/>
    <col min="15873" max="15873" width="15.42578125" style="126" bestFit="1" customWidth="1"/>
    <col min="15874" max="15876" width="6.140625" style="126" customWidth="1"/>
    <col min="15877" max="15877" width="1.42578125" style="126" customWidth="1"/>
    <col min="15878" max="15880" width="5.140625" style="126" customWidth="1"/>
    <col min="15881" max="15881" width="1.42578125" style="126" customWidth="1"/>
    <col min="15882" max="15884" width="5.140625" style="126" customWidth="1"/>
    <col min="15885" max="15885" width="1.42578125" style="126" customWidth="1"/>
    <col min="15886" max="15888" width="5.140625" style="126" customWidth="1"/>
    <col min="15889" max="15889" width="1.42578125" style="126" customWidth="1"/>
    <col min="15890" max="15892" width="5.140625" style="126" customWidth="1"/>
    <col min="15893" max="16128" width="11.42578125" style="126"/>
    <col min="16129" max="16129" width="15.42578125" style="126" bestFit="1" customWidth="1"/>
    <col min="16130" max="16132" width="6.140625" style="126" customWidth="1"/>
    <col min="16133" max="16133" width="1.42578125" style="126" customWidth="1"/>
    <col min="16134" max="16136" width="5.140625" style="126" customWidth="1"/>
    <col min="16137" max="16137" width="1.42578125" style="126" customWidth="1"/>
    <col min="16138" max="16140" width="5.140625" style="126" customWidth="1"/>
    <col min="16141" max="16141" width="1.42578125" style="126" customWidth="1"/>
    <col min="16142" max="16144" width="5.140625" style="126" customWidth="1"/>
    <col min="16145" max="16145" width="1.42578125" style="126" customWidth="1"/>
    <col min="16146" max="16148" width="5.140625" style="126" customWidth="1"/>
    <col min="16149" max="16384" width="11.42578125" style="126"/>
  </cols>
  <sheetData>
    <row r="1" spans="1:24" ht="14.25" x14ac:dyDescent="0.25">
      <c r="A1" s="308" t="s">
        <v>276</v>
      </c>
      <c r="B1" s="308"/>
      <c r="C1" s="308"/>
      <c r="D1" s="308"/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W1" s="286" t="s">
        <v>362</v>
      </c>
      <c r="X1" s="286"/>
    </row>
    <row r="2" spans="1:24" ht="14.25" x14ac:dyDescent="0.25">
      <c r="A2" s="307" t="s">
        <v>109</v>
      </c>
      <c r="B2" s="307"/>
      <c r="C2" s="307"/>
      <c r="D2" s="307"/>
      <c r="E2" s="307"/>
      <c r="F2" s="307"/>
      <c r="G2" s="307"/>
      <c r="H2" s="307"/>
      <c r="I2" s="307"/>
      <c r="J2" s="307"/>
      <c r="K2" s="307"/>
      <c r="L2" s="307"/>
      <c r="M2" s="307"/>
      <c r="N2" s="307"/>
      <c r="O2" s="307"/>
      <c r="P2" s="307"/>
      <c r="Q2" s="307"/>
      <c r="R2" s="307"/>
      <c r="S2" s="307"/>
      <c r="T2" s="307"/>
      <c r="W2" s="286"/>
      <c r="X2" s="286"/>
    </row>
    <row r="3" spans="1:24" ht="14.25" x14ac:dyDescent="0.25">
      <c r="A3" s="308" t="s">
        <v>277</v>
      </c>
      <c r="B3" s="308"/>
      <c r="C3" s="308"/>
      <c r="D3" s="308"/>
      <c r="E3" s="308"/>
      <c r="F3" s="308"/>
      <c r="G3" s="308"/>
      <c r="H3" s="308"/>
      <c r="I3" s="308"/>
      <c r="J3" s="308"/>
      <c r="K3" s="308"/>
      <c r="L3" s="308"/>
      <c r="M3" s="308"/>
      <c r="N3" s="308"/>
      <c r="O3" s="308"/>
      <c r="P3" s="308"/>
      <c r="Q3" s="308"/>
      <c r="R3" s="308"/>
      <c r="S3" s="308"/>
      <c r="T3" s="308"/>
    </row>
    <row r="4" spans="1:24" ht="14.25" x14ac:dyDescent="0.25">
      <c r="A4" s="307" t="s">
        <v>268</v>
      </c>
      <c r="B4" s="307"/>
      <c r="C4" s="307"/>
      <c r="D4" s="307"/>
      <c r="E4" s="307"/>
      <c r="F4" s="307"/>
      <c r="G4" s="307"/>
      <c r="H4" s="307"/>
      <c r="I4" s="307"/>
      <c r="J4" s="307"/>
      <c r="K4" s="307"/>
      <c r="L4" s="307"/>
      <c r="M4" s="307"/>
      <c r="N4" s="307"/>
      <c r="O4" s="307"/>
      <c r="P4" s="307"/>
      <c r="Q4" s="307"/>
      <c r="R4" s="307"/>
      <c r="S4" s="307"/>
      <c r="T4" s="307"/>
    </row>
    <row r="5" spans="1:24" ht="14.25" x14ac:dyDescent="0.25">
      <c r="A5" s="308" t="s">
        <v>253</v>
      </c>
      <c r="B5" s="308"/>
      <c r="C5" s="308"/>
      <c r="D5" s="308"/>
      <c r="E5" s="308"/>
      <c r="F5" s="308"/>
      <c r="G5" s="308"/>
      <c r="H5" s="308"/>
      <c r="I5" s="308"/>
      <c r="J5" s="308"/>
      <c r="K5" s="308"/>
      <c r="L5" s="308"/>
      <c r="M5" s="308"/>
      <c r="N5" s="308"/>
      <c r="O5" s="308"/>
      <c r="P5" s="308"/>
      <c r="Q5" s="308"/>
      <c r="R5" s="308"/>
      <c r="S5" s="308"/>
      <c r="T5" s="308"/>
    </row>
    <row r="6" spans="1:24" ht="14.25" x14ac:dyDescent="0.25">
      <c r="A6" s="307" t="s">
        <v>259</v>
      </c>
      <c r="B6" s="307"/>
      <c r="C6" s="307"/>
      <c r="D6" s="307"/>
      <c r="E6" s="307"/>
      <c r="F6" s="307"/>
      <c r="G6" s="307"/>
      <c r="H6" s="307"/>
      <c r="I6" s="307"/>
      <c r="J6" s="307"/>
      <c r="K6" s="307"/>
      <c r="L6" s="307"/>
      <c r="M6" s="307"/>
      <c r="N6" s="307"/>
      <c r="O6" s="307"/>
      <c r="P6" s="307"/>
      <c r="Q6" s="307"/>
      <c r="R6" s="307"/>
      <c r="S6" s="307"/>
      <c r="T6" s="307"/>
    </row>
    <row r="7" spans="1:24" ht="15" thickBot="1" x14ac:dyDescent="0.3">
      <c r="A7" s="124"/>
      <c r="B7" s="147"/>
      <c r="C7" s="124"/>
      <c r="D7" s="124"/>
      <c r="E7" s="124"/>
      <c r="F7" s="125"/>
      <c r="G7" s="124"/>
      <c r="H7" s="124"/>
      <c r="I7" s="124"/>
      <c r="J7" s="124"/>
      <c r="K7" s="124"/>
      <c r="L7" s="124"/>
      <c r="M7" s="124"/>
      <c r="N7" s="124"/>
      <c r="O7" s="124"/>
      <c r="P7" s="124"/>
      <c r="Q7" s="124"/>
      <c r="R7" s="124"/>
      <c r="S7" s="124"/>
      <c r="T7" s="124"/>
    </row>
    <row r="8" spans="1:24" ht="12.75" x14ac:dyDescent="0.25">
      <c r="A8" s="309" t="s">
        <v>264</v>
      </c>
      <c r="B8" s="302" t="s">
        <v>19</v>
      </c>
      <c r="C8" s="302" t="s">
        <v>265</v>
      </c>
      <c r="D8" s="302"/>
      <c r="E8" s="111"/>
      <c r="F8" s="302" t="s">
        <v>64</v>
      </c>
      <c r="G8" s="302"/>
      <c r="H8" s="302"/>
      <c r="I8" s="111"/>
      <c r="J8" s="302" t="s">
        <v>65</v>
      </c>
      <c r="K8" s="302"/>
      <c r="L8" s="302"/>
      <c r="M8" s="111"/>
      <c r="N8" s="302" t="s">
        <v>66</v>
      </c>
      <c r="O8" s="302"/>
      <c r="P8" s="302"/>
      <c r="Q8" s="111"/>
      <c r="R8" s="302" t="s">
        <v>67</v>
      </c>
      <c r="S8" s="302"/>
      <c r="T8" s="302"/>
    </row>
    <row r="9" spans="1:24" ht="13.5" thickBot="1" x14ac:dyDescent="0.3">
      <c r="A9" s="310"/>
      <c r="B9" s="112" t="s">
        <v>70</v>
      </c>
      <c r="C9" s="112" t="s">
        <v>71</v>
      </c>
      <c r="D9" s="112" t="s">
        <v>72</v>
      </c>
      <c r="E9" s="113"/>
      <c r="F9" s="112" t="s">
        <v>70</v>
      </c>
      <c r="G9" s="112" t="s">
        <v>71</v>
      </c>
      <c r="H9" s="112" t="s">
        <v>72</v>
      </c>
      <c r="I9" s="113"/>
      <c r="J9" s="112" t="s">
        <v>70</v>
      </c>
      <c r="K9" s="112" t="s">
        <v>71</v>
      </c>
      <c r="L9" s="112" t="s">
        <v>72</v>
      </c>
      <c r="M9" s="113"/>
      <c r="N9" s="112" t="s">
        <v>70</v>
      </c>
      <c r="O9" s="112" t="s">
        <v>71</v>
      </c>
      <c r="P9" s="112" t="s">
        <v>72</v>
      </c>
      <c r="Q9" s="113"/>
      <c r="R9" s="112" t="s">
        <v>70</v>
      </c>
      <c r="S9" s="112" t="s">
        <v>71</v>
      </c>
      <c r="T9" s="112" t="s">
        <v>72</v>
      </c>
    </row>
    <row r="10" spans="1:24" ht="12.75" x14ac:dyDescent="0.25">
      <c r="A10" s="129"/>
      <c r="B10" s="115"/>
      <c r="C10" s="115"/>
      <c r="D10" s="115"/>
      <c r="E10" s="116"/>
      <c r="F10" s="115"/>
      <c r="G10" s="115"/>
      <c r="H10" s="115"/>
      <c r="I10" s="116"/>
      <c r="J10" s="115"/>
      <c r="K10" s="115"/>
      <c r="L10" s="115"/>
      <c r="M10" s="116"/>
      <c r="N10" s="115"/>
      <c r="O10" s="115"/>
      <c r="P10" s="115"/>
      <c r="Q10" s="116"/>
      <c r="R10" s="115"/>
      <c r="S10" s="115"/>
      <c r="T10" s="115"/>
    </row>
    <row r="11" spans="1:24" s="151" customFormat="1" ht="13.5" x14ac:dyDescent="0.25">
      <c r="A11" s="154" t="s">
        <v>266</v>
      </c>
      <c r="B11" s="167">
        <f>SUM(B13:B15)</f>
        <v>185</v>
      </c>
      <c r="C11" s="167">
        <f>SUM(C13:C15)</f>
        <v>60</v>
      </c>
      <c r="D11" s="167">
        <f>SUM(D13:D15)</f>
        <v>125</v>
      </c>
      <c r="E11" s="167"/>
      <c r="F11" s="167">
        <f>SUM(F13:F15)</f>
        <v>36</v>
      </c>
      <c r="G11" s="167">
        <f>SUM(G13:G15)</f>
        <v>14</v>
      </c>
      <c r="H11" s="167">
        <f>SUM(H13:H15)</f>
        <v>22</v>
      </c>
      <c r="I11" s="167"/>
      <c r="J11" s="167">
        <f>SUM(J13:J15)</f>
        <v>43</v>
      </c>
      <c r="K11" s="167">
        <f>SUM(K13:K15)</f>
        <v>11</v>
      </c>
      <c r="L11" s="167">
        <f>SUM(L13:L15)</f>
        <v>32</v>
      </c>
      <c r="M11" s="167"/>
      <c r="N11" s="167">
        <f>SUM(N13:N15)</f>
        <v>46</v>
      </c>
      <c r="O11" s="167">
        <f>SUM(O13:O15)</f>
        <v>20</v>
      </c>
      <c r="P11" s="167">
        <f>SUM(P13:P15)</f>
        <v>26</v>
      </c>
      <c r="Q11" s="167"/>
      <c r="R11" s="167">
        <f>SUM(R13:R15)</f>
        <v>60</v>
      </c>
      <c r="S11" s="167">
        <f>SUM(S13:S15)</f>
        <v>15</v>
      </c>
      <c r="T11" s="167">
        <f>SUM(T13:T15)</f>
        <v>45</v>
      </c>
      <c r="U11" s="111"/>
    </row>
    <row r="12" spans="1:24" ht="12.75" x14ac:dyDescent="0.25">
      <c r="A12" s="110"/>
      <c r="B12" s="148"/>
      <c r="C12" s="148"/>
      <c r="D12" s="148"/>
      <c r="E12" s="148"/>
      <c r="F12" s="148"/>
      <c r="G12" s="148"/>
      <c r="H12" s="148"/>
      <c r="I12" s="148"/>
      <c r="J12" s="148"/>
      <c r="K12" s="148"/>
      <c r="L12" s="148"/>
      <c r="M12" s="148"/>
      <c r="N12" s="148"/>
      <c r="O12" s="148"/>
      <c r="P12" s="148"/>
      <c r="Q12" s="148"/>
      <c r="R12" s="148"/>
      <c r="S12" s="148"/>
      <c r="T12" s="148"/>
      <c r="U12" s="110"/>
    </row>
    <row r="13" spans="1:24" ht="12.75" x14ac:dyDescent="0.25">
      <c r="A13" s="157" t="s">
        <v>110</v>
      </c>
      <c r="B13" s="121">
        <v>51</v>
      </c>
      <c r="C13" s="121">
        <v>17</v>
      </c>
      <c r="D13" s="121">
        <v>34</v>
      </c>
      <c r="E13" s="121"/>
      <c r="F13" s="121">
        <v>12</v>
      </c>
      <c r="G13" s="121">
        <v>5</v>
      </c>
      <c r="H13" s="121">
        <v>7</v>
      </c>
      <c r="I13" s="121"/>
      <c r="J13" s="121">
        <v>11</v>
      </c>
      <c r="K13" s="121">
        <v>4</v>
      </c>
      <c r="L13" s="121">
        <v>7</v>
      </c>
      <c r="M13" s="121"/>
      <c r="N13" s="121">
        <v>12</v>
      </c>
      <c r="O13" s="121">
        <v>5</v>
      </c>
      <c r="P13" s="121">
        <v>7</v>
      </c>
      <c r="Q13" s="121"/>
      <c r="R13" s="121">
        <v>16</v>
      </c>
      <c r="S13" s="121">
        <v>3</v>
      </c>
      <c r="T13" s="121">
        <v>13</v>
      </c>
      <c r="U13" s="110"/>
    </row>
    <row r="14" spans="1:24" ht="12.75" x14ac:dyDescent="0.25">
      <c r="A14" s="168" t="s">
        <v>90</v>
      </c>
      <c r="B14" s="121">
        <v>83</v>
      </c>
      <c r="C14" s="121">
        <v>29</v>
      </c>
      <c r="D14" s="121">
        <v>54</v>
      </c>
      <c r="E14" s="121"/>
      <c r="F14" s="121">
        <v>17</v>
      </c>
      <c r="G14" s="121">
        <v>7</v>
      </c>
      <c r="H14" s="121">
        <v>10</v>
      </c>
      <c r="I14" s="121"/>
      <c r="J14" s="121">
        <v>20</v>
      </c>
      <c r="K14" s="121">
        <v>4</v>
      </c>
      <c r="L14" s="121">
        <v>16</v>
      </c>
      <c r="M14" s="121"/>
      <c r="N14" s="121">
        <v>20</v>
      </c>
      <c r="O14" s="121">
        <v>10</v>
      </c>
      <c r="P14" s="121">
        <v>10</v>
      </c>
      <c r="Q14" s="121"/>
      <c r="R14" s="121">
        <v>26</v>
      </c>
      <c r="S14" s="121">
        <v>8</v>
      </c>
      <c r="T14" s="121">
        <v>18</v>
      </c>
      <c r="U14" s="110"/>
    </row>
    <row r="15" spans="1:24" ht="13.5" thickBot="1" x14ac:dyDescent="0.3">
      <c r="A15" s="125" t="s">
        <v>92</v>
      </c>
      <c r="B15" s="123">
        <v>51</v>
      </c>
      <c r="C15" s="123">
        <v>14</v>
      </c>
      <c r="D15" s="123">
        <v>37</v>
      </c>
      <c r="E15" s="123"/>
      <c r="F15" s="123">
        <v>7</v>
      </c>
      <c r="G15" s="123">
        <v>2</v>
      </c>
      <c r="H15" s="123">
        <v>5</v>
      </c>
      <c r="I15" s="123"/>
      <c r="J15" s="123">
        <v>12</v>
      </c>
      <c r="K15" s="123">
        <v>3</v>
      </c>
      <c r="L15" s="123">
        <v>9</v>
      </c>
      <c r="M15" s="123"/>
      <c r="N15" s="123">
        <v>14</v>
      </c>
      <c r="O15" s="123">
        <v>5</v>
      </c>
      <c r="P15" s="123">
        <v>9</v>
      </c>
      <c r="Q15" s="123"/>
      <c r="R15" s="123">
        <v>18</v>
      </c>
      <c r="S15" s="123">
        <v>4</v>
      </c>
      <c r="T15" s="123">
        <v>14</v>
      </c>
      <c r="U15" s="110"/>
    </row>
    <row r="16" spans="1:24" x14ac:dyDescent="0.25">
      <c r="A16" s="313" t="s">
        <v>260</v>
      </c>
      <c r="B16" s="313"/>
      <c r="C16" s="313"/>
      <c r="D16" s="313"/>
      <c r="E16" s="313"/>
      <c r="F16" s="313"/>
      <c r="G16" s="313"/>
      <c r="H16" s="313"/>
      <c r="I16" s="313"/>
      <c r="J16" s="313"/>
      <c r="K16" s="313"/>
      <c r="L16" s="313"/>
      <c r="M16" s="313"/>
      <c r="N16" s="313"/>
      <c r="O16" s="313"/>
      <c r="P16" s="313"/>
      <c r="Q16" s="313"/>
      <c r="R16" s="313"/>
      <c r="S16" s="313"/>
      <c r="T16" s="313"/>
    </row>
    <row r="17" spans="1:20" x14ac:dyDescent="0.25">
      <c r="A17" s="314" t="s">
        <v>243</v>
      </c>
      <c r="B17" s="314"/>
      <c r="C17" s="314"/>
      <c r="D17" s="314"/>
      <c r="E17" s="314"/>
      <c r="F17" s="314"/>
      <c r="G17" s="314"/>
      <c r="H17" s="314"/>
      <c r="I17" s="314"/>
      <c r="J17" s="314"/>
      <c r="K17" s="314"/>
      <c r="L17" s="314"/>
      <c r="M17" s="314"/>
      <c r="N17" s="314"/>
      <c r="O17" s="314"/>
      <c r="P17" s="314"/>
      <c r="Q17" s="314"/>
      <c r="R17" s="314"/>
      <c r="S17" s="314"/>
      <c r="T17" s="314"/>
    </row>
  </sheetData>
  <mergeCells count="15">
    <mergeCell ref="R8:T8"/>
    <mergeCell ref="A16:T16"/>
    <mergeCell ref="A17:T17"/>
    <mergeCell ref="W1:X2"/>
    <mergeCell ref="A8:A9"/>
    <mergeCell ref="B8:D8"/>
    <mergeCell ref="F8:H8"/>
    <mergeCell ref="J8:L8"/>
    <mergeCell ref="N8:P8"/>
    <mergeCell ref="A6:T6"/>
    <mergeCell ref="A1:T1"/>
    <mergeCell ref="A2:T2"/>
    <mergeCell ref="A3:T3"/>
    <mergeCell ref="A4:T4"/>
    <mergeCell ref="A5:T5"/>
  </mergeCells>
  <hyperlinks>
    <hyperlink ref="W1" r:id="rId1" location="INDICE!A1"/>
  </hyperlinks>
  <printOptions horizontalCentered="1"/>
  <pageMargins left="1.0629921259842521" right="0.98425196850393704" top="0.59055118110236227" bottom="0.98425196850393704" header="0" footer="0"/>
  <pageSetup scale="95" orientation="landscape" r:id="rId2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92"/>
  <sheetViews>
    <sheetView zoomScaleNormal="100" workbookViewId="0">
      <selection activeCell="P136" sqref="P136"/>
    </sheetView>
  </sheetViews>
  <sheetFormatPr baseColWidth="10" defaultRowHeight="15" customHeight="1" x14ac:dyDescent="0.25"/>
  <cols>
    <col min="1" max="1" width="13.7109375" style="126" customWidth="1"/>
    <col min="2" max="4" width="6.140625" style="126" customWidth="1"/>
    <col min="5" max="5" width="1.42578125" style="126" customWidth="1"/>
    <col min="6" max="8" width="5.140625" style="126" customWidth="1"/>
    <col min="9" max="9" width="1.42578125" style="126" customWidth="1"/>
    <col min="10" max="12" width="5.140625" style="126" customWidth="1"/>
    <col min="13" max="13" width="1.42578125" style="126" customWidth="1"/>
    <col min="14" max="16" width="5.140625" style="126" customWidth="1"/>
    <col min="17" max="17" width="1.42578125" style="126" customWidth="1"/>
    <col min="18" max="20" width="5.140625" style="126" customWidth="1"/>
    <col min="21" max="256" width="11.42578125" style="126"/>
    <col min="257" max="257" width="13.7109375" style="126" customWidth="1"/>
    <col min="258" max="260" width="6.140625" style="126" customWidth="1"/>
    <col min="261" max="261" width="1.42578125" style="126" customWidth="1"/>
    <col min="262" max="264" width="5.140625" style="126" customWidth="1"/>
    <col min="265" max="265" width="1.42578125" style="126" customWidth="1"/>
    <col min="266" max="268" width="5.140625" style="126" customWidth="1"/>
    <col min="269" max="269" width="1.42578125" style="126" customWidth="1"/>
    <col min="270" max="272" width="5.140625" style="126" customWidth="1"/>
    <col min="273" max="273" width="1.42578125" style="126" customWidth="1"/>
    <col min="274" max="276" width="5.140625" style="126" customWidth="1"/>
    <col min="277" max="512" width="11.42578125" style="126"/>
    <col min="513" max="513" width="13.7109375" style="126" customWidth="1"/>
    <col min="514" max="516" width="6.140625" style="126" customWidth="1"/>
    <col min="517" max="517" width="1.42578125" style="126" customWidth="1"/>
    <col min="518" max="520" width="5.140625" style="126" customWidth="1"/>
    <col min="521" max="521" width="1.42578125" style="126" customWidth="1"/>
    <col min="522" max="524" width="5.140625" style="126" customWidth="1"/>
    <col min="525" max="525" width="1.42578125" style="126" customWidth="1"/>
    <col min="526" max="528" width="5.140625" style="126" customWidth="1"/>
    <col min="529" max="529" width="1.42578125" style="126" customWidth="1"/>
    <col min="530" max="532" width="5.140625" style="126" customWidth="1"/>
    <col min="533" max="768" width="11.42578125" style="126"/>
    <col min="769" max="769" width="13.7109375" style="126" customWidth="1"/>
    <col min="770" max="772" width="6.140625" style="126" customWidth="1"/>
    <col min="773" max="773" width="1.42578125" style="126" customWidth="1"/>
    <col min="774" max="776" width="5.140625" style="126" customWidth="1"/>
    <col min="777" max="777" width="1.42578125" style="126" customWidth="1"/>
    <col min="778" max="780" width="5.140625" style="126" customWidth="1"/>
    <col min="781" max="781" width="1.42578125" style="126" customWidth="1"/>
    <col min="782" max="784" width="5.140625" style="126" customWidth="1"/>
    <col min="785" max="785" width="1.42578125" style="126" customWidth="1"/>
    <col min="786" max="788" width="5.140625" style="126" customWidth="1"/>
    <col min="789" max="1024" width="11.42578125" style="126"/>
    <col min="1025" max="1025" width="13.7109375" style="126" customWidth="1"/>
    <col min="1026" max="1028" width="6.140625" style="126" customWidth="1"/>
    <col min="1029" max="1029" width="1.42578125" style="126" customWidth="1"/>
    <col min="1030" max="1032" width="5.140625" style="126" customWidth="1"/>
    <col min="1033" max="1033" width="1.42578125" style="126" customWidth="1"/>
    <col min="1034" max="1036" width="5.140625" style="126" customWidth="1"/>
    <col min="1037" max="1037" width="1.42578125" style="126" customWidth="1"/>
    <col min="1038" max="1040" width="5.140625" style="126" customWidth="1"/>
    <col min="1041" max="1041" width="1.42578125" style="126" customWidth="1"/>
    <col min="1042" max="1044" width="5.140625" style="126" customWidth="1"/>
    <col min="1045" max="1280" width="11.42578125" style="126"/>
    <col min="1281" max="1281" width="13.7109375" style="126" customWidth="1"/>
    <col min="1282" max="1284" width="6.140625" style="126" customWidth="1"/>
    <col min="1285" max="1285" width="1.42578125" style="126" customWidth="1"/>
    <col min="1286" max="1288" width="5.140625" style="126" customWidth="1"/>
    <col min="1289" max="1289" width="1.42578125" style="126" customWidth="1"/>
    <col min="1290" max="1292" width="5.140625" style="126" customWidth="1"/>
    <col min="1293" max="1293" width="1.42578125" style="126" customWidth="1"/>
    <col min="1294" max="1296" width="5.140625" style="126" customWidth="1"/>
    <col min="1297" max="1297" width="1.42578125" style="126" customWidth="1"/>
    <col min="1298" max="1300" width="5.140625" style="126" customWidth="1"/>
    <col min="1301" max="1536" width="11.42578125" style="126"/>
    <col min="1537" max="1537" width="13.7109375" style="126" customWidth="1"/>
    <col min="1538" max="1540" width="6.140625" style="126" customWidth="1"/>
    <col min="1541" max="1541" width="1.42578125" style="126" customWidth="1"/>
    <col min="1542" max="1544" width="5.140625" style="126" customWidth="1"/>
    <col min="1545" max="1545" width="1.42578125" style="126" customWidth="1"/>
    <col min="1546" max="1548" width="5.140625" style="126" customWidth="1"/>
    <col min="1549" max="1549" width="1.42578125" style="126" customWidth="1"/>
    <col min="1550" max="1552" width="5.140625" style="126" customWidth="1"/>
    <col min="1553" max="1553" width="1.42578125" style="126" customWidth="1"/>
    <col min="1554" max="1556" width="5.140625" style="126" customWidth="1"/>
    <col min="1557" max="1792" width="11.42578125" style="126"/>
    <col min="1793" max="1793" width="13.7109375" style="126" customWidth="1"/>
    <col min="1794" max="1796" width="6.140625" style="126" customWidth="1"/>
    <col min="1797" max="1797" width="1.42578125" style="126" customWidth="1"/>
    <col min="1798" max="1800" width="5.140625" style="126" customWidth="1"/>
    <col min="1801" max="1801" width="1.42578125" style="126" customWidth="1"/>
    <col min="1802" max="1804" width="5.140625" style="126" customWidth="1"/>
    <col min="1805" max="1805" width="1.42578125" style="126" customWidth="1"/>
    <col min="1806" max="1808" width="5.140625" style="126" customWidth="1"/>
    <col min="1809" max="1809" width="1.42578125" style="126" customWidth="1"/>
    <col min="1810" max="1812" width="5.140625" style="126" customWidth="1"/>
    <col min="1813" max="2048" width="11.42578125" style="126"/>
    <col min="2049" max="2049" width="13.7109375" style="126" customWidth="1"/>
    <col min="2050" max="2052" width="6.140625" style="126" customWidth="1"/>
    <col min="2053" max="2053" width="1.42578125" style="126" customWidth="1"/>
    <col min="2054" max="2056" width="5.140625" style="126" customWidth="1"/>
    <col min="2057" max="2057" width="1.42578125" style="126" customWidth="1"/>
    <col min="2058" max="2060" width="5.140625" style="126" customWidth="1"/>
    <col min="2061" max="2061" width="1.42578125" style="126" customWidth="1"/>
    <col min="2062" max="2064" width="5.140625" style="126" customWidth="1"/>
    <col min="2065" max="2065" width="1.42578125" style="126" customWidth="1"/>
    <col min="2066" max="2068" width="5.140625" style="126" customWidth="1"/>
    <col min="2069" max="2304" width="11.42578125" style="126"/>
    <col min="2305" max="2305" width="13.7109375" style="126" customWidth="1"/>
    <col min="2306" max="2308" width="6.140625" style="126" customWidth="1"/>
    <col min="2309" max="2309" width="1.42578125" style="126" customWidth="1"/>
    <col min="2310" max="2312" width="5.140625" style="126" customWidth="1"/>
    <col min="2313" max="2313" width="1.42578125" style="126" customWidth="1"/>
    <col min="2314" max="2316" width="5.140625" style="126" customWidth="1"/>
    <col min="2317" max="2317" width="1.42578125" style="126" customWidth="1"/>
    <col min="2318" max="2320" width="5.140625" style="126" customWidth="1"/>
    <col min="2321" max="2321" width="1.42578125" style="126" customWidth="1"/>
    <col min="2322" max="2324" width="5.140625" style="126" customWidth="1"/>
    <col min="2325" max="2560" width="11.42578125" style="126"/>
    <col min="2561" max="2561" width="13.7109375" style="126" customWidth="1"/>
    <col min="2562" max="2564" width="6.140625" style="126" customWidth="1"/>
    <col min="2565" max="2565" width="1.42578125" style="126" customWidth="1"/>
    <col min="2566" max="2568" width="5.140625" style="126" customWidth="1"/>
    <col min="2569" max="2569" width="1.42578125" style="126" customWidth="1"/>
    <col min="2570" max="2572" width="5.140625" style="126" customWidth="1"/>
    <col min="2573" max="2573" width="1.42578125" style="126" customWidth="1"/>
    <col min="2574" max="2576" width="5.140625" style="126" customWidth="1"/>
    <col min="2577" max="2577" width="1.42578125" style="126" customWidth="1"/>
    <col min="2578" max="2580" width="5.140625" style="126" customWidth="1"/>
    <col min="2581" max="2816" width="11.42578125" style="126"/>
    <col min="2817" max="2817" width="13.7109375" style="126" customWidth="1"/>
    <col min="2818" max="2820" width="6.140625" style="126" customWidth="1"/>
    <col min="2821" max="2821" width="1.42578125" style="126" customWidth="1"/>
    <col min="2822" max="2824" width="5.140625" style="126" customWidth="1"/>
    <col min="2825" max="2825" width="1.42578125" style="126" customWidth="1"/>
    <col min="2826" max="2828" width="5.140625" style="126" customWidth="1"/>
    <col min="2829" max="2829" width="1.42578125" style="126" customWidth="1"/>
    <col min="2830" max="2832" width="5.140625" style="126" customWidth="1"/>
    <col min="2833" max="2833" width="1.42578125" style="126" customWidth="1"/>
    <col min="2834" max="2836" width="5.140625" style="126" customWidth="1"/>
    <col min="2837" max="3072" width="11.42578125" style="126"/>
    <col min="3073" max="3073" width="13.7109375" style="126" customWidth="1"/>
    <col min="3074" max="3076" width="6.140625" style="126" customWidth="1"/>
    <col min="3077" max="3077" width="1.42578125" style="126" customWidth="1"/>
    <col min="3078" max="3080" width="5.140625" style="126" customWidth="1"/>
    <col min="3081" max="3081" width="1.42578125" style="126" customWidth="1"/>
    <col min="3082" max="3084" width="5.140625" style="126" customWidth="1"/>
    <col min="3085" max="3085" width="1.42578125" style="126" customWidth="1"/>
    <col min="3086" max="3088" width="5.140625" style="126" customWidth="1"/>
    <col min="3089" max="3089" width="1.42578125" style="126" customWidth="1"/>
    <col min="3090" max="3092" width="5.140625" style="126" customWidth="1"/>
    <col min="3093" max="3328" width="11.42578125" style="126"/>
    <col min="3329" max="3329" width="13.7109375" style="126" customWidth="1"/>
    <col min="3330" max="3332" width="6.140625" style="126" customWidth="1"/>
    <col min="3333" max="3333" width="1.42578125" style="126" customWidth="1"/>
    <col min="3334" max="3336" width="5.140625" style="126" customWidth="1"/>
    <col min="3337" max="3337" width="1.42578125" style="126" customWidth="1"/>
    <col min="3338" max="3340" width="5.140625" style="126" customWidth="1"/>
    <col min="3341" max="3341" width="1.42578125" style="126" customWidth="1"/>
    <col min="3342" max="3344" width="5.140625" style="126" customWidth="1"/>
    <col min="3345" max="3345" width="1.42578125" style="126" customWidth="1"/>
    <col min="3346" max="3348" width="5.140625" style="126" customWidth="1"/>
    <col min="3349" max="3584" width="11.42578125" style="126"/>
    <col min="3585" max="3585" width="13.7109375" style="126" customWidth="1"/>
    <col min="3586" max="3588" width="6.140625" style="126" customWidth="1"/>
    <col min="3589" max="3589" width="1.42578125" style="126" customWidth="1"/>
    <col min="3590" max="3592" width="5.140625" style="126" customWidth="1"/>
    <col min="3593" max="3593" width="1.42578125" style="126" customWidth="1"/>
    <col min="3594" max="3596" width="5.140625" style="126" customWidth="1"/>
    <col min="3597" max="3597" width="1.42578125" style="126" customWidth="1"/>
    <col min="3598" max="3600" width="5.140625" style="126" customWidth="1"/>
    <col min="3601" max="3601" width="1.42578125" style="126" customWidth="1"/>
    <col min="3602" max="3604" width="5.140625" style="126" customWidth="1"/>
    <col min="3605" max="3840" width="11.42578125" style="126"/>
    <col min="3841" max="3841" width="13.7109375" style="126" customWidth="1"/>
    <col min="3842" max="3844" width="6.140625" style="126" customWidth="1"/>
    <col min="3845" max="3845" width="1.42578125" style="126" customWidth="1"/>
    <col min="3846" max="3848" width="5.140625" style="126" customWidth="1"/>
    <col min="3849" max="3849" width="1.42578125" style="126" customWidth="1"/>
    <col min="3850" max="3852" width="5.140625" style="126" customWidth="1"/>
    <col min="3853" max="3853" width="1.42578125" style="126" customWidth="1"/>
    <col min="3854" max="3856" width="5.140625" style="126" customWidth="1"/>
    <col min="3857" max="3857" width="1.42578125" style="126" customWidth="1"/>
    <col min="3858" max="3860" width="5.140625" style="126" customWidth="1"/>
    <col min="3861" max="4096" width="11.42578125" style="126"/>
    <col min="4097" max="4097" width="13.7109375" style="126" customWidth="1"/>
    <col min="4098" max="4100" width="6.140625" style="126" customWidth="1"/>
    <col min="4101" max="4101" width="1.42578125" style="126" customWidth="1"/>
    <col min="4102" max="4104" width="5.140625" style="126" customWidth="1"/>
    <col min="4105" max="4105" width="1.42578125" style="126" customWidth="1"/>
    <col min="4106" max="4108" width="5.140625" style="126" customWidth="1"/>
    <col min="4109" max="4109" width="1.42578125" style="126" customWidth="1"/>
    <col min="4110" max="4112" width="5.140625" style="126" customWidth="1"/>
    <col min="4113" max="4113" width="1.42578125" style="126" customWidth="1"/>
    <col min="4114" max="4116" width="5.140625" style="126" customWidth="1"/>
    <col min="4117" max="4352" width="11.42578125" style="126"/>
    <col min="4353" max="4353" width="13.7109375" style="126" customWidth="1"/>
    <col min="4354" max="4356" width="6.140625" style="126" customWidth="1"/>
    <col min="4357" max="4357" width="1.42578125" style="126" customWidth="1"/>
    <col min="4358" max="4360" width="5.140625" style="126" customWidth="1"/>
    <col min="4361" max="4361" width="1.42578125" style="126" customWidth="1"/>
    <col min="4362" max="4364" width="5.140625" style="126" customWidth="1"/>
    <col min="4365" max="4365" width="1.42578125" style="126" customWidth="1"/>
    <col min="4366" max="4368" width="5.140625" style="126" customWidth="1"/>
    <col min="4369" max="4369" width="1.42578125" style="126" customWidth="1"/>
    <col min="4370" max="4372" width="5.140625" style="126" customWidth="1"/>
    <col min="4373" max="4608" width="11.42578125" style="126"/>
    <col min="4609" max="4609" width="13.7109375" style="126" customWidth="1"/>
    <col min="4610" max="4612" width="6.140625" style="126" customWidth="1"/>
    <col min="4613" max="4613" width="1.42578125" style="126" customWidth="1"/>
    <col min="4614" max="4616" width="5.140625" style="126" customWidth="1"/>
    <col min="4617" max="4617" width="1.42578125" style="126" customWidth="1"/>
    <col min="4618" max="4620" width="5.140625" style="126" customWidth="1"/>
    <col min="4621" max="4621" width="1.42578125" style="126" customWidth="1"/>
    <col min="4622" max="4624" width="5.140625" style="126" customWidth="1"/>
    <col min="4625" max="4625" width="1.42578125" style="126" customWidth="1"/>
    <col min="4626" max="4628" width="5.140625" style="126" customWidth="1"/>
    <col min="4629" max="4864" width="11.42578125" style="126"/>
    <col min="4865" max="4865" width="13.7109375" style="126" customWidth="1"/>
    <col min="4866" max="4868" width="6.140625" style="126" customWidth="1"/>
    <col min="4869" max="4869" width="1.42578125" style="126" customWidth="1"/>
    <col min="4870" max="4872" width="5.140625" style="126" customWidth="1"/>
    <col min="4873" max="4873" width="1.42578125" style="126" customWidth="1"/>
    <col min="4874" max="4876" width="5.140625" style="126" customWidth="1"/>
    <col min="4877" max="4877" width="1.42578125" style="126" customWidth="1"/>
    <col min="4878" max="4880" width="5.140625" style="126" customWidth="1"/>
    <col min="4881" max="4881" width="1.42578125" style="126" customWidth="1"/>
    <col min="4882" max="4884" width="5.140625" style="126" customWidth="1"/>
    <col min="4885" max="5120" width="11.42578125" style="126"/>
    <col min="5121" max="5121" width="13.7109375" style="126" customWidth="1"/>
    <col min="5122" max="5124" width="6.140625" style="126" customWidth="1"/>
    <col min="5125" max="5125" width="1.42578125" style="126" customWidth="1"/>
    <col min="5126" max="5128" width="5.140625" style="126" customWidth="1"/>
    <col min="5129" max="5129" width="1.42578125" style="126" customWidth="1"/>
    <col min="5130" max="5132" width="5.140625" style="126" customWidth="1"/>
    <col min="5133" max="5133" width="1.42578125" style="126" customWidth="1"/>
    <col min="5134" max="5136" width="5.140625" style="126" customWidth="1"/>
    <col min="5137" max="5137" width="1.42578125" style="126" customWidth="1"/>
    <col min="5138" max="5140" width="5.140625" style="126" customWidth="1"/>
    <col min="5141" max="5376" width="11.42578125" style="126"/>
    <col min="5377" max="5377" width="13.7109375" style="126" customWidth="1"/>
    <col min="5378" max="5380" width="6.140625" style="126" customWidth="1"/>
    <col min="5381" max="5381" width="1.42578125" style="126" customWidth="1"/>
    <col min="5382" max="5384" width="5.140625" style="126" customWidth="1"/>
    <col min="5385" max="5385" width="1.42578125" style="126" customWidth="1"/>
    <col min="5386" max="5388" width="5.140625" style="126" customWidth="1"/>
    <col min="5389" max="5389" width="1.42578125" style="126" customWidth="1"/>
    <col min="5390" max="5392" width="5.140625" style="126" customWidth="1"/>
    <col min="5393" max="5393" width="1.42578125" style="126" customWidth="1"/>
    <col min="5394" max="5396" width="5.140625" style="126" customWidth="1"/>
    <col min="5397" max="5632" width="11.42578125" style="126"/>
    <col min="5633" max="5633" width="13.7109375" style="126" customWidth="1"/>
    <col min="5634" max="5636" width="6.140625" style="126" customWidth="1"/>
    <col min="5637" max="5637" width="1.42578125" style="126" customWidth="1"/>
    <col min="5638" max="5640" width="5.140625" style="126" customWidth="1"/>
    <col min="5641" max="5641" width="1.42578125" style="126" customWidth="1"/>
    <col min="5642" max="5644" width="5.140625" style="126" customWidth="1"/>
    <col min="5645" max="5645" width="1.42578125" style="126" customWidth="1"/>
    <col min="5646" max="5648" width="5.140625" style="126" customWidth="1"/>
    <col min="5649" max="5649" width="1.42578125" style="126" customWidth="1"/>
    <col min="5650" max="5652" width="5.140625" style="126" customWidth="1"/>
    <col min="5653" max="5888" width="11.42578125" style="126"/>
    <col min="5889" max="5889" width="13.7109375" style="126" customWidth="1"/>
    <col min="5890" max="5892" width="6.140625" style="126" customWidth="1"/>
    <col min="5893" max="5893" width="1.42578125" style="126" customWidth="1"/>
    <col min="5894" max="5896" width="5.140625" style="126" customWidth="1"/>
    <col min="5897" max="5897" width="1.42578125" style="126" customWidth="1"/>
    <col min="5898" max="5900" width="5.140625" style="126" customWidth="1"/>
    <col min="5901" max="5901" width="1.42578125" style="126" customWidth="1"/>
    <col min="5902" max="5904" width="5.140625" style="126" customWidth="1"/>
    <col min="5905" max="5905" width="1.42578125" style="126" customWidth="1"/>
    <col min="5906" max="5908" width="5.140625" style="126" customWidth="1"/>
    <col min="5909" max="6144" width="11.42578125" style="126"/>
    <col min="6145" max="6145" width="13.7109375" style="126" customWidth="1"/>
    <col min="6146" max="6148" width="6.140625" style="126" customWidth="1"/>
    <col min="6149" max="6149" width="1.42578125" style="126" customWidth="1"/>
    <col min="6150" max="6152" width="5.140625" style="126" customWidth="1"/>
    <col min="6153" max="6153" width="1.42578125" style="126" customWidth="1"/>
    <col min="6154" max="6156" width="5.140625" style="126" customWidth="1"/>
    <col min="6157" max="6157" width="1.42578125" style="126" customWidth="1"/>
    <col min="6158" max="6160" width="5.140625" style="126" customWidth="1"/>
    <col min="6161" max="6161" width="1.42578125" style="126" customWidth="1"/>
    <col min="6162" max="6164" width="5.140625" style="126" customWidth="1"/>
    <col min="6165" max="6400" width="11.42578125" style="126"/>
    <col min="6401" max="6401" width="13.7109375" style="126" customWidth="1"/>
    <col min="6402" max="6404" width="6.140625" style="126" customWidth="1"/>
    <col min="6405" max="6405" width="1.42578125" style="126" customWidth="1"/>
    <col min="6406" max="6408" width="5.140625" style="126" customWidth="1"/>
    <col min="6409" max="6409" width="1.42578125" style="126" customWidth="1"/>
    <col min="6410" max="6412" width="5.140625" style="126" customWidth="1"/>
    <col min="6413" max="6413" width="1.42578125" style="126" customWidth="1"/>
    <col min="6414" max="6416" width="5.140625" style="126" customWidth="1"/>
    <col min="6417" max="6417" width="1.42578125" style="126" customWidth="1"/>
    <col min="6418" max="6420" width="5.140625" style="126" customWidth="1"/>
    <col min="6421" max="6656" width="11.42578125" style="126"/>
    <col min="6657" max="6657" width="13.7109375" style="126" customWidth="1"/>
    <col min="6658" max="6660" width="6.140625" style="126" customWidth="1"/>
    <col min="6661" max="6661" width="1.42578125" style="126" customWidth="1"/>
    <col min="6662" max="6664" width="5.140625" style="126" customWidth="1"/>
    <col min="6665" max="6665" width="1.42578125" style="126" customWidth="1"/>
    <col min="6666" max="6668" width="5.140625" style="126" customWidth="1"/>
    <col min="6669" max="6669" width="1.42578125" style="126" customWidth="1"/>
    <col min="6670" max="6672" width="5.140625" style="126" customWidth="1"/>
    <col min="6673" max="6673" width="1.42578125" style="126" customWidth="1"/>
    <col min="6674" max="6676" width="5.140625" style="126" customWidth="1"/>
    <col min="6677" max="6912" width="11.42578125" style="126"/>
    <col min="6913" max="6913" width="13.7109375" style="126" customWidth="1"/>
    <col min="6914" max="6916" width="6.140625" style="126" customWidth="1"/>
    <col min="6917" max="6917" width="1.42578125" style="126" customWidth="1"/>
    <col min="6918" max="6920" width="5.140625" style="126" customWidth="1"/>
    <col min="6921" max="6921" width="1.42578125" style="126" customWidth="1"/>
    <col min="6922" max="6924" width="5.140625" style="126" customWidth="1"/>
    <col min="6925" max="6925" width="1.42578125" style="126" customWidth="1"/>
    <col min="6926" max="6928" width="5.140625" style="126" customWidth="1"/>
    <col min="6929" max="6929" width="1.42578125" style="126" customWidth="1"/>
    <col min="6930" max="6932" width="5.140625" style="126" customWidth="1"/>
    <col min="6933" max="7168" width="11.42578125" style="126"/>
    <col min="7169" max="7169" width="13.7109375" style="126" customWidth="1"/>
    <col min="7170" max="7172" width="6.140625" style="126" customWidth="1"/>
    <col min="7173" max="7173" width="1.42578125" style="126" customWidth="1"/>
    <col min="7174" max="7176" width="5.140625" style="126" customWidth="1"/>
    <col min="7177" max="7177" width="1.42578125" style="126" customWidth="1"/>
    <col min="7178" max="7180" width="5.140625" style="126" customWidth="1"/>
    <col min="7181" max="7181" width="1.42578125" style="126" customWidth="1"/>
    <col min="7182" max="7184" width="5.140625" style="126" customWidth="1"/>
    <col min="7185" max="7185" width="1.42578125" style="126" customWidth="1"/>
    <col min="7186" max="7188" width="5.140625" style="126" customWidth="1"/>
    <col min="7189" max="7424" width="11.42578125" style="126"/>
    <col min="7425" max="7425" width="13.7109375" style="126" customWidth="1"/>
    <col min="7426" max="7428" width="6.140625" style="126" customWidth="1"/>
    <col min="7429" max="7429" width="1.42578125" style="126" customWidth="1"/>
    <col min="7430" max="7432" width="5.140625" style="126" customWidth="1"/>
    <col min="7433" max="7433" width="1.42578125" style="126" customWidth="1"/>
    <col min="7434" max="7436" width="5.140625" style="126" customWidth="1"/>
    <col min="7437" max="7437" width="1.42578125" style="126" customWidth="1"/>
    <col min="7438" max="7440" width="5.140625" style="126" customWidth="1"/>
    <col min="7441" max="7441" width="1.42578125" style="126" customWidth="1"/>
    <col min="7442" max="7444" width="5.140625" style="126" customWidth="1"/>
    <col min="7445" max="7680" width="11.42578125" style="126"/>
    <col min="7681" max="7681" width="13.7109375" style="126" customWidth="1"/>
    <col min="7682" max="7684" width="6.140625" style="126" customWidth="1"/>
    <col min="7685" max="7685" width="1.42578125" style="126" customWidth="1"/>
    <col min="7686" max="7688" width="5.140625" style="126" customWidth="1"/>
    <col min="7689" max="7689" width="1.42578125" style="126" customWidth="1"/>
    <col min="7690" max="7692" width="5.140625" style="126" customWidth="1"/>
    <col min="7693" max="7693" width="1.42578125" style="126" customWidth="1"/>
    <col min="7694" max="7696" width="5.140625" style="126" customWidth="1"/>
    <col min="7697" max="7697" width="1.42578125" style="126" customWidth="1"/>
    <col min="7698" max="7700" width="5.140625" style="126" customWidth="1"/>
    <col min="7701" max="7936" width="11.42578125" style="126"/>
    <col min="7937" max="7937" width="13.7109375" style="126" customWidth="1"/>
    <col min="7938" max="7940" width="6.140625" style="126" customWidth="1"/>
    <col min="7941" max="7941" width="1.42578125" style="126" customWidth="1"/>
    <col min="7942" max="7944" width="5.140625" style="126" customWidth="1"/>
    <col min="7945" max="7945" width="1.42578125" style="126" customWidth="1"/>
    <col min="7946" max="7948" width="5.140625" style="126" customWidth="1"/>
    <col min="7949" max="7949" width="1.42578125" style="126" customWidth="1"/>
    <col min="7950" max="7952" width="5.140625" style="126" customWidth="1"/>
    <col min="7953" max="7953" width="1.42578125" style="126" customWidth="1"/>
    <col min="7954" max="7956" width="5.140625" style="126" customWidth="1"/>
    <col min="7957" max="8192" width="11.42578125" style="126"/>
    <col min="8193" max="8193" width="13.7109375" style="126" customWidth="1"/>
    <col min="8194" max="8196" width="6.140625" style="126" customWidth="1"/>
    <col min="8197" max="8197" width="1.42578125" style="126" customWidth="1"/>
    <col min="8198" max="8200" width="5.140625" style="126" customWidth="1"/>
    <col min="8201" max="8201" width="1.42578125" style="126" customWidth="1"/>
    <col min="8202" max="8204" width="5.140625" style="126" customWidth="1"/>
    <col min="8205" max="8205" width="1.42578125" style="126" customWidth="1"/>
    <col min="8206" max="8208" width="5.140625" style="126" customWidth="1"/>
    <col min="8209" max="8209" width="1.42578125" style="126" customWidth="1"/>
    <col min="8210" max="8212" width="5.140625" style="126" customWidth="1"/>
    <col min="8213" max="8448" width="11.42578125" style="126"/>
    <col min="8449" max="8449" width="13.7109375" style="126" customWidth="1"/>
    <col min="8450" max="8452" width="6.140625" style="126" customWidth="1"/>
    <col min="8453" max="8453" width="1.42578125" style="126" customWidth="1"/>
    <col min="8454" max="8456" width="5.140625" style="126" customWidth="1"/>
    <col min="8457" max="8457" width="1.42578125" style="126" customWidth="1"/>
    <col min="8458" max="8460" width="5.140625" style="126" customWidth="1"/>
    <col min="8461" max="8461" width="1.42578125" style="126" customWidth="1"/>
    <col min="8462" max="8464" width="5.140625" style="126" customWidth="1"/>
    <col min="8465" max="8465" width="1.42578125" style="126" customWidth="1"/>
    <col min="8466" max="8468" width="5.140625" style="126" customWidth="1"/>
    <col min="8469" max="8704" width="11.42578125" style="126"/>
    <col min="8705" max="8705" width="13.7109375" style="126" customWidth="1"/>
    <col min="8706" max="8708" width="6.140625" style="126" customWidth="1"/>
    <col min="8709" max="8709" width="1.42578125" style="126" customWidth="1"/>
    <col min="8710" max="8712" width="5.140625" style="126" customWidth="1"/>
    <col min="8713" max="8713" width="1.42578125" style="126" customWidth="1"/>
    <col min="8714" max="8716" width="5.140625" style="126" customWidth="1"/>
    <col min="8717" max="8717" width="1.42578125" style="126" customWidth="1"/>
    <col min="8718" max="8720" width="5.140625" style="126" customWidth="1"/>
    <col min="8721" max="8721" width="1.42578125" style="126" customWidth="1"/>
    <col min="8722" max="8724" width="5.140625" style="126" customWidth="1"/>
    <col min="8725" max="8960" width="11.42578125" style="126"/>
    <col min="8961" max="8961" width="13.7109375" style="126" customWidth="1"/>
    <col min="8962" max="8964" width="6.140625" style="126" customWidth="1"/>
    <col min="8965" max="8965" width="1.42578125" style="126" customWidth="1"/>
    <col min="8966" max="8968" width="5.140625" style="126" customWidth="1"/>
    <col min="8969" max="8969" width="1.42578125" style="126" customWidth="1"/>
    <col min="8970" max="8972" width="5.140625" style="126" customWidth="1"/>
    <col min="8973" max="8973" width="1.42578125" style="126" customWidth="1"/>
    <col min="8974" max="8976" width="5.140625" style="126" customWidth="1"/>
    <col min="8977" max="8977" width="1.42578125" style="126" customWidth="1"/>
    <col min="8978" max="8980" width="5.140625" style="126" customWidth="1"/>
    <col min="8981" max="9216" width="11.42578125" style="126"/>
    <col min="9217" max="9217" width="13.7109375" style="126" customWidth="1"/>
    <col min="9218" max="9220" width="6.140625" style="126" customWidth="1"/>
    <col min="9221" max="9221" width="1.42578125" style="126" customWidth="1"/>
    <col min="9222" max="9224" width="5.140625" style="126" customWidth="1"/>
    <col min="9225" max="9225" width="1.42578125" style="126" customWidth="1"/>
    <col min="9226" max="9228" width="5.140625" style="126" customWidth="1"/>
    <col min="9229" max="9229" width="1.42578125" style="126" customWidth="1"/>
    <col min="9230" max="9232" width="5.140625" style="126" customWidth="1"/>
    <col min="9233" max="9233" width="1.42578125" style="126" customWidth="1"/>
    <col min="9234" max="9236" width="5.140625" style="126" customWidth="1"/>
    <col min="9237" max="9472" width="11.42578125" style="126"/>
    <col min="9473" max="9473" width="13.7109375" style="126" customWidth="1"/>
    <col min="9474" max="9476" width="6.140625" style="126" customWidth="1"/>
    <col min="9477" max="9477" width="1.42578125" style="126" customWidth="1"/>
    <col min="9478" max="9480" width="5.140625" style="126" customWidth="1"/>
    <col min="9481" max="9481" width="1.42578125" style="126" customWidth="1"/>
    <col min="9482" max="9484" width="5.140625" style="126" customWidth="1"/>
    <col min="9485" max="9485" width="1.42578125" style="126" customWidth="1"/>
    <col min="9486" max="9488" width="5.140625" style="126" customWidth="1"/>
    <col min="9489" max="9489" width="1.42578125" style="126" customWidth="1"/>
    <col min="9490" max="9492" width="5.140625" style="126" customWidth="1"/>
    <col min="9493" max="9728" width="11.42578125" style="126"/>
    <col min="9729" max="9729" width="13.7109375" style="126" customWidth="1"/>
    <col min="9730" max="9732" width="6.140625" style="126" customWidth="1"/>
    <col min="9733" max="9733" width="1.42578125" style="126" customWidth="1"/>
    <col min="9734" max="9736" width="5.140625" style="126" customWidth="1"/>
    <col min="9737" max="9737" width="1.42578125" style="126" customWidth="1"/>
    <col min="9738" max="9740" width="5.140625" style="126" customWidth="1"/>
    <col min="9741" max="9741" width="1.42578125" style="126" customWidth="1"/>
    <col min="9742" max="9744" width="5.140625" style="126" customWidth="1"/>
    <col min="9745" max="9745" width="1.42578125" style="126" customWidth="1"/>
    <col min="9746" max="9748" width="5.140625" style="126" customWidth="1"/>
    <col min="9749" max="9984" width="11.42578125" style="126"/>
    <col min="9985" max="9985" width="13.7109375" style="126" customWidth="1"/>
    <col min="9986" max="9988" width="6.140625" style="126" customWidth="1"/>
    <col min="9989" max="9989" width="1.42578125" style="126" customWidth="1"/>
    <col min="9990" max="9992" width="5.140625" style="126" customWidth="1"/>
    <col min="9993" max="9993" width="1.42578125" style="126" customWidth="1"/>
    <col min="9994" max="9996" width="5.140625" style="126" customWidth="1"/>
    <col min="9997" max="9997" width="1.42578125" style="126" customWidth="1"/>
    <col min="9998" max="10000" width="5.140625" style="126" customWidth="1"/>
    <col min="10001" max="10001" width="1.42578125" style="126" customWidth="1"/>
    <col min="10002" max="10004" width="5.140625" style="126" customWidth="1"/>
    <col min="10005" max="10240" width="11.42578125" style="126"/>
    <col min="10241" max="10241" width="13.7109375" style="126" customWidth="1"/>
    <col min="10242" max="10244" width="6.140625" style="126" customWidth="1"/>
    <col min="10245" max="10245" width="1.42578125" style="126" customWidth="1"/>
    <col min="10246" max="10248" width="5.140625" style="126" customWidth="1"/>
    <col min="10249" max="10249" width="1.42578125" style="126" customWidth="1"/>
    <col min="10250" max="10252" width="5.140625" style="126" customWidth="1"/>
    <col min="10253" max="10253" width="1.42578125" style="126" customWidth="1"/>
    <col min="10254" max="10256" width="5.140625" style="126" customWidth="1"/>
    <col min="10257" max="10257" width="1.42578125" style="126" customWidth="1"/>
    <col min="10258" max="10260" width="5.140625" style="126" customWidth="1"/>
    <col min="10261" max="10496" width="11.42578125" style="126"/>
    <col min="10497" max="10497" width="13.7109375" style="126" customWidth="1"/>
    <col min="10498" max="10500" width="6.140625" style="126" customWidth="1"/>
    <col min="10501" max="10501" width="1.42578125" style="126" customWidth="1"/>
    <col min="10502" max="10504" width="5.140625" style="126" customWidth="1"/>
    <col min="10505" max="10505" width="1.42578125" style="126" customWidth="1"/>
    <col min="10506" max="10508" width="5.140625" style="126" customWidth="1"/>
    <col min="10509" max="10509" width="1.42578125" style="126" customWidth="1"/>
    <col min="10510" max="10512" width="5.140625" style="126" customWidth="1"/>
    <col min="10513" max="10513" width="1.42578125" style="126" customWidth="1"/>
    <col min="10514" max="10516" width="5.140625" style="126" customWidth="1"/>
    <col min="10517" max="10752" width="11.42578125" style="126"/>
    <col min="10753" max="10753" width="13.7109375" style="126" customWidth="1"/>
    <col min="10754" max="10756" width="6.140625" style="126" customWidth="1"/>
    <col min="10757" max="10757" width="1.42578125" style="126" customWidth="1"/>
    <col min="10758" max="10760" width="5.140625" style="126" customWidth="1"/>
    <col min="10761" max="10761" width="1.42578125" style="126" customWidth="1"/>
    <col min="10762" max="10764" width="5.140625" style="126" customWidth="1"/>
    <col min="10765" max="10765" width="1.42578125" style="126" customWidth="1"/>
    <col min="10766" max="10768" width="5.140625" style="126" customWidth="1"/>
    <col min="10769" max="10769" width="1.42578125" style="126" customWidth="1"/>
    <col min="10770" max="10772" width="5.140625" style="126" customWidth="1"/>
    <col min="10773" max="11008" width="11.42578125" style="126"/>
    <col min="11009" max="11009" width="13.7109375" style="126" customWidth="1"/>
    <col min="11010" max="11012" width="6.140625" style="126" customWidth="1"/>
    <col min="11013" max="11013" width="1.42578125" style="126" customWidth="1"/>
    <col min="11014" max="11016" width="5.140625" style="126" customWidth="1"/>
    <col min="11017" max="11017" width="1.42578125" style="126" customWidth="1"/>
    <col min="11018" max="11020" width="5.140625" style="126" customWidth="1"/>
    <col min="11021" max="11021" width="1.42578125" style="126" customWidth="1"/>
    <col min="11022" max="11024" width="5.140625" style="126" customWidth="1"/>
    <col min="11025" max="11025" width="1.42578125" style="126" customWidth="1"/>
    <col min="11026" max="11028" width="5.140625" style="126" customWidth="1"/>
    <col min="11029" max="11264" width="11.42578125" style="126"/>
    <col min="11265" max="11265" width="13.7109375" style="126" customWidth="1"/>
    <col min="11266" max="11268" width="6.140625" style="126" customWidth="1"/>
    <col min="11269" max="11269" width="1.42578125" style="126" customWidth="1"/>
    <col min="11270" max="11272" width="5.140625" style="126" customWidth="1"/>
    <col min="11273" max="11273" width="1.42578125" style="126" customWidth="1"/>
    <col min="11274" max="11276" width="5.140625" style="126" customWidth="1"/>
    <col min="11277" max="11277" width="1.42578125" style="126" customWidth="1"/>
    <col min="11278" max="11280" width="5.140625" style="126" customWidth="1"/>
    <col min="11281" max="11281" width="1.42578125" style="126" customWidth="1"/>
    <col min="11282" max="11284" width="5.140625" style="126" customWidth="1"/>
    <col min="11285" max="11520" width="11.42578125" style="126"/>
    <col min="11521" max="11521" width="13.7109375" style="126" customWidth="1"/>
    <col min="11522" max="11524" width="6.140625" style="126" customWidth="1"/>
    <col min="11525" max="11525" width="1.42578125" style="126" customWidth="1"/>
    <col min="11526" max="11528" width="5.140625" style="126" customWidth="1"/>
    <col min="11529" max="11529" width="1.42578125" style="126" customWidth="1"/>
    <col min="11530" max="11532" width="5.140625" style="126" customWidth="1"/>
    <col min="11533" max="11533" width="1.42578125" style="126" customWidth="1"/>
    <col min="11534" max="11536" width="5.140625" style="126" customWidth="1"/>
    <col min="11537" max="11537" width="1.42578125" style="126" customWidth="1"/>
    <col min="11538" max="11540" width="5.140625" style="126" customWidth="1"/>
    <col min="11541" max="11776" width="11.42578125" style="126"/>
    <col min="11777" max="11777" width="13.7109375" style="126" customWidth="1"/>
    <col min="11778" max="11780" width="6.140625" style="126" customWidth="1"/>
    <col min="11781" max="11781" width="1.42578125" style="126" customWidth="1"/>
    <col min="11782" max="11784" width="5.140625" style="126" customWidth="1"/>
    <col min="11785" max="11785" width="1.42578125" style="126" customWidth="1"/>
    <col min="11786" max="11788" width="5.140625" style="126" customWidth="1"/>
    <col min="11789" max="11789" width="1.42578125" style="126" customWidth="1"/>
    <col min="11790" max="11792" width="5.140625" style="126" customWidth="1"/>
    <col min="11793" max="11793" width="1.42578125" style="126" customWidth="1"/>
    <col min="11794" max="11796" width="5.140625" style="126" customWidth="1"/>
    <col min="11797" max="12032" width="11.42578125" style="126"/>
    <col min="12033" max="12033" width="13.7109375" style="126" customWidth="1"/>
    <col min="12034" max="12036" width="6.140625" style="126" customWidth="1"/>
    <col min="12037" max="12037" width="1.42578125" style="126" customWidth="1"/>
    <col min="12038" max="12040" width="5.140625" style="126" customWidth="1"/>
    <col min="12041" max="12041" width="1.42578125" style="126" customWidth="1"/>
    <col min="12042" max="12044" width="5.140625" style="126" customWidth="1"/>
    <col min="12045" max="12045" width="1.42578125" style="126" customWidth="1"/>
    <col min="12046" max="12048" width="5.140625" style="126" customWidth="1"/>
    <col min="12049" max="12049" width="1.42578125" style="126" customWidth="1"/>
    <col min="12050" max="12052" width="5.140625" style="126" customWidth="1"/>
    <col min="12053" max="12288" width="11.42578125" style="126"/>
    <col min="12289" max="12289" width="13.7109375" style="126" customWidth="1"/>
    <col min="12290" max="12292" width="6.140625" style="126" customWidth="1"/>
    <col min="12293" max="12293" width="1.42578125" style="126" customWidth="1"/>
    <col min="12294" max="12296" width="5.140625" style="126" customWidth="1"/>
    <col min="12297" max="12297" width="1.42578125" style="126" customWidth="1"/>
    <col min="12298" max="12300" width="5.140625" style="126" customWidth="1"/>
    <col min="12301" max="12301" width="1.42578125" style="126" customWidth="1"/>
    <col min="12302" max="12304" width="5.140625" style="126" customWidth="1"/>
    <col min="12305" max="12305" width="1.42578125" style="126" customWidth="1"/>
    <col min="12306" max="12308" width="5.140625" style="126" customWidth="1"/>
    <col min="12309" max="12544" width="11.42578125" style="126"/>
    <col min="12545" max="12545" width="13.7109375" style="126" customWidth="1"/>
    <col min="12546" max="12548" width="6.140625" style="126" customWidth="1"/>
    <col min="12549" max="12549" width="1.42578125" style="126" customWidth="1"/>
    <col min="12550" max="12552" width="5.140625" style="126" customWidth="1"/>
    <col min="12553" max="12553" width="1.42578125" style="126" customWidth="1"/>
    <col min="12554" max="12556" width="5.140625" style="126" customWidth="1"/>
    <col min="12557" max="12557" width="1.42578125" style="126" customWidth="1"/>
    <col min="12558" max="12560" width="5.140625" style="126" customWidth="1"/>
    <col min="12561" max="12561" width="1.42578125" style="126" customWidth="1"/>
    <col min="12562" max="12564" width="5.140625" style="126" customWidth="1"/>
    <col min="12565" max="12800" width="11.42578125" style="126"/>
    <col min="12801" max="12801" width="13.7109375" style="126" customWidth="1"/>
    <col min="12802" max="12804" width="6.140625" style="126" customWidth="1"/>
    <col min="12805" max="12805" width="1.42578125" style="126" customWidth="1"/>
    <col min="12806" max="12808" width="5.140625" style="126" customWidth="1"/>
    <col min="12809" max="12809" width="1.42578125" style="126" customWidth="1"/>
    <col min="12810" max="12812" width="5.140625" style="126" customWidth="1"/>
    <col min="12813" max="12813" width="1.42578125" style="126" customWidth="1"/>
    <col min="12814" max="12816" width="5.140625" style="126" customWidth="1"/>
    <col min="12817" max="12817" width="1.42578125" style="126" customWidth="1"/>
    <col min="12818" max="12820" width="5.140625" style="126" customWidth="1"/>
    <col min="12821" max="13056" width="11.42578125" style="126"/>
    <col min="13057" max="13057" width="13.7109375" style="126" customWidth="1"/>
    <col min="13058" max="13060" width="6.140625" style="126" customWidth="1"/>
    <col min="13061" max="13061" width="1.42578125" style="126" customWidth="1"/>
    <col min="13062" max="13064" width="5.140625" style="126" customWidth="1"/>
    <col min="13065" max="13065" width="1.42578125" style="126" customWidth="1"/>
    <col min="13066" max="13068" width="5.140625" style="126" customWidth="1"/>
    <col min="13069" max="13069" width="1.42578125" style="126" customWidth="1"/>
    <col min="13070" max="13072" width="5.140625" style="126" customWidth="1"/>
    <col min="13073" max="13073" width="1.42578125" style="126" customWidth="1"/>
    <col min="13074" max="13076" width="5.140625" style="126" customWidth="1"/>
    <col min="13077" max="13312" width="11.42578125" style="126"/>
    <col min="13313" max="13313" width="13.7109375" style="126" customWidth="1"/>
    <col min="13314" max="13316" width="6.140625" style="126" customWidth="1"/>
    <col min="13317" max="13317" width="1.42578125" style="126" customWidth="1"/>
    <col min="13318" max="13320" width="5.140625" style="126" customWidth="1"/>
    <col min="13321" max="13321" width="1.42578125" style="126" customWidth="1"/>
    <col min="13322" max="13324" width="5.140625" style="126" customWidth="1"/>
    <col min="13325" max="13325" width="1.42578125" style="126" customWidth="1"/>
    <col min="13326" max="13328" width="5.140625" style="126" customWidth="1"/>
    <col min="13329" max="13329" width="1.42578125" style="126" customWidth="1"/>
    <col min="13330" max="13332" width="5.140625" style="126" customWidth="1"/>
    <col min="13333" max="13568" width="11.42578125" style="126"/>
    <col min="13569" max="13569" width="13.7109375" style="126" customWidth="1"/>
    <col min="13570" max="13572" width="6.140625" style="126" customWidth="1"/>
    <col min="13573" max="13573" width="1.42578125" style="126" customWidth="1"/>
    <col min="13574" max="13576" width="5.140625" style="126" customWidth="1"/>
    <col min="13577" max="13577" width="1.42578125" style="126" customWidth="1"/>
    <col min="13578" max="13580" width="5.140625" style="126" customWidth="1"/>
    <col min="13581" max="13581" width="1.42578125" style="126" customWidth="1"/>
    <col min="13582" max="13584" width="5.140625" style="126" customWidth="1"/>
    <col min="13585" max="13585" width="1.42578125" style="126" customWidth="1"/>
    <col min="13586" max="13588" width="5.140625" style="126" customWidth="1"/>
    <col min="13589" max="13824" width="11.42578125" style="126"/>
    <col min="13825" max="13825" width="13.7109375" style="126" customWidth="1"/>
    <col min="13826" max="13828" width="6.140625" style="126" customWidth="1"/>
    <col min="13829" max="13829" width="1.42578125" style="126" customWidth="1"/>
    <col min="13830" max="13832" width="5.140625" style="126" customWidth="1"/>
    <col min="13833" max="13833" width="1.42578125" style="126" customWidth="1"/>
    <col min="13834" max="13836" width="5.140625" style="126" customWidth="1"/>
    <col min="13837" max="13837" width="1.42578125" style="126" customWidth="1"/>
    <col min="13838" max="13840" width="5.140625" style="126" customWidth="1"/>
    <col min="13841" max="13841" width="1.42578125" style="126" customWidth="1"/>
    <col min="13842" max="13844" width="5.140625" style="126" customWidth="1"/>
    <col min="13845" max="14080" width="11.42578125" style="126"/>
    <col min="14081" max="14081" width="13.7109375" style="126" customWidth="1"/>
    <col min="14082" max="14084" width="6.140625" style="126" customWidth="1"/>
    <col min="14085" max="14085" width="1.42578125" style="126" customWidth="1"/>
    <col min="14086" max="14088" width="5.140625" style="126" customWidth="1"/>
    <col min="14089" max="14089" width="1.42578125" style="126" customWidth="1"/>
    <col min="14090" max="14092" width="5.140625" style="126" customWidth="1"/>
    <col min="14093" max="14093" width="1.42578125" style="126" customWidth="1"/>
    <col min="14094" max="14096" width="5.140625" style="126" customWidth="1"/>
    <col min="14097" max="14097" width="1.42578125" style="126" customWidth="1"/>
    <col min="14098" max="14100" width="5.140625" style="126" customWidth="1"/>
    <col min="14101" max="14336" width="11.42578125" style="126"/>
    <col min="14337" max="14337" width="13.7109375" style="126" customWidth="1"/>
    <col min="14338" max="14340" width="6.140625" style="126" customWidth="1"/>
    <col min="14341" max="14341" width="1.42578125" style="126" customWidth="1"/>
    <col min="14342" max="14344" width="5.140625" style="126" customWidth="1"/>
    <col min="14345" max="14345" width="1.42578125" style="126" customWidth="1"/>
    <col min="14346" max="14348" width="5.140625" style="126" customWidth="1"/>
    <col min="14349" max="14349" width="1.42578125" style="126" customWidth="1"/>
    <col min="14350" max="14352" width="5.140625" style="126" customWidth="1"/>
    <col min="14353" max="14353" width="1.42578125" style="126" customWidth="1"/>
    <col min="14354" max="14356" width="5.140625" style="126" customWidth="1"/>
    <col min="14357" max="14592" width="11.42578125" style="126"/>
    <col min="14593" max="14593" width="13.7109375" style="126" customWidth="1"/>
    <col min="14594" max="14596" width="6.140625" style="126" customWidth="1"/>
    <col min="14597" max="14597" width="1.42578125" style="126" customWidth="1"/>
    <col min="14598" max="14600" width="5.140625" style="126" customWidth="1"/>
    <col min="14601" max="14601" width="1.42578125" style="126" customWidth="1"/>
    <col min="14602" max="14604" width="5.140625" style="126" customWidth="1"/>
    <col min="14605" max="14605" width="1.42578125" style="126" customWidth="1"/>
    <col min="14606" max="14608" width="5.140625" style="126" customWidth="1"/>
    <col min="14609" max="14609" width="1.42578125" style="126" customWidth="1"/>
    <col min="14610" max="14612" width="5.140625" style="126" customWidth="1"/>
    <col min="14613" max="14848" width="11.42578125" style="126"/>
    <col min="14849" max="14849" width="13.7109375" style="126" customWidth="1"/>
    <col min="14850" max="14852" width="6.140625" style="126" customWidth="1"/>
    <col min="14853" max="14853" width="1.42578125" style="126" customWidth="1"/>
    <col min="14854" max="14856" width="5.140625" style="126" customWidth="1"/>
    <col min="14857" max="14857" width="1.42578125" style="126" customWidth="1"/>
    <col min="14858" max="14860" width="5.140625" style="126" customWidth="1"/>
    <col min="14861" max="14861" width="1.42578125" style="126" customWidth="1"/>
    <col min="14862" max="14864" width="5.140625" style="126" customWidth="1"/>
    <col min="14865" max="14865" width="1.42578125" style="126" customWidth="1"/>
    <col min="14866" max="14868" width="5.140625" style="126" customWidth="1"/>
    <col min="14869" max="15104" width="11.42578125" style="126"/>
    <col min="15105" max="15105" width="13.7109375" style="126" customWidth="1"/>
    <col min="15106" max="15108" width="6.140625" style="126" customWidth="1"/>
    <col min="15109" max="15109" width="1.42578125" style="126" customWidth="1"/>
    <col min="15110" max="15112" width="5.140625" style="126" customWidth="1"/>
    <col min="15113" max="15113" width="1.42578125" style="126" customWidth="1"/>
    <col min="15114" max="15116" width="5.140625" style="126" customWidth="1"/>
    <col min="15117" max="15117" width="1.42578125" style="126" customWidth="1"/>
    <col min="15118" max="15120" width="5.140625" style="126" customWidth="1"/>
    <col min="15121" max="15121" width="1.42578125" style="126" customWidth="1"/>
    <col min="15122" max="15124" width="5.140625" style="126" customWidth="1"/>
    <col min="15125" max="15360" width="11.42578125" style="126"/>
    <col min="15361" max="15361" width="13.7109375" style="126" customWidth="1"/>
    <col min="15362" max="15364" width="6.140625" style="126" customWidth="1"/>
    <col min="15365" max="15365" width="1.42578125" style="126" customWidth="1"/>
    <col min="15366" max="15368" width="5.140625" style="126" customWidth="1"/>
    <col min="15369" max="15369" width="1.42578125" style="126" customWidth="1"/>
    <col min="15370" max="15372" width="5.140625" style="126" customWidth="1"/>
    <col min="15373" max="15373" width="1.42578125" style="126" customWidth="1"/>
    <col min="15374" max="15376" width="5.140625" style="126" customWidth="1"/>
    <col min="15377" max="15377" width="1.42578125" style="126" customWidth="1"/>
    <col min="15378" max="15380" width="5.140625" style="126" customWidth="1"/>
    <col min="15381" max="15616" width="11.42578125" style="126"/>
    <col min="15617" max="15617" width="13.7109375" style="126" customWidth="1"/>
    <col min="15618" max="15620" width="6.140625" style="126" customWidth="1"/>
    <col min="15621" max="15621" width="1.42578125" style="126" customWidth="1"/>
    <col min="15622" max="15624" width="5.140625" style="126" customWidth="1"/>
    <col min="15625" max="15625" width="1.42578125" style="126" customWidth="1"/>
    <col min="15626" max="15628" width="5.140625" style="126" customWidth="1"/>
    <col min="15629" max="15629" width="1.42578125" style="126" customWidth="1"/>
    <col min="15630" max="15632" width="5.140625" style="126" customWidth="1"/>
    <col min="15633" max="15633" width="1.42578125" style="126" customWidth="1"/>
    <col min="15634" max="15636" width="5.140625" style="126" customWidth="1"/>
    <col min="15637" max="15872" width="11.42578125" style="126"/>
    <col min="15873" max="15873" width="13.7109375" style="126" customWidth="1"/>
    <col min="15874" max="15876" width="6.140625" style="126" customWidth="1"/>
    <col min="15877" max="15877" width="1.42578125" style="126" customWidth="1"/>
    <col min="15878" max="15880" width="5.140625" style="126" customWidth="1"/>
    <col min="15881" max="15881" width="1.42578125" style="126" customWidth="1"/>
    <col min="15882" max="15884" width="5.140625" style="126" customWidth="1"/>
    <col min="15885" max="15885" width="1.42578125" style="126" customWidth="1"/>
    <col min="15886" max="15888" width="5.140625" style="126" customWidth="1"/>
    <col min="15889" max="15889" width="1.42578125" style="126" customWidth="1"/>
    <col min="15890" max="15892" width="5.140625" style="126" customWidth="1"/>
    <col min="15893" max="16128" width="11.42578125" style="126"/>
    <col min="16129" max="16129" width="13.7109375" style="126" customWidth="1"/>
    <col min="16130" max="16132" width="6.140625" style="126" customWidth="1"/>
    <col min="16133" max="16133" width="1.42578125" style="126" customWidth="1"/>
    <col min="16134" max="16136" width="5.140625" style="126" customWidth="1"/>
    <col min="16137" max="16137" width="1.42578125" style="126" customWidth="1"/>
    <col min="16138" max="16140" width="5.140625" style="126" customWidth="1"/>
    <col min="16141" max="16141" width="1.42578125" style="126" customWidth="1"/>
    <col min="16142" max="16144" width="5.140625" style="126" customWidth="1"/>
    <col min="16145" max="16145" width="1.42578125" style="126" customWidth="1"/>
    <col min="16146" max="16148" width="5.140625" style="126" customWidth="1"/>
    <col min="16149" max="16384" width="11.42578125" style="126"/>
  </cols>
  <sheetData>
    <row r="1" spans="1:24" ht="15" customHeight="1" x14ac:dyDescent="0.25">
      <c r="A1" s="308" t="s">
        <v>278</v>
      </c>
      <c r="B1" s="308"/>
      <c r="C1" s="308"/>
      <c r="D1" s="308"/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W1" s="286" t="s">
        <v>362</v>
      </c>
      <c r="X1" s="286"/>
    </row>
    <row r="2" spans="1:24" ht="15" customHeight="1" x14ac:dyDescent="0.25">
      <c r="A2" s="307" t="s">
        <v>111</v>
      </c>
      <c r="B2" s="307"/>
      <c r="C2" s="307"/>
      <c r="D2" s="307"/>
      <c r="E2" s="307"/>
      <c r="F2" s="307"/>
      <c r="G2" s="307"/>
      <c r="H2" s="307"/>
      <c r="I2" s="307"/>
      <c r="J2" s="307"/>
      <c r="K2" s="307"/>
      <c r="L2" s="307"/>
      <c r="M2" s="307"/>
      <c r="N2" s="307"/>
      <c r="O2" s="307"/>
      <c r="P2" s="307"/>
      <c r="Q2" s="307"/>
      <c r="R2" s="307"/>
      <c r="S2" s="307"/>
      <c r="T2" s="307"/>
      <c r="W2" s="286"/>
      <c r="X2" s="286"/>
    </row>
    <row r="3" spans="1:24" ht="15" customHeight="1" x14ac:dyDescent="0.25">
      <c r="A3" s="308" t="s">
        <v>277</v>
      </c>
      <c r="B3" s="308"/>
      <c r="C3" s="308"/>
      <c r="D3" s="308"/>
      <c r="E3" s="308"/>
      <c r="F3" s="308"/>
      <c r="G3" s="308"/>
      <c r="H3" s="308"/>
      <c r="I3" s="308"/>
      <c r="J3" s="308"/>
      <c r="K3" s="308"/>
      <c r="L3" s="308"/>
      <c r="M3" s="308"/>
      <c r="N3" s="308"/>
      <c r="O3" s="308"/>
      <c r="P3" s="308"/>
      <c r="Q3" s="308"/>
      <c r="R3" s="308"/>
      <c r="S3" s="308"/>
      <c r="T3" s="308"/>
    </row>
    <row r="4" spans="1:24" ht="15" customHeight="1" x14ac:dyDescent="0.25">
      <c r="A4" s="307" t="s">
        <v>268</v>
      </c>
      <c r="B4" s="307"/>
      <c r="C4" s="307"/>
      <c r="D4" s="307"/>
      <c r="E4" s="307"/>
      <c r="F4" s="307"/>
      <c r="G4" s="307"/>
      <c r="H4" s="307"/>
      <c r="I4" s="307"/>
      <c r="J4" s="307"/>
      <c r="K4" s="307"/>
      <c r="L4" s="307"/>
      <c r="M4" s="307"/>
      <c r="N4" s="307"/>
      <c r="O4" s="307"/>
      <c r="P4" s="307"/>
      <c r="Q4" s="307"/>
      <c r="R4" s="307"/>
      <c r="S4" s="307"/>
      <c r="T4" s="307"/>
    </row>
    <row r="5" spans="1:24" ht="15" customHeight="1" x14ac:dyDescent="0.25">
      <c r="A5" s="308" t="s">
        <v>253</v>
      </c>
      <c r="B5" s="308"/>
      <c r="C5" s="308"/>
      <c r="D5" s="308"/>
      <c r="E5" s="308"/>
      <c r="F5" s="308"/>
      <c r="G5" s="308"/>
      <c r="H5" s="308"/>
      <c r="I5" s="308"/>
      <c r="J5" s="308"/>
      <c r="K5" s="308"/>
      <c r="L5" s="308"/>
      <c r="M5" s="308"/>
      <c r="N5" s="308"/>
      <c r="O5" s="308"/>
      <c r="P5" s="308"/>
      <c r="Q5" s="308"/>
      <c r="R5" s="308"/>
      <c r="S5" s="308"/>
      <c r="T5" s="308"/>
    </row>
    <row r="6" spans="1:24" ht="15" customHeight="1" x14ac:dyDescent="0.25">
      <c r="A6" s="307" t="s">
        <v>259</v>
      </c>
      <c r="B6" s="307"/>
      <c r="C6" s="307"/>
      <c r="D6" s="307"/>
      <c r="E6" s="307"/>
      <c r="F6" s="307"/>
      <c r="G6" s="307"/>
      <c r="H6" s="307"/>
      <c r="I6" s="307"/>
      <c r="J6" s="307"/>
      <c r="K6" s="307"/>
      <c r="L6" s="307"/>
      <c r="M6" s="307"/>
      <c r="N6" s="307"/>
      <c r="O6" s="307"/>
      <c r="P6" s="307"/>
      <c r="Q6" s="307"/>
      <c r="R6" s="307"/>
      <c r="S6" s="307"/>
      <c r="T6" s="307"/>
    </row>
    <row r="7" spans="1:24" ht="15" customHeight="1" thickBot="1" x14ac:dyDescent="0.3">
      <c r="A7" s="124"/>
      <c r="B7" s="147"/>
      <c r="C7" s="124"/>
      <c r="D7" s="124"/>
      <c r="E7" s="124"/>
      <c r="F7" s="125"/>
      <c r="G7" s="124"/>
      <c r="H7" s="124"/>
      <c r="I7" s="124"/>
      <c r="J7" s="124"/>
      <c r="K7" s="124"/>
      <c r="L7" s="124"/>
      <c r="M7" s="124"/>
      <c r="N7" s="124"/>
      <c r="O7" s="124"/>
      <c r="P7" s="124"/>
      <c r="Q7" s="124"/>
      <c r="R7" s="124"/>
      <c r="S7" s="124"/>
      <c r="T7" s="124"/>
    </row>
    <row r="8" spans="1:24" ht="15" customHeight="1" x14ac:dyDescent="0.25">
      <c r="A8" s="309" t="s">
        <v>264</v>
      </c>
      <c r="B8" s="302" t="s">
        <v>19</v>
      </c>
      <c r="C8" s="302" t="s">
        <v>265</v>
      </c>
      <c r="D8" s="302"/>
      <c r="E8" s="111"/>
      <c r="F8" s="302" t="s">
        <v>64</v>
      </c>
      <c r="G8" s="302"/>
      <c r="H8" s="302"/>
      <c r="I8" s="111"/>
      <c r="J8" s="302" t="s">
        <v>65</v>
      </c>
      <c r="K8" s="302"/>
      <c r="L8" s="302"/>
      <c r="M8" s="111"/>
      <c r="N8" s="302" t="s">
        <v>66</v>
      </c>
      <c r="O8" s="302"/>
      <c r="P8" s="302"/>
      <c r="Q8" s="111"/>
      <c r="R8" s="302" t="s">
        <v>67</v>
      </c>
      <c r="S8" s="302"/>
      <c r="T8" s="302"/>
    </row>
    <row r="9" spans="1:24" ht="15" customHeight="1" thickBot="1" x14ac:dyDescent="0.3">
      <c r="A9" s="310"/>
      <c r="B9" s="112" t="s">
        <v>70</v>
      </c>
      <c r="C9" s="112" t="s">
        <v>71</v>
      </c>
      <c r="D9" s="112" t="s">
        <v>72</v>
      </c>
      <c r="E9" s="113"/>
      <c r="F9" s="112" t="s">
        <v>70</v>
      </c>
      <c r="G9" s="112" t="s">
        <v>71</v>
      </c>
      <c r="H9" s="112" t="s">
        <v>72</v>
      </c>
      <c r="I9" s="113"/>
      <c r="J9" s="112" t="s">
        <v>70</v>
      </c>
      <c r="K9" s="112" t="s">
        <v>71</v>
      </c>
      <c r="L9" s="112" t="s">
        <v>72</v>
      </c>
      <c r="M9" s="113"/>
      <c r="N9" s="112" t="s">
        <v>70</v>
      </c>
      <c r="O9" s="112" t="s">
        <v>71</v>
      </c>
      <c r="P9" s="112" t="s">
        <v>72</v>
      </c>
      <c r="Q9" s="113"/>
      <c r="R9" s="112" t="s">
        <v>70</v>
      </c>
      <c r="S9" s="112" t="s">
        <v>71</v>
      </c>
      <c r="T9" s="112" t="s">
        <v>72</v>
      </c>
    </row>
    <row r="10" spans="1:24" ht="15" customHeight="1" x14ac:dyDescent="0.25">
      <c r="A10" s="317" t="s">
        <v>11</v>
      </c>
      <c r="B10" s="318"/>
      <c r="C10" s="318"/>
      <c r="D10" s="318"/>
      <c r="E10" s="318"/>
      <c r="F10" s="318"/>
      <c r="G10" s="318"/>
      <c r="H10" s="318"/>
      <c r="I10" s="318"/>
      <c r="J10" s="318"/>
      <c r="K10" s="318"/>
      <c r="L10" s="318"/>
      <c r="M10" s="318"/>
      <c r="N10" s="318"/>
      <c r="O10" s="318"/>
      <c r="P10" s="318"/>
      <c r="Q10" s="318"/>
      <c r="R10" s="318"/>
      <c r="S10" s="318"/>
      <c r="T10" s="318"/>
    </row>
    <row r="11" spans="1:24" ht="15" customHeight="1" x14ac:dyDescent="0.25">
      <c r="A11" s="129"/>
      <c r="B11" s="115"/>
      <c r="C11" s="115"/>
      <c r="D11" s="115"/>
      <c r="E11" s="116"/>
      <c r="F11" s="115"/>
      <c r="G11" s="115"/>
      <c r="H11" s="115"/>
      <c r="I11" s="116"/>
      <c r="J11" s="115"/>
      <c r="K11" s="115"/>
      <c r="L11" s="115"/>
      <c r="M11" s="116"/>
      <c r="N11" s="115"/>
      <c r="O11" s="115"/>
      <c r="P11" s="115"/>
      <c r="Q11" s="116"/>
      <c r="R11" s="115"/>
      <c r="S11" s="115"/>
      <c r="T11" s="115"/>
    </row>
    <row r="12" spans="1:24" s="151" customFormat="1" ht="15" customHeight="1" x14ac:dyDescent="0.25">
      <c r="A12" s="154" t="s">
        <v>266</v>
      </c>
      <c r="B12" s="148">
        <f>SUM(B14:B16)</f>
        <v>166</v>
      </c>
      <c r="C12" s="148">
        <f>SUM(C14:C16)</f>
        <v>55</v>
      </c>
      <c r="D12" s="148">
        <f>SUM(D14:D16)</f>
        <v>111</v>
      </c>
      <c r="E12" s="148"/>
      <c r="F12" s="148">
        <f>SUM(F14:F16)</f>
        <v>36</v>
      </c>
      <c r="G12" s="148">
        <f>SUM(G14:G16)</f>
        <v>14</v>
      </c>
      <c r="H12" s="148">
        <f>SUM(H14:H16)</f>
        <v>22</v>
      </c>
      <c r="I12" s="148"/>
      <c r="J12" s="148">
        <f>SUM(J14:J16)</f>
        <v>36</v>
      </c>
      <c r="K12" s="148">
        <f>SUM(K14:K16)</f>
        <v>9</v>
      </c>
      <c r="L12" s="148">
        <f>SUM(L14:L16)</f>
        <v>27</v>
      </c>
      <c r="M12" s="148"/>
      <c r="N12" s="148">
        <f>SUM(N14:N16)</f>
        <v>36</v>
      </c>
      <c r="O12" s="148">
        <f>SUM(O14:O16)</f>
        <v>18</v>
      </c>
      <c r="P12" s="148">
        <f>SUM(P14:P16)</f>
        <v>18</v>
      </c>
      <c r="Q12" s="148"/>
      <c r="R12" s="148">
        <f>SUM(R14:R16)</f>
        <v>58</v>
      </c>
      <c r="S12" s="148">
        <f>SUM(S14:S16)</f>
        <v>14</v>
      </c>
      <c r="T12" s="148">
        <f>SUM(T14:T16)</f>
        <v>44</v>
      </c>
    </row>
    <row r="13" spans="1:24" ht="15" customHeight="1" x14ac:dyDescent="0.25">
      <c r="A13" s="110"/>
      <c r="B13" s="148"/>
      <c r="C13" s="148"/>
      <c r="D13" s="148"/>
      <c r="E13" s="148"/>
      <c r="F13" s="148"/>
      <c r="G13" s="148"/>
      <c r="H13" s="148"/>
      <c r="I13" s="148"/>
      <c r="J13" s="148"/>
      <c r="K13" s="148"/>
      <c r="L13" s="148"/>
      <c r="M13" s="148"/>
      <c r="N13" s="148"/>
      <c r="O13" s="148"/>
      <c r="P13" s="148"/>
      <c r="Q13" s="148"/>
      <c r="R13" s="148"/>
      <c r="S13" s="148"/>
      <c r="T13" s="148"/>
    </row>
    <row r="14" spans="1:24" ht="15" customHeight="1" x14ac:dyDescent="0.25">
      <c r="A14" s="157" t="s">
        <v>110</v>
      </c>
      <c r="B14" s="121">
        <v>47</v>
      </c>
      <c r="C14" s="121">
        <v>16</v>
      </c>
      <c r="D14" s="121">
        <v>31</v>
      </c>
      <c r="E14" s="121"/>
      <c r="F14" s="121">
        <v>12</v>
      </c>
      <c r="G14" s="121">
        <v>5</v>
      </c>
      <c r="H14" s="121">
        <v>7</v>
      </c>
      <c r="I14" s="121"/>
      <c r="J14" s="121">
        <v>11</v>
      </c>
      <c r="K14" s="121">
        <v>4</v>
      </c>
      <c r="L14" s="121">
        <v>7</v>
      </c>
      <c r="M14" s="121"/>
      <c r="N14" s="121">
        <v>8</v>
      </c>
      <c r="O14" s="121">
        <v>4</v>
      </c>
      <c r="P14" s="121">
        <v>4</v>
      </c>
      <c r="Q14" s="121"/>
      <c r="R14" s="121">
        <v>16</v>
      </c>
      <c r="S14" s="121">
        <v>3</v>
      </c>
      <c r="T14" s="121">
        <v>13</v>
      </c>
    </row>
    <row r="15" spans="1:24" ht="15" customHeight="1" x14ac:dyDescent="0.25">
      <c r="A15" s="168" t="s">
        <v>90</v>
      </c>
      <c r="B15" s="121">
        <v>70</v>
      </c>
      <c r="C15" s="121">
        <v>25</v>
      </c>
      <c r="D15" s="121">
        <v>45</v>
      </c>
      <c r="E15" s="121"/>
      <c r="F15" s="121">
        <v>17</v>
      </c>
      <c r="G15" s="121">
        <v>7</v>
      </c>
      <c r="H15" s="121">
        <v>10</v>
      </c>
      <c r="I15" s="121"/>
      <c r="J15" s="121">
        <v>14</v>
      </c>
      <c r="K15" s="121">
        <v>2</v>
      </c>
      <c r="L15" s="121">
        <v>12</v>
      </c>
      <c r="M15" s="121"/>
      <c r="N15" s="121">
        <v>15</v>
      </c>
      <c r="O15" s="121">
        <v>9</v>
      </c>
      <c r="P15" s="121">
        <v>6</v>
      </c>
      <c r="Q15" s="121"/>
      <c r="R15" s="121">
        <v>24</v>
      </c>
      <c r="S15" s="121">
        <v>7</v>
      </c>
      <c r="T15" s="121">
        <v>17</v>
      </c>
    </row>
    <row r="16" spans="1:24" s="169" customFormat="1" ht="15" customHeight="1" x14ac:dyDescent="0.25">
      <c r="A16" s="110" t="s">
        <v>92</v>
      </c>
      <c r="B16" s="121">
        <v>49</v>
      </c>
      <c r="C16" s="121">
        <v>14</v>
      </c>
      <c r="D16" s="121">
        <v>35</v>
      </c>
      <c r="E16" s="121"/>
      <c r="F16" s="121">
        <v>7</v>
      </c>
      <c r="G16" s="121">
        <v>2</v>
      </c>
      <c r="H16" s="121">
        <v>5</v>
      </c>
      <c r="I16" s="121"/>
      <c r="J16" s="121">
        <v>11</v>
      </c>
      <c r="K16" s="121">
        <v>3</v>
      </c>
      <c r="L16" s="121">
        <v>8</v>
      </c>
      <c r="M16" s="121"/>
      <c r="N16" s="121">
        <v>13</v>
      </c>
      <c r="O16" s="121">
        <v>5</v>
      </c>
      <c r="P16" s="121">
        <v>8</v>
      </c>
      <c r="Q16" s="121"/>
      <c r="R16" s="121">
        <v>18</v>
      </c>
      <c r="S16" s="121">
        <v>4</v>
      </c>
      <c r="T16" s="121">
        <v>14</v>
      </c>
    </row>
    <row r="17" spans="1:20" ht="15" customHeight="1" x14ac:dyDescent="0.25">
      <c r="A17" s="143"/>
      <c r="B17" s="148"/>
      <c r="C17" s="148"/>
      <c r="D17" s="148"/>
      <c r="E17" s="148"/>
      <c r="F17" s="110"/>
      <c r="G17" s="110"/>
      <c r="H17" s="110"/>
      <c r="I17" s="110"/>
      <c r="J17" s="110"/>
      <c r="K17" s="110"/>
      <c r="L17" s="110"/>
      <c r="M17" s="110"/>
      <c r="N17" s="110"/>
      <c r="O17" s="110"/>
      <c r="P17" s="110"/>
      <c r="Q17" s="110"/>
      <c r="R17" s="110"/>
      <c r="S17" s="110"/>
      <c r="T17" s="110"/>
    </row>
    <row r="18" spans="1:20" ht="15" customHeight="1" x14ac:dyDescent="0.25">
      <c r="A18" s="315" t="s">
        <v>112</v>
      </c>
      <c r="B18" s="316"/>
      <c r="C18" s="316"/>
      <c r="D18" s="316"/>
      <c r="E18" s="316"/>
      <c r="F18" s="316"/>
      <c r="G18" s="316"/>
      <c r="H18" s="316"/>
      <c r="I18" s="316"/>
      <c r="J18" s="316"/>
      <c r="K18" s="316"/>
      <c r="L18" s="316"/>
      <c r="M18" s="316"/>
      <c r="N18" s="316"/>
      <c r="O18" s="316"/>
      <c r="P18" s="316"/>
      <c r="Q18" s="316"/>
      <c r="R18" s="316"/>
      <c r="S18" s="316"/>
      <c r="T18" s="316"/>
    </row>
    <row r="19" spans="1:20" ht="15" customHeight="1" x14ac:dyDescent="0.25">
      <c r="A19" s="143"/>
      <c r="B19" s="148"/>
      <c r="C19" s="148"/>
      <c r="D19" s="148"/>
      <c r="E19" s="148"/>
      <c r="F19" s="110"/>
      <c r="G19" s="110"/>
      <c r="H19" s="110"/>
      <c r="I19" s="110"/>
      <c r="J19" s="110"/>
      <c r="K19" s="110"/>
      <c r="L19" s="110"/>
      <c r="M19" s="110"/>
      <c r="N19" s="110"/>
      <c r="O19" s="110"/>
      <c r="P19" s="110"/>
      <c r="Q19" s="110"/>
      <c r="R19" s="110"/>
      <c r="S19" s="110"/>
      <c r="T19" s="110"/>
    </row>
    <row r="20" spans="1:20" ht="15" customHeight="1" x14ac:dyDescent="0.25">
      <c r="A20" s="173" t="s">
        <v>266</v>
      </c>
      <c r="B20" s="128">
        <f t="shared" ref="B20:D20" si="0">+B12/(B12+B45+B78)*100</f>
        <v>89.72972972972974</v>
      </c>
      <c r="C20" s="128">
        <f t="shared" si="0"/>
        <v>91.666666666666657</v>
      </c>
      <c r="D20" s="128">
        <f t="shared" si="0"/>
        <v>88.8</v>
      </c>
      <c r="E20" s="148"/>
      <c r="F20" s="128">
        <f>+F12/(F12+F45+F78)*100</f>
        <v>100</v>
      </c>
      <c r="G20" s="128">
        <f>+G12/(G12+G45+G78)*100</f>
        <v>100</v>
      </c>
      <c r="H20" s="128">
        <f>+H12/(H12+H45+H78)*100</f>
        <v>100</v>
      </c>
      <c r="I20" s="110"/>
      <c r="J20" s="128">
        <f>+J12/(J12+J45+J78)*100</f>
        <v>83.720930232558146</v>
      </c>
      <c r="K20" s="128">
        <f>+K12/(K12+K45+K78)*100</f>
        <v>81.818181818181827</v>
      </c>
      <c r="L20" s="128">
        <f>+L12/(L12+L45+L78)*100</f>
        <v>84.375</v>
      </c>
      <c r="M20" s="110"/>
      <c r="N20" s="128">
        <f>+N12/(N12+N45+N78)*100</f>
        <v>78.260869565217391</v>
      </c>
      <c r="O20" s="128">
        <f>+O12/(O12+O45+O78)*100</f>
        <v>90</v>
      </c>
      <c r="P20" s="128">
        <f>+P12/(P12+P45+P78)*100</f>
        <v>69.230769230769226</v>
      </c>
      <c r="Q20" s="110"/>
      <c r="R20" s="128">
        <f>+R12/(R12+R45+R78)*100</f>
        <v>96.666666666666671</v>
      </c>
      <c r="S20" s="128">
        <f>+S12/(S12+S45+S78)*100</f>
        <v>93.333333333333329</v>
      </c>
      <c r="T20" s="128">
        <f>+T12/(T12+T45+T78)*100</f>
        <v>97.777777777777771</v>
      </c>
    </row>
    <row r="21" spans="1:20" ht="15" customHeight="1" x14ac:dyDescent="0.25">
      <c r="A21" s="136"/>
      <c r="B21" s="148"/>
      <c r="C21" s="148"/>
      <c r="D21" s="148"/>
      <c r="E21" s="148"/>
      <c r="F21" s="148"/>
      <c r="G21" s="148"/>
      <c r="H21" s="148"/>
      <c r="I21" s="110"/>
      <c r="J21" s="148"/>
      <c r="K21" s="148"/>
      <c r="L21" s="148"/>
      <c r="M21" s="110"/>
      <c r="N21" s="148"/>
      <c r="O21" s="148"/>
      <c r="P21" s="148"/>
      <c r="Q21" s="110"/>
      <c r="R21" s="148"/>
      <c r="S21" s="148"/>
      <c r="T21" s="148"/>
    </row>
    <row r="22" spans="1:20" ht="15" customHeight="1" x14ac:dyDescent="0.25">
      <c r="A22" s="171" t="s">
        <v>110</v>
      </c>
      <c r="B22" s="128">
        <f t="shared" ref="B22:D22" si="1">+B14/(B14+B47+B80)*100</f>
        <v>92.156862745098039</v>
      </c>
      <c r="C22" s="128">
        <f t="shared" si="1"/>
        <v>94.117647058823522</v>
      </c>
      <c r="D22" s="128">
        <f t="shared" si="1"/>
        <v>91.17647058823529</v>
      </c>
      <c r="E22" s="148"/>
      <c r="F22" s="128">
        <f t="shared" ref="F22:H24" si="2">+F14/(F14+F47+F80)*100</f>
        <v>100</v>
      </c>
      <c r="G22" s="128">
        <f t="shared" si="2"/>
        <v>100</v>
      </c>
      <c r="H22" s="128">
        <f t="shared" si="2"/>
        <v>100</v>
      </c>
      <c r="I22" s="110"/>
      <c r="J22" s="128">
        <f t="shared" ref="J22:L22" si="3">+J14/(J14+J47+J80)*100</f>
        <v>100</v>
      </c>
      <c r="K22" s="128">
        <f t="shared" si="3"/>
        <v>100</v>
      </c>
      <c r="L22" s="128">
        <f t="shared" si="3"/>
        <v>100</v>
      </c>
      <c r="M22" s="110"/>
      <c r="N22" s="128">
        <f t="shared" ref="N22:P22" si="4">+N14/(N14+N47+N80)*100</f>
        <v>66.666666666666657</v>
      </c>
      <c r="O22" s="128">
        <f t="shared" si="4"/>
        <v>80</v>
      </c>
      <c r="P22" s="128">
        <f t="shared" si="4"/>
        <v>57.142857142857139</v>
      </c>
      <c r="Q22" s="110"/>
      <c r="R22" s="128">
        <f t="shared" ref="R22:T22" si="5">+R14/(R14+R47+R80)*100</f>
        <v>100</v>
      </c>
      <c r="S22" s="128">
        <f t="shared" si="5"/>
        <v>100</v>
      </c>
      <c r="T22" s="128">
        <f t="shared" si="5"/>
        <v>100</v>
      </c>
    </row>
    <row r="23" spans="1:20" ht="15" customHeight="1" x14ac:dyDescent="0.25">
      <c r="A23" s="172" t="s">
        <v>90</v>
      </c>
      <c r="B23" s="128">
        <f t="shared" ref="B23:D23" si="6">+B15/(B15+B48+B81)*100</f>
        <v>84.337349397590373</v>
      </c>
      <c r="C23" s="128">
        <f t="shared" si="6"/>
        <v>86.206896551724128</v>
      </c>
      <c r="D23" s="128">
        <f t="shared" si="6"/>
        <v>83.333333333333343</v>
      </c>
      <c r="E23" s="148"/>
      <c r="F23" s="128">
        <f t="shared" si="2"/>
        <v>100</v>
      </c>
      <c r="G23" s="128">
        <f t="shared" si="2"/>
        <v>100</v>
      </c>
      <c r="H23" s="128">
        <f t="shared" si="2"/>
        <v>100</v>
      </c>
      <c r="I23" s="110"/>
      <c r="J23" s="128">
        <f t="shared" ref="J23:L23" si="7">+J15/(J15+J48+J81)*100</f>
        <v>70</v>
      </c>
      <c r="K23" s="128">
        <f t="shared" si="7"/>
        <v>50</v>
      </c>
      <c r="L23" s="128">
        <f t="shared" si="7"/>
        <v>75</v>
      </c>
      <c r="M23" s="110"/>
      <c r="N23" s="128">
        <f t="shared" ref="N23:P23" si="8">+N15/(N15+N48+N81)*100</f>
        <v>75</v>
      </c>
      <c r="O23" s="128">
        <f t="shared" si="8"/>
        <v>90</v>
      </c>
      <c r="P23" s="128">
        <f t="shared" si="8"/>
        <v>60</v>
      </c>
      <c r="Q23" s="110"/>
      <c r="R23" s="128">
        <f t="shared" ref="R23:T23" si="9">+R15/(R15+R48+R81)*100</f>
        <v>92.307692307692307</v>
      </c>
      <c r="S23" s="128">
        <f t="shared" si="9"/>
        <v>87.5</v>
      </c>
      <c r="T23" s="128">
        <f t="shared" si="9"/>
        <v>94.444444444444443</v>
      </c>
    </row>
    <row r="24" spans="1:20" ht="15" customHeight="1" thickBot="1" x14ac:dyDescent="0.3">
      <c r="A24" s="125" t="s">
        <v>92</v>
      </c>
      <c r="B24" s="134">
        <f t="shared" ref="B24:D24" si="10">+B16/(B16+B49+B82)*100</f>
        <v>96.078431372549019</v>
      </c>
      <c r="C24" s="134">
        <f t="shared" si="10"/>
        <v>100</v>
      </c>
      <c r="D24" s="134">
        <f t="shared" si="10"/>
        <v>94.594594594594597</v>
      </c>
      <c r="E24" s="170"/>
      <c r="F24" s="134">
        <f t="shared" si="2"/>
        <v>100</v>
      </c>
      <c r="G24" s="134">
        <f t="shared" si="2"/>
        <v>100</v>
      </c>
      <c r="H24" s="134">
        <f t="shared" si="2"/>
        <v>100</v>
      </c>
      <c r="I24" s="125"/>
      <c r="J24" s="134">
        <f t="shared" ref="J24:L24" si="11">+J16/(J16+J49+J82)*100</f>
        <v>91.666666666666657</v>
      </c>
      <c r="K24" s="134">
        <f t="shared" si="11"/>
        <v>100</v>
      </c>
      <c r="L24" s="134">
        <f t="shared" si="11"/>
        <v>88.888888888888886</v>
      </c>
      <c r="M24" s="125"/>
      <c r="N24" s="134">
        <f t="shared" ref="N24:P24" si="12">+N16/(N16+N49+N82)*100</f>
        <v>92.857142857142861</v>
      </c>
      <c r="O24" s="134">
        <f t="shared" si="12"/>
        <v>100</v>
      </c>
      <c r="P24" s="134">
        <f t="shared" si="12"/>
        <v>88.888888888888886</v>
      </c>
      <c r="Q24" s="125"/>
      <c r="R24" s="134">
        <f t="shared" ref="R24:T24" si="13">+R16/(R16+R49+R82)*100</f>
        <v>100</v>
      </c>
      <c r="S24" s="134">
        <f t="shared" si="13"/>
        <v>100</v>
      </c>
      <c r="T24" s="134">
        <f t="shared" si="13"/>
        <v>100</v>
      </c>
    </row>
    <row r="25" spans="1:20" ht="15" customHeight="1" x14ac:dyDescent="0.25">
      <c r="A25" s="313" t="s">
        <v>260</v>
      </c>
      <c r="B25" s="313"/>
      <c r="C25" s="313"/>
      <c r="D25" s="313"/>
      <c r="E25" s="313"/>
      <c r="F25" s="313"/>
      <c r="G25" s="313"/>
      <c r="H25" s="313"/>
      <c r="I25" s="313"/>
      <c r="J25" s="313"/>
      <c r="K25" s="313"/>
      <c r="L25" s="313"/>
      <c r="M25" s="313"/>
      <c r="N25" s="313"/>
      <c r="O25" s="313"/>
      <c r="P25" s="313"/>
      <c r="Q25" s="313"/>
      <c r="R25" s="313"/>
      <c r="S25" s="313"/>
      <c r="T25" s="313"/>
    </row>
    <row r="26" spans="1:20" ht="15" customHeight="1" x14ac:dyDescent="0.25">
      <c r="A26" s="314" t="s">
        <v>243</v>
      </c>
      <c r="B26" s="314"/>
      <c r="C26" s="314"/>
      <c r="D26" s="314"/>
      <c r="E26" s="314"/>
      <c r="F26" s="314"/>
      <c r="G26" s="314"/>
      <c r="H26" s="314"/>
      <c r="I26" s="314"/>
      <c r="J26" s="314"/>
      <c r="K26" s="314"/>
      <c r="L26" s="314"/>
      <c r="M26" s="314"/>
      <c r="N26" s="314"/>
      <c r="O26" s="314"/>
      <c r="P26" s="314"/>
      <c r="Q26" s="314"/>
      <c r="R26" s="314"/>
      <c r="S26" s="314"/>
      <c r="T26" s="314"/>
    </row>
    <row r="34" spans="1:24" ht="15" customHeight="1" x14ac:dyDescent="0.25">
      <c r="A34" s="308" t="s">
        <v>279</v>
      </c>
      <c r="B34" s="308"/>
      <c r="C34" s="308"/>
      <c r="D34" s="308"/>
      <c r="E34" s="308"/>
      <c r="F34" s="308"/>
      <c r="G34" s="308"/>
      <c r="H34" s="308"/>
      <c r="I34" s="308"/>
      <c r="J34" s="308"/>
      <c r="K34" s="308"/>
      <c r="L34" s="308"/>
      <c r="M34" s="308"/>
      <c r="N34" s="308"/>
      <c r="O34" s="308"/>
      <c r="P34" s="308"/>
      <c r="Q34" s="308"/>
      <c r="R34" s="308"/>
      <c r="S34" s="308"/>
      <c r="T34" s="308"/>
      <c r="W34" s="286" t="s">
        <v>362</v>
      </c>
      <c r="X34" s="286"/>
    </row>
    <row r="35" spans="1:24" ht="15" customHeight="1" x14ac:dyDescent="0.25">
      <c r="A35" s="307" t="s">
        <v>113</v>
      </c>
      <c r="B35" s="307"/>
      <c r="C35" s="307"/>
      <c r="D35" s="307"/>
      <c r="E35" s="307"/>
      <c r="F35" s="307"/>
      <c r="G35" s="307"/>
      <c r="H35" s="307"/>
      <c r="I35" s="307"/>
      <c r="J35" s="307"/>
      <c r="K35" s="307"/>
      <c r="L35" s="307"/>
      <c r="M35" s="307"/>
      <c r="N35" s="307"/>
      <c r="O35" s="307"/>
      <c r="P35" s="307"/>
      <c r="Q35" s="307"/>
      <c r="R35" s="307"/>
      <c r="S35" s="307"/>
      <c r="T35" s="307"/>
      <c r="W35" s="286"/>
      <c r="X35" s="286"/>
    </row>
    <row r="36" spans="1:24" ht="15" customHeight="1" x14ac:dyDescent="0.25">
      <c r="A36" s="308" t="s">
        <v>277</v>
      </c>
      <c r="B36" s="308"/>
      <c r="C36" s="308"/>
      <c r="D36" s="308"/>
      <c r="E36" s="308"/>
      <c r="F36" s="308"/>
      <c r="G36" s="308"/>
      <c r="H36" s="308"/>
      <c r="I36" s="308"/>
      <c r="J36" s="308"/>
      <c r="K36" s="308"/>
      <c r="L36" s="308"/>
      <c r="M36" s="308"/>
      <c r="N36" s="308"/>
      <c r="O36" s="308"/>
      <c r="P36" s="308"/>
      <c r="Q36" s="308"/>
      <c r="R36" s="308"/>
      <c r="S36" s="308"/>
      <c r="T36" s="308"/>
    </row>
    <row r="37" spans="1:24" ht="15" customHeight="1" x14ac:dyDescent="0.25">
      <c r="A37" s="307" t="s">
        <v>268</v>
      </c>
      <c r="B37" s="307"/>
      <c r="C37" s="307"/>
      <c r="D37" s="307"/>
      <c r="E37" s="307"/>
      <c r="F37" s="307"/>
      <c r="G37" s="307"/>
      <c r="H37" s="307"/>
      <c r="I37" s="307"/>
      <c r="J37" s="307"/>
      <c r="K37" s="307"/>
      <c r="L37" s="307"/>
      <c r="M37" s="307"/>
      <c r="N37" s="307"/>
      <c r="O37" s="307"/>
      <c r="P37" s="307"/>
      <c r="Q37" s="307"/>
      <c r="R37" s="307"/>
      <c r="S37" s="307"/>
      <c r="T37" s="307"/>
    </row>
    <row r="38" spans="1:24" ht="15" customHeight="1" x14ac:dyDescent="0.25">
      <c r="A38" s="308" t="s">
        <v>253</v>
      </c>
      <c r="B38" s="308"/>
      <c r="C38" s="308"/>
      <c r="D38" s="308"/>
      <c r="E38" s="308"/>
      <c r="F38" s="308"/>
      <c r="G38" s="308"/>
      <c r="H38" s="308"/>
      <c r="I38" s="308"/>
      <c r="J38" s="308"/>
      <c r="K38" s="308"/>
      <c r="L38" s="308"/>
      <c r="M38" s="308"/>
      <c r="N38" s="308"/>
      <c r="O38" s="308"/>
      <c r="P38" s="308"/>
      <c r="Q38" s="308"/>
      <c r="R38" s="308"/>
      <c r="S38" s="308"/>
      <c r="T38" s="308"/>
    </row>
    <row r="39" spans="1:24" ht="15" customHeight="1" x14ac:dyDescent="0.25">
      <c r="A39" s="307" t="s">
        <v>259</v>
      </c>
      <c r="B39" s="307"/>
      <c r="C39" s="307"/>
      <c r="D39" s="307"/>
      <c r="E39" s="307"/>
      <c r="F39" s="307"/>
      <c r="G39" s="307"/>
      <c r="H39" s="307"/>
      <c r="I39" s="307"/>
      <c r="J39" s="307"/>
      <c r="K39" s="307"/>
      <c r="L39" s="307"/>
      <c r="M39" s="307"/>
      <c r="N39" s="307"/>
      <c r="O39" s="307"/>
      <c r="P39" s="307"/>
      <c r="Q39" s="307"/>
      <c r="R39" s="307"/>
      <c r="S39" s="307"/>
      <c r="T39" s="307"/>
    </row>
    <row r="40" spans="1:24" ht="15" customHeight="1" thickBot="1" x14ac:dyDescent="0.3">
      <c r="A40" s="124"/>
      <c r="B40" s="147"/>
      <c r="C40" s="124"/>
      <c r="D40" s="124"/>
      <c r="E40" s="124"/>
      <c r="F40" s="125"/>
      <c r="G40" s="124"/>
      <c r="H40" s="124"/>
      <c r="I40" s="124"/>
      <c r="J40" s="124"/>
      <c r="K40" s="124"/>
      <c r="L40" s="124"/>
      <c r="M40" s="124"/>
      <c r="N40" s="124"/>
      <c r="O40" s="124"/>
      <c r="P40" s="124"/>
      <c r="Q40" s="124"/>
      <c r="R40" s="124"/>
      <c r="S40" s="124"/>
      <c r="T40" s="124"/>
    </row>
    <row r="41" spans="1:24" ht="15" customHeight="1" x14ac:dyDescent="0.25">
      <c r="A41" s="309" t="s">
        <v>264</v>
      </c>
      <c r="B41" s="302" t="s">
        <v>19</v>
      </c>
      <c r="C41" s="302" t="s">
        <v>265</v>
      </c>
      <c r="D41" s="302"/>
      <c r="E41" s="111"/>
      <c r="F41" s="302" t="s">
        <v>64</v>
      </c>
      <c r="G41" s="302"/>
      <c r="H41" s="302"/>
      <c r="I41" s="111"/>
      <c r="J41" s="302" t="s">
        <v>65</v>
      </c>
      <c r="K41" s="302"/>
      <c r="L41" s="302"/>
      <c r="M41" s="111"/>
      <c r="N41" s="302" t="s">
        <v>66</v>
      </c>
      <c r="O41" s="302"/>
      <c r="P41" s="302"/>
      <c r="Q41" s="111"/>
      <c r="R41" s="302" t="s">
        <v>67</v>
      </c>
      <c r="S41" s="302"/>
      <c r="T41" s="302"/>
    </row>
    <row r="42" spans="1:24" ht="15" customHeight="1" thickBot="1" x14ac:dyDescent="0.3">
      <c r="A42" s="310"/>
      <c r="B42" s="112" t="s">
        <v>70</v>
      </c>
      <c r="C42" s="112" t="s">
        <v>71</v>
      </c>
      <c r="D42" s="112" t="s">
        <v>72</v>
      </c>
      <c r="E42" s="113"/>
      <c r="F42" s="112" t="s">
        <v>70</v>
      </c>
      <c r="G42" s="112" t="s">
        <v>71</v>
      </c>
      <c r="H42" s="112" t="s">
        <v>72</v>
      </c>
      <c r="I42" s="113"/>
      <c r="J42" s="112" t="s">
        <v>70</v>
      </c>
      <c r="K42" s="112" t="s">
        <v>71</v>
      </c>
      <c r="L42" s="112" t="s">
        <v>72</v>
      </c>
      <c r="M42" s="113"/>
      <c r="N42" s="112" t="s">
        <v>70</v>
      </c>
      <c r="O42" s="112" t="s">
        <v>71</v>
      </c>
      <c r="P42" s="112" t="s">
        <v>72</v>
      </c>
      <c r="Q42" s="113"/>
      <c r="R42" s="112" t="s">
        <v>70</v>
      </c>
      <c r="S42" s="112" t="s">
        <v>71</v>
      </c>
      <c r="T42" s="112" t="s">
        <v>72</v>
      </c>
    </row>
    <row r="43" spans="1:24" ht="15" customHeight="1" x14ac:dyDescent="0.25">
      <c r="A43" s="317" t="s">
        <v>11</v>
      </c>
      <c r="B43" s="318"/>
      <c r="C43" s="318"/>
      <c r="D43" s="318"/>
      <c r="E43" s="318"/>
      <c r="F43" s="318"/>
      <c r="G43" s="318"/>
      <c r="H43" s="318"/>
      <c r="I43" s="318"/>
      <c r="J43" s="318"/>
      <c r="K43" s="318"/>
      <c r="L43" s="318"/>
      <c r="M43" s="318"/>
      <c r="N43" s="318"/>
      <c r="O43" s="318"/>
      <c r="P43" s="318"/>
      <c r="Q43" s="318"/>
      <c r="R43" s="318"/>
      <c r="S43" s="318"/>
      <c r="T43" s="318"/>
    </row>
    <row r="44" spans="1:24" ht="15" customHeight="1" x14ac:dyDescent="0.25">
      <c r="A44" s="129"/>
      <c r="B44" s="115"/>
      <c r="C44" s="115"/>
      <c r="D44" s="115"/>
      <c r="E44" s="116"/>
      <c r="F44" s="115"/>
      <c r="G44" s="115"/>
      <c r="H44" s="115"/>
      <c r="I44" s="116"/>
      <c r="J44" s="115"/>
      <c r="K44" s="115"/>
      <c r="L44" s="115"/>
      <c r="M44" s="116"/>
      <c r="N44" s="115"/>
      <c r="O44" s="115"/>
      <c r="P44" s="115"/>
      <c r="Q44" s="116"/>
      <c r="R44" s="115"/>
      <c r="S44" s="115"/>
      <c r="T44" s="115"/>
    </row>
    <row r="45" spans="1:24" ht="15" customHeight="1" x14ac:dyDescent="0.25">
      <c r="A45" s="154" t="s">
        <v>266</v>
      </c>
      <c r="B45" s="148">
        <f>SUM(B47:B49)</f>
        <v>19</v>
      </c>
      <c r="C45" s="148">
        <f>SUM(C47:C49)</f>
        <v>5</v>
      </c>
      <c r="D45" s="148">
        <f>SUM(D47:D49)</f>
        <v>14</v>
      </c>
      <c r="E45" s="148"/>
      <c r="F45" s="148">
        <f>SUM(F47:F49)</f>
        <v>0</v>
      </c>
      <c r="G45" s="148">
        <f>SUM(G47:G49)</f>
        <v>0</v>
      </c>
      <c r="H45" s="148">
        <f>SUM(H47:H49)</f>
        <v>0</v>
      </c>
      <c r="I45" s="148"/>
      <c r="J45" s="148">
        <f>SUM(J47:J49)</f>
        <v>7</v>
      </c>
      <c r="K45" s="148">
        <f>SUM(K47:K49)</f>
        <v>2</v>
      </c>
      <c r="L45" s="148">
        <f>SUM(L47:L49)</f>
        <v>5</v>
      </c>
      <c r="M45" s="148"/>
      <c r="N45" s="148">
        <f>SUM(N47:N49)</f>
        <v>10</v>
      </c>
      <c r="O45" s="148">
        <f>SUM(O47:O49)</f>
        <v>2</v>
      </c>
      <c r="P45" s="148">
        <f>SUM(P47:P49)</f>
        <v>8</v>
      </c>
      <c r="Q45" s="148"/>
      <c r="R45" s="148">
        <f>SUM(R47:R49)</f>
        <v>2</v>
      </c>
      <c r="S45" s="148">
        <f>SUM(S47:S49)</f>
        <v>1</v>
      </c>
      <c r="T45" s="148">
        <f>SUM(T47:T49)</f>
        <v>1</v>
      </c>
    </row>
    <row r="46" spans="1:24" ht="15" customHeight="1" x14ac:dyDescent="0.25">
      <c r="A46" s="110"/>
      <c r="B46" s="148"/>
      <c r="C46" s="148"/>
      <c r="D46" s="148"/>
      <c r="E46" s="148"/>
      <c r="F46" s="148"/>
      <c r="G46" s="148"/>
      <c r="H46" s="148"/>
      <c r="I46" s="148"/>
      <c r="J46" s="148"/>
      <c r="K46" s="148"/>
      <c r="L46" s="148"/>
      <c r="M46" s="148"/>
      <c r="N46" s="148"/>
      <c r="O46" s="148"/>
      <c r="P46" s="148"/>
      <c r="Q46" s="148"/>
      <c r="R46" s="148"/>
      <c r="S46" s="148"/>
      <c r="T46" s="148"/>
    </row>
    <row r="47" spans="1:24" ht="15" customHeight="1" x14ac:dyDescent="0.25">
      <c r="A47" s="157" t="s">
        <v>110</v>
      </c>
      <c r="B47" s="121">
        <v>4</v>
      </c>
      <c r="C47" s="121">
        <v>1</v>
      </c>
      <c r="D47" s="121">
        <v>3</v>
      </c>
      <c r="E47" s="121"/>
      <c r="F47" s="121">
        <v>0</v>
      </c>
      <c r="G47" s="121">
        <v>0</v>
      </c>
      <c r="H47" s="121">
        <v>0</v>
      </c>
      <c r="I47" s="121"/>
      <c r="J47" s="121">
        <v>0</v>
      </c>
      <c r="K47" s="121">
        <v>0</v>
      </c>
      <c r="L47" s="121">
        <v>0</v>
      </c>
      <c r="M47" s="121"/>
      <c r="N47" s="121">
        <v>4</v>
      </c>
      <c r="O47" s="121">
        <v>1</v>
      </c>
      <c r="P47" s="121">
        <v>3</v>
      </c>
      <c r="Q47" s="121"/>
      <c r="R47" s="121">
        <v>0</v>
      </c>
      <c r="S47" s="121">
        <v>0</v>
      </c>
      <c r="T47" s="121">
        <v>0</v>
      </c>
    </row>
    <row r="48" spans="1:24" ht="15" customHeight="1" x14ac:dyDescent="0.25">
      <c r="A48" s="168" t="s">
        <v>90</v>
      </c>
      <c r="B48" s="121">
        <v>13</v>
      </c>
      <c r="C48" s="121">
        <v>4</v>
      </c>
      <c r="D48" s="121">
        <v>9</v>
      </c>
      <c r="E48" s="121"/>
      <c r="F48" s="121">
        <v>0</v>
      </c>
      <c r="G48" s="121">
        <v>0</v>
      </c>
      <c r="H48" s="121">
        <v>0</v>
      </c>
      <c r="I48" s="121"/>
      <c r="J48" s="121">
        <v>6</v>
      </c>
      <c r="K48" s="121">
        <v>2</v>
      </c>
      <c r="L48" s="121">
        <v>4</v>
      </c>
      <c r="M48" s="121"/>
      <c r="N48" s="121">
        <v>5</v>
      </c>
      <c r="O48" s="121">
        <v>1</v>
      </c>
      <c r="P48" s="121">
        <v>4</v>
      </c>
      <c r="Q48" s="121"/>
      <c r="R48" s="121">
        <v>2</v>
      </c>
      <c r="S48" s="121">
        <v>1</v>
      </c>
      <c r="T48" s="121">
        <v>1</v>
      </c>
    </row>
    <row r="49" spans="1:20" ht="15" customHeight="1" x14ac:dyDescent="0.25">
      <c r="A49" s="110" t="s">
        <v>92</v>
      </c>
      <c r="B49" s="121">
        <v>2</v>
      </c>
      <c r="C49" s="121">
        <v>0</v>
      </c>
      <c r="D49" s="121">
        <v>2</v>
      </c>
      <c r="E49" s="121"/>
      <c r="F49" s="121">
        <v>0</v>
      </c>
      <c r="G49" s="121">
        <v>0</v>
      </c>
      <c r="H49" s="121">
        <v>0</v>
      </c>
      <c r="I49" s="121"/>
      <c r="J49" s="121">
        <v>1</v>
      </c>
      <c r="K49" s="121">
        <v>0</v>
      </c>
      <c r="L49" s="121">
        <v>1</v>
      </c>
      <c r="M49" s="121"/>
      <c r="N49" s="121">
        <v>1</v>
      </c>
      <c r="O49" s="121">
        <v>0</v>
      </c>
      <c r="P49" s="121">
        <v>1</v>
      </c>
      <c r="Q49" s="121"/>
      <c r="R49" s="121">
        <v>0</v>
      </c>
      <c r="S49" s="121">
        <v>0</v>
      </c>
      <c r="T49" s="121">
        <v>0</v>
      </c>
    </row>
    <row r="50" spans="1:20" ht="15" customHeight="1" x14ac:dyDescent="0.25">
      <c r="A50" s="143"/>
      <c r="B50" s="148"/>
      <c r="C50" s="148"/>
      <c r="D50" s="148"/>
      <c r="E50" s="148"/>
      <c r="F50" s="110"/>
      <c r="G50" s="110"/>
      <c r="H50" s="110"/>
      <c r="I50" s="110"/>
      <c r="J50" s="110"/>
      <c r="K50" s="110"/>
      <c r="L50" s="110"/>
      <c r="M50" s="110"/>
      <c r="N50" s="110"/>
      <c r="O50" s="110"/>
      <c r="P50" s="110"/>
      <c r="Q50" s="110"/>
      <c r="R50" s="110"/>
      <c r="S50" s="110"/>
      <c r="T50" s="110"/>
    </row>
    <row r="51" spans="1:20" ht="15" customHeight="1" x14ac:dyDescent="0.25">
      <c r="A51" s="315" t="s">
        <v>112</v>
      </c>
      <c r="B51" s="316"/>
      <c r="C51" s="316"/>
      <c r="D51" s="316"/>
      <c r="E51" s="316"/>
      <c r="F51" s="316"/>
      <c r="G51" s="316"/>
      <c r="H51" s="316"/>
      <c r="I51" s="316"/>
      <c r="J51" s="316"/>
      <c r="K51" s="316"/>
      <c r="L51" s="316"/>
      <c r="M51" s="316"/>
      <c r="N51" s="316"/>
      <c r="O51" s="316"/>
      <c r="P51" s="316"/>
      <c r="Q51" s="316"/>
      <c r="R51" s="316"/>
      <c r="S51" s="316"/>
      <c r="T51" s="316"/>
    </row>
    <row r="52" spans="1:20" ht="15" customHeight="1" x14ac:dyDescent="0.25">
      <c r="A52" s="143"/>
      <c r="B52" s="148"/>
      <c r="C52" s="148"/>
      <c r="D52" s="148"/>
      <c r="E52" s="148"/>
      <c r="F52" s="110"/>
      <c r="G52" s="110"/>
      <c r="H52" s="110"/>
      <c r="I52" s="110"/>
      <c r="J52" s="110"/>
      <c r="K52" s="110"/>
      <c r="L52" s="110"/>
      <c r="M52" s="110"/>
      <c r="N52" s="110"/>
      <c r="O52" s="110"/>
      <c r="P52" s="110"/>
      <c r="Q52" s="110"/>
      <c r="R52" s="110"/>
      <c r="S52" s="110"/>
      <c r="T52" s="110"/>
    </row>
    <row r="53" spans="1:20" ht="15" customHeight="1" x14ac:dyDescent="0.25">
      <c r="A53" s="173" t="s">
        <v>266</v>
      </c>
      <c r="B53" s="128">
        <f>+B45/(B45+B78+B12)*100</f>
        <v>10.27027027027027</v>
      </c>
      <c r="C53" s="128">
        <f>+C45/(C45+C78+C12)*100</f>
        <v>8.3333333333333321</v>
      </c>
      <c r="D53" s="128">
        <f>+D45/(D45+D78+D12)*100</f>
        <v>11.200000000000001</v>
      </c>
      <c r="E53" s="148"/>
      <c r="F53" s="128">
        <f>+F45/(F45+F78+F12)*100</f>
        <v>0</v>
      </c>
      <c r="G53" s="128">
        <f>+G45/(G45+G78+G12)*100</f>
        <v>0</v>
      </c>
      <c r="H53" s="128">
        <f>+H45/(H45+H78+H12)*100</f>
        <v>0</v>
      </c>
      <c r="I53" s="110"/>
      <c r="J53" s="128">
        <f>+J45/(J45+J78+J12)*100</f>
        <v>16.279069767441861</v>
      </c>
      <c r="K53" s="128">
        <f>+K45/(K45+K78+K12)*100</f>
        <v>18.181818181818183</v>
      </c>
      <c r="L53" s="128">
        <f>+L45/(L45+L78+L12)*100</f>
        <v>15.625</v>
      </c>
      <c r="M53" s="110"/>
      <c r="N53" s="128">
        <f>+N45/(N45+N78+N12)*100</f>
        <v>21.739130434782609</v>
      </c>
      <c r="O53" s="128">
        <f>+O45/(O45+O78+O12)*100</f>
        <v>10</v>
      </c>
      <c r="P53" s="128">
        <f>+P45/(P45+P78+P12)*100</f>
        <v>30.76923076923077</v>
      </c>
      <c r="Q53" s="110"/>
      <c r="R53" s="128">
        <f>+R45/(R45+R78+R12)*100</f>
        <v>3.3333333333333335</v>
      </c>
      <c r="S53" s="128">
        <f>+S45/(S45+S78+S12)*100</f>
        <v>6.666666666666667</v>
      </c>
      <c r="T53" s="128">
        <f>+T45/(T45+T78+T12)*100</f>
        <v>2.2222222222222223</v>
      </c>
    </row>
    <row r="54" spans="1:20" ht="15" customHeight="1" x14ac:dyDescent="0.25">
      <c r="A54" s="136"/>
      <c r="B54" s="148"/>
      <c r="C54" s="148"/>
      <c r="D54" s="148"/>
      <c r="E54" s="148"/>
      <c r="F54" s="148"/>
      <c r="G54" s="148"/>
      <c r="H54" s="148"/>
      <c r="I54" s="110"/>
      <c r="J54" s="148"/>
      <c r="K54" s="148"/>
      <c r="L54" s="148"/>
      <c r="M54" s="110"/>
      <c r="N54" s="148"/>
      <c r="O54" s="148"/>
      <c r="P54" s="148"/>
      <c r="Q54" s="110"/>
      <c r="R54" s="148"/>
      <c r="S54" s="148"/>
      <c r="T54" s="148"/>
    </row>
    <row r="55" spans="1:20" ht="15" customHeight="1" x14ac:dyDescent="0.25">
      <c r="A55" s="171" t="s">
        <v>110</v>
      </c>
      <c r="B55" s="128">
        <f t="shared" ref="B55:D57" si="14">+B47/(B47+B80+B14)*100</f>
        <v>7.8431372549019605</v>
      </c>
      <c r="C55" s="128">
        <f t="shared" si="14"/>
        <v>5.8823529411764701</v>
      </c>
      <c r="D55" s="128">
        <f t="shared" si="14"/>
        <v>8.8235294117647065</v>
      </c>
      <c r="E55" s="148"/>
      <c r="F55" s="128">
        <f t="shared" ref="F55:H57" si="15">+F47/(F47+F80+F14)*100</f>
        <v>0</v>
      </c>
      <c r="G55" s="128">
        <f t="shared" si="15"/>
        <v>0</v>
      </c>
      <c r="H55" s="128">
        <f t="shared" si="15"/>
        <v>0</v>
      </c>
      <c r="I55" s="110"/>
      <c r="J55" s="128">
        <f t="shared" ref="J55:L57" si="16">+J47/(J47+J80+J14)*100</f>
        <v>0</v>
      </c>
      <c r="K55" s="128">
        <f t="shared" si="16"/>
        <v>0</v>
      </c>
      <c r="L55" s="128">
        <f t="shared" si="16"/>
        <v>0</v>
      </c>
      <c r="M55" s="110"/>
      <c r="N55" s="128">
        <f t="shared" ref="N55:P57" si="17">+N47/(N47+N80+N14)*100</f>
        <v>33.333333333333329</v>
      </c>
      <c r="O55" s="128">
        <f t="shared" si="17"/>
        <v>20</v>
      </c>
      <c r="P55" s="128">
        <f t="shared" si="17"/>
        <v>42.857142857142854</v>
      </c>
      <c r="Q55" s="110"/>
      <c r="R55" s="128">
        <f t="shared" ref="R55:T57" si="18">+R47/(R47+R80+R14)*100</f>
        <v>0</v>
      </c>
      <c r="S55" s="128">
        <f t="shared" si="18"/>
        <v>0</v>
      </c>
      <c r="T55" s="128">
        <f t="shared" si="18"/>
        <v>0</v>
      </c>
    </row>
    <row r="56" spans="1:20" ht="15" customHeight="1" x14ac:dyDescent="0.25">
      <c r="A56" s="172" t="s">
        <v>90</v>
      </c>
      <c r="B56" s="128">
        <f t="shared" si="14"/>
        <v>15.66265060240964</v>
      </c>
      <c r="C56" s="128">
        <f t="shared" si="14"/>
        <v>13.793103448275861</v>
      </c>
      <c r="D56" s="128">
        <f t="shared" si="14"/>
        <v>16.666666666666664</v>
      </c>
      <c r="E56" s="148"/>
      <c r="F56" s="128">
        <f t="shared" si="15"/>
        <v>0</v>
      </c>
      <c r="G56" s="128">
        <f t="shared" si="15"/>
        <v>0</v>
      </c>
      <c r="H56" s="128">
        <f t="shared" si="15"/>
        <v>0</v>
      </c>
      <c r="I56" s="110"/>
      <c r="J56" s="128">
        <f t="shared" si="16"/>
        <v>30</v>
      </c>
      <c r="K56" s="128">
        <f t="shared" si="16"/>
        <v>50</v>
      </c>
      <c r="L56" s="128">
        <f t="shared" si="16"/>
        <v>25</v>
      </c>
      <c r="M56" s="110"/>
      <c r="N56" s="128">
        <f t="shared" si="17"/>
        <v>25</v>
      </c>
      <c r="O56" s="128">
        <f t="shared" si="17"/>
        <v>10</v>
      </c>
      <c r="P56" s="128">
        <f t="shared" si="17"/>
        <v>40</v>
      </c>
      <c r="Q56" s="110"/>
      <c r="R56" s="128">
        <f t="shared" si="18"/>
        <v>7.6923076923076925</v>
      </c>
      <c r="S56" s="128">
        <f t="shared" si="18"/>
        <v>12.5</v>
      </c>
      <c r="T56" s="128">
        <f t="shared" si="18"/>
        <v>5.5555555555555554</v>
      </c>
    </row>
    <row r="57" spans="1:20" ht="15" customHeight="1" thickBot="1" x14ac:dyDescent="0.3">
      <c r="A57" s="125" t="s">
        <v>92</v>
      </c>
      <c r="B57" s="134">
        <f t="shared" si="14"/>
        <v>3.9215686274509802</v>
      </c>
      <c r="C57" s="134">
        <f t="shared" si="14"/>
        <v>0</v>
      </c>
      <c r="D57" s="134">
        <f t="shared" si="14"/>
        <v>5.4054054054054053</v>
      </c>
      <c r="E57" s="170"/>
      <c r="F57" s="134">
        <f t="shared" si="15"/>
        <v>0</v>
      </c>
      <c r="G57" s="134">
        <f t="shared" si="15"/>
        <v>0</v>
      </c>
      <c r="H57" s="134">
        <f t="shared" si="15"/>
        <v>0</v>
      </c>
      <c r="I57" s="125"/>
      <c r="J57" s="134">
        <f t="shared" si="16"/>
        <v>8.3333333333333321</v>
      </c>
      <c r="K57" s="134">
        <f t="shared" si="16"/>
        <v>0</v>
      </c>
      <c r="L57" s="134">
        <f t="shared" si="16"/>
        <v>11.111111111111111</v>
      </c>
      <c r="M57" s="125"/>
      <c r="N57" s="134">
        <f t="shared" si="17"/>
        <v>7.1428571428571423</v>
      </c>
      <c r="O57" s="134">
        <f t="shared" si="17"/>
        <v>0</v>
      </c>
      <c r="P57" s="134">
        <f t="shared" si="17"/>
        <v>11.111111111111111</v>
      </c>
      <c r="Q57" s="125"/>
      <c r="R57" s="134">
        <f t="shared" si="18"/>
        <v>0</v>
      </c>
      <c r="S57" s="134">
        <f t="shared" si="18"/>
        <v>0</v>
      </c>
      <c r="T57" s="134">
        <f t="shared" si="18"/>
        <v>0</v>
      </c>
    </row>
    <row r="58" spans="1:20" ht="15" customHeight="1" x14ac:dyDescent="0.25">
      <c r="A58" s="313" t="s">
        <v>260</v>
      </c>
      <c r="B58" s="313"/>
      <c r="C58" s="313"/>
      <c r="D58" s="313"/>
      <c r="E58" s="313"/>
      <c r="F58" s="313"/>
      <c r="G58" s="313"/>
      <c r="H58" s="313"/>
      <c r="I58" s="313"/>
      <c r="J58" s="313"/>
      <c r="K58" s="313"/>
      <c r="L58" s="313"/>
      <c r="M58" s="313"/>
      <c r="N58" s="313"/>
      <c r="O58" s="313"/>
      <c r="P58" s="313"/>
      <c r="Q58" s="313"/>
      <c r="R58" s="313"/>
      <c r="S58" s="313"/>
      <c r="T58" s="313"/>
    </row>
    <row r="59" spans="1:20" ht="15" customHeight="1" x14ac:dyDescent="0.25">
      <c r="A59" s="314" t="s">
        <v>243</v>
      </c>
      <c r="B59" s="314"/>
      <c r="C59" s="314"/>
      <c r="D59" s="314"/>
      <c r="E59" s="314"/>
      <c r="F59" s="314"/>
      <c r="G59" s="314"/>
      <c r="H59" s="314"/>
      <c r="I59" s="314"/>
      <c r="J59" s="314"/>
      <c r="K59" s="314"/>
      <c r="L59" s="314"/>
      <c r="M59" s="314"/>
      <c r="N59" s="314"/>
      <c r="O59" s="314"/>
      <c r="P59" s="314"/>
      <c r="Q59" s="314"/>
      <c r="R59" s="314"/>
      <c r="S59" s="314"/>
      <c r="T59" s="314"/>
    </row>
    <row r="60" spans="1:20" ht="15" customHeight="1" x14ac:dyDescent="0.25">
      <c r="A60" s="150"/>
    </row>
    <row r="61" spans="1:20" ht="15" customHeight="1" x14ac:dyDescent="0.25">
      <c r="A61" s="150"/>
    </row>
    <row r="62" spans="1:20" ht="15" customHeight="1" x14ac:dyDescent="0.25">
      <c r="A62" s="150"/>
    </row>
    <row r="63" spans="1:20" ht="15" customHeight="1" x14ac:dyDescent="0.25">
      <c r="A63" s="150"/>
    </row>
    <row r="64" spans="1:20" ht="15" customHeight="1" x14ac:dyDescent="0.25">
      <c r="A64" s="150"/>
    </row>
    <row r="65" spans="1:24" ht="15" customHeight="1" x14ac:dyDescent="0.25">
      <c r="A65" s="150"/>
    </row>
    <row r="67" spans="1:24" ht="15" customHeight="1" x14ac:dyDescent="0.25">
      <c r="A67" s="308" t="s">
        <v>280</v>
      </c>
      <c r="B67" s="308"/>
      <c r="C67" s="308"/>
      <c r="D67" s="308"/>
      <c r="E67" s="308"/>
      <c r="F67" s="308"/>
      <c r="G67" s="308"/>
      <c r="H67" s="308"/>
      <c r="I67" s="308"/>
      <c r="J67" s="308"/>
      <c r="K67" s="308"/>
      <c r="L67" s="308"/>
      <c r="M67" s="308"/>
      <c r="N67" s="308"/>
      <c r="O67" s="308"/>
      <c r="P67" s="308"/>
      <c r="Q67" s="308"/>
      <c r="R67" s="308"/>
      <c r="S67" s="308"/>
      <c r="T67" s="308"/>
      <c r="W67" s="286" t="s">
        <v>362</v>
      </c>
      <c r="X67" s="286"/>
    </row>
    <row r="68" spans="1:24" ht="15" customHeight="1" x14ac:dyDescent="0.25">
      <c r="A68" s="307" t="s">
        <v>114</v>
      </c>
      <c r="B68" s="307"/>
      <c r="C68" s="307"/>
      <c r="D68" s="307"/>
      <c r="E68" s="307"/>
      <c r="F68" s="307"/>
      <c r="G68" s="307"/>
      <c r="H68" s="307"/>
      <c r="I68" s="307"/>
      <c r="J68" s="307"/>
      <c r="K68" s="307"/>
      <c r="L68" s="307"/>
      <c r="M68" s="307"/>
      <c r="N68" s="307"/>
      <c r="O68" s="307"/>
      <c r="P68" s="307"/>
      <c r="Q68" s="307"/>
      <c r="R68" s="307"/>
      <c r="S68" s="307"/>
      <c r="T68" s="307"/>
      <c r="W68" s="286"/>
      <c r="X68" s="286"/>
    </row>
    <row r="69" spans="1:24" ht="15" customHeight="1" x14ac:dyDescent="0.25">
      <c r="A69" s="308" t="s">
        <v>277</v>
      </c>
      <c r="B69" s="308"/>
      <c r="C69" s="308"/>
      <c r="D69" s="308"/>
      <c r="E69" s="308"/>
      <c r="F69" s="308"/>
      <c r="G69" s="308"/>
      <c r="H69" s="308"/>
      <c r="I69" s="308"/>
      <c r="J69" s="308"/>
      <c r="K69" s="308"/>
      <c r="L69" s="308"/>
      <c r="M69" s="308"/>
      <c r="N69" s="308"/>
      <c r="O69" s="308"/>
      <c r="P69" s="308"/>
      <c r="Q69" s="308"/>
      <c r="R69" s="308"/>
      <c r="S69" s="308"/>
      <c r="T69" s="308"/>
    </row>
    <row r="70" spans="1:24" ht="15" customHeight="1" x14ac:dyDescent="0.25">
      <c r="A70" s="307" t="s">
        <v>268</v>
      </c>
      <c r="B70" s="307"/>
      <c r="C70" s="307"/>
      <c r="D70" s="307"/>
      <c r="E70" s="307"/>
      <c r="F70" s="307"/>
      <c r="G70" s="307"/>
      <c r="H70" s="307"/>
      <c r="I70" s="307"/>
      <c r="J70" s="307"/>
      <c r="K70" s="307"/>
      <c r="L70" s="307"/>
      <c r="M70" s="307"/>
      <c r="N70" s="307"/>
      <c r="O70" s="307"/>
      <c r="P70" s="307"/>
      <c r="Q70" s="307"/>
      <c r="R70" s="307"/>
      <c r="S70" s="307"/>
      <c r="T70" s="307"/>
    </row>
    <row r="71" spans="1:24" ht="15" customHeight="1" x14ac:dyDescent="0.25">
      <c r="A71" s="308" t="s">
        <v>253</v>
      </c>
      <c r="B71" s="308"/>
      <c r="C71" s="308"/>
      <c r="D71" s="308"/>
      <c r="E71" s="308"/>
      <c r="F71" s="308"/>
      <c r="G71" s="308"/>
      <c r="H71" s="308"/>
      <c r="I71" s="308"/>
      <c r="J71" s="308"/>
      <c r="K71" s="308"/>
      <c r="L71" s="308"/>
      <c r="M71" s="308"/>
      <c r="N71" s="308"/>
      <c r="O71" s="308"/>
      <c r="P71" s="308"/>
      <c r="Q71" s="308"/>
      <c r="R71" s="308"/>
      <c r="S71" s="308"/>
      <c r="T71" s="308"/>
    </row>
    <row r="72" spans="1:24" ht="15" customHeight="1" x14ac:dyDescent="0.25">
      <c r="A72" s="307" t="s">
        <v>259</v>
      </c>
      <c r="B72" s="307"/>
      <c r="C72" s="307"/>
      <c r="D72" s="307"/>
      <c r="E72" s="307"/>
      <c r="F72" s="307"/>
      <c r="G72" s="307"/>
      <c r="H72" s="307"/>
      <c r="I72" s="307"/>
      <c r="J72" s="307"/>
      <c r="K72" s="307"/>
      <c r="L72" s="307"/>
      <c r="M72" s="307"/>
      <c r="N72" s="307"/>
      <c r="O72" s="307"/>
      <c r="P72" s="307"/>
      <c r="Q72" s="307"/>
      <c r="R72" s="307"/>
      <c r="S72" s="307"/>
      <c r="T72" s="307"/>
    </row>
    <row r="73" spans="1:24" ht="15" customHeight="1" thickBot="1" x14ac:dyDescent="0.3">
      <c r="A73" s="124"/>
      <c r="B73" s="147"/>
      <c r="C73" s="124"/>
      <c r="D73" s="124"/>
      <c r="E73" s="124"/>
      <c r="F73" s="125"/>
      <c r="G73" s="124"/>
      <c r="H73" s="124"/>
      <c r="I73" s="124"/>
      <c r="J73" s="124"/>
      <c r="K73" s="124"/>
      <c r="L73" s="124"/>
      <c r="M73" s="124"/>
      <c r="N73" s="124"/>
      <c r="O73" s="124"/>
      <c r="P73" s="124"/>
      <c r="Q73" s="124"/>
      <c r="R73" s="124"/>
      <c r="S73" s="124"/>
      <c r="T73" s="124"/>
    </row>
    <row r="74" spans="1:24" ht="15" customHeight="1" x14ac:dyDescent="0.25">
      <c r="A74" s="309" t="s">
        <v>264</v>
      </c>
      <c r="B74" s="302" t="s">
        <v>19</v>
      </c>
      <c r="C74" s="302" t="s">
        <v>265</v>
      </c>
      <c r="D74" s="302"/>
      <c r="E74" s="111"/>
      <c r="F74" s="302" t="s">
        <v>64</v>
      </c>
      <c r="G74" s="302"/>
      <c r="H74" s="302"/>
      <c r="I74" s="111"/>
      <c r="J74" s="302" t="s">
        <v>65</v>
      </c>
      <c r="K74" s="302"/>
      <c r="L74" s="302"/>
      <c r="M74" s="111"/>
      <c r="N74" s="302" t="s">
        <v>66</v>
      </c>
      <c r="O74" s="302"/>
      <c r="P74" s="302"/>
      <c r="Q74" s="111"/>
      <c r="R74" s="302" t="s">
        <v>67</v>
      </c>
      <c r="S74" s="302"/>
      <c r="T74" s="302"/>
    </row>
    <row r="75" spans="1:24" ht="15" customHeight="1" thickBot="1" x14ac:dyDescent="0.3">
      <c r="A75" s="310"/>
      <c r="B75" s="112" t="s">
        <v>70</v>
      </c>
      <c r="C75" s="112" t="s">
        <v>71</v>
      </c>
      <c r="D75" s="112" t="s">
        <v>72</v>
      </c>
      <c r="E75" s="113"/>
      <c r="F75" s="112" t="s">
        <v>70</v>
      </c>
      <c r="G75" s="112" t="s">
        <v>71</v>
      </c>
      <c r="H75" s="112" t="s">
        <v>72</v>
      </c>
      <c r="I75" s="113"/>
      <c r="J75" s="112" t="s">
        <v>70</v>
      </c>
      <c r="K75" s="112" t="s">
        <v>71</v>
      </c>
      <c r="L75" s="112" t="s">
        <v>72</v>
      </c>
      <c r="M75" s="113"/>
      <c r="N75" s="112" t="s">
        <v>70</v>
      </c>
      <c r="O75" s="112" t="s">
        <v>71</v>
      </c>
      <c r="P75" s="112" t="s">
        <v>72</v>
      </c>
      <c r="Q75" s="113"/>
      <c r="R75" s="112" t="s">
        <v>70</v>
      </c>
      <c r="S75" s="112" t="s">
        <v>71</v>
      </c>
      <c r="T75" s="112" t="s">
        <v>72</v>
      </c>
    </row>
    <row r="76" spans="1:24" ht="15" customHeight="1" x14ac:dyDescent="0.25">
      <c r="A76" s="317" t="s">
        <v>11</v>
      </c>
      <c r="B76" s="318"/>
      <c r="C76" s="318"/>
      <c r="D76" s="318"/>
      <c r="E76" s="318"/>
      <c r="F76" s="318"/>
      <c r="G76" s="318"/>
      <c r="H76" s="318"/>
      <c r="I76" s="318"/>
      <c r="J76" s="318"/>
      <c r="K76" s="318"/>
      <c r="L76" s="318"/>
      <c r="M76" s="318"/>
      <c r="N76" s="318"/>
      <c r="O76" s="318"/>
      <c r="P76" s="318"/>
      <c r="Q76" s="318"/>
      <c r="R76" s="318"/>
      <c r="S76" s="318"/>
      <c r="T76" s="318"/>
    </row>
    <row r="77" spans="1:24" ht="15" customHeight="1" x14ac:dyDescent="0.25">
      <c r="A77" s="129"/>
      <c r="B77" s="115"/>
      <c r="C77" s="115"/>
      <c r="D77" s="115"/>
      <c r="E77" s="116"/>
      <c r="F77" s="115"/>
      <c r="G77" s="115"/>
      <c r="H77" s="115"/>
      <c r="I77" s="116"/>
      <c r="J77" s="115"/>
      <c r="K77" s="115"/>
      <c r="L77" s="115"/>
      <c r="M77" s="116"/>
      <c r="N77" s="115"/>
      <c r="O77" s="115"/>
      <c r="P77" s="115"/>
      <c r="Q77" s="116"/>
      <c r="R77" s="115"/>
      <c r="S77" s="115"/>
      <c r="T77" s="115"/>
    </row>
    <row r="78" spans="1:24" ht="15" customHeight="1" x14ac:dyDescent="0.25">
      <c r="A78" s="154" t="s">
        <v>266</v>
      </c>
      <c r="B78" s="148">
        <f>SUM(B80:B82)</f>
        <v>0</v>
      </c>
      <c r="C78" s="148">
        <f>SUM(C80:C82)</f>
        <v>0</v>
      </c>
      <c r="D78" s="148">
        <f>SUM(D80:D82)</f>
        <v>0</v>
      </c>
      <c r="E78" s="148"/>
      <c r="F78" s="148">
        <f>SUM(F80:F82)</f>
        <v>0</v>
      </c>
      <c r="G78" s="148">
        <f>SUM(G80:G82)</f>
        <v>0</v>
      </c>
      <c r="H78" s="148">
        <f>SUM(H80:H82)</f>
        <v>0</v>
      </c>
      <c r="I78" s="148"/>
      <c r="J78" s="148">
        <f>SUM(J80:J82)</f>
        <v>0</v>
      </c>
      <c r="K78" s="148">
        <f>SUM(K80:K82)</f>
        <v>0</v>
      </c>
      <c r="L78" s="148">
        <f>SUM(L80:L82)</f>
        <v>0</v>
      </c>
      <c r="M78" s="148"/>
      <c r="N78" s="148">
        <f>SUM(N80:N82)</f>
        <v>0</v>
      </c>
      <c r="O78" s="148">
        <f>SUM(O80:O82)</f>
        <v>0</v>
      </c>
      <c r="P78" s="148">
        <f>SUM(P80:P82)</f>
        <v>0</v>
      </c>
      <c r="Q78" s="148"/>
      <c r="R78" s="148">
        <f>SUM(R80:R82)</f>
        <v>0</v>
      </c>
      <c r="S78" s="148">
        <f>SUM(S80:S82)</f>
        <v>0</v>
      </c>
      <c r="T78" s="148">
        <f>SUM(T80:T82)</f>
        <v>0</v>
      </c>
    </row>
    <row r="79" spans="1:24" ht="15" customHeight="1" x14ac:dyDescent="0.25">
      <c r="A79" s="110"/>
      <c r="B79" s="148"/>
      <c r="C79" s="148"/>
      <c r="D79" s="148"/>
      <c r="E79" s="148"/>
      <c r="F79" s="148"/>
      <c r="G79" s="148"/>
      <c r="H79" s="148"/>
      <c r="I79" s="148"/>
      <c r="J79" s="148"/>
      <c r="K79" s="148"/>
      <c r="L79" s="148"/>
      <c r="M79" s="148"/>
      <c r="N79" s="148"/>
      <c r="O79" s="148"/>
      <c r="P79" s="148"/>
      <c r="Q79" s="148"/>
      <c r="R79" s="148"/>
      <c r="S79" s="148"/>
      <c r="T79" s="148"/>
    </row>
    <row r="80" spans="1:24" ht="15" customHeight="1" x14ac:dyDescent="0.25">
      <c r="A80" s="157" t="s">
        <v>110</v>
      </c>
      <c r="B80" s="121">
        <v>0</v>
      </c>
      <c r="C80" s="121">
        <v>0</v>
      </c>
      <c r="D80" s="121">
        <v>0</v>
      </c>
      <c r="E80" s="121"/>
      <c r="F80" s="121">
        <v>0</v>
      </c>
      <c r="G80" s="121">
        <v>0</v>
      </c>
      <c r="H80" s="121">
        <v>0</v>
      </c>
      <c r="I80" s="121"/>
      <c r="J80" s="121">
        <v>0</v>
      </c>
      <c r="K80" s="121">
        <v>0</v>
      </c>
      <c r="L80" s="121">
        <v>0</v>
      </c>
      <c r="M80" s="121"/>
      <c r="N80" s="121">
        <v>0</v>
      </c>
      <c r="O80" s="121">
        <v>0</v>
      </c>
      <c r="P80" s="121">
        <v>0</v>
      </c>
      <c r="Q80" s="121"/>
      <c r="R80" s="121">
        <v>0</v>
      </c>
      <c r="S80" s="121">
        <v>0</v>
      </c>
      <c r="T80" s="121">
        <v>0</v>
      </c>
    </row>
    <row r="81" spans="1:20" ht="15" customHeight="1" x14ac:dyDescent="0.25">
      <c r="A81" s="168" t="s">
        <v>90</v>
      </c>
      <c r="B81" s="121">
        <v>0</v>
      </c>
      <c r="C81" s="121">
        <v>0</v>
      </c>
      <c r="D81" s="121">
        <v>0</v>
      </c>
      <c r="E81" s="121"/>
      <c r="F81" s="121">
        <v>0</v>
      </c>
      <c r="G81" s="121">
        <v>0</v>
      </c>
      <c r="H81" s="121">
        <v>0</v>
      </c>
      <c r="I81" s="121"/>
      <c r="J81" s="121">
        <v>0</v>
      </c>
      <c r="K81" s="121">
        <v>0</v>
      </c>
      <c r="L81" s="121">
        <v>0</v>
      </c>
      <c r="M81" s="121"/>
      <c r="N81" s="121">
        <v>0</v>
      </c>
      <c r="O81" s="121">
        <v>0</v>
      </c>
      <c r="P81" s="121">
        <v>0</v>
      </c>
      <c r="Q81" s="121"/>
      <c r="R81" s="121">
        <v>0</v>
      </c>
      <c r="S81" s="121">
        <v>0</v>
      </c>
      <c r="T81" s="121">
        <v>0</v>
      </c>
    </row>
    <row r="82" spans="1:20" ht="15" customHeight="1" x14ac:dyDescent="0.25">
      <c r="A82" s="110" t="s">
        <v>92</v>
      </c>
      <c r="B82" s="121">
        <v>0</v>
      </c>
      <c r="C82" s="121">
        <v>0</v>
      </c>
      <c r="D82" s="121">
        <v>0</v>
      </c>
      <c r="E82" s="121"/>
      <c r="F82" s="121">
        <v>0</v>
      </c>
      <c r="G82" s="121">
        <v>0</v>
      </c>
      <c r="H82" s="121">
        <v>0</v>
      </c>
      <c r="I82" s="121"/>
      <c r="J82" s="121">
        <v>0</v>
      </c>
      <c r="K82" s="121">
        <v>0</v>
      </c>
      <c r="L82" s="121">
        <v>0</v>
      </c>
      <c r="M82" s="121"/>
      <c r="N82" s="121">
        <v>0</v>
      </c>
      <c r="O82" s="121">
        <v>0</v>
      </c>
      <c r="P82" s="121">
        <v>0</v>
      </c>
      <c r="Q82" s="121"/>
      <c r="R82" s="121">
        <v>0</v>
      </c>
      <c r="S82" s="121">
        <v>0</v>
      </c>
      <c r="T82" s="121">
        <v>0</v>
      </c>
    </row>
    <row r="83" spans="1:20" ht="15" customHeight="1" x14ac:dyDescent="0.25">
      <c r="A83" s="143"/>
      <c r="B83" s="148"/>
      <c r="C83" s="148"/>
      <c r="D83" s="148"/>
      <c r="E83" s="148"/>
      <c r="F83" s="110"/>
      <c r="G83" s="110"/>
      <c r="H83" s="110"/>
      <c r="I83" s="110"/>
      <c r="J83" s="110"/>
      <c r="K83" s="110"/>
      <c r="L83" s="110"/>
      <c r="M83" s="110"/>
      <c r="N83" s="110"/>
      <c r="O83" s="110"/>
      <c r="P83" s="110"/>
      <c r="Q83" s="110"/>
      <c r="R83" s="110"/>
      <c r="S83" s="110"/>
      <c r="T83" s="110"/>
    </row>
    <row r="84" spans="1:20" ht="15" customHeight="1" x14ac:dyDescent="0.25">
      <c r="A84" s="315" t="s">
        <v>112</v>
      </c>
      <c r="B84" s="316"/>
      <c r="C84" s="316"/>
      <c r="D84" s="316"/>
      <c r="E84" s="316"/>
      <c r="F84" s="316"/>
      <c r="G84" s="316"/>
      <c r="H84" s="316"/>
      <c r="I84" s="316"/>
      <c r="J84" s="316"/>
      <c r="K84" s="316"/>
      <c r="L84" s="316"/>
      <c r="M84" s="316"/>
      <c r="N84" s="316"/>
      <c r="O84" s="316"/>
      <c r="P84" s="316"/>
      <c r="Q84" s="316"/>
      <c r="R84" s="316"/>
      <c r="S84" s="316"/>
      <c r="T84" s="316"/>
    </row>
    <row r="85" spans="1:20" ht="15" customHeight="1" x14ac:dyDescent="0.25">
      <c r="A85" s="143"/>
      <c r="B85" s="148"/>
      <c r="C85" s="148"/>
      <c r="D85" s="148"/>
      <c r="E85" s="148"/>
      <c r="F85" s="110"/>
      <c r="G85" s="110"/>
      <c r="H85" s="110"/>
      <c r="I85" s="110"/>
      <c r="J85" s="110"/>
      <c r="K85" s="110"/>
      <c r="L85" s="110"/>
      <c r="M85" s="110"/>
      <c r="N85" s="110"/>
      <c r="O85" s="110"/>
      <c r="P85" s="110"/>
      <c r="Q85" s="110"/>
      <c r="R85" s="110"/>
      <c r="S85" s="110"/>
      <c r="T85" s="110"/>
    </row>
    <row r="86" spans="1:20" ht="15" customHeight="1" x14ac:dyDescent="0.25">
      <c r="A86" s="154" t="s">
        <v>266</v>
      </c>
      <c r="B86" s="128">
        <f>+B78/(B78+B12+B45)*100</f>
        <v>0</v>
      </c>
      <c r="C86" s="128">
        <f>+C78/(C78+C12+C45)*100</f>
        <v>0</v>
      </c>
      <c r="D86" s="128">
        <f>+D78/(D78+D12+D45)*100</f>
        <v>0</v>
      </c>
      <c r="E86" s="148"/>
      <c r="F86" s="128">
        <f>+F78/(F78+F12+F45)*100</f>
        <v>0</v>
      </c>
      <c r="G86" s="128">
        <f>+G78/(G78+G12+G45)*100</f>
        <v>0</v>
      </c>
      <c r="H86" s="128">
        <f>+H78/(H78+H12+H45)*100</f>
        <v>0</v>
      </c>
      <c r="I86" s="110"/>
      <c r="J86" s="128">
        <f>+J78/(J78+J12+J45)*100</f>
        <v>0</v>
      </c>
      <c r="K86" s="128">
        <f>+K78/(K78+K12+K45)*100</f>
        <v>0</v>
      </c>
      <c r="L86" s="128">
        <f>+L78/(L78+L12+L45)*100</f>
        <v>0</v>
      </c>
      <c r="M86" s="110"/>
      <c r="N86" s="128">
        <f>+N78/(N78+N12+N45)*100</f>
        <v>0</v>
      </c>
      <c r="O86" s="128">
        <f>+O78/(O78+O12+O45)*100</f>
        <v>0</v>
      </c>
      <c r="P86" s="128">
        <f>+P78/(P78+P12+P45)*100</f>
        <v>0</v>
      </c>
      <c r="Q86" s="110"/>
      <c r="R86" s="128">
        <f>+R78/(R78+R12+R45)*100</f>
        <v>0</v>
      </c>
      <c r="S86" s="128">
        <f>+S78/(S78+S12+S45)*100</f>
        <v>0</v>
      </c>
      <c r="T86" s="128">
        <f>+T78/(T78+T12+T45)*100</f>
        <v>0</v>
      </c>
    </row>
    <row r="87" spans="1:20" ht="15" customHeight="1" x14ac:dyDescent="0.25">
      <c r="A87" s="110"/>
      <c r="B87" s="148"/>
      <c r="C87" s="148"/>
      <c r="D87" s="148"/>
      <c r="E87" s="148"/>
      <c r="F87" s="148"/>
      <c r="G87" s="148"/>
      <c r="H87" s="148"/>
      <c r="I87" s="110"/>
      <c r="J87" s="148"/>
      <c r="K87" s="148"/>
      <c r="L87" s="148"/>
      <c r="M87" s="110"/>
      <c r="N87" s="148"/>
      <c r="O87" s="148"/>
      <c r="P87" s="148"/>
      <c r="Q87" s="110"/>
      <c r="R87" s="148"/>
      <c r="S87" s="148"/>
      <c r="T87" s="148"/>
    </row>
    <row r="88" spans="1:20" ht="15" customHeight="1" x14ac:dyDescent="0.25">
      <c r="A88" s="157" t="s">
        <v>110</v>
      </c>
      <c r="B88" s="128">
        <f t="shared" ref="B88:D90" si="19">+B80/(B80+B14+B47)*100</f>
        <v>0</v>
      </c>
      <c r="C88" s="128">
        <f t="shared" si="19"/>
        <v>0</v>
      </c>
      <c r="D88" s="128">
        <f t="shared" si="19"/>
        <v>0</v>
      </c>
      <c r="E88" s="148"/>
      <c r="F88" s="128">
        <f t="shared" ref="F88:H90" si="20">+F80/(F80+F14+F47)*100</f>
        <v>0</v>
      </c>
      <c r="G88" s="128">
        <f t="shared" si="20"/>
        <v>0</v>
      </c>
      <c r="H88" s="128">
        <f t="shared" si="20"/>
        <v>0</v>
      </c>
      <c r="I88" s="110"/>
      <c r="J88" s="128">
        <f t="shared" ref="J88:L90" si="21">+J80/(J80+J14+J47)*100</f>
        <v>0</v>
      </c>
      <c r="K88" s="128">
        <f t="shared" si="21"/>
        <v>0</v>
      </c>
      <c r="L88" s="128">
        <f t="shared" si="21"/>
        <v>0</v>
      </c>
      <c r="M88" s="110"/>
      <c r="N88" s="128">
        <f t="shared" ref="N88:P90" si="22">+N80/(N80+N14+N47)*100</f>
        <v>0</v>
      </c>
      <c r="O88" s="128">
        <f t="shared" si="22"/>
        <v>0</v>
      </c>
      <c r="P88" s="128">
        <f t="shared" si="22"/>
        <v>0</v>
      </c>
      <c r="Q88" s="110"/>
      <c r="R88" s="128">
        <f t="shared" ref="R88:T90" si="23">+R80/(R80+R14+R47)*100</f>
        <v>0</v>
      </c>
      <c r="S88" s="128">
        <f t="shared" si="23"/>
        <v>0</v>
      </c>
      <c r="T88" s="128">
        <f t="shared" si="23"/>
        <v>0</v>
      </c>
    </row>
    <row r="89" spans="1:20" ht="15" customHeight="1" x14ac:dyDescent="0.25">
      <c r="A89" s="168" t="s">
        <v>90</v>
      </c>
      <c r="B89" s="128">
        <f t="shared" si="19"/>
        <v>0</v>
      </c>
      <c r="C89" s="128">
        <f t="shared" si="19"/>
        <v>0</v>
      </c>
      <c r="D89" s="128">
        <f t="shared" si="19"/>
        <v>0</v>
      </c>
      <c r="E89" s="148"/>
      <c r="F89" s="128">
        <f t="shared" si="20"/>
        <v>0</v>
      </c>
      <c r="G89" s="128">
        <f t="shared" si="20"/>
        <v>0</v>
      </c>
      <c r="H89" s="128">
        <f t="shared" si="20"/>
        <v>0</v>
      </c>
      <c r="I89" s="110"/>
      <c r="J89" s="128">
        <f t="shared" si="21"/>
        <v>0</v>
      </c>
      <c r="K89" s="128">
        <f t="shared" si="21"/>
        <v>0</v>
      </c>
      <c r="L89" s="128">
        <f t="shared" si="21"/>
        <v>0</v>
      </c>
      <c r="M89" s="110"/>
      <c r="N89" s="128">
        <f t="shared" si="22"/>
        <v>0</v>
      </c>
      <c r="O89" s="128">
        <f t="shared" si="22"/>
        <v>0</v>
      </c>
      <c r="P89" s="128">
        <f t="shared" si="22"/>
        <v>0</v>
      </c>
      <c r="Q89" s="110"/>
      <c r="R89" s="128">
        <f t="shared" si="23"/>
        <v>0</v>
      </c>
      <c r="S89" s="128">
        <f t="shared" si="23"/>
        <v>0</v>
      </c>
      <c r="T89" s="128">
        <f t="shared" si="23"/>
        <v>0</v>
      </c>
    </row>
    <row r="90" spans="1:20" ht="15" customHeight="1" thickBot="1" x14ac:dyDescent="0.3">
      <c r="A90" s="125" t="s">
        <v>92</v>
      </c>
      <c r="B90" s="134">
        <f t="shared" si="19"/>
        <v>0</v>
      </c>
      <c r="C90" s="134">
        <f t="shared" si="19"/>
        <v>0</v>
      </c>
      <c r="D90" s="134">
        <f t="shared" si="19"/>
        <v>0</v>
      </c>
      <c r="E90" s="170"/>
      <c r="F90" s="134">
        <f t="shared" si="20"/>
        <v>0</v>
      </c>
      <c r="G90" s="134">
        <f t="shared" si="20"/>
        <v>0</v>
      </c>
      <c r="H90" s="134">
        <f t="shared" si="20"/>
        <v>0</v>
      </c>
      <c r="I90" s="125"/>
      <c r="J90" s="134">
        <f t="shared" si="21"/>
        <v>0</v>
      </c>
      <c r="K90" s="134">
        <f t="shared" si="21"/>
        <v>0</v>
      </c>
      <c r="L90" s="134">
        <f t="shared" si="21"/>
        <v>0</v>
      </c>
      <c r="M90" s="125"/>
      <c r="N90" s="134">
        <f t="shared" si="22"/>
        <v>0</v>
      </c>
      <c r="O90" s="134">
        <f t="shared" si="22"/>
        <v>0</v>
      </c>
      <c r="P90" s="134">
        <f t="shared" si="22"/>
        <v>0</v>
      </c>
      <c r="Q90" s="125"/>
      <c r="R90" s="134">
        <f t="shared" si="23"/>
        <v>0</v>
      </c>
      <c r="S90" s="134">
        <f t="shared" si="23"/>
        <v>0</v>
      </c>
      <c r="T90" s="134">
        <f t="shared" si="23"/>
        <v>0</v>
      </c>
    </row>
    <row r="91" spans="1:20" ht="15" customHeight="1" x14ac:dyDescent="0.25">
      <c r="A91" s="313" t="s">
        <v>260</v>
      </c>
      <c r="B91" s="313"/>
      <c r="C91" s="313"/>
      <c r="D91" s="313"/>
      <c r="E91" s="313"/>
      <c r="F91" s="313"/>
      <c r="G91" s="313"/>
      <c r="H91" s="313"/>
      <c r="I91" s="313"/>
      <c r="J91" s="313"/>
      <c r="K91" s="313"/>
      <c r="L91" s="313"/>
      <c r="M91" s="313"/>
      <c r="N91" s="313"/>
      <c r="O91" s="313"/>
      <c r="P91" s="313"/>
      <c r="Q91" s="313"/>
      <c r="R91" s="313"/>
      <c r="S91" s="313"/>
      <c r="T91" s="313"/>
    </row>
    <row r="92" spans="1:20" ht="15" customHeight="1" x14ac:dyDescent="0.25">
      <c r="A92" s="314" t="s">
        <v>243</v>
      </c>
      <c r="B92" s="314"/>
      <c r="C92" s="314"/>
      <c r="D92" s="314"/>
      <c r="E92" s="314"/>
      <c r="F92" s="314"/>
      <c r="G92" s="314"/>
      <c r="H92" s="314"/>
      <c r="I92" s="314"/>
      <c r="J92" s="314"/>
      <c r="K92" s="314"/>
      <c r="L92" s="314"/>
      <c r="M92" s="314"/>
      <c r="N92" s="314"/>
      <c r="O92" s="314"/>
      <c r="P92" s="314"/>
      <c r="Q92" s="314"/>
      <c r="R92" s="314"/>
      <c r="S92" s="314"/>
      <c r="T92" s="314"/>
    </row>
  </sheetData>
  <mergeCells count="51">
    <mergeCell ref="A39:T39"/>
    <mergeCell ref="A43:T43"/>
    <mergeCell ref="A51:T51"/>
    <mergeCell ref="A67:T67"/>
    <mergeCell ref="A68:T68"/>
    <mergeCell ref="J74:L74"/>
    <mergeCell ref="A91:T91"/>
    <mergeCell ref="A92:T92"/>
    <mergeCell ref="A58:T58"/>
    <mergeCell ref="A59:T59"/>
    <mergeCell ref="A84:T84"/>
    <mergeCell ref="A69:T69"/>
    <mergeCell ref="A70:T70"/>
    <mergeCell ref="A71:T71"/>
    <mergeCell ref="A72:T72"/>
    <mergeCell ref="A76:T76"/>
    <mergeCell ref="A74:A75"/>
    <mergeCell ref="B74:D74"/>
    <mergeCell ref="F74:H74"/>
    <mergeCell ref="N8:P8"/>
    <mergeCell ref="R8:T8"/>
    <mergeCell ref="A41:A42"/>
    <mergeCell ref="B41:D41"/>
    <mergeCell ref="F41:H41"/>
    <mergeCell ref="J41:L41"/>
    <mergeCell ref="N41:P41"/>
    <mergeCell ref="R41:T41"/>
    <mergeCell ref="A25:T25"/>
    <mergeCell ref="A26:T26"/>
    <mergeCell ref="A37:T37"/>
    <mergeCell ref="A10:T10"/>
    <mergeCell ref="B8:D8"/>
    <mergeCell ref="F8:H8"/>
    <mergeCell ref="J8:L8"/>
    <mergeCell ref="A38:T38"/>
    <mergeCell ref="W1:X2"/>
    <mergeCell ref="W34:X35"/>
    <mergeCell ref="W67:X68"/>
    <mergeCell ref="N74:P74"/>
    <mergeCell ref="R74:T74"/>
    <mergeCell ref="A1:T1"/>
    <mergeCell ref="A2:T2"/>
    <mergeCell ref="A3:T3"/>
    <mergeCell ref="A4:T4"/>
    <mergeCell ref="A5:T5"/>
    <mergeCell ref="A6:T6"/>
    <mergeCell ref="A18:T18"/>
    <mergeCell ref="A34:T34"/>
    <mergeCell ref="A35:T35"/>
    <mergeCell ref="A36:T36"/>
    <mergeCell ref="A8:A9"/>
  </mergeCells>
  <hyperlinks>
    <hyperlink ref="W1" r:id="rId1" location="INDICE!A1"/>
    <hyperlink ref="W34" r:id="rId2" location="INDICE!A1"/>
    <hyperlink ref="W67" r:id="rId3" location="INDICE!A1"/>
  </hyperlinks>
  <printOptions horizontalCentered="1"/>
  <pageMargins left="0.94488188976377963" right="0.98425196850393704" top="0.59055118110236227" bottom="0.98425196850393704" header="0" footer="0"/>
  <pageSetup scale="95" orientation="landscape" r:id="rId4"/>
  <headerFooter alignWithMargins="0"/>
  <rowBreaks count="2" manualBreakCount="2">
    <brk id="33" max="16383" man="1"/>
    <brk id="66" max="16383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G136"/>
  <sheetViews>
    <sheetView zoomScaleNormal="100" zoomScaleSheetLayoutView="50" workbookViewId="0">
      <selection activeCell="P136" sqref="P136"/>
    </sheetView>
  </sheetViews>
  <sheetFormatPr baseColWidth="10" defaultRowHeight="15" customHeight="1" x14ac:dyDescent="0.2"/>
  <cols>
    <col min="1" max="1" width="14.140625" style="110" customWidth="1"/>
    <col min="2" max="4" width="7.42578125" style="110" customWidth="1"/>
    <col min="5" max="5" width="1.7109375" style="110" customWidth="1"/>
    <col min="6" max="8" width="6.42578125" style="110" customWidth="1"/>
    <col min="9" max="9" width="1.7109375" style="110" customWidth="1"/>
    <col min="10" max="12" width="6.42578125" style="110" customWidth="1"/>
    <col min="13" max="13" width="1.7109375" style="110" customWidth="1"/>
    <col min="14" max="16" width="6.42578125" style="110" customWidth="1"/>
    <col min="17" max="17" width="1.7109375" style="110" customWidth="1"/>
    <col min="18" max="20" width="6.42578125" style="110" customWidth="1"/>
    <col min="21" max="21" width="1.7109375" style="110" customWidth="1"/>
    <col min="22" max="24" width="6.42578125" style="110" customWidth="1"/>
    <col min="25" max="25" width="1.7109375" style="110" customWidth="1"/>
    <col min="26" max="26" width="6.42578125" style="110" customWidth="1"/>
    <col min="27" max="28" width="5.42578125" style="110" customWidth="1"/>
    <col min="29" max="33" width="8.7109375" style="174" customWidth="1"/>
    <col min="34" max="256" width="11.42578125" style="174"/>
    <col min="257" max="257" width="21.42578125" style="174" customWidth="1"/>
    <col min="258" max="258" width="8.42578125" style="174" customWidth="1"/>
    <col min="259" max="259" width="8.140625" style="174" customWidth="1"/>
    <col min="260" max="260" width="7.5703125" style="174" customWidth="1"/>
    <col min="261" max="261" width="1.7109375" style="174" customWidth="1"/>
    <col min="262" max="264" width="6.7109375" style="174" customWidth="1"/>
    <col min="265" max="265" width="1.7109375" style="174" customWidth="1"/>
    <col min="266" max="268" width="6.7109375" style="174" customWidth="1"/>
    <col min="269" max="269" width="1.7109375" style="174" customWidth="1"/>
    <col min="270" max="272" width="6.7109375" style="174" customWidth="1"/>
    <col min="273" max="273" width="1.7109375" style="174" customWidth="1"/>
    <col min="274" max="276" width="6.7109375" style="174" customWidth="1"/>
    <col min="277" max="277" width="1.7109375" style="174" customWidth="1"/>
    <col min="278" max="280" width="6.7109375" style="174" customWidth="1"/>
    <col min="281" max="281" width="1.7109375" style="174" customWidth="1"/>
    <col min="282" max="284" width="6.7109375" style="174" customWidth="1"/>
    <col min="285" max="512" width="11.42578125" style="174"/>
    <col min="513" max="513" width="21.42578125" style="174" customWidth="1"/>
    <col min="514" max="514" width="8.42578125" style="174" customWidth="1"/>
    <col min="515" max="515" width="8.140625" style="174" customWidth="1"/>
    <col min="516" max="516" width="7.5703125" style="174" customWidth="1"/>
    <col min="517" max="517" width="1.7109375" style="174" customWidth="1"/>
    <col min="518" max="520" width="6.7109375" style="174" customWidth="1"/>
    <col min="521" max="521" width="1.7109375" style="174" customWidth="1"/>
    <col min="522" max="524" width="6.7109375" style="174" customWidth="1"/>
    <col min="525" max="525" width="1.7109375" style="174" customWidth="1"/>
    <col min="526" max="528" width="6.7109375" style="174" customWidth="1"/>
    <col min="529" max="529" width="1.7109375" style="174" customWidth="1"/>
    <col min="530" max="532" width="6.7109375" style="174" customWidth="1"/>
    <col min="533" max="533" width="1.7109375" style="174" customWidth="1"/>
    <col min="534" max="536" width="6.7109375" style="174" customWidth="1"/>
    <col min="537" max="537" width="1.7109375" style="174" customWidth="1"/>
    <col min="538" max="540" width="6.7109375" style="174" customWidth="1"/>
    <col min="541" max="768" width="11.42578125" style="174"/>
    <col min="769" max="769" width="21.42578125" style="174" customWidth="1"/>
    <col min="770" max="770" width="8.42578125" style="174" customWidth="1"/>
    <col min="771" max="771" width="8.140625" style="174" customWidth="1"/>
    <col min="772" max="772" width="7.5703125" style="174" customWidth="1"/>
    <col min="773" max="773" width="1.7109375" style="174" customWidth="1"/>
    <col min="774" max="776" width="6.7109375" style="174" customWidth="1"/>
    <col min="777" max="777" width="1.7109375" style="174" customWidth="1"/>
    <col min="778" max="780" width="6.7109375" style="174" customWidth="1"/>
    <col min="781" max="781" width="1.7109375" style="174" customWidth="1"/>
    <col min="782" max="784" width="6.7109375" style="174" customWidth="1"/>
    <col min="785" max="785" width="1.7109375" style="174" customWidth="1"/>
    <col min="786" max="788" width="6.7109375" style="174" customWidth="1"/>
    <col min="789" max="789" width="1.7109375" style="174" customWidth="1"/>
    <col min="790" max="792" width="6.7109375" style="174" customWidth="1"/>
    <col min="793" max="793" width="1.7109375" style="174" customWidth="1"/>
    <col min="794" max="796" width="6.7109375" style="174" customWidth="1"/>
    <col min="797" max="1024" width="11.42578125" style="174"/>
    <col min="1025" max="1025" width="21.42578125" style="174" customWidth="1"/>
    <col min="1026" max="1026" width="8.42578125" style="174" customWidth="1"/>
    <col min="1027" max="1027" width="8.140625" style="174" customWidth="1"/>
    <col min="1028" max="1028" width="7.5703125" style="174" customWidth="1"/>
    <col min="1029" max="1029" width="1.7109375" style="174" customWidth="1"/>
    <col min="1030" max="1032" width="6.7109375" style="174" customWidth="1"/>
    <col min="1033" max="1033" width="1.7109375" style="174" customWidth="1"/>
    <col min="1034" max="1036" width="6.7109375" style="174" customWidth="1"/>
    <col min="1037" max="1037" width="1.7109375" style="174" customWidth="1"/>
    <col min="1038" max="1040" width="6.7109375" style="174" customWidth="1"/>
    <col min="1041" max="1041" width="1.7109375" style="174" customWidth="1"/>
    <col min="1042" max="1044" width="6.7109375" style="174" customWidth="1"/>
    <col min="1045" max="1045" width="1.7109375" style="174" customWidth="1"/>
    <col min="1046" max="1048" width="6.7109375" style="174" customWidth="1"/>
    <col min="1049" max="1049" width="1.7109375" style="174" customWidth="1"/>
    <col min="1050" max="1052" width="6.7109375" style="174" customWidth="1"/>
    <col min="1053" max="1280" width="11.42578125" style="174"/>
    <col min="1281" max="1281" width="21.42578125" style="174" customWidth="1"/>
    <col min="1282" max="1282" width="8.42578125" style="174" customWidth="1"/>
    <col min="1283" max="1283" width="8.140625" style="174" customWidth="1"/>
    <col min="1284" max="1284" width="7.5703125" style="174" customWidth="1"/>
    <col min="1285" max="1285" width="1.7109375" style="174" customWidth="1"/>
    <col min="1286" max="1288" width="6.7109375" style="174" customWidth="1"/>
    <col min="1289" max="1289" width="1.7109375" style="174" customWidth="1"/>
    <col min="1290" max="1292" width="6.7109375" style="174" customWidth="1"/>
    <col min="1293" max="1293" width="1.7109375" style="174" customWidth="1"/>
    <col min="1294" max="1296" width="6.7109375" style="174" customWidth="1"/>
    <col min="1297" max="1297" width="1.7109375" style="174" customWidth="1"/>
    <col min="1298" max="1300" width="6.7109375" style="174" customWidth="1"/>
    <col min="1301" max="1301" width="1.7109375" style="174" customWidth="1"/>
    <col min="1302" max="1304" width="6.7109375" style="174" customWidth="1"/>
    <col min="1305" max="1305" width="1.7109375" style="174" customWidth="1"/>
    <col min="1306" max="1308" width="6.7109375" style="174" customWidth="1"/>
    <col min="1309" max="1536" width="11.42578125" style="174"/>
    <col min="1537" max="1537" width="21.42578125" style="174" customWidth="1"/>
    <col min="1538" max="1538" width="8.42578125" style="174" customWidth="1"/>
    <col min="1539" max="1539" width="8.140625" style="174" customWidth="1"/>
    <col min="1540" max="1540" width="7.5703125" style="174" customWidth="1"/>
    <col min="1541" max="1541" width="1.7109375" style="174" customWidth="1"/>
    <col min="1542" max="1544" width="6.7109375" style="174" customWidth="1"/>
    <col min="1545" max="1545" width="1.7109375" style="174" customWidth="1"/>
    <col min="1546" max="1548" width="6.7109375" style="174" customWidth="1"/>
    <col min="1549" max="1549" width="1.7109375" style="174" customWidth="1"/>
    <col min="1550" max="1552" width="6.7109375" style="174" customWidth="1"/>
    <col min="1553" max="1553" width="1.7109375" style="174" customWidth="1"/>
    <col min="1554" max="1556" width="6.7109375" style="174" customWidth="1"/>
    <col min="1557" max="1557" width="1.7109375" style="174" customWidth="1"/>
    <col min="1558" max="1560" width="6.7109375" style="174" customWidth="1"/>
    <col min="1561" max="1561" width="1.7109375" style="174" customWidth="1"/>
    <col min="1562" max="1564" width="6.7109375" style="174" customWidth="1"/>
    <col min="1565" max="1792" width="11.42578125" style="174"/>
    <col min="1793" max="1793" width="21.42578125" style="174" customWidth="1"/>
    <col min="1794" max="1794" width="8.42578125" style="174" customWidth="1"/>
    <col min="1795" max="1795" width="8.140625" style="174" customWidth="1"/>
    <col min="1796" max="1796" width="7.5703125" style="174" customWidth="1"/>
    <col min="1797" max="1797" width="1.7109375" style="174" customWidth="1"/>
    <col min="1798" max="1800" width="6.7109375" style="174" customWidth="1"/>
    <col min="1801" max="1801" width="1.7109375" style="174" customWidth="1"/>
    <col min="1802" max="1804" width="6.7109375" style="174" customWidth="1"/>
    <col min="1805" max="1805" width="1.7109375" style="174" customWidth="1"/>
    <col min="1806" max="1808" width="6.7109375" style="174" customWidth="1"/>
    <col min="1809" max="1809" width="1.7109375" style="174" customWidth="1"/>
    <col min="1810" max="1812" width="6.7109375" style="174" customWidth="1"/>
    <col min="1813" max="1813" width="1.7109375" style="174" customWidth="1"/>
    <col min="1814" max="1816" width="6.7109375" style="174" customWidth="1"/>
    <col min="1817" max="1817" width="1.7109375" style="174" customWidth="1"/>
    <col min="1818" max="1820" width="6.7109375" style="174" customWidth="1"/>
    <col min="1821" max="2048" width="11.42578125" style="174"/>
    <col min="2049" max="2049" width="21.42578125" style="174" customWidth="1"/>
    <col min="2050" max="2050" width="8.42578125" style="174" customWidth="1"/>
    <col min="2051" max="2051" width="8.140625" style="174" customWidth="1"/>
    <col min="2052" max="2052" width="7.5703125" style="174" customWidth="1"/>
    <col min="2053" max="2053" width="1.7109375" style="174" customWidth="1"/>
    <col min="2054" max="2056" width="6.7109375" style="174" customWidth="1"/>
    <col min="2057" max="2057" width="1.7109375" style="174" customWidth="1"/>
    <col min="2058" max="2060" width="6.7109375" style="174" customWidth="1"/>
    <col min="2061" max="2061" width="1.7109375" style="174" customWidth="1"/>
    <col min="2062" max="2064" width="6.7109375" style="174" customWidth="1"/>
    <col min="2065" max="2065" width="1.7109375" style="174" customWidth="1"/>
    <col min="2066" max="2068" width="6.7109375" style="174" customWidth="1"/>
    <col min="2069" max="2069" width="1.7109375" style="174" customWidth="1"/>
    <col min="2070" max="2072" width="6.7109375" style="174" customWidth="1"/>
    <col min="2073" max="2073" width="1.7109375" style="174" customWidth="1"/>
    <col min="2074" max="2076" width="6.7109375" style="174" customWidth="1"/>
    <col min="2077" max="2304" width="11.42578125" style="174"/>
    <col min="2305" max="2305" width="21.42578125" style="174" customWidth="1"/>
    <col min="2306" max="2306" width="8.42578125" style="174" customWidth="1"/>
    <col min="2307" max="2307" width="8.140625" style="174" customWidth="1"/>
    <col min="2308" max="2308" width="7.5703125" style="174" customWidth="1"/>
    <col min="2309" max="2309" width="1.7109375" style="174" customWidth="1"/>
    <col min="2310" max="2312" width="6.7109375" style="174" customWidth="1"/>
    <col min="2313" max="2313" width="1.7109375" style="174" customWidth="1"/>
    <col min="2314" max="2316" width="6.7109375" style="174" customWidth="1"/>
    <col min="2317" max="2317" width="1.7109375" style="174" customWidth="1"/>
    <col min="2318" max="2320" width="6.7109375" style="174" customWidth="1"/>
    <col min="2321" max="2321" width="1.7109375" style="174" customWidth="1"/>
    <col min="2322" max="2324" width="6.7109375" style="174" customWidth="1"/>
    <col min="2325" max="2325" width="1.7109375" style="174" customWidth="1"/>
    <col min="2326" max="2328" width="6.7109375" style="174" customWidth="1"/>
    <col min="2329" max="2329" width="1.7109375" style="174" customWidth="1"/>
    <col min="2330" max="2332" width="6.7109375" style="174" customWidth="1"/>
    <col min="2333" max="2560" width="11.42578125" style="174"/>
    <col min="2561" max="2561" width="21.42578125" style="174" customWidth="1"/>
    <col min="2562" max="2562" width="8.42578125" style="174" customWidth="1"/>
    <col min="2563" max="2563" width="8.140625" style="174" customWidth="1"/>
    <col min="2564" max="2564" width="7.5703125" style="174" customWidth="1"/>
    <col min="2565" max="2565" width="1.7109375" style="174" customWidth="1"/>
    <col min="2566" max="2568" width="6.7109375" style="174" customWidth="1"/>
    <col min="2569" max="2569" width="1.7109375" style="174" customWidth="1"/>
    <col min="2570" max="2572" width="6.7109375" style="174" customWidth="1"/>
    <col min="2573" max="2573" width="1.7109375" style="174" customWidth="1"/>
    <col min="2574" max="2576" width="6.7109375" style="174" customWidth="1"/>
    <col min="2577" max="2577" width="1.7109375" style="174" customWidth="1"/>
    <col min="2578" max="2580" width="6.7109375" style="174" customWidth="1"/>
    <col min="2581" max="2581" width="1.7109375" style="174" customWidth="1"/>
    <col min="2582" max="2584" width="6.7109375" style="174" customWidth="1"/>
    <col min="2585" max="2585" width="1.7109375" style="174" customWidth="1"/>
    <col min="2586" max="2588" width="6.7109375" style="174" customWidth="1"/>
    <col min="2589" max="2816" width="11.42578125" style="174"/>
    <col min="2817" max="2817" width="21.42578125" style="174" customWidth="1"/>
    <col min="2818" max="2818" width="8.42578125" style="174" customWidth="1"/>
    <col min="2819" max="2819" width="8.140625" style="174" customWidth="1"/>
    <col min="2820" max="2820" width="7.5703125" style="174" customWidth="1"/>
    <col min="2821" max="2821" width="1.7109375" style="174" customWidth="1"/>
    <col min="2822" max="2824" width="6.7109375" style="174" customWidth="1"/>
    <col min="2825" max="2825" width="1.7109375" style="174" customWidth="1"/>
    <col min="2826" max="2828" width="6.7109375" style="174" customWidth="1"/>
    <col min="2829" max="2829" width="1.7109375" style="174" customWidth="1"/>
    <col min="2830" max="2832" width="6.7109375" style="174" customWidth="1"/>
    <col min="2833" max="2833" width="1.7109375" style="174" customWidth="1"/>
    <col min="2834" max="2836" width="6.7109375" style="174" customWidth="1"/>
    <col min="2837" max="2837" width="1.7109375" style="174" customWidth="1"/>
    <col min="2838" max="2840" width="6.7109375" style="174" customWidth="1"/>
    <col min="2841" max="2841" width="1.7109375" style="174" customWidth="1"/>
    <col min="2842" max="2844" width="6.7109375" style="174" customWidth="1"/>
    <col min="2845" max="3072" width="11.42578125" style="174"/>
    <col min="3073" max="3073" width="21.42578125" style="174" customWidth="1"/>
    <col min="3074" max="3074" width="8.42578125" style="174" customWidth="1"/>
    <col min="3075" max="3075" width="8.140625" style="174" customWidth="1"/>
    <col min="3076" max="3076" width="7.5703125" style="174" customWidth="1"/>
    <col min="3077" max="3077" width="1.7109375" style="174" customWidth="1"/>
    <col min="3078" max="3080" width="6.7109375" style="174" customWidth="1"/>
    <col min="3081" max="3081" width="1.7109375" style="174" customWidth="1"/>
    <col min="3082" max="3084" width="6.7109375" style="174" customWidth="1"/>
    <col min="3085" max="3085" width="1.7109375" style="174" customWidth="1"/>
    <col min="3086" max="3088" width="6.7109375" style="174" customWidth="1"/>
    <col min="3089" max="3089" width="1.7109375" style="174" customWidth="1"/>
    <col min="3090" max="3092" width="6.7109375" style="174" customWidth="1"/>
    <col min="3093" max="3093" width="1.7109375" style="174" customWidth="1"/>
    <col min="3094" max="3096" width="6.7109375" style="174" customWidth="1"/>
    <col min="3097" max="3097" width="1.7109375" style="174" customWidth="1"/>
    <col min="3098" max="3100" width="6.7109375" style="174" customWidth="1"/>
    <col min="3101" max="3328" width="11.42578125" style="174"/>
    <col min="3329" max="3329" width="21.42578125" style="174" customWidth="1"/>
    <col min="3330" max="3330" width="8.42578125" style="174" customWidth="1"/>
    <col min="3331" max="3331" width="8.140625" style="174" customWidth="1"/>
    <col min="3332" max="3332" width="7.5703125" style="174" customWidth="1"/>
    <col min="3333" max="3333" width="1.7109375" style="174" customWidth="1"/>
    <col min="3334" max="3336" width="6.7109375" style="174" customWidth="1"/>
    <col min="3337" max="3337" width="1.7109375" style="174" customWidth="1"/>
    <col min="3338" max="3340" width="6.7109375" style="174" customWidth="1"/>
    <col min="3341" max="3341" width="1.7109375" style="174" customWidth="1"/>
    <col min="3342" max="3344" width="6.7109375" style="174" customWidth="1"/>
    <col min="3345" max="3345" width="1.7109375" style="174" customWidth="1"/>
    <col min="3346" max="3348" width="6.7109375" style="174" customWidth="1"/>
    <col min="3349" max="3349" width="1.7109375" style="174" customWidth="1"/>
    <col min="3350" max="3352" width="6.7109375" style="174" customWidth="1"/>
    <col min="3353" max="3353" width="1.7109375" style="174" customWidth="1"/>
    <col min="3354" max="3356" width="6.7109375" style="174" customWidth="1"/>
    <col min="3357" max="3584" width="11.42578125" style="174"/>
    <col min="3585" max="3585" width="21.42578125" style="174" customWidth="1"/>
    <col min="3586" max="3586" width="8.42578125" style="174" customWidth="1"/>
    <col min="3587" max="3587" width="8.140625" style="174" customWidth="1"/>
    <col min="3588" max="3588" width="7.5703125" style="174" customWidth="1"/>
    <col min="3589" max="3589" width="1.7109375" style="174" customWidth="1"/>
    <col min="3590" max="3592" width="6.7109375" style="174" customWidth="1"/>
    <col min="3593" max="3593" width="1.7109375" style="174" customWidth="1"/>
    <col min="3594" max="3596" width="6.7109375" style="174" customWidth="1"/>
    <col min="3597" max="3597" width="1.7109375" style="174" customWidth="1"/>
    <col min="3598" max="3600" width="6.7109375" style="174" customWidth="1"/>
    <col min="3601" max="3601" width="1.7109375" style="174" customWidth="1"/>
    <col min="3602" max="3604" width="6.7109375" style="174" customWidth="1"/>
    <col min="3605" max="3605" width="1.7109375" style="174" customWidth="1"/>
    <col min="3606" max="3608" width="6.7109375" style="174" customWidth="1"/>
    <col min="3609" max="3609" width="1.7109375" style="174" customWidth="1"/>
    <col min="3610" max="3612" width="6.7109375" style="174" customWidth="1"/>
    <col min="3613" max="3840" width="11.42578125" style="174"/>
    <col min="3841" max="3841" width="21.42578125" style="174" customWidth="1"/>
    <col min="3842" max="3842" width="8.42578125" style="174" customWidth="1"/>
    <col min="3843" max="3843" width="8.140625" style="174" customWidth="1"/>
    <col min="3844" max="3844" width="7.5703125" style="174" customWidth="1"/>
    <col min="3845" max="3845" width="1.7109375" style="174" customWidth="1"/>
    <col min="3846" max="3848" width="6.7109375" style="174" customWidth="1"/>
    <col min="3849" max="3849" width="1.7109375" style="174" customWidth="1"/>
    <col min="3850" max="3852" width="6.7109375" style="174" customWidth="1"/>
    <col min="3853" max="3853" width="1.7109375" style="174" customWidth="1"/>
    <col min="3854" max="3856" width="6.7109375" style="174" customWidth="1"/>
    <col min="3857" max="3857" width="1.7109375" style="174" customWidth="1"/>
    <col min="3858" max="3860" width="6.7109375" style="174" customWidth="1"/>
    <col min="3861" max="3861" width="1.7109375" style="174" customWidth="1"/>
    <col min="3862" max="3864" width="6.7109375" style="174" customWidth="1"/>
    <col min="3865" max="3865" width="1.7109375" style="174" customWidth="1"/>
    <col min="3866" max="3868" width="6.7109375" style="174" customWidth="1"/>
    <col min="3869" max="4096" width="11.42578125" style="174"/>
    <col min="4097" max="4097" width="21.42578125" style="174" customWidth="1"/>
    <col min="4098" max="4098" width="8.42578125" style="174" customWidth="1"/>
    <col min="4099" max="4099" width="8.140625" style="174" customWidth="1"/>
    <col min="4100" max="4100" width="7.5703125" style="174" customWidth="1"/>
    <col min="4101" max="4101" width="1.7109375" style="174" customWidth="1"/>
    <col min="4102" max="4104" width="6.7109375" style="174" customWidth="1"/>
    <col min="4105" max="4105" width="1.7109375" style="174" customWidth="1"/>
    <col min="4106" max="4108" width="6.7109375" style="174" customWidth="1"/>
    <col min="4109" max="4109" width="1.7109375" style="174" customWidth="1"/>
    <col min="4110" max="4112" width="6.7109375" style="174" customWidth="1"/>
    <col min="4113" max="4113" width="1.7109375" style="174" customWidth="1"/>
    <col min="4114" max="4116" width="6.7109375" style="174" customWidth="1"/>
    <col min="4117" max="4117" width="1.7109375" style="174" customWidth="1"/>
    <col min="4118" max="4120" width="6.7109375" style="174" customWidth="1"/>
    <col min="4121" max="4121" width="1.7109375" style="174" customWidth="1"/>
    <col min="4122" max="4124" width="6.7109375" style="174" customWidth="1"/>
    <col min="4125" max="4352" width="11.42578125" style="174"/>
    <col min="4353" max="4353" width="21.42578125" style="174" customWidth="1"/>
    <col min="4354" max="4354" width="8.42578125" style="174" customWidth="1"/>
    <col min="4355" max="4355" width="8.140625" style="174" customWidth="1"/>
    <col min="4356" max="4356" width="7.5703125" style="174" customWidth="1"/>
    <col min="4357" max="4357" width="1.7109375" style="174" customWidth="1"/>
    <col min="4358" max="4360" width="6.7109375" style="174" customWidth="1"/>
    <col min="4361" max="4361" width="1.7109375" style="174" customWidth="1"/>
    <col min="4362" max="4364" width="6.7109375" style="174" customWidth="1"/>
    <col min="4365" max="4365" width="1.7109375" style="174" customWidth="1"/>
    <col min="4366" max="4368" width="6.7109375" style="174" customWidth="1"/>
    <col min="4369" max="4369" width="1.7109375" style="174" customWidth="1"/>
    <col min="4370" max="4372" width="6.7109375" style="174" customWidth="1"/>
    <col min="4373" max="4373" width="1.7109375" style="174" customWidth="1"/>
    <col min="4374" max="4376" width="6.7109375" style="174" customWidth="1"/>
    <col min="4377" max="4377" width="1.7109375" style="174" customWidth="1"/>
    <col min="4378" max="4380" width="6.7109375" style="174" customWidth="1"/>
    <col min="4381" max="4608" width="11.42578125" style="174"/>
    <col min="4609" max="4609" width="21.42578125" style="174" customWidth="1"/>
    <col min="4610" max="4610" width="8.42578125" style="174" customWidth="1"/>
    <col min="4611" max="4611" width="8.140625" style="174" customWidth="1"/>
    <col min="4612" max="4612" width="7.5703125" style="174" customWidth="1"/>
    <col min="4613" max="4613" width="1.7109375" style="174" customWidth="1"/>
    <col min="4614" max="4616" width="6.7109375" style="174" customWidth="1"/>
    <col min="4617" max="4617" width="1.7109375" style="174" customWidth="1"/>
    <col min="4618" max="4620" width="6.7109375" style="174" customWidth="1"/>
    <col min="4621" max="4621" width="1.7109375" style="174" customWidth="1"/>
    <col min="4622" max="4624" width="6.7109375" style="174" customWidth="1"/>
    <col min="4625" max="4625" width="1.7109375" style="174" customWidth="1"/>
    <col min="4626" max="4628" width="6.7109375" style="174" customWidth="1"/>
    <col min="4629" max="4629" width="1.7109375" style="174" customWidth="1"/>
    <col min="4630" max="4632" width="6.7109375" style="174" customWidth="1"/>
    <col min="4633" max="4633" width="1.7109375" style="174" customWidth="1"/>
    <col min="4634" max="4636" width="6.7109375" style="174" customWidth="1"/>
    <col min="4637" max="4864" width="11.42578125" style="174"/>
    <col min="4865" max="4865" width="21.42578125" style="174" customWidth="1"/>
    <col min="4866" max="4866" width="8.42578125" style="174" customWidth="1"/>
    <col min="4867" max="4867" width="8.140625" style="174" customWidth="1"/>
    <col min="4868" max="4868" width="7.5703125" style="174" customWidth="1"/>
    <col min="4869" max="4869" width="1.7109375" style="174" customWidth="1"/>
    <col min="4870" max="4872" width="6.7109375" style="174" customWidth="1"/>
    <col min="4873" max="4873" width="1.7109375" style="174" customWidth="1"/>
    <col min="4874" max="4876" width="6.7109375" style="174" customWidth="1"/>
    <col min="4877" max="4877" width="1.7109375" style="174" customWidth="1"/>
    <col min="4878" max="4880" width="6.7109375" style="174" customWidth="1"/>
    <col min="4881" max="4881" width="1.7109375" style="174" customWidth="1"/>
    <col min="4882" max="4884" width="6.7109375" style="174" customWidth="1"/>
    <col min="4885" max="4885" width="1.7109375" style="174" customWidth="1"/>
    <col min="4886" max="4888" width="6.7109375" style="174" customWidth="1"/>
    <col min="4889" max="4889" width="1.7109375" style="174" customWidth="1"/>
    <col min="4890" max="4892" width="6.7109375" style="174" customWidth="1"/>
    <col min="4893" max="5120" width="11.42578125" style="174"/>
    <col min="5121" max="5121" width="21.42578125" style="174" customWidth="1"/>
    <col min="5122" max="5122" width="8.42578125" style="174" customWidth="1"/>
    <col min="5123" max="5123" width="8.140625" style="174" customWidth="1"/>
    <col min="5124" max="5124" width="7.5703125" style="174" customWidth="1"/>
    <col min="5125" max="5125" width="1.7109375" style="174" customWidth="1"/>
    <col min="5126" max="5128" width="6.7109375" style="174" customWidth="1"/>
    <col min="5129" max="5129" width="1.7109375" style="174" customWidth="1"/>
    <col min="5130" max="5132" width="6.7109375" style="174" customWidth="1"/>
    <col min="5133" max="5133" width="1.7109375" style="174" customWidth="1"/>
    <col min="5134" max="5136" width="6.7109375" style="174" customWidth="1"/>
    <col min="5137" max="5137" width="1.7109375" style="174" customWidth="1"/>
    <col min="5138" max="5140" width="6.7109375" style="174" customWidth="1"/>
    <col min="5141" max="5141" width="1.7109375" style="174" customWidth="1"/>
    <col min="5142" max="5144" width="6.7109375" style="174" customWidth="1"/>
    <col min="5145" max="5145" width="1.7109375" style="174" customWidth="1"/>
    <col min="5146" max="5148" width="6.7109375" style="174" customWidth="1"/>
    <col min="5149" max="5376" width="11.42578125" style="174"/>
    <col min="5377" max="5377" width="21.42578125" style="174" customWidth="1"/>
    <col min="5378" max="5378" width="8.42578125" style="174" customWidth="1"/>
    <col min="5379" max="5379" width="8.140625" style="174" customWidth="1"/>
    <col min="5380" max="5380" width="7.5703125" style="174" customWidth="1"/>
    <col min="5381" max="5381" width="1.7109375" style="174" customWidth="1"/>
    <col min="5382" max="5384" width="6.7109375" style="174" customWidth="1"/>
    <col min="5385" max="5385" width="1.7109375" style="174" customWidth="1"/>
    <col min="5386" max="5388" width="6.7109375" style="174" customWidth="1"/>
    <col min="5389" max="5389" width="1.7109375" style="174" customWidth="1"/>
    <col min="5390" max="5392" width="6.7109375" style="174" customWidth="1"/>
    <col min="5393" max="5393" width="1.7109375" style="174" customWidth="1"/>
    <col min="5394" max="5396" width="6.7109375" style="174" customWidth="1"/>
    <col min="5397" max="5397" width="1.7109375" style="174" customWidth="1"/>
    <col min="5398" max="5400" width="6.7109375" style="174" customWidth="1"/>
    <col min="5401" max="5401" width="1.7109375" style="174" customWidth="1"/>
    <col min="5402" max="5404" width="6.7109375" style="174" customWidth="1"/>
    <col min="5405" max="5632" width="11.42578125" style="174"/>
    <col min="5633" max="5633" width="21.42578125" style="174" customWidth="1"/>
    <col min="5634" max="5634" width="8.42578125" style="174" customWidth="1"/>
    <col min="5635" max="5635" width="8.140625" style="174" customWidth="1"/>
    <col min="5636" max="5636" width="7.5703125" style="174" customWidth="1"/>
    <col min="5637" max="5637" width="1.7109375" style="174" customWidth="1"/>
    <col min="5638" max="5640" width="6.7109375" style="174" customWidth="1"/>
    <col min="5641" max="5641" width="1.7109375" style="174" customWidth="1"/>
    <col min="5642" max="5644" width="6.7109375" style="174" customWidth="1"/>
    <col min="5645" max="5645" width="1.7109375" style="174" customWidth="1"/>
    <col min="5646" max="5648" width="6.7109375" style="174" customWidth="1"/>
    <col min="5649" max="5649" width="1.7109375" style="174" customWidth="1"/>
    <col min="5650" max="5652" width="6.7109375" style="174" customWidth="1"/>
    <col min="5653" max="5653" width="1.7109375" style="174" customWidth="1"/>
    <col min="5654" max="5656" width="6.7109375" style="174" customWidth="1"/>
    <col min="5657" max="5657" width="1.7109375" style="174" customWidth="1"/>
    <col min="5658" max="5660" width="6.7109375" style="174" customWidth="1"/>
    <col min="5661" max="5888" width="11.42578125" style="174"/>
    <col min="5889" max="5889" width="21.42578125" style="174" customWidth="1"/>
    <col min="5890" max="5890" width="8.42578125" style="174" customWidth="1"/>
    <col min="5891" max="5891" width="8.140625" style="174" customWidth="1"/>
    <col min="5892" max="5892" width="7.5703125" style="174" customWidth="1"/>
    <col min="5893" max="5893" width="1.7109375" style="174" customWidth="1"/>
    <col min="5894" max="5896" width="6.7109375" style="174" customWidth="1"/>
    <col min="5897" max="5897" width="1.7109375" style="174" customWidth="1"/>
    <col min="5898" max="5900" width="6.7109375" style="174" customWidth="1"/>
    <col min="5901" max="5901" width="1.7109375" style="174" customWidth="1"/>
    <col min="5902" max="5904" width="6.7109375" style="174" customWidth="1"/>
    <col min="5905" max="5905" width="1.7109375" style="174" customWidth="1"/>
    <col min="5906" max="5908" width="6.7109375" style="174" customWidth="1"/>
    <col min="5909" max="5909" width="1.7109375" style="174" customWidth="1"/>
    <col min="5910" max="5912" width="6.7109375" style="174" customWidth="1"/>
    <col min="5913" max="5913" width="1.7109375" style="174" customWidth="1"/>
    <col min="5914" max="5916" width="6.7109375" style="174" customWidth="1"/>
    <col min="5917" max="6144" width="11.42578125" style="174"/>
    <col min="6145" max="6145" width="21.42578125" style="174" customWidth="1"/>
    <col min="6146" max="6146" width="8.42578125" style="174" customWidth="1"/>
    <col min="6147" max="6147" width="8.140625" style="174" customWidth="1"/>
    <col min="6148" max="6148" width="7.5703125" style="174" customWidth="1"/>
    <col min="6149" max="6149" width="1.7109375" style="174" customWidth="1"/>
    <col min="6150" max="6152" width="6.7109375" style="174" customWidth="1"/>
    <col min="6153" max="6153" width="1.7109375" style="174" customWidth="1"/>
    <col min="6154" max="6156" width="6.7109375" style="174" customWidth="1"/>
    <col min="6157" max="6157" width="1.7109375" style="174" customWidth="1"/>
    <col min="6158" max="6160" width="6.7109375" style="174" customWidth="1"/>
    <col min="6161" max="6161" width="1.7109375" style="174" customWidth="1"/>
    <col min="6162" max="6164" width="6.7109375" style="174" customWidth="1"/>
    <col min="6165" max="6165" width="1.7109375" style="174" customWidth="1"/>
    <col min="6166" max="6168" width="6.7109375" style="174" customWidth="1"/>
    <col min="6169" max="6169" width="1.7109375" style="174" customWidth="1"/>
    <col min="6170" max="6172" width="6.7109375" style="174" customWidth="1"/>
    <col min="6173" max="6400" width="11.42578125" style="174"/>
    <col min="6401" max="6401" width="21.42578125" style="174" customWidth="1"/>
    <col min="6402" max="6402" width="8.42578125" style="174" customWidth="1"/>
    <col min="6403" max="6403" width="8.140625" style="174" customWidth="1"/>
    <col min="6404" max="6404" width="7.5703125" style="174" customWidth="1"/>
    <col min="6405" max="6405" width="1.7109375" style="174" customWidth="1"/>
    <col min="6406" max="6408" width="6.7109375" style="174" customWidth="1"/>
    <col min="6409" max="6409" width="1.7109375" style="174" customWidth="1"/>
    <col min="6410" max="6412" width="6.7109375" style="174" customWidth="1"/>
    <col min="6413" max="6413" width="1.7109375" style="174" customWidth="1"/>
    <col min="6414" max="6416" width="6.7109375" style="174" customWidth="1"/>
    <col min="6417" max="6417" width="1.7109375" style="174" customWidth="1"/>
    <col min="6418" max="6420" width="6.7109375" style="174" customWidth="1"/>
    <col min="6421" max="6421" width="1.7109375" style="174" customWidth="1"/>
    <col min="6422" max="6424" width="6.7109375" style="174" customWidth="1"/>
    <col min="6425" max="6425" width="1.7109375" style="174" customWidth="1"/>
    <col min="6426" max="6428" width="6.7109375" style="174" customWidth="1"/>
    <col min="6429" max="6656" width="11.42578125" style="174"/>
    <col min="6657" max="6657" width="21.42578125" style="174" customWidth="1"/>
    <col min="6658" max="6658" width="8.42578125" style="174" customWidth="1"/>
    <col min="6659" max="6659" width="8.140625" style="174" customWidth="1"/>
    <col min="6660" max="6660" width="7.5703125" style="174" customWidth="1"/>
    <col min="6661" max="6661" width="1.7109375" style="174" customWidth="1"/>
    <col min="6662" max="6664" width="6.7109375" style="174" customWidth="1"/>
    <col min="6665" max="6665" width="1.7109375" style="174" customWidth="1"/>
    <col min="6666" max="6668" width="6.7109375" style="174" customWidth="1"/>
    <col min="6669" max="6669" width="1.7109375" style="174" customWidth="1"/>
    <col min="6670" max="6672" width="6.7109375" style="174" customWidth="1"/>
    <col min="6673" max="6673" width="1.7109375" style="174" customWidth="1"/>
    <col min="6674" max="6676" width="6.7109375" style="174" customWidth="1"/>
    <col min="6677" max="6677" width="1.7109375" style="174" customWidth="1"/>
    <col min="6678" max="6680" width="6.7109375" style="174" customWidth="1"/>
    <col min="6681" max="6681" width="1.7109375" style="174" customWidth="1"/>
    <col min="6682" max="6684" width="6.7109375" style="174" customWidth="1"/>
    <col min="6685" max="6912" width="11.42578125" style="174"/>
    <col min="6913" max="6913" width="21.42578125" style="174" customWidth="1"/>
    <col min="6914" max="6914" width="8.42578125" style="174" customWidth="1"/>
    <col min="6915" max="6915" width="8.140625" style="174" customWidth="1"/>
    <col min="6916" max="6916" width="7.5703125" style="174" customWidth="1"/>
    <col min="6917" max="6917" width="1.7109375" style="174" customWidth="1"/>
    <col min="6918" max="6920" width="6.7109375" style="174" customWidth="1"/>
    <col min="6921" max="6921" width="1.7109375" style="174" customWidth="1"/>
    <col min="6922" max="6924" width="6.7109375" style="174" customWidth="1"/>
    <col min="6925" max="6925" width="1.7109375" style="174" customWidth="1"/>
    <col min="6926" max="6928" width="6.7109375" style="174" customWidth="1"/>
    <col min="6929" max="6929" width="1.7109375" style="174" customWidth="1"/>
    <col min="6930" max="6932" width="6.7109375" style="174" customWidth="1"/>
    <col min="6933" max="6933" width="1.7109375" style="174" customWidth="1"/>
    <col min="6934" max="6936" width="6.7109375" style="174" customWidth="1"/>
    <col min="6937" max="6937" width="1.7109375" style="174" customWidth="1"/>
    <col min="6938" max="6940" width="6.7109375" style="174" customWidth="1"/>
    <col min="6941" max="7168" width="11.42578125" style="174"/>
    <col min="7169" max="7169" width="21.42578125" style="174" customWidth="1"/>
    <col min="7170" max="7170" width="8.42578125" style="174" customWidth="1"/>
    <col min="7171" max="7171" width="8.140625" style="174" customWidth="1"/>
    <col min="7172" max="7172" width="7.5703125" style="174" customWidth="1"/>
    <col min="7173" max="7173" width="1.7109375" style="174" customWidth="1"/>
    <col min="7174" max="7176" width="6.7109375" style="174" customWidth="1"/>
    <col min="7177" max="7177" width="1.7109375" style="174" customWidth="1"/>
    <col min="7178" max="7180" width="6.7109375" style="174" customWidth="1"/>
    <col min="7181" max="7181" width="1.7109375" style="174" customWidth="1"/>
    <col min="7182" max="7184" width="6.7109375" style="174" customWidth="1"/>
    <col min="7185" max="7185" width="1.7109375" style="174" customWidth="1"/>
    <col min="7186" max="7188" width="6.7109375" style="174" customWidth="1"/>
    <col min="7189" max="7189" width="1.7109375" style="174" customWidth="1"/>
    <col min="7190" max="7192" width="6.7109375" style="174" customWidth="1"/>
    <col min="7193" max="7193" width="1.7109375" style="174" customWidth="1"/>
    <col min="7194" max="7196" width="6.7109375" style="174" customWidth="1"/>
    <col min="7197" max="7424" width="11.42578125" style="174"/>
    <col min="7425" max="7425" width="21.42578125" style="174" customWidth="1"/>
    <col min="7426" max="7426" width="8.42578125" style="174" customWidth="1"/>
    <col min="7427" max="7427" width="8.140625" style="174" customWidth="1"/>
    <col min="7428" max="7428" width="7.5703125" style="174" customWidth="1"/>
    <col min="7429" max="7429" width="1.7109375" style="174" customWidth="1"/>
    <col min="7430" max="7432" width="6.7109375" style="174" customWidth="1"/>
    <col min="7433" max="7433" width="1.7109375" style="174" customWidth="1"/>
    <col min="7434" max="7436" width="6.7109375" style="174" customWidth="1"/>
    <col min="7437" max="7437" width="1.7109375" style="174" customWidth="1"/>
    <col min="7438" max="7440" width="6.7109375" style="174" customWidth="1"/>
    <col min="7441" max="7441" width="1.7109375" style="174" customWidth="1"/>
    <col min="7442" max="7444" width="6.7109375" style="174" customWidth="1"/>
    <col min="7445" max="7445" width="1.7109375" style="174" customWidth="1"/>
    <col min="7446" max="7448" width="6.7109375" style="174" customWidth="1"/>
    <col min="7449" max="7449" width="1.7109375" style="174" customWidth="1"/>
    <col min="7450" max="7452" width="6.7109375" style="174" customWidth="1"/>
    <col min="7453" max="7680" width="11.42578125" style="174"/>
    <col min="7681" max="7681" width="21.42578125" style="174" customWidth="1"/>
    <col min="7682" max="7682" width="8.42578125" style="174" customWidth="1"/>
    <col min="7683" max="7683" width="8.140625" style="174" customWidth="1"/>
    <col min="7684" max="7684" width="7.5703125" style="174" customWidth="1"/>
    <col min="7685" max="7685" width="1.7109375" style="174" customWidth="1"/>
    <col min="7686" max="7688" width="6.7109375" style="174" customWidth="1"/>
    <col min="7689" max="7689" width="1.7109375" style="174" customWidth="1"/>
    <col min="7690" max="7692" width="6.7109375" style="174" customWidth="1"/>
    <col min="7693" max="7693" width="1.7109375" style="174" customWidth="1"/>
    <col min="7694" max="7696" width="6.7109375" style="174" customWidth="1"/>
    <col min="7697" max="7697" width="1.7109375" style="174" customWidth="1"/>
    <col min="7698" max="7700" width="6.7109375" style="174" customWidth="1"/>
    <col min="7701" max="7701" width="1.7109375" style="174" customWidth="1"/>
    <col min="7702" max="7704" width="6.7109375" style="174" customWidth="1"/>
    <col min="7705" max="7705" width="1.7109375" style="174" customWidth="1"/>
    <col min="7706" max="7708" width="6.7109375" style="174" customWidth="1"/>
    <col min="7709" max="7936" width="11.42578125" style="174"/>
    <col min="7937" max="7937" width="21.42578125" style="174" customWidth="1"/>
    <col min="7938" max="7938" width="8.42578125" style="174" customWidth="1"/>
    <col min="7939" max="7939" width="8.140625" style="174" customWidth="1"/>
    <col min="7940" max="7940" width="7.5703125" style="174" customWidth="1"/>
    <col min="7941" max="7941" width="1.7109375" style="174" customWidth="1"/>
    <col min="7942" max="7944" width="6.7109375" style="174" customWidth="1"/>
    <col min="7945" max="7945" width="1.7109375" style="174" customWidth="1"/>
    <col min="7946" max="7948" width="6.7109375" style="174" customWidth="1"/>
    <col min="7949" max="7949" width="1.7109375" style="174" customWidth="1"/>
    <col min="7950" max="7952" width="6.7109375" style="174" customWidth="1"/>
    <col min="7953" max="7953" width="1.7109375" style="174" customWidth="1"/>
    <col min="7954" max="7956" width="6.7109375" style="174" customWidth="1"/>
    <col min="7957" max="7957" width="1.7109375" style="174" customWidth="1"/>
    <col min="7958" max="7960" width="6.7109375" style="174" customWidth="1"/>
    <col min="7961" max="7961" width="1.7109375" style="174" customWidth="1"/>
    <col min="7962" max="7964" width="6.7109375" style="174" customWidth="1"/>
    <col min="7965" max="8192" width="11.42578125" style="174"/>
    <col min="8193" max="8193" width="21.42578125" style="174" customWidth="1"/>
    <col min="8194" max="8194" width="8.42578125" style="174" customWidth="1"/>
    <col min="8195" max="8195" width="8.140625" style="174" customWidth="1"/>
    <col min="8196" max="8196" width="7.5703125" style="174" customWidth="1"/>
    <col min="8197" max="8197" width="1.7109375" style="174" customWidth="1"/>
    <col min="8198" max="8200" width="6.7109375" style="174" customWidth="1"/>
    <col min="8201" max="8201" width="1.7109375" style="174" customWidth="1"/>
    <col min="8202" max="8204" width="6.7109375" style="174" customWidth="1"/>
    <col min="8205" max="8205" width="1.7109375" style="174" customWidth="1"/>
    <col min="8206" max="8208" width="6.7109375" style="174" customWidth="1"/>
    <col min="8209" max="8209" width="1.7109375" style="174" customWidth="1"/>
    <col min="8210" max="8212" width="6.7109375" style="174" customWidth="1"/>
    <col min="8213" max="8213" width="1.7109375" style="174" customWidth="1"/>
    <col min="8214" max="8216" width="6.7109375" style="174" customWidth="1"/>
    <col min="8217" max="8217" width="1.7109375" style="174" customWidth="1"/>
    <col min="8218" max="8220" width="6.7109375" style="174" customWidth="1"/>
    <col min="8221" max="8448" width="11.42578125" style="174"/>
    <col min="8449" max="8449" width="21.42578125" style="174" customWidth="1"/>
    <col min="8450" max="8450" width="8.42578125" style="174" customWidth="1"/>
    <col min="8451" max="8451" width="8.140625" style="174" customWidth="1"/>
    <col min="8452" max="8452" width="7.5703125" style="174" customWidth="1"/>
    <col min="8453" max="8453" width="1.7109375" style="174" customWidth="1"/>
    <col min="8454" max="8456" width="6.7109375" style="174" customWidth="1"/>
    <col min="8457" max="8457" width="1.7109375" style="174" customWidth="1"/>
    <col min="8458" max="8460" width="6.7109375" style="174" customWidth="1"/>
    <col min="8461" max="8461" width="1.7109375" style="174" customWidth="1"/>
    <col min="8462" max="8464" width="6.7109375" style="174" customWidth="1"/>
    <col min="8465" max="8465" width="1.7109375" style="174" customWidth="1"/>
    <col min="8466" max="8468" width="6.7109375" style="174" customWidth="1"/>
    <col min="8469" max="8469" width="1.7109375" style="174" customWidth="1"/>
    <col min="8470" max="8472" width="6.7109375" style="174" customWidth="1"/>
    <col min="8473" max="8473" width="1.7109375" style="174" customWidth="1"/>
    <col min="8474" max="8476" width="6.7109375" style="174" customWidth="1"/>
    <col min="8477" max="8704" width="11.42578125" style="174"/>
    <col min="8705" max="8705" width="21.42578125" style="174" customWidth="1"/>
    <col min="8706" max="8706" width="8.42578125" style="174" customWidth="1"/>
    <col min="8707" max="8707" width="8.140625" style="174" customWidth="1"/>
    <col min="8708" max="8708" width="7.5703125" style="174" customWidth="1"/>
    <col min="8709" max="8709" width="1.7109375" style="174" customWidth="1"/>
    <col min="8710" max="8712" width="6.7109375" style="174" customWidth="1"/>
    <col min="8713" max="8713" width="1.7109375" style="174" customWidth="1"/>
    <col min="8714" max="8716" width="6.7109375" style="174" customWidth="1"/>
    <col min="8717" max="8717" width="1.7109375" style="174" customWidth="1"/>
    <col min="8718" max="8720" width="6.7109375" style="174" customWidth="1"/>
    <col min="8721" max="8721" width="1.7109375" style="174" customWidth="1"/>
    <col min="8722" max="8724" width="6.7109375" style="174" customWidth="1"/>
    <col min="8725" max="8725" width="1.7109375" style="174" customWidth="1"/>
    <col min="8726" max="8728" width="6.7109375" style="174" customWidth="1"/>
    <col min="8729" max="8729" width="1.7109375" style="174" customWidth="1"/>
    <col min="8730" max="8732" width="6.7109375" style="174" customWidth="1"/>
    <col min="8733" max="8960" width="11.42578125" style="174"/>
    <col min="8961" max="8961" width="21.42578125" style="174" customWidth="1"/>
    <col min="8962" max="8962" width="8.42578125" style="174" customWidth="1"/>
    <col min="8963" max="8963" width="8.140625" style="174" customWidth="1"/>
    <col min="8964" max="8964" width="7.5703125" style="174" customWidth="1"/>
    <col min="8965" max="8965" width="1.7109375" style="174" customWidth="1"/>
    <col min="8966" max="8968" width="6.7109375" style="174" customWidth="1"/>
    <col min="8969" max="8969" width="1.7109375" style="174" customWidth="1"/>
    <col min="8970" max="8972" width="6.7109375" style="174" customWidth="1"/>
    <col min="8973" max="8973" width="1.7109375" style="174" customWidth="1"/>
    <col min="8974" max="8976" width="6.7109375" style="174" customWidth="1"/>
    <col min="8977" max="8977" width="1.7109375" style="174" customWidth="1"/>
    <col min="8978" max="8980" width="6.7109375" style="174" customWidth="1"/>
    <col min="8981" max="8981" width="1.7109375" style="174" customWidth="1"/>
    <col min="8982" max="8984" width="6.7109375" style="174" customWidth="1"/>
    <col min="8985" max="8985" width="1.7109375" style="174" customWidth="1"/>
    <col min="8986" max="8988" width="6.7109375" style="174" customWidth="1"/>
    <col min="8989" max="9216" width="11.42578125" style="174"/>
    <col min="9217" max="9217" width="21.42578125" style="174" customWidth="1"/>
    <col min="9218" max="9218" width="8.42578125" style="174" customWidth="1"/>
    <col min="9219" max="9219" width="8.140625" style="174" customWidth="1"/>
    <col min="9220" max="9220" width="7.5703125" style="174" customWidth="1"/>
    <col min="9221" max="9221" width="1.7109375" style="174" customWidth="1"/>
    <col min="9222" max="9224" width="6.7109375" style="174" customWidth="1"/>
    <col min="9225" max="9225" width="1.7109375" style="174" customWidth="1"/>
    <col min="9226" max="9228" width="6.7109375" style="174" customWidth="1"/>
    <col min="9229" max="9229" width="1.7109375" style="174" customWidth="1"/>
    <col min="9230" max="9232" width="6.7109375" style="174" customWidth="1"/>
    <col min="9233" max="9233" width="1.7109375" style="174" customWidth="1"/>
    <col min="9234" max="9236" width="6.7109375" style="174" customWidth="1"/>
    <col min="9237" max="9237" width="1.7109375" style="174" customWidth="1"/>
    <col min="9238" max="9240" width="6.7109375" style="174" customWidth="1"/>
    <col min="9241" max="9241" width="1.7109375" style="174" customWidth="1"/>
    <col min="9242" max="9244" width="6.7109375" style="174" customWidth="1"/>
    <col min="9245" max="9472" width="11.42578125" style="174"/>
    <col min="9473" max="9473" width="21.42578125" style="174" customWidth="1"/>
    <col min="9474" max="9474" width="8.42578125" style="174" customWidth="1"/>
    <col min="9475" max="9475" width="8.140625" style="174" customWidth="1"/>
    <col min="9476" max="9476" width="7.5703125" style="174" customWidth="1"/>
    <col min="9477" max="9477" width="1.7109375" style="174" customWidth="1"/>
    <col min="9478" max="9480" width="6.7109375" style="174" customWidth="1"/>
    <col min="9481" max="9481" width="1.7109375" style="174" customWidth="1"/>
    <col min="9482" max="9484" width="6.7109375" style="174" customWidth="1"/>
    <col min="9485" max="9485" width="1.7109375" style="174" customWidth="1"/>
    <col min="9486" max="9488" width="6.7109375" style="174" customWidth="1"/>
    <col min="9489" max="9489" width="1.7109375" style="174" customWidth="1"/>
    <col min="9490" max="9492" width="6.7109375" style="174" customWidth="1"/>
    <col min="9493" max="9493" width="1.7109375" style="174" customWidth="1"/>
    <col min="9494" max="9496" width="6.7109375" style="174" customWidth="1"/>
    <col min="9497" max="9497" width="1.7109375" style="174" customWidth="1"/>
    <col min="9498" max="9500" width="6.7109375" style="174" customWidth="1"/>
    <col min="9501" max="9728" width="11.42578125" style="174"/>
    <col min="9729" max="9729" width="21.42578125" style="174" customWidth="1"/>
    <col min="9730" max="9730" width="8.42578125" style="174" customWidth="1"/>
    <col min="9731" max="9731" width="8.140625" style="174" customWidth="1"/>
    <col min="9732" max="9732" width="7.5703125" style="174" customWidth="1"/>
    <col min="9733" max="9733" width="1.7109375" style="174" customWidth="1"/>
    <col min="9734" max="9736" width="6.7109375" style="174" customWidth="1"/>
    <col min="9737" max="9737" width="1.7109375" style="174" customWidth="1"/>
    <col min="9738" max="9740" width="6.7109375" style="174" customWidth="1"/>
    <col min="9741" max="9741" width="1.7109375" style="174" customWidth="1"/>
    <col min="9742" max="9744" width="6.7109375" style="174" customWidth="1"/>
    <col min="9745" max="9745" width="1.7109375" style="174" customWidth="1"/>
    <col min="9746" max="9748" width="6.7109375" style="174" customWidth="1"/>
    <col min="9749" max="9749" width="1.7109375" style="174" customWidth="1"/>
    <col min="9750" max="9752" width="6.7109375" style="174" customWidth="1"/>
    <col min="9753" max="9753" width="1.7109375" style="174" customWidth="1"/>
    <col min="9754" max="9756" width="6.7109375" style="174" customWidth="1"/>
    <col min="9757" max="9984" width="11.42578125" style="174"/>
    <col min="9985" max="9985" width="21.42578125" style="174" customWidth="1"/>
    <col min="9986" max="9986" width="8.42578125" style="174" customWidth="1"/>
    <col min="9987" max="9987" width="8.140625" style="174" customWidth="1"/>
    <col min="9988" max="9988" width="7.5703125" style="174" customWidth="1"/>
    <col min="9989" max="9989" width="1.7109375" style="174" customWidth="1"/>
    <col min="9990" max="9992" width="6.7109375" style="174" customWidth="1"/>
    <col min="9993" max="9993" width="1.7109375" style="174" customWidth="1"/>
    <col min="9994" max="9996" width="6.7109375" style="174" customWidth="1"/>
    <col min="9997" max="9997" width="1.7109375" style="174" customWidth="1"/>
    <col min="9998" max="10000" width="6.7109375" style="174" customWidth="1"/>
    <col min="10001" max="10001" width="1.7109375" style="174" customWidth="1"/>
    <col min="10002" max="10004" width="6.7109375" style="174" customWidth="1"/>
    <col min="10005" max="10005" width="1.7109375" style="174" customWidth="1"/>
    <col min="10006" max="10008" width="6.7109375" style="174" customWidth="1"/>
    <col min="10009" max="10009" width="1.7109375" style="174" customWidth="1"/>
    <col min="10010" max="10012" width="6.7109375" style="174" customWidth="1"/>
    <col min="10013" max="10240" width="11.42578125" style="174"/>
    <col min="10241" max="10241" width="21.42578125" style="174" customWidth="1"/>
    <col min="10242" max="10242" width="8.42578125" style="174" customWidth="1"/>
    <col min="10243" max="10243" width="8.140625" style="174" customWidth="1"/>
    <col min="10244" max="10244" width="7.5703125" style="174" customWidth="1"/>
    <col min="10245" max="10245" width="1.7109375" style="174" customWidth="1"/>
    <col min="10246" max="10248" width="6.7109375" style="174" customWidth="1"/>
    <col min="10249" max="10249" width="1.7109375" style="174" customWidth="1"/>
    <col min="10250" max="10252" width="6.7109375" style="174" customWidth="1"/>
    <col min="10253" max="10253" width="1.7109375" style="174" customWidth="1"/>
    <col min="10254" max="10256" width="6.7109375" style="174" customWidth="1"/>
    <col min="10257" max="10257" width="1.7109375" style="174" customWidth="1"/>
    <col min="10258" max="10260" width="6.7109375" style="174" customWidth="1"/>
    <col min="10261" max="10261" width="1.7109375" style="174" customWidth="1"/>
    <col min="10262" max="10264" width="6.7109375" style="174" customWidth="1"/>
    <col min="10265" max="10265" width="1.7109375" style="174" customWidth="1"/>
    <col min="10266" max="10268" width="6.7109375" style="174" customWidth="1"/>
    <col min="10269" max="10496" width="11.42578125" style="174"/>
    <col min="10497" max="10497" width="21.42578125" style="174" customWidth="1"/>
    <col min="10498" max="10498" width="8.42578125" style="174" customWidth="1"/>
    <col min="10499" max="10499" width="8.140625" style="174" customWidth="1"/>
    <col min="10500" max="10500" width="7.5703125" style="174" customWidth="1"/>
    <col min="10501" max="10501" width="1.7109375" style="174" customWidth="1"/>
    <col min="10502" max="10504" width="6.7109375" style="174" customWidth="1"/>
    <col min="10505" max="10505" width="1.7109375" style="174" customWidth="1"/>
    <col min="10506" max="10508" width="6.7109375" style="174" customWidth="1"/>
    <col min="10509" max="10509" width="1.7109375" style="174" customWidth="1"/>
    <col min="10510" max="10512" width="6.7109375" style="174" customWidth="1"/>
    <col min="10513" max="10513" width="1.7109375" style="174" customWidth="1"/>
    <col min="10514" max="10516" width="6.7109375" style="174" customWidth="1"/>
    <col min="10517" max="10517" width="1.7109375" style="174" customWidth="1"/>
    <col min="10518" max="10520" width="6.7109375" style="174" customWidth="1"/>
    <col min="10521" max="10521" width="1.7109375" style="174" customWidth="1"/>
    <col min="10522" max="10524" width="6.7109375" style="174" customWidth="1"/>
    <col min="10525" max="10752" width="11.42578125" style="174"/>
    <col min="10753" max="10753" width="21.42578125" style="174" customWidth="1"/>
    <col min="10754" max="10754" width="8.42578125" style="174" customWidth="1"/>
    <col min="10755" max="10755" width="8.140625" style="174" customWidth="1"/>
    <col min="10756" max="10756" width="7.5703125" style="174" customWidth="1"/>
    <col min="10757" max="10757" width="1.7109375" style="174" customWidth="1"/>
    <col min="10758" max="10760" width="6.7109375" style="174" customWidth="1"/>
    <col min="10761" max="10761" width="1.7109375" style="174" customWidth="1"/>
    <col min="10762" max="10764" width="6.7109375" style="174" customWidth="1"/>
    <col min="10765" max="10765" width="1.7109375" style="174" customWidth="1"/>
    <col min="10766" max="10768" width="6.7109375" style="174" customWidth="1"/>
    <col min="10769" max="10769" width="1.7109375" style="174" customWidth="1"/>
    <col min="10770" max="10772" width="6.7109375" style="174" customWidth="1"/>
    <col min="10773" max="10773" width="1.7109375" style="174" customWidth="1"/>
    <col min="10774" max="10776" width="6.7109375" style="174" customWidth="1"/>
    <col min="10777" max="10777" width="1.7109375" style="174" customWidth="1"/>
    <col min="10778" max="10780" width="6.7109375" style="174" customWidth="1"/>
    <col min="10781" max="11008" width="11.42578125" style="174"/>
    <col min="11009" max="11009" width="21.42578125" style="174" customWidth="1"/>
    <col min="11010" max="11010" width="8.42578125" style="174" customWidth="1"/>
    <col min="11011" max="11011" width="8.140625" style="174" customWidth="1"/>
    <col min="11012" max="11012" width="7.5703125" style="174" customWidth="1"/>
    <col min="11013" max="11013" width="1.7109375" style="174" customWidth="1"/>
    <col min="11014" max="11016" width="6.7109375" style="174" customWidth="1"/>
    <col min="11017" max="11017" width="1.7109375" style="174" customWidth="1"/>
    <col min="11018" max="11020" width="6.7109375" style="174" customWidth="1"/>
    <col min="11021" max="11021" width="1.7109375" style="174" customWidth="1"/>
    <col min="11022" max="11024" width="6.7109375" style="174" customWidth="1"/>
    <col min="11025" max="11025" width="1.7109375" style="174" customWidth="1"/>
    <col min="11026" max="11028" width="6.7109375" style="174" customWidth="1"/>
    <col min="11029" max="11029" width="1.7109375" style="174" customWidth="1"/>
    <col min="11030" max="11032" width="6.7109375" style="174" customWidth="1"/>
    <col min="11033" max="11033" width="1.7109375" style="174" customWidth="1"/>
    <col min="11034" max="11036" width="6.7109375" style="174" customWidth="1"/>
    <col min="11037" max="11264" width="11.42578125" style="174"/>
    <col min="11265" max="11265" width="21.42578125" style="174" customWidth="1"/>
    <col min="11266" max="11266" width="8.42578125" style="174" customWidth="1"/>
    <col min="11267" max="11267" width="8.140625" style="174" customWidth="1"/>
    <col min="11268" max="11268" width="7.5703125" style="174" customWidth="1"/>
    <col min="11269" max="11269" width="1.7109375" style="174" customWidth="1"/>
    <col min="11270" max="11272" width="6.7109375" style="174" customWidth="1"/>
    <col min="11273" max="11273" width="1.7109375" style="174" customWidth="1"/>
    <col min="11274" max="11276" width="6.7109375" style="174" customWidth="1"/>
    <col min="11277" max="11277" width="1.7109375" style="174" customWidth="1"/>
    <col min="11278" max="11280" width="6.7109375" style="174" customWidth="1"/>
    <col min="11281" max="11281" width="1.7109375" style="174" customWidth="1"/>
    <col min="11282" max="11284" width="6.7109375" style="174" customWidth="1"/>
    <col min="11285" max="11285" width="1.7109375" style="174" customWidth="1"/>
    <col min="11286" max="11288" width="6.7109375" style="174" customWidth="1"/>
    <col min="11289" max="11289" width="1.7109375" style="174" customWidth="1"/>
    <col min="11290" max="11292" width="6.7109375" style="174" customWidth="1"/>
    <col min="11293" max="11520" width="11.42578125" style="174"/>
    <col min="11521" max="11521" width="21.42578125" style="174" customWidth="1"/>
    <col min="11522" max="11522" width="8.42578125" style="174" customWidth="1"/>
    <col min="11523" max="11523" width="8.140625" style="174" customWidth="1"/>
    <col min="11524" max="11524" width="7.5703125" style="174" customWidth="1"/>
    <col min="11525" max="11525" width="1.7109375" style="174" customWidth="1"/>
    <col min="11526" max="11528" width="6.7109375" style="174" customWidth="1"/>
    <col min="11529" max="11529" width="1.7109375" style="174" customWidth="1"/>
    <col min="11530" max="11532" width="6.7109375" style="174" customWidth="1"/>
    <col min="11533" max="11533" width="1.7109375" style="174" customWidth="1"/>
    <col min="11534" max="11536" width="6.7109375" style="174" customWidth="1"/>
    <col min="11537" max="11537" width="1.7109375" style="174" customWidth="1"/>
    <col min="11538" max="11540" width="6.7109375" style="174" customWidth="1"/>
    <col min="11541" max="11541" width="1.7109375" style="174" customWidth="1"/>
    <col min="11542" max="11544" width="6.7109375" style="174" customWidth="1"/>
    <col min="11545" max="11545" width="1.7109375" style="174" customWidth="1"/>
    <col min="11546" max="11548" width="6.7109375" style="174" customWidth="1"/>
    <col min="11549" max="11776" width="11.42578125" style="174"/>
    <col min="11777" max="11777" width="21.42578125" style="174" customWidth="1"/>
    <col min="11778" max="11778" width="8.42578125" style="174" customWidth="1"/>
    <col min="11779" max="11779" width="8.140625" style="174" customWidth="1"/>
    <col min="11780" max="11780" width="7.5703125" style="174" customWidth="1"/>
    <col min="11781" max="11781" width="1.7109375" style="174" customWidth="1"/>
    <col min="11782" max="11784" width="6.7109375" style="174" customWidth="1"/>
    <col min="11785" max="11785" width="1.7109375" style="174" customWidth="1"/>
    <col min="11786" max="11788" width="6.7109375" style="174" customWidth="1"/>
    <col min="11789" max="11789" width="1.7109375" style="174" customWidth="1"/>
    <col min="11790" max="11792" width="6.7109375" style="174" customWidth="1"/>
    <col min="11793" max="11793" width="1.7109375" style="174" customWidth="1"/>
    <col min="11794" max="11796" width="6.7109375" style="174" customWidth="1"/>
    <col min="11797" max="11797" width="1.7109375" style="174" customWidth="1"/>
    <col min="11798" max="11800" width="6.7109375" style="174" customWidth="1"/>
    <col min="11801" max="11801" width="1.7109375" style="174" customWidth="1"/>
    <col min="11802" max="11804" width="6.7109375" style="174" customWidth="1"/>
    <col min="11805" max="12032" width="11.42578125" style="174"/>
    <col min="12033" max="12033" width="21.42578125" style="174" customWidth="1"/>
    <col min="12034" max="12034" width="8.42578125" style="174" customWidth="1"/>
    <col min="12035" max="12035" width="8.140625" style="174" customWidth="1"/>
    <col min="12036" max="12036" width="7.5703125" style="174" customWidth="1"/>
    <col min="12037" max="12037" width="1.7109375" style="174" customWidth="1"/>
    <col min="12038" max="12040" width="6.7109375" style="174" customWidth="1"/>
    <col min="12041" max="12041" width="1.7109375" style="174" customWidth="1"/>
    <col min="12042" max="12044" width="6.7109375" style="174" customWidth="1"/>
    <col min="12045" max="12045" width="1.7109375" style="174" customWidth="1"/>
    <col min="12046" max="12048" width="6.7109375" style="174" customWidth="1"/>
    <col min="12049" max="12049" width="1.7109375" style="174" customWidth="1"/>
    <col min="12050" max="12052" width="6.7109375" style="174" customWidth="1"/>
    <col min="12053" max="12053" width="1.7109375" style="174" customWidth="1"/>
    <col min="12054" max="12056" width="6.7109375" style="174" customWidth="1"/>
    <col min="12057" max="12057" width="1.7109375" style="174" customWidth="1"/>
    <col min="12058" max="12060" width="6.7109375" style="174" customWidth="1"/>
    <col min="12061" max="12288" width="11.42578125" style="174"/>
    <col min="12289" max="12289" width="21.42578125" style="174" customWidth="1"/>
    <col min="12290" max="12290" width="8.42578125" style="174" customWidth="1"/>
    <col min="12291" max="12291" width="8.140625" style="174" customWidth="1"/>
    <col min="12292" max="12292" width="7.5703125" style="174" customWidth="1"/>
    <col min="12293" max="12293" width="1.7109375" style="174" customWidth="1"/>
    <col min="12294" max="12296" width="6.7109375" style="174" customWidth="1"/>
    <col min="12297" max="12297" width="1.7109375" style="174" customWidth="1"/>
    <col min="12298" max="12300" width="6.7109375" style="174" customWidth="1"/>
    <col min="12301" max="12301" width="1.7109375" style="174" customWidth="1"/>
    <col min="12302" max="12304" width="6.7109375" style="174" customWidth="1"/>
    <col min="12305" max="12305" width="1.7109375" style="174" customWidth="1"/>
    <col min="12306" max="12308" width="6.7109375" style="174" customWidth="1"/>
    <col min="12309" max="12309" width="1.7109375" style="174" customWidth="1"/>
    <col min="12310" max="12312" width="6.7109375" style="174" customWidth="1"/>
    <col min="12313" max="12313" width="1.7109375" style="174" customWidth="1"/>
    <col min="12314" max="12316" width="6.7109375" style="174" customWidth="1"/>
    <col min="12317" max="12544" width="11.42578125" style="174"/>
    <col min="12545" max="12545" width="21.42578125" style="174" customWidth="1"/>
    <col min="12546" max="12546" width="8.42578125" style="174" customWidth="1"/>
    <col min="12547" max="12547" width="8.140625" style="174" customWidth="1"/>
    <col min="12548" max="12548" width="7.5703125" style="174" customWidth="1"/>
    <col min="12549" max="12549" width="1.7109375" style="174" customWidth="1"/>
    <col min="12550" max="12552" width="6.7109375" style="174" customWidth="1"/>
    <col min="12553" max="12553" width="1.7109375" style="174" customWidth="1"/>
    <col min="12554" max="12556" width="6.7109375" style="174" customWidth="1"/>
    <col min="12557" max="12557" width="1.7109375" style="174" customWidth="1"/>
    <col min="12558" max="12560" width="6.7109375" style="174" customWidth="1"/>
    <col min="12561" max="12561" width="1.7109375" style="174" customWidth="1"/>
    <col min="12562" max="12564" width="6.7109375" style="174" customWidth="1"/>
    <col min="12565" max="12565" width="1.7109375" style="174" customWidth="1"/>
    <col min="12566" max="12568" width="6.7109375" style="174" customWidth="1"/>
    <col min="12569" max="12569" width="1.7109375" style="174" customWidth="1"/>
    <col min="12570" max="12572" width="6.7109375" style="174" customWidth="1"/>
    <col min="12573" max="12800" width="11.42578125" style="174"/>
    <col min="12801" max="12801" width="21.42578125" style="174" customWidth="1"/>
    <col min="12802" max="12802" width="8.42578125" style="174" customWidth="1"/>
    <col min="12803" max="12803" width="8.140625" style="174" customWidth="1"/>
    <col min="12804" max="12804" width="7.5703125" style="174" customWidth="1"/>
    <col min="12805" max="12805" width="1.7109375" style="174" customWidth="1"/>
    <col min="12806" max="12808" width="6.7109375" style="174" customWidth="1"/>
    <col min="12809" max="12809" width="1.7109375" style="174" customWidth="1"/>
    <col min="12810" max="12812" width="6.7109375" style="174" customWidth="1"/>
    <col min="12813" max="12813" width="1.7109375" style="174" customWidth="1"/>
    <col min="12814" max="12816" width="6.7109375" style="174" customWidth="1"/>
    <col min="12817" max="12817" width="1.7109375" style="174" customWidth="1"/>
    <col min="12818" max="12820" width="6.7109375" style="174" customWidth="1"/>
    <col min="12821" max="12821" width="1.7109375" style="174" customWidth="1"/>
    <col min="12822" max="12824" width="6.7109375" style="174" customWidth="1"/>
    <col min="12825" max="12825" width="1.7109375" style="174" customWidth="1"/>
    <col min="12826" max="12828" width="6.7109375" style="174" customWidth="1"/>
    <col min="12829" max="13056" width="11.42578125" style="174"/>
    <col min="13057" max="13057" width="21.42578125" style="174" customWidth="1"/>
    <col min="13058" max="13058" width="8.42578125" style="174" customWidth="1"/>
    <col min="13059" max="13059" width="8.140625" style="174" customWidth="1"/>
    <col min="13060" max="13060" width="7.5703125" style="174" customWidth="1"/>
    <col min="13061" max="13061" width="1.7109375" style="174" customWidth="1"/>
    <col min="13062" max="13064" width="6.7109375" style="174" customWidth="1"/>
    <col min="13065" max="13065" width="1.7109375" style="174" customWidth="1"/>
    <col min="13066" max="13068" width="6.7109375" style="174" customWidth="1"/>
    <col min="13069" max="13069" width="1.7109375" style="174" customWidth="1"/>
    <col min="13070" max="13072" width="6.7109375" style="174" customWidth="1"/>
    <col min="13073" max="13073" width="1.7109375" style="174" customWidth="1"/>
    <col min="13074" max="13076" width="6.7109375" style="174" customWidth="1"/>
    <col min="13077" max="13077" width="1.7109375" style="174" customWidth="1"/>
    <col min="13078" max="13080" width="6.7109375" style="174" customWidth="1"/>
    <col min="13081" max="13081" width="1.7109375" style="174" customWidth="1"/>
    <col min="13082" max="13084" width="6.7109375" style="174" customWidth="1"/>
    <col min="13085" max="13312" width="11.42578125" style="174"/>
    <col min="13313" max="13313" width="21.42578125" style="174" customWidth="1"/>
    <col min="13314" max="13314" width="8.42578125" style="174" customWidth="1"/>
    <col min="13315" max="13315" width="8.140625" style="174" customWidth="1"/>
    <col min="13316" max="13316" width="7.5703125" style="174" customWidth="1"/>
    <col min="13317" max="13317" width="1.7109375" style="174" customWidth="1"/>
    <col min="13318" max="13320" width="6.7109375" style="174" customWidth="1"/>
    <col min="13321" max="13321" width="1.7109375" style="174" customWidth="1"/>
    <col min="13322" max="13324" width="6.7109375" style="174" customWidth="1"/>
    <col min="13325" max="13325" width="1.7109375" style="174" customWidth="1"/>
    <col min="13326" max="13328" width="6.7109375" style="174" customWidth="1"/>
    <col min="13329" max="13329" width="1.7109375" style="174" customWidth="1"/>
    <col min="13330" max="13332" width="6.7109375" style="174" customWidth="1"/>
    <col min="13333" max="13333" width="1.7109375" style="174" customWidth="1"/>
    <col min="13334" max="13336" width="6.7109375" style="174" customWidth="1"/>
    <col min="13337" max="13337" width="1.7109375" style="174" customWidth="1"/>
    <col min="13338" max="13340" width="6.7109375" style="174" customWidth="1"/>
    <col min="13341" max="13568" width="11.42578125" style="174"/>
    <col min="13569" max="13569" width="21.42578125" style="174" customWidth="1"/>
    <col min="13570" max="13570" width="8.42578125" style="174" customWidth="1"/>
    <col min="13571" max="13571" width="8.140625" style="174" customWidth="1"/>
    <col min="13572" max="13572" width="7.5703125" style="174" customWidth="1"/>
    <col min="13573" max="13573" width="1.7109375" style="174" customWidth="1"/>
    <col min="13574" max="13576" width="6.7109375" style="174" customWidth="1"/>
    <col min="13577" max="13577" width="1.7109375" style="174" customWidth="1"/>
    <col min="13578" max="13580" width="6.7109375" style="174" customWidth="1"/>
    <col min="13581" max="13581" width="1.7109375" style="174" customWidth="1"/>
    <col min="13582" max="13584" width="6.7109375" style="174" customWidth="1"/>
    <col min="13585" max="13585" width="1.7109375" style="174" customWidth="1"/>
    <col min="13586" max="13588" width="6.7109375" style="174" customWidth="1"/>
    <col min="13589" max="13589" width="1.7109375" style="174" customWidth="1"/>
    <col min="13590" max="13592" width="6.7109375" style="174" customWidth="1"/>
    <col min="13593" max="13593" width="1.7109375" style="174" customWidth="1"/>
    <col min="13594" max="13596" width="6.7109375" style="174" customWidth="1"/>
    <col min="13597" max="13824" width="11.42578125" style="174"/>
    <col min="13825" max="13825" width="21.42578125" style="174" customWidth="1"/>
    <col min="13826" max="13826" width="8.42578125" style="174" customWidth="1"/>
    <col min="13827" max="13827" width="8.140625" style="174" customWidth="1"/>
    <col min="13828" max="13828" width="7.5703125" style="174" customWidth="1"/>
    <col min="13829" max="13829" width="1.7109375" style="174" customWidth="1"/>
    <col min="13830" max="13832" width="6.7109375" style="174" customWidth="1"/>
    <col min="13833" max="13833" width="1.7109375" style="174" customWidth="1"/>
    <col min="13834" max="13836" width="6.7109375" style="174" customWidth="1"/>
    <col min="13837" max="13837" width="1.7109375" style="174" customWidth="1"/>
    <col min="13838" max="13840" width="6.7109375" style="174" customWidth="1"/>
    <col min="13841" max="13841" width="1.7109375" style="174" customWidth="1"/>
    <col min="13842" max="13844" width="6.7109375" style="174" customWidth="1"/>
    <col min="13845" max="13845" width="1.7109375" style="174" customWidth="1"/>
    <col min="13846" max="13848" width="6.7109375" style="174" customWidth="1"/>
    <col min="13849" max="13849" width="1.7109375" style="174" customWidth="1"/>
    <col min="13850" max="13852" width="6.7109375" style="174" customWidth="1"/>
    <col min="13853" max="14080" width="11.42578125" style="174"/>
    <col min="14081" max="14081" width="21.42578125" style="174" customWidth="1"/>
    <col min="14082" max="14082" width="8.42578125" style="174" customWidth="1"/>
    <col min="14083" max="14083" width="8.140625" style="174" customWidth="1"/>
    <col min="14084" max="14084" width="7.5703125" style="174" customWidth="1"/>
    <col min="14085" max="14085" width="1.7109375" style="174" customWidth="1"/>
    <col min="14086" max="14088" width="6.7109375" style="174" customWidth="1"/>
    <col min="14089" max="14089" width="1.7109375" style="174" customWidth="1"/>
    <col min="14090" max="14092" width="6.7109375" style="174" customWidth="1"/>
    <col min="14093" max="14093" width="1.7109375" style="174" customWidth="1"/>
    <col min="14094" max="14096" width="6.7109375" style="174" customWidth="1"/>
    <col min="14097" max="14097" width="1.7109375" style="174" customWidth="1"/>
    <col min="14098" max="14100" width="6.7109375" style="174" customWidth="1"/>
    <col min="14101" max="14101" width="1.7109375" style="174" customWidth="1"/>
    <col min="14102" max="14104" width="6.7109375" style="174" customWidth="1"/>
    <col min="14105" max="14105" width="1.7109375" style="174" customWidth="1"/>
    <col min="14106" max="14108" width="6.7109375" style="174" customWidth="1"/>
    <col min="14109" max="14336" width="11.42578125" style="174"/>
    <col min="14337" max="14337" width="21.42578125" style="174" customWidth="1"/>
    <col min="14338" max="14338" width="8.42578125" style="174" customWidth="1"/>
    <col min="14339" max="14339" width="8.140625" style="174" customWidth="1"/>
    <col min="14340" max="14340" width="7.5703125" style="174" customWidth="1"/>
    <col min="14341" max="14341" width="1.7109375" style="174" customWidth="1"/>
    <col min="14342" max="14344" width="6.7109375" style="174" customWidth="1"/>
    <col min="14345" max="14345" width="1.7109375" style="174" customWidth="1"/>
    <col min="14346" max="14348" width="6.7109375" style="174" customWidth="1"/>
    <col min="14349" max="14349" width="1.7109375" style="174" customWidth="1"/>
    <col min="14350" max="14352" width="6.7109375" style="174" customWidth="1"/>
    <col min="14353" max="14353" width="1.7109375" style="174" customWidth="1"/>
    <col min="14354" max="14356" width="6.7109375" style="174" customWidth="1"/>
    <col min="14357" max="14357" width="1.7109375" style="174" customWidth="1"/>
    <col min="14358" max="14360" width="6.7109375" style="174" customWidth="1"/>
    <col min="14361" max="14361" width="1.7109375" style="174" customWidth="1"/>
    <col min="14362" max="14364" width="6.7109375" style="174" customWidth="1"/>
    <col min="14365" max="14592" width="11.42578125" style="174"/>
    <col min="14593" max="14593" width="21.42578125" style="174" customWidth="1"/>
    <col min="14594" max="14594" width="8.42578125" style="174" customWidth="1"/>
    <col min="14595" max="14595" width="8.140625" style="174" customWidth="1"/>
    <col min="14596" max="14596" width="7.5703125" style="174" customWidth="1"/>
    <col min="14597" max="14597" width="1.7109375" style="174" customWidth="1"/>
    <col min="14598" max="14600" width="6.7109375" style="174" customWidth="1"/>
    <col min="14601" max="14601" width="1.7109375" style="174" customWidth="1"/>
    <col min="14602" max="14604" width="6.7109375" style="174" customWidth="1"/>
    <col min="14605" max="14605" width="1.7109375" style="174" customWidth="1"/>
    <col min="14606" max="14608" width="6.7109375" style="174" customWidth="1"/>
    <col min="14609" max="14609" width="1.7109375" style="174" customWidth="1"/>
    <col min="14610" max="14612" width="6.7109375" style="174" customWidth="1"/>
    <col min="14613" max="14613" width="1.7109375" style="174" customWidth="1"/>
    <col min="14614" max="14616" width="6.7109375" style="174" customWidth="1"/>
    <col min="14617" max="14617" width="1.7109375" style="174" customWidth="1"/>
    <col min="14618" max="14620" width="6.7109375" style="174" customWidth="1"/>
    <col min="14621" max="14848" width="11.42578125" style="174"/>
    <col min="14849" max="14849" width="21.42578125" style="174" customWidth="1"/>
    <col min="14850" max="14850" width="8.42578125" style="174" customWidth="1"/>
    <col min="14851" max="14851" width="8.140625" style="174" customWidth="1"/>
    <col min="14852" max="14852" width="7.5703125" style="174" customWidth="1"/>
    <col min="14853" max="14853" width="1.7109375" style="174" customWidth="1"/>
    <col min="14854" max="14856" width="6.7109375" style="174" customWidth="1"/>
    <col min="14857" max="14857" width="1.7109375" style="174" customWidth="1"/>
    <col min="14858" max="14860" width="6.7109375" style="174" customWidth="1"/>
    <col min="14861" max="14861" width="1.7109375" style="174" customWidth="1"/>
    <col min="14862" max="14864" width="6.7109375" style="174" customWidth="1"/>
    <col min="14865" max="14865" width="1.7109375" style="174" customWidth="1"/>
    <col min="14866" max="14868" width="6.7109375" style="174" customWidth="1"/>
    <col min="14869" max="14869" width="1.7109375" style="174" customWidth="1"/>
    <col min="14870" max="14872" width="6.7109375" style="174" customWidth="1"/>
    <col min="14873" max="14873" width="1.7109375" style="174" customWidth="1"/>
    <col min="14874" max="14876" width="6.7109375" style="174" customWidth="1"/>
    <col min="14877" max="15104" width="11.42578125" style="174"/>
    <col min="15105" max="15105" width="21.42578125" style="174" customWidth="1"/>
    <col min="15106" max="15106" width="8.42578125" style="174" customWidth="1"/>
    <col min="15107" max="15107" width="8.140625" style="174" customWidth="1"/>
    <col min="15108" max="15108" width="7.5703125" style="174" customWidth="1"/>
    <col min="15109" max="15109" width="1.7109375" style="174" customWidth="1"/>
    <col min="15110" max="15112" width="6.7109375" style="174" customWidth="1"/>
    <col min="15113" max="15113" width="1.7109375" style="174" customWidth="1"/>
    <col min="15114" max="15116" width="6.7109375" style="174" customWidth="1"/>
    <col min="15117" max="15117" width="1.7109375" style="174" customWidth="1"/>
    <col min="15118" max="15120" width="6.7109375" style="174" customWidth="1"/>
    <col min="15121" max="15121" width="1.7109375" style="174" customWidth="1"/>
    <col min="15122" max="15124" width="6.7109375" style="174" customWidth="1"/>
    <col min="15125" max="15125" width="1.7109375" style="174" customWidth="1"/>
    <col min="15126" max="15128" width="6.7109375" style="174" customWidth="1"/>
    <col min="15129" max="15129" width="1.7109375" style="174" customWidth="1"/>
    <col min="15130" max="15132" width="6.7109375" style="174" customWidth="1"/>
    <col min="15133" max="15360" width="11.42578125" style="174"/>
    <col min="15361" max="15361" width="21.42578125" style="174" customWidth="1"/>
    <col min="15362" max="15362" width="8.42578125" style="174" customWidth="1"/>
    <col min="15363" max="15363" width="8.140625" style="174" customWidth="1"/>
    <col min="15364" max="15364" width="7.5703125" style="174" customWidth="1"/>
    <col min="15365" max="15365" width="1.7109375" style="174" customWidth="1"/>
    <col min="15366" max="15368" width="6.7109375" style="174" customWidth="1"/>
    <col min="15369" max="15369" width="1.7109375" style="174" customWidth="1"/>
    <col min="15370" max="15372" width="6.7109375" style="174" customWidth="1"/>
    <col min="15373" max="15373" width="1.7109375" style="174" customWidth="1"/>
    <col min="15374" max="15376" width="6.7109375" style="174" customWidth="1"/>
    <col min="15377" max="15377" width="1.7109375" style="174" customWidth="1"/>
    <col min="15378" max="15380" width="6.7109375" style="174" customWidth="1"/>
    <col min="15381" max="15381" width="1.7109375" style="174" customWidth="1"/>
    <col min="15382" max="15384" width="6.7109375" style="174" customWidth="1"/>
    <col min="15385" max="15385" width="1.7109375" style="174" customWidth="1"/>
    <col min="15386" max="15388" width="6.7109375" style="174" customWidth="1"/>
    <col min="15389" max="15616" width="11.42578125" style="174"/>
    <col min="15617" max="15617" width="21.42578125" style="174" customWidth="1"/>
    <col min="15618" max="15618" width="8.42578125" style="174" customWidth="1"/>
    <col min="15619" max="15619" width="8.140625" style="174" customWidth="1"/>
    <col min="15620" max="15620" width="7.5703125" style="174" customWidth="1"/>
    <col min="15621" max="15621" width="1.7109375" style="174" customWidth="1"/>
    <col min="15622" max="15624" width="6.7109375" style="174" customWidth="1"/>
    <col min="15625" max="15625" width="1.7109375" style="174" customWidth="1"/>
    <col min="15626" max="15628" width="6.7109375" style="174" customWidth="1"/>
    <col min="15629" max="15629" width="1.7109375" style="174" customWidth="1"/>
    <col min="15630" max="15632" width="6.7109375" style="174" customWidth="1"/>
    <col min="15633" max="15633" width="1.7109375" style="174" customWidth="1"/>
    <col min="15634" max="15636" width="6.7109375" style="174" customWidth="1"/>
    <col min="15637" max="15637" width="1.7109375" style="174" customWidth="1"/>
    <col min="15638" max="15640" width="6.7109375" style="174" customWidth="1"/>
    <col min="15641" max="15641" width="1.7109375" style="174" customWidth="1"/>
    <col min="15642" max="15644" width="6.7109375" style="174" customWidth="1"/>
    <col min="15645" max="15872" width="11.42578125" style="174"/>
    <col min="15873" max="15873" width="21.42578125" style="174" customWidth="1"/>
    <col min="15874" max="15874" width="8.42578125" style="174" customWidth="1"/>
    <col min="15875" max="15875" width="8.140625" style="174" customWidth="1"/>
    <col min="15876" max="15876" width="7.5703125" style="174" customWidth="1"/>
    <col min="15877" max="15877" width="1.7109375" style="174" customWidth="1"/>
    <col min="15878" max="15880" width="6.7109375" style="174" customWidth="1"/>
    <col min="15881" max="15881" width="1.7109375" style="174" customWidth="1"/>
    <col min="15882" max="15884" width="6.7109375" style="174" customWidth="1"/>
    <col min="15885" max="15885" width="1.7109375" style="174" customWidth="1"/>
    <col min="15886" max="15888" width="6.7109375" style="174" customWidth="1"/>
    <col min="15889" max="15889" width="1.7109375" style="174" customWidth="1"/>
    <col min="15890" max="15892" width="6.7109375" style="174" customWidth="1"/>
    <col min="15893" max="15893" width="1.7109375" style="174" customWidth="1"/>
    <col min="15894" max="15896" width="6.7109375" style="174" customWidth="1"/>
    <col min="15897" max="15897" width="1.7109375" style="174" customWidth="1"/>
    <col min="15898" max="15900" width="6.7109375" style="174" customWidth="1"/>
    <col min="15901" max="16128" width="11.42578125" style="174"/>
    <col min="16129" max="16129" width="21.42578125" style="174" customWidth="1"/>
    <col min="16130" max="16130" width="8.42578125" style="174" customWidth="1"/>
    <col min="16131" max="16131" width="8.140625" style="174" customWidth="1"/>
    <col min="16132" max="16132" width="7.5703125" style="174" customWidth="1"/>
    <col min="16133" max="16133" width="1.7109375" style="174" customWidth="1"/>
    <col min="16134" max="16136" width="6.7109375" style="174" customWidth="1"/>
    <col min="16137" max="16137" width="1.7109375" style="174" customWidth="1"/>
    <col min="16138" max="16140" width="6.7109375" style="174" customWidth="1"/>
    <col min="16141" max="16141" width="1.7109375" style="174" customWidth="1"/>
    <col min="16142" max="16144" width="6.7109375" style="174" customWidth="1"/>
    <col min="16145" max="16145" width="1.7109375" style="174" customWidth="1"/>
    <col min="16146" max="16148" width="6.7109375" style="174" customWidth="1"/>
    <col min="16149" max="16149" width="1.7109375" style="174" customWidth="1"/>
    <col min="16150" max="16152" width="6.7109375" style="174" customWidth="1"/>
    <col min="16153" max="16153" width="1.7109375" style="174" customWidth="1"/>
    <col min="16154" max="16156" width="6.7109375" style="174" customWidth="1"/>
    <col min="16157" max="16384" width="11.42578125" style="174"/>
  </cols>
  <sheetData>
    <row r="1" spans="1:33" s="166" customFormat="1" ht="15" customHeight="1" x14ac:dyDescent="0.2">
      <c r="A1" s="308" t="s">
        <v>281</v>
      </c>
      <c r="B1" s="308"/>
      <c r="C1" s="308"/>
      <c r="D1" s="308"/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174"/>
      <c r="AD1" s="174"/>
      <c r="AE1" s="286" t="s">
        <v>362</v>
      </c>
      <c r="AF1" s="286"/>
      <c r="AG1" s="174"/>
    </row>
    <row r="2" spans="1:33" s="166" customFormat="1" ht="15" customHeight="1" x14ac:dyDescent="0.2">
      <c r="A2" s="307" t="s">
        <v>115</v>
      </c>
      <c r="B2" s="307"/>
      <c r="C2" s="307"/>
      <c r="D2" s="307"/>
      <c r="E2" s="307"/>
      <c r="F2" s="307"/>
      <c r="G2" s="307"/>
      <c r="H2" s="307"/>
      <c r="I2" s="307"/>
      <c r="J2" s="307"/>
      <c r="K2" s="307"/>
      <c r="L2" s="307"/>
      <c r="M2" s="307"/>
      <c r="N2" s="307"/>
      <c r="O2" s="307"/>
      <c r="P2" s="307"/>
      <c r="Q2" s="307"/>
      <c r="R2" s="307"/>
      <c r="S2" s="307"/>
      <c r="T2" s="307"/>
      <c r="U2" s="307"/>
      <c r="V2" s="307"/>
      <c r="W2" s="307"/>
      <c r="X2" s="307"/>
      <c r="Y2" s="307"/>
      <c r="Z2" s="307"/>
      <c r="AA2" s="307"/>
      <c r="AB2" s="307"/>
      <c r="AC2" s="174"/>
      <c r="AD2" s="174"/>
      <c r="AE2" s="286"/>
      <c r="AF2" s="286"/>
      <c r="AG2" s="174"/>
    </row>
    <row r="3" spans="1:33" s="166" customFormat="1" ht="15" customHeight="1" x14ac:dyDescent="0.2">
      <c r="A3" s="308" t="s">
        <v>257</v>
      </c>
      <c r="B3" s="308"/>
      <c r="C3" s="308"/>
      <c r="D3" s="308"/>
      <c r="E3" s="308"/>
      <c r="F3" s="308"/>
      <c r="G3" s="308"/>
      <c r="H3" s="308"/>
      <c r="I3" s="308"/>
      <c r="J3" s="308"/>
      <c r="K3" s="308"/>
      <c r="L3" s="308"/>
      <c r="M3" s="308"/>
      <c r="N3" s="308"/>
      <c r="O3" s="308"/>
      <c r="P3" s="308"/>
      <c r="Q3" s="308"/>
      <c r="R3" s="308"/>
      <c r="S3" s="308"/>
      <c r="T3" s="308"/>
      <c r="U3" s="308"/>
      <c r="V3" s="308"/>
      <c r="W3" s="308"/>
      <c r="X3" s="308"/>
      <c r="Y3" s="308"/>
      <c r="Z3" s="308"/>
      <c r="AA3" s="308"/>
      <c r="AB3" s="308"/>
      <c r="AC3" s="174"/>
      <c r="AD3" s="174"/>
      <c r="AE3" s="174"/>
      <c r="AF3" s="174"/>
      <c r="AG3" s="174"/>
    </row>
    <row r="4" spans="1:33" s="166" customFormat="1" ht="15" customHeight="1" x14ac:dyDescent="0.2">
      <c r="A4" s="307" t="s">
        <v>258</v>
      </c>
      <c r="B4" s="307"/>
      <c r="C4" s="307"/>
      <c r="D4" s="307"/>
      <c r="E4" s="307"/>
      <c r="F4" s="307"/>
      <c r="G4" s="307"/>
      <c r="H4" s="307"/>
      <c r="I4" s="307"/>
      <c r="J4" s="307"/>
      <c r="K4" s="307"/>
      <c r="L4" s="307"/>
      <c r="M4" s="307"/>
      <c r="N4" s="307"/>
      <c r="O4" s="307"/>
      <c r="P4" s="307"/>
      <c r="Q4" s="307"/>
      <c r="R4" s="307"/>
      <c r="S4" s="307"/>
      <c r="T4" s="307"/>
      <c r="U4" s="307"/>
      <c r="V4" s="307"/>
      <c r="W4" s="307"/>
      <c r="X4" s="307"/>
      <c r="Y4" s="307"/>
      <c r="Z4" s="307"/>
      <c r="AA4" s="307"/>
      <c r="AB4" s="307"/>
      <c r="AC4" s="174"/>
      <c r="AD4" s="174"/>
      <c r="AE4" s="174"/>
      <c r="AF4" s="174"/>
      <c r="AG4" s="174"/>
    </row>
    <row r="5" spans="1:33" s="166" customFormat="1" ht="15" customHeight="1" x14ac:dyDescent="0.2">
      <c r="A5" s="307" t="s">
        <v>259</v>
      </c>
      <c r="B5" s="307"/>
      <c r="C5" s="307"/>
      <c r="D5" s="307"/>
      <c r="E5" s="307"/>
      <c r="F5" s="307"/>
      <c r="G5" s="307"/>
      <c r="H5" s="307"/>
      <c r="I5" s="307"/>
      <c r="J5" s="307"/>
      <c r="K5" s="307"/>
      <c r="L5" s="307"/>
      <c r="M5" s="307"/>
      <c r="N5" s="307"/>
      <c r="O5" s="307"/>
      <c r="P5" s="307"/>
      <c r="Q5" s="307"/>
      <c r="R5" s="307"/>
      <c r="S5" s="307"/>
      <c r="T5" s="307"/>
      <c r="U5" s="307"/>
      <c r="V5" s="307"/>
      <c r="W5" s="307"/>
      <c r="X5" s="307"/>
      <c r="Y5" s="307"/>
      <c r="Z5" s="307"/>
      <c r="AA5" s="307"/>
      <c r="AB5" s="307"/>
      <c r="AC5" s="174"/>
      <c r="AD5" s="174"/>
      <c r="AE5" s="174"/>
      <c r="AF5" s="174"/>
      <c r="AG5" s="174"/>
    </row>
    <row r="6" spans="1:33" s="166" customFormat="1" ht="15" customHeight="1" thickBot="1" x14ac:dyDescent="0.25">
      <c r="A6" s="122"/>
      <c r="B6" s="137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137"/>
      <c r="Y6" s="137"/>
      <c r="Z6" s="137"/>
      <c r="AA6" s="137"/>
      <c r="AB6" s="137"/>
      <c r="AC6" s="174"/>
      <c r="AD6" s="174"/>
      <c r="AE6" s="174"/>
      <c r="AF6" s="174"/>
      <c r="AG6" s="174"/>
    </row>
    <row r="7" spans="1:33" ht="15" customHeight="1" x14ac:dyDescent="0.2">
      <c r="A7" s="305" t="s">
        <v>567</v>
      </c>
      <c r="B7" s="302" t="s">
        <v>19</v>
      </c>
      <c r="C7" s="302"/>
      <c r="D7" s="302"/>
      <c r="E7" s="111"/>
      <c r="F7" s="302" t="s">
        <v>116</v>
      </c>
      <c r="G7" s="302"/>
      <c r="H7" s="302"/>
      <c r="I7" s="111"/>
      <c r="J7" s="302" t="s">
        <v>117</v>
      </c>
      <c r="K7" s="302"/>
      <c r="L7" s="302"/>
      <c r="M7" s="111"/>
      <c r="N7" s="302" t="s">
        <v>118</v>
      </c>
      <c r="O7" s="302"/>
      <c r="P7" s="302"/>
      <c r="Q7" s="111"/>
      <c r="R7" s="302" t="s">
        <v>119</v>
      </c>
      <c r="S7" s="302"/>
      <c r="T7" s="302"/>
      <c r="U7" s="111"/>
      <c r="V7" s="302" t="s">
        <v>120</v>
      </c>
      <c r="W7" s="302"/>
      <c r="X7" s="302"/>
      <c r="Y7" s="111"/>
      <c r="Z7" s="302" t="s">
        <v>121</v>
      </c>
      <c r="AA7" s="302"/>
      <c r="AB7" s="302"/>
    </row>
    <row r="8" spans="1:33" ht="15" customHeight="1" thickBot="1" x14ac:dyDescent="0.25">
      <c r="A8" s="306"/>
      <c r="B8" s="112" t="s">
        <v>70</v>
      </c>
      <c r="C8" s="112" t="s">
        <v>71</v>
      </c>
      <c r="D8" s="112" t="s">
        <v>72</v>
      </c>
      <c r="E8" s="113"/>
      <c r="F8" s="112" t="s">
        <v>70</v>
      </c>
      <c r="G8" s="112" t="s">
        <v>71</v>
      </c>
      <c r="H8" s="112" t="s">
        <v>72</v>
      </c>
      <c r="I8" s="113"/>
      <c r="J8" s="112" t="s">
        <v>70</v>
      </c>
      <c r="K8" s="112" t="s">
        <v>71</v>
      </c>
      <c r="L8" s="112" t="s">
        <v>72</v>
      </c>
      <c r="M8" s="113"/>
      <c r="N8" s="112" t="s">
        <v>70</v>
      </c>
      <c r="O8" s="112" t="s">
        <v>71</v>
      </c>
      <c r="P8" s="112" t="s">
        <v>72</v>
      </c>
      <c r="Q8" s="113"/>
      <c r="R8" s="112" t="s">
        <v>70</v>
      </c>
      <c r="S8" s="112" t="s">
        <v>71</v>
      </c>
      <c r="T8" s="112" t="s">
        <v>72</v>
      </c>
      <c r="U8" s="113"/>
      <c r="V8" s="112" t="s">
        <v>70</v>
      </c>
      <c r="W8" s="112" t="s">
        <v>71</v>
      </c>
      <c r="X8" s="112" t="s">
        <v>72</v>
      </c>
      <c r="Y8" s="113"/>
      <c r="Z8" s="112" t="s">
        <v>70</v>
      </c>
      <c r="AA8" s="112" t="s">
        <v>71</v>
      </c>
      <c r="AB8" s="112" t="s">
        <v>72</v>
      </c>
    </row>
    <row r="9" spans="1:33" s="166" customFormat="1" ht="15" customHeight="1" x14ac:dyDescent="0.2">
      <c r="A9" s="114"/>
      <c r="B9" s="238"/>
      <c r="C9" s="238"/>
      <c r="D9" s="238"/>
      <c r="E9" s="116"/>
      <c r="F9" s="115"/>
      <c r="G9" s="115"/>
      <c r="H9" s="115"/>
      <c r="I9" s="116"/>
      <c r="J9" s="115"/>
      <c r="K9" s="115"/>
      <c r="L9" s="115"/>
      <c r="M9" s="116"/>
      <c r="N9" s="115"/>
      <c r="O9" s="115"/>
      <c r="P9" s="115"/>
      <c r="Q9" s="116"/>
      <c r="R9" s="115"/>
      <c r="S9" s="115"/>
      <c r="T9" s="115"/>
      <c r="U9" s="116"/>
      <c r="V9" s="115"/>
      <c r="W9" s="115"/>
      <c r="X9" s="115"/>
      <c r="Y9" s="116"/>
      <c r="Z9" s="115"/>
      <c r="AA9" s="115"/>
      <c r="AB9" s="115"/>
      <c r="AC9" s="174"/>
      <c r="AD9" s="174"/>
      <c r="AE9" s="174"/>
      <c r="AF9" s="174"/>
      <c r="AG9" s="174"/>
    </row>
    <row r="10" spans="1:33" s="166" customFormat="1" ht="15" customHeight="1" x14ac:dyDescent="0.2">
      <c r="A10" s="138" t="s">
        <v>19</v>
      </c>
      <c r="B10" s="155">
        <f t="shared" ref="B10:D11" si="0">+B16+B22</f>
        <v>336477</v>
      </c>
      <c r="C10" s="155">
        <f t="shared" si="0"/>
        <v>165134</v>
      </c>
      <c r="D10" s="155">
        <f t="shared" si="0"/>
        <v>171343</v>
      </c>
      <c r="E10" s="155"/>
      <c r="F10" s="155">
        <f t="shared" ref="F10:H12" si="1">+F16+F22</f>
        <v>80562</v>
      </c>
      <c r="G10" s="155">
        <f t="shared" si="1"/>
        <v>41950</v>
      </c>
      <c r="H10" s="155">
        <f t="shared" si="1"/>
        <v>38612</v>
      </c>
      <c r="I10" s="155"/>
      <c r="J10" s="155">
        <f t="shared" ref="J10:L12" si="2">+J16+J22</f>
        <v>68052</v>
      </c>
      <c r="K10" s="155">
        <f t="shared" si="2"/>
        <v>34498</v>
      </c>
      <c r="L10" s="155">
        <f t="shared" si="2"/>
        <v>33554</v>
      </c>
      <c r="M10" s="155"/>
      <c r="N10" s="155">
        <f t="shared" ref="N10:P12" si="3">+N16+N22</f>
        <v>58424</v>
      </c>
      <c r="O10" s="155">
        <f t="shared" si="3"/>
        <v>28787</v>
      </c>
      <c r="P10" s="155">
        <f t="shared" si="3"/>
        <v>29637</v>
      </c>
      <c r="Q10" s="155"/>
      <c r="R10" s="155">
        <f t="shared" ref="R10:T12" si="4">+R16+R22</f>
        <v>63773</v>
      </c>
      <c r="S10" s="155">
        <f t="shared" si="4"/>
        <v>30231</v>
      </c>
      <c r="T10" s="155">
        <f t="shared" si="4"/>
        <v>33542</v>
      </c>
      <c r="U10" s="155"/>
      <c r="V10" s="155">
        <f t="shared" ref="V10:X12" si="5">+V16+V22</f>
        <v>51598</v>
      </c>
      <c r="W10" s="155">
        <f t="shared" si="5"/>
        <v>23598</v>
      </c>
      <c r="X10" s="155">
        <f t="shared" si="5"/>
        <v>28000</v>
      </c>
      <c r="Y10" s="155"/>
      <c r="Z10" s="155">
        <f t="shared" ref="Z10:AB12" si="6">+Z16+Z22</f>
        <v>14068</v>
      </c>
      <c r="AA10" s="155">
        <f t="shared" si="6"/>
        <v>6070</v>
      </c>
      <c r="AB10" s="155">
        <f t="shared" si="6"/>
        <v>7998</v>
      </c>
      <c r="AC10" s="174"/>
      <c r="AD10" s="174"/>
      <c r="AE10" s="174"/>
      <c r="AF10" s="174"/>
      <c r="AG10" s="174"/>
    </row>
    <row r="11" spans="1:33" s="166" customFormat="1" ht="15" customHeight="1" x14ac:dyDescent="0.2">
      <c r="A11" s="118" t="s">
        <v>73</v>
      </c>
      <c r="B11" s="117">
        <f t="shared" si="0"/>
        <v>296180</v>
      </c>
      <c r="C11" s="117">
        <f t="shared" si="0"/>
        <v>145032</v>
      </c>
      <c r="D11" s="117">
        <f t="shared" si="0"/>
        <v>151148</v>
      </c>
      <c r="E11" s="117"/>
      <c r="F11" s="117">
        <f t="shared" si="1"/>
        <v>72194</v>
      </c>
      <c r="G11" s="117">
        <f t="shared" si="1"/>
        <v>37684</v>
      </c>
      <c r="H11" s="117">
        <f t="shared" si="1"/>
        <v>34510</v>
      </c>
      <c r="I11" s="117"/>
      <c r="J11" s="117">
        <f t="shared" si="2"/>
        <v>60288</v>
      </c>
      <c r="K11" s="117">
        <f t="shared" si="2"/>
        <v>30645</v>
      </c>
      <c r="L11" s="117">
        <f t="shared" si="2"/>
        <v>29643</v>
      </c>
      <c r="M11" s="117"/>
      <c r="N11" s="117">
        <f t="shared" si="3"/>
        <v>50585</v>
      </c>
      <c r="O11" s="117">
        <f t="shared" si="3"/>
        <v>24866</v>
      </c>
      <c r="P11" s="117">
        <f t="shared" si="3"/>
        <v>25719</v>
      </c>
      <c r="Q11" s="117"/>
      <c r="R11" s="117">
        <f t="shared" si="4"/>
        <v>55736</v>
      </c>
      <c r="S11" s="117">
        <f t="shared" si="4"/>
        <v>26230</v>
      </c>
      <c r="T11" s="117">
        <f t="shared" si="4"/>
        <v>29506</v>
      </c>
      <c r="U11" s="117"/>
      <c r="V11" s="117">
        <f t="shared" si="5"/>
        <v>44233</v>
      </c>
      <c r="W11" s="117">
        <f t="shared" si="5"/>
        <v>19998</v>
      </c>
      <c r="X11" s="117">
        <f t="shared" si="5"/>
        <v>24235</v>
      </c>
      <c r="Y11" s="117"/>
      <c r="Z11" s="117">
        <f t="shared" si="6"/>
        <v>13144</v>
      </c>
      <c r="AA11" s="117">
        <f t="shared" si="6"/>
        <v>5609</v>
      </c>
      <c r="AB11" s="117">
        <f t="shared" si="6"/>
        <v>7535</v>
      </c>
      <c r="AC11" s="174"/>
      <c r="AD11" s="174"/>
      <c r="AE11" s="174"/>
      <c r="AF11" s="174"/>
      <c r="AG11" s="174"/>
    </row>
    <row r="12" spans="1:33" s="166" customFormat="1" ht="15" customHeight="1" x14ac:dyDescent="0.2">
      <c r="A12" s="118" t="s">
        <v>74</v>
      </c>
      <c r="B12" s="117">
        <f>+B18+B24</f>
        <v>28089</v>
      </c>
      <c r="C12" s="117">
        <f>+C18+C24</f>
        <v>14312</v>
      </c>
      <c r="D12" s="117">
        <f>+D18+D24</f>
        <v>13777</v>
      </c>
      <c r="E12" s="117"/>
      <c r="F12" s="117">
        <f t="shared" si="1"/>
        <v>5910</v>
      </c>
      <c r="G12" s="117">
        <f t="shared" si="1"/>
        <v>3080</v>
      </c>
      <c r="H12" s="117">
        <f t="shared" si="1"/>
        <v>2830</v>
      </c>
      <c r="I12" s="117"/>
      <c r="J12" s="117">
        <f t="shared" si="2"/>
        <v>5525</v>
      </c>
      <c r="K12" s="117">
        <f t="shared" si="2"/>
        <v>2817</v>
      </c>
      <c r="L12" s="117">
        <f t="shared" si="2"/>
        <v>2708</v>
      </c>
      <c r="M12" s="117"/>
      <c r="N12" s="117">
        <f t="shared" si="3"/>
        <v>5666</v>
      </c>
      <c r="O12" s="117">
        <f t="shared" si="3"/>
        <v>2888</v>
      </c>
      <c r="P12" s="117">
        <f t="shared" si="3"/>
        <v>2778</v>
      </c>
      <c r="Q12" s="117"/>
      <c r="R12" s="117">
        <f t="shared" si="4"/>
        <v>5507</v>
      </c>
      <c r="S12" s="117">
        <f t="shared" si="4"/>
        <v>2825</v>
      </c>
      <c r="T12" s="117">
        <f t="shared" si="4"/>
        <v>2682</v>
      </c>
      <c r="U12" s="117"/>
      <c r="V12" s="117">
        <f t="shared" si="5"/>
        <v>5142</v>
      </c>
      <c r="W12" s="117">
        <f t="shared" si="5"/>
        <v>2563</v>
      </c>
      <c r="X12" s="117">
        <f t="shared" si="5"/>
        <v>2579</v>
      </c>
      <c r="Y12" s="117"/>
      <c r="Z12" s="117">
        <f t="shared" si="6"/>
        <v>339</v>
      </c>
      <c r="AA12" s="117">
        <f t="shared" si="6"/>
        <v>139</v>
      </c>
      <c r="AB12" s="117">
        <f t="shared" si="6"/>
        <v>200</v>
      </c>
      <c r="AC12" s="174"/>
      <c r="AD12" s="174"/>
      <c r="AE12" s="174"/>
      <c r="AF12" s="174"/>
      <c r="AG12" s="174"/>
    </row>
    <row r="13" spans="1:33" s="166" customFormat="1" ht="15" customHeight="1" x14ac:dyDescent="0.2">
      <c r="A13" s="118" t="s">
        <v>267</v>
      </c>
      <c r="B13" s="117">
        <f>+B19</f>
        <v>12208</v>
      </c>
      <c r="C13" s="117">
        <f>+C19</f>
        <v>5790</v>
      </c>
      <c r="D13" s="117">
        <f>+D19</f>
        <v>6418</v>
      </c>
      <c r="E13" s="117"/>
      <c r="F13" s="117">
        <f>+F19</f>
        <v>2458</v>
      </c>
      <c r="G13" s="117">
        <f>+G19</f>
        <v>1186</v>
      </c>
      <c r="H13" s="117">
        <f>+H19</f>
        <v>1272</v>
      </c>
      <c r="I13" s="117"/>
      <c r="J13" s="117">
        <f>+J19</f>
        <v>2239</v>
      </c>
      <c r="K13" s="117">
        <f>+K19</f>
        <v>1036</v>
      </c>
      <c r="L13" s="117">
        <f>+L19</f>
        <v>1203</v>
      </c>
      <c r="M13" s="117"/>
      <c r="N13" s="117">
        <f>+N19</f>
        <v>2173</v>
      </c>
      <c r="O13" s="117">
        <f>+O19</f>
        <v>1033</v>
      </c>
      <c r="P13" s="117">
        <f>+P19</f>
        <v>1140</v>
      </c>
      <c r="Q13" s="117"/>
      <c r="R13" s="117">
        <f>+R19</f>
        <v>2530</v>
      </c>
      <c r="S13" s="117">
        <f>+S19</f>
        <v>1176</v>
      </c>
      <c r="T13" s="117">
        <f>+T19</f>
        <v>1354</v>
      </c>
      <c r="U13" s="117"/>
      <c r="V13" s="117">
        <f>+V19</f>
        <v>2223</v>
      </c>
      <c r="W13" s="117">
        <f>+W19</f>
        <v>1037</v>
      </c>
      <c r="X13" s="117">
        <f>+X19</f>
        <v>1186</v>
      </c>
      <c r="Y13" s="117"/>
      <c r="Z13" s="117">
        <f>+Z19</f>
        <v>585</v>
      </c>
      <c r="AA13" s="117">
        <f>+AA19</f>
        <v>322</v>
      </c>
      <c r="AB13" s="117">
        <f>+AB19</f>
        <v>263</v>
      </c>
      <c r="AC13" s="174"/>
      <c r="AD13" s="174"/>
      <c r="AE13" s="174"/>
      <c r="AF13" s="174"/>
      <c r="AG13" s="174"/>
    </row>
    <row r="14" spans="1:33" s="166" customFormat="1" ht="15" customHeight="1" x14ac:dyDescent="0.2">
      <c r="A14" s="114"/>
      <c r="B14" s="119"/>
      <c r="C14" s="119"/>
      <c r="D14" s="119"/>
      <c r="E14" s="119"/>
      <c r="F14" s="119"/>
      <c r="G14" s="119"/>
      <c r="H14" s="119"/>
      <c r="I14" s="119"/>
      <c r="J14" s="119"/>
      <c r="K14" s="119"/>
      <c r="L14" s="119"/>
      <c r="M14" s="119"/>
      <c r="N14" s="119"/>
      <c r="O14" s="119"/>
      <c r="P14" s="119"/>
      <c r="Q14" s="119"/>
      <c r="R14" s="119"/>
      <c r="S14" s="119"/>
      <c r="T14" s="119"/>
      <c r="U14" s="119"/>
      <c r="V14" s="119"/>
      <c r="W14" s="119"/>
      <c r="X14" s="119"/>
      <c r="Y14" s="119"/>
      <c r="Z14" s="119"/>
      <c r="AA14" s="119"/>
      <c r="AB14" s="119"/>
      <c r="AC14" s="174"/>
      <c r="AD14" s="174"/>
      <c r="AE14" s="174"/>
      <c r="AF14" s="174"/>
      <c r="AG14" s="174"/>
    </row>
    <row r="15" spans="1:33" s="166" customFormat="1" ht="15" customHeight="1" x14ac:dyDescent="0.2">
      <c r="A15" s="138" t="s">
        <v>568</v>
      </c>
      <c r="B15" s="119"/>
      <c r="C15" s="119"/>
      <c r="D15" s="119"/>
      <c r="E15" s="120"/>
      <c r="F15" s="119"/>
      <c r="G15" s="119"/>
      <c r="H15" s="119"/>
      <c r="I15" s="120"/>
      <c r="J15" s="119"/>
      <c r="K15" s="119"/>
      <c r="L15" s="119"/>
      <c r="M15" s="120"/>
      <c r="N15" s="119"/>
      <c r="O15" s="119"/>
      <c r="P15" s="119"/>
      <c r="Q15" s="120"/>
      <c r="R15" s="119"/>
      <c r="S15" s="119"/>
      <c r="T15" s="119"/>
      <c r="U15" s="120"/>
      <c r="V15" s="119"/>
      <c r="W15" s="119"/>
      <c r="X15" s="119"/>
      <c r="Y15" s="120"/>
      <c r="Z15" s="119"/>
      <c r="AA15" s="119"/>
      <c r="AB15" s="119"/>
      <c r="AC15" s="174"/>
      <c r="AD15" s="174"/>
      <c r="AE15" s="174"/>
      <c r="AF15" s="174"/>
      <c r="AG15" s="174"/>
    </row>
    <row r="16" spans="1:33" s="166" customFormat="1" ht="15" customHeight="1" x14ac:dyDescent="0.2">
      <c r="A16" s="139" t="s">
        <v>19</v>
      </c>
      <c r="B16" s="155">
        <f>SUM(B17:B19)</f>
        <v>257889</v>
      </c>
      <c r="C16" s="155">
        <f>SUM(C17:C19)</f>
        <v>126297</v>
      </c>
      <c r="D16" s="155">
        <f>SUM(D17:D19)</f>
        <v>131592</v>
      </c>
      <c r="E16" s="155"/>
      <c r="F16" s="155">
        <f>SUM(F17:F19)</f>
        <v>61370</v>
      </c>
      <c r="G16" s="155">
        <f>SUM(G17:G19)</f>
        <v>31922</v>
      </c>
      <c r="H16" s="155">
        <f>SUM(H17:H19)</f>
        <v>29448</v>
      </c>
      <c r="I16" s="176"/>
      <c r="J16" s="155">
        <f>SUM(J17:J19)</f>
        <v>51740</v>
      </c>
      <c r="K16" s="155">
        <f>SUM(K17:K19)</f>
        <v>26069</v>
      </c>
      <c r="L16" s="155">
        <f>SUM(L17:L19)</f>
        <v>25671</v>
      </c>
      <c r="M16" s="176"/>
      <c r="N16" s="155">
        <f>SUM(N17:N19)</f>
        <v>44883</v>
      </c>
      <c r="O16" s="155">
        <f>SUM(O17:O19)</f>
        <v>22098</v>
      </c>
      <c r="P16" s="155">
        <f>SUM(P17:P19)</f>
        <v>22785</v>
      </c>
      <c r="Q16" s="176"/>
      <c r="R16" s="155">
        <f>SUM(R17:R19)</f>
        <v>49228</v>
      </c>
      <c r="S16" s="155">
        <f>SUM(S17:S19)</f>
        <v>23301</v>
      </c>
      <c r="T16" s="155">
        <f>SUM(T17:T19)</f>
        <v>25927</v>
      </c>
      <c r="U16" s="176"/>
      <c r="V16" s="155">
        <f>SUM(V17:V19)</f>
        <v>40161</v>
      </c>
      <c r="W16" s="155">
        <f>SUM(W17:W19)</f>
        <v>18324</v>
      </c>
      <c r="X16" s="155">
        <f>SUM(X17:X19)</f>
        <v>21837</v>
      </c>
      <c r="Y16" s="176"/>
      <c r="Z16" s="155">
        <f>SUM(Z17:Z19)</f>
        <v>10507</v>
      </c>
      <c r="AA16" s="155">
        <f>SUM(AA17:AA19)</f>
        <v>4583</v>
      </c>
      <c r="AB16" s="155">
        <f>SUM(AB17:AB19)</f>
        <v>5924</v>
      </c>
      <c r="AC16" s="174"/>
      <c r="AD16" s="174"/>
      <c r="AE16" s="174"/>
      <c r="AF16" s="174"/>
      <c r="AG16" s="174"/>
    </row>
    <row r="17" spans="1:33" ht="15" customHeight="1" x14ac:dyDescent="0.2">
      <c r="A17" s="118" t="s">
        <v>73</v>
      </c>
      <c r="B17" s="121">
        <v>218265</v>
      </c>
      <c r="C17" s="121">
        <v>106538</v>
      </c>
      <c r="D17" s="121">
        <v>111727</v>
      </c>
      <c r="E17" s="121"/>
      <c r="F17" s="121">
        <v>53143</v>
      </c>
      <c r="G17" s="121">
        <v>27726</v>
      </c>
      <c r="H17" s="121">
        <v>25417</v>
      </c>
      <c r="I17" s="121"/>
      <c r="J17" s="121">
        <v>44112</v>
      </c>
      <c r="K17" s="121">
        <v>22294</v>
      </c>
      <c r="L17" s="121">
        <v>21818</v>
      </c>
      <c r="M17" s="121"/>
      <c r="N17" s="121">
        <v>37190</v>
      </c>
      <c r="O17" s="121">
        <v>18242</v>
      </c>
      <c r="P17" s="121">
        <v>18948</v>
      </c>
      <c r="Q17" s="121"/>
      <c r="R17" s="121">
        <v>41311</v>
      </c>
      <c r="S17" s="121">
        <v>19373</v>
      </c>
      <c r="T17" s="121">
        <v>21938</v>
      </c>
      <c r="U17" s="121"/>
      <c r="V17" s="121">
        <v>32926</v>
      </c>
      <c r="W17" s="121">
        <v>14781</v>
      </c>
      <c r="X17" s="121">
        <v>18145</v>
      </c>
      <c r="Y17" s="121"/>
      <c r="Z17" s="121">
        <v>9583</v>
      </c>
      <c r="AA17" s="121">
        <v>4122</v>
      </c>
      <c r="AB17" s="121">
        <v>5461</v>
      </c>
    </row>
    <row r="18" spans="1:33" ht="15" customHeight="1" x14ac:dyDescent="0.2">
      <c r="A18" s="118" t="s">
        <v>74</v>
      </c>
      <c r="B18" s="121">
        <v>27416</v>
      </c>
      <c r="C18" s="121">
        <v>13969</v>
      </c>
      <c r="D18" s="121">
        <v>13447</v>
      </c>
      <c r="E18" s="121"/>
      <c r="F18" s="121">
        <v>5769</v>
      </c>
      <c r="G18" s="121">
        <v>3010</v>
      </c>
      <c r="H18" s="121">
        <v>2759</v>
      </c>
      <c r="I18" s="121"/>
      <c r="J18" s="121">
        <v>5389</v>
      </c>
      <c r="K18" s="121">
        <v>2739</v>
      </c>
      <c r="L18" s="121">
        <v>2650</v>
      </c>
      <c r="M18" s="121"/>
      <c r="N18" s="121">
        <v>5520</v>
      </c>
      <c r="O18" s="121">
        <v>2823</v>
      </c>
      <c r="P18" s="121">
        <v>2697</v>
      </c>
      <c r="Q18" s="121"/>
      <c r="R18" s="121">
        <v>5387</v>
      </c>
      <c r="S18" s="121">
        <v>2752</v>
      </c>
      <c r="T18" s="121">
        <v>2635</v>
      </c>
      <c r="U18" s="121"/>
      <c r="V18" s="121">
        <v>5012</v>
      </c>
      <c r="W18" s="121">
        <v>2506</v>
      </c>
      <c r="X18" s="121">
        <v>2506</v>
      </c>
      <c r="Y18" s="121"/>
      <c r="Z18" s="121">
        <v>339</v>
      </c>
      <c r="AA18" s="121">
        <v>139</v>
      </c>
      <c r="AB18" s="121">
        <v>200</v>
      </c>
    </row>
    <row r="19" spans="1:33" ht="15" customHeight="1" x14ac:dyDescent="0.2">
      <c r="A19" s="118" t="s">
        <v>267</v>
      </c>
      <c r="B19" s="121">
        <v>12208</v>
      </c>
      <c r="C19" s="121">
        <v>5790</v>
      </c>
      <c r="D19" s="121">
        <v>6418</v>
      </c>
      <c r="E19" s="121"/>
      <c r="F19" s="121">
        <v>2458</v>
      </c>
      <c r="G19" s="121">
        <v>1186</v>
      </c>
      <c r="H19" s="121">
        <v>1272</v>
      </c>
      <c r="I19" s="121"/>
      <c r="J19" s="121">
        <v>2239</v>
      </c>
      <c r="K19" s="121">
        <v>1036</v>
      </c>
      <c r="L19" s="121">
        <v>1203</v>
      </c>
      <c r="M19" s="121"/>
      <c r="N19" s="121">
        <v>2173</v>
      </c>
      <c r="O19" s="121">
        <v>1033</v>
      </c>
      <c r="P19" s="121">
        <v>1140</v>
      </c>
      <c r="Q19" s="121"/>
      <c r="R19" s="121">
        <v>2530</v>
      </c>
      <c r="S19" s="121">
        <v>1176</v>
      </c>
      <c r="T19" s="121">
        <v>1354</v>
      </c>
      <c r="U19" s="121"/>
      <c r="V19" s="121">
        <v>2223</v>
      </c>
      <c r="W19" s="121">
        <v>1037</v>
      </c>
      <c r="X19" s="121">
        <v>1186</v>
      </c>
      <c r="Y19" s="121"/>
      <c r="Z19" s="121">
        <v>585</v>
      </c>
      <c r="AA19" s="121">
        <v>322</v>
      </c>
      <c r="AB19" s="121">
        <v>263</v>
      </c>
    </row>
    <row r="20" spans="1:33" ht="15" customHeight="1" x14ac:dyDescent="0.2">
      <c r="A20" s="118"/>
      <c r="B20" s="121"/>
      <c r="C20" s="121"/>
      <c r="D20" s="121"/>
      <c r="E20" s="121"/>
      <c r="F20" s="121"/>
      <c r="G20" s="121"/>
      <c r="H20" s="121"/>
      <c r="I20" s="121"/>
      <c r="J20" s="121"/>
      <c r="K20" s="121"/>
      <c r="L20" s="121"/>
      <c r="M20" s="121"/>
      <c r="N20" s="121"/>
      <c r="O20" s="121"/>
      <c r="P20" s="121"/>
      <c r="Q20" s="121"/>
      <c r="R20" s="121"/>
      <c r="S20" s="121"/>
      <c r="T20" s="121"/>
      <c r="U20" s="121"/>
      <c r="V20" s="121"/>
      <c r="W20" s="121"/>
      <c r="X20" s="121"/>
      <c r="Y20" s="121"/>
      <c r="Z20" s="121"/>
      <c r="AA20" s="121"/>
      <c r="AB20" s="121"/>
    </row>
    <row r="21" spans="1:33" ht="15" customHeight="1" x14ac:dyDescent="0.2">
      <c r="A21" s="127" t="s">
        <v>569</v>
      </c>
      <c r="B21" s="121"/>
      <c r="C21" s="121"/>
      <c r="D21" s="121"/>
      <c r="E21" s="121"/>
      <c r="F21" s="121"/>
      <c r="G21" s="121"/>
      <c r="H21" s="121"/>
      <c r="I21" s="121"/>
      <c r="J21" s="121"/>
      <c r="K21" s="121"/>
      <c r="L21" s="121"/>
      <c r="M21" s="121"/>
      <c r="N21" s="121"/>
      <c r="O21" s="121"/>
      <c r="P21" s="121"/>
      <c r="Q21" s="121"/>
      <c r="R21" s="121"/>
      <c r="S21" s="121"/>
      <c r="T21" s="121"/>
      <c r="U21" s="121"/>
      <c r="V21" s="121"/>
      <c r="W21" s="121"/>
      <c r="X21" s="121"/>
      <c r="Y21" s="121"/>
      <c r="Z21" s="121"/>
      <c r="AA21" s="121"/>
      <c r="AB21" s="121"/>
    </row>
    <row r="22" spans="1:33" s="166" customFormat="1" ht="15" customHeight="1" x14ac:dyDescent="0.2">
      <c r="A22" s="139" t="s">
        <v>19</v>
      </c>
      <c r="B22" s="155">
        <f>SUM(B23:B25)</f>
        <v>78588</v>
      </c>
      <c r="C22" s="155">
        <f>SUM(C23:C25)</f>
        <v>38837</v>
      </c>
      <c r="D22" s="155">
        <f>SUM(D23:D25)</f>
        <v>39751</v>
      </c>
      <c r="E22" s="155"/>
      <c r="F22" s="155">
        <f>SUM(F23:F25)</f>
        <v>19192</v>
      </c>
      <c r="G22" s="155">
        <f>SUM(G23:G25)</f>
        <v>10028</v>
      </c>
      <c r="H22" s="155">
        <f>SUM(H23:H25)</f>
        <v>9164</v>
      </c>
      <c r="I22" s="176"/>
      <c r="J22" s="155">
        <f>SUM(J23:J25)</f>
        <v>16312</v>
      </c>
      <c r="K22" s="155">
        <f>SUM(K23:K25)</f>
        <v>8429</v>
      </c>
      <c r="L22" s="155">
        <f>SUM(L23:L25)</f>
        <v>7883</v>
      </c>
      <c r="M22" s="176"/>
      <c r="N22" s="155">
        <f>SUM(N23:N25)</f>
        <v>13541</v>
      </c>
      <c r="O22" s="155">
        <f>SUM(O23:O25)</f>
        <v>6689</v>
      </c>
      <c r="P22" s="155">
        <f>SUM(P23:P25)</f>
        <v>6852</v>
      </c>
      <c r="Q22" s="176"/>
      <c r="R22" s="155">
        <f>SUM(R23:R25)</f>
        <v>14545</v>
      </c>
      <c r="S22" s="155">
        <f>SUM(S23:S25)</f>
        <v>6930</v>
      </c>
      <c r="T22" s="155">
        <f>SUM(T23:T25)</f>
        <v>7615</v>
      </c>
      <c r="U22" s="176"/>
      <c r="V22" s="155">
        <f>SUM(V23:V25)</f>
        <v>11437</v>
      </c>
      <c r="W22" s="155">
        <f>SUM(W23:W25)</f>
        <v>5274</v>
      </c>
      <c r="X22" s="155">
        <f>SUM(X23:X25)</f>
        <v>6163</v>
      </c>
      <c r="Y22" s="176"/>
      <c r="Z22" s="155">
        <f>SUM(Z23:Z25)</f>
        <v>3561</v>
      </c>
      <c r="AA22" s="155">
        <f>SUM(AA23:AA25)</f>
        <v>1487</v>
      </c>
      <c r="AB22" s="155">
        <f>SUM(AB23:AB25)</f>
        <v>2074</v>
      </c>
      <c r="AC22" s="174"/>
      <c r="AD22" s="174"/>
      <c r="AE22" s="174"/>
      <c r="AF22" s="174"/>
      <c r="AG22" s="174"/>
    </row>
    <row r="23" spans="1:33" ht="15" customHeight="1" x14ac:dyDescent="0.2">
      <c r="A23" s="118" t="s">
        <v>73</v>
      </c>
      <c r="B23" s="121">
        <v>77915</v>
      </c>
      <c r="C23" s="121">
        <v>38494</v>
      </c>
      <c r="D23" s="121">
        <v>39421</v>
      </c>
      <c r="E23" s="121"/>
      <c r="F23" s="121">
        <v>19051</v>
      </c>
      <c r="G23" s="121">
        <v>9958</v>
      </c>
      <c r="H23" s="121">
        <v>9093</v>
      </c>
      <c r="I23" s="121"/>
      <c r="J23" s="121">
        <v>16176</v>
      </c>
      <c r="K23" s="121">
        <v>8351</v>
      </c>
      <c r="L23" s="121">
        <v>7825</v>
      </c>
      <c r="M23" s="121"/>
      <c r="N23" s="121">
        <v>13395</v>
      </c>
      <c r="O23" s="121">
        <v>6624</v>
      </c>
      <c r="P23" s="121">
        <v>6771</v>
      </c>
      <c r="Q23" s="121"/>
      <c r="R23" s="121">
        <v>14425</v>
      </c>
      <c r="S23" s="121">
        <v>6857</v>
      </c>
      <c r="T23" s="121">
        <v>7568</v>
      </c>
      <c r="U23" s="121"/>
      <c r="V23" s="121">
        <v>11307</v>
      </c>
      <c r="W23" s="121">
        <v>5217</v>
      </c>
      <c r="X23" s="121">
        <v>6090</v>
      </c>
      <c r="Y23" s="121"/>
      <c r="Z23" s="121">
        <v>3561</v>
      </c>
      <c r="AA23" s="121">
        <v>1487</v>
      </c>
      <c r="AB23" s="121">
        <v>2074</v>
      </c>
    </row>
    <row r="24" spans="1:33" ht="15" customHeight="1" x14ac:dyDescent="0.2">
      <c r="A24" s="118" t="s">
        <v>74</v>
      </c>
      <c r="B24" s="121">
        <v>673</v>
      </c>
      <c r="C24" s="121">
        <v>343</v>
      </c>
      <c r="D24" s="121">
        <v>330</v>
      </c>
      <c r="E24" s="121"/>
      <c r="F24" s="121">
        <v>141</v>
      </c>
      <c r="G24" s="121">
        <v>70</v>
      </c>
      <c r="H24" s="121">
        <v>71</v>
      </c>
      <c r="I24" s="121"/>
      <c r="J24" s="121">
        <v>136</v>
      </c>
      <c r="K24" s="121">
        <v>78</v>
      </c>
      <c r="L24" s="121">
        <v>58</v>
      </c>
      <c r="M24" s="121"/>
      <c r="N24" s="121">
        <v>146</v>
      </c>
      <c r="O24" s="121">
        <v>65</v>
      </c>
      <c r="P24" s="121">
        <v>81</v>
      </c>
      <c r="Q24" s="121"/>
      <c r="R24" s="121">
        <v>120</v>
      </c>
      <c r="S24" s="121">
        <v>73</v>
      </c>
      <c r="T24" s="121">
        <v>47</v>
      </c>
      <c r="U24" s="121"/>
      <c r="V24" s="121">
        <v>130</v>
      </c>
      <c r="W24" s="121">
        <v>57</v>
      </c>
      <c r="X24" s="121">
        <v>73</v>
      </c>
      <c r="Y24" s="121"/>
      <c r="Z24" s="121">
        <v>0</v>
      </c>
      <c r="AA24" s="121">
        <v>0</v>
      </c>
      <c r="AB24" s="121">
        <v>0</v>
      </c>
    </row>
    <row r="25" spans="1:33" ht="15" customHeight="1" thickBot="1" x14ac:dyDescent="0.25">
      <c r="A25" s="122" t="s">
        <v>267</v>
      </c>
      <c r="B25" s="123">
        <v>0</v>
      </c>
      <c r="C25" s="123">
        <v>0</v>
      </c>
      <c r="D25" s="123">
        <v>0</v>
      </c>
      <c r="E25" s="123"/>
      <c r="F25" s="123">
        <v>0</v>
      </c>
      <c r="G25" s="123">
        <v>0</v>
      </c>
      <c r="H25" s="123">
        <v>0</v>
      </c>
      <c r="I25" s="123"/>
      <c r="J25" s="123">
        <v>0</v>
      </c>
      <c r="K25" s="123">
        <v>0</v>
      </c>
      <c r="L25" s="123">
        <v>0</v>
      </c>
      <c r="M25" s="123"/>
      <c r="N25" s="123">
        <v>0</v>
      </c>
      <c r="O25" s="123">
        <v>0</v>
      </c>
      <c r="P25" s="123">
        <v>0</v>
      </c>
      <c r="Q25" s="123"/>
      <c r="R25" s="123">
        <v>0</v>
      </c>
      <c r="S25" s="123">
        <v>0</v>
      </c>
      <c r="T25" s="123">
        <v>0</v>
      </c>
      <c r="U25" s="123"/>
      <c r="V25" s="123">
        <v>0</v>
      </c>
      <c r="W25" s="123">
        <v>0</v>
      </c>
      <c r="X25" s="123">
        <v>0</v>
      </c>
      <c r="Y25" s="123"/>
      <c r="Z25" s="123">
        <v>0</v>
      </c>
      <c r="AA25" s="123">
        <v>0</v>
      </c>
      <c r="AB25" s="123">
        <v>0</v>
      </c>
    </row>
    <row r="26" spans="1:33" ht="15" customHeight="1" x14ac:dyDescent="0.2">
      <c r="A26" s="303" t="s">
        <v>260</v>
      </c>
      <c r="B26" s="303"/>
      <c r="C26" s="303"/>
      <c r="D26" s="303"/>
      <c r="E26" s="303"/>
      <c r="F26" s="303"/>
      <c r="G26" s="303"/>
      <c r="H26" s="303"/>
      <c r="I26" s="303"/>
      <c r="J26" s="303"/>
      <c r="K26" s="303"/>
      <c r="L26" s="303"/>
      <c r="M26" s="303"/>
      <c r="N26" s="303"/>
      <c r="O26" s="303"/>
      <c r="P26" s="303"/>
      <c r="Q26" s="303"/>
      <c r="R26" s="303"/>
      <c r="S26" s="303"/>
      <c r="T26" s="303"/>
      <c r="U26" s="303"/>
      <c r="V26" s="303"/>
      <c r="W26" s="303"/>
      <c r="X26" s="303"/>
      <c r="Y26" s="303"/>
      <c r="Z26" s="303"/>
      <c r="AA26" s="303"/>
      <c r="AB26" s="303"/>
    </row>
    <row r="27" spans="1:33" ht="15" customHeight="1" x14ac:dyDescent="0.2">
      <c r="A27" s="304" t="s">
        <v>243</v>
      </c>
      <c r="B27" s="304"/>
      <c r="C27" s="304"/>
      <c r="D27" s="304"/>
      <c r="E27" s="304"/>
      <c r="F27" s="304"/>
      <c r="G27" s="304"/>
      <c r="H27" s="304"/>
      <c r="I27" s="304"/>
      <c r="J27" s="304"/>
      <c r="K27" s="304"/>
      <c r="L27" s="304"/>
      <c r="M27" s="304"/>
      <c r="N27" s="304"/>
      <c r="O27" s="304"/>
      <c r="P27" s="304"/>
      <c r="Q27" s="304"/>
      <c r="R27" s="304"/>
      <c r="S27" s="304"/>
      <c r="T27" s="304"/>
      <c r="U27" s="304"/>
      <c r="V27" s="304"/>
      <c r="W27" s="304"/>
      <c r="X27" s="304"/>
      <c r="Y27" s="304"/>
      <c r="Z27" s="304"/>
      <c r="AA27" s="304"/>
      <c r="AB27" s="304"/>
    </row>
    <row r="136" spans="16:16" ht="15" customHeight="1" x14ac:dyDescent="0.2">
      <c r="P136" s="110" t="s">
        <v>609</v>
      </c>
    </row>
  </sheetData>
  <mergeCells count="16">
    <mergeCell ref="A27:AB27"/>
    <mergeCell ref="A7:A8"/>
    <mergeCell ref="B7:D7"/>
    <mergeCell ref="F7:H7"/>
    <mergeCell ref="J7:L7"/>
    <mergeCell ref="N7:P7"/>
    <mergeCell ref="AE1:AF2"/>
    <mergeCell ref="R7:T7"/>
    <mergeCell ref="V7:X7"/>
    <mergeCell ref="Z7:AB7"/>
    <mergeCell ref="A26:AB26"/>
    <mergeCell ref="A1:AB1"/>
    <mergeCell ref="A2:AB2"/>
    <mergeCell ref="A3:AB3"/>
    <mergeCell ref="A4:AB4"/>
    <mergeCell ref="A5:AB5"/>
  </mergeCells>
  <hyperlinks>
    <hyperlink ref="AE1" r:id="rId1" location="INDICE!A1"/>
  </hyperlinks>
  <printOptions horizontalCentered="1"/>
  <pageMargins left="0.59055118110236227" right="0.59055118110236227" top="0.59055118110236227" bottom="0.98425196850393704" header="0" footer="0"/>
  <pageSetup scale="77" orientation="landscape" r:id="rId2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49"/>
  <sheetViews>
    <sheetView topLeftCell="A85" zoomScaleNormal="100" zoomScaleSheetLayoutView="50" workbookViewId="0">
      <selection activeCell="P136" sqref="P136"/>
    </sheetView>
  </sheetViews>
  <sheetFormatPr baseColWidth="10" defaultRowHeight="15" customHeight="1" x14ac:dyDescent="0.25"/>
  <cols>
    <col min="1" max="1" width="15.28515625" style="110" customWidth="1"/>
    <col min="2" max="4" width="7.5703125" style="110" customWidth="1"/>
    <col min="5" max="5" width="1.7109375" style="110" customWidth="1"/>
    <col min="6" max="8" width="7.5703125" style="110" customWidth="1"/>
    <col min="9" max="9" width="1.7109375" style="110" customWidth="1"/>
    <col min="10" max="12" width="7.5703125" style="110" customWidth="1"/>
    <col min="13" max="13" width="1.7109375" style="110" customWidth="1"/>
    <col min="14" max="16" width="7.5703125" style="110" customWidth="1"/>
    <col min="17" max="17" width="1.7109375" style="110" customWidth="1"/>
    <col min="18" max="20" width="7.5703125" style="110" customWidth="1"/>
    <col min="21" max="21" width="1.7109375" style="110" customWidth="1"/>
    <col min="22" max="24" width="7.5703125" style="110" customWidth="1"/>
    <col min="25" max="25" width="1.7109375" style="110" customWidth="1"/>
    <col min="26" max="28" width="7.5703125" style="110" customWidth="1"/>
    <col min="29" max="33" width="8.7109375" style="110" customWidth="1"/>
    <col min="34" max="256" width="11.42578125" style="110"/>
    <col min="257" max="257" width="19.42578125" style="110" customWidth="1"/>
    <col min="258" max="258" width="8.42578125" style="110" customWidth="1"/>
    <col min="259" max="259" width="8.140625" style="110" customWidth="1"/>
    <col min="260" max="260" width="7.5703125" style="110" customWidth="1"/>
    <col min="261" max="261" width="1.7109375" style="110" customWidth="1"/>
    <col min="262" max="264" width="6.7109375" style="110" customWidth="1"/>
    <col min="265" max="265" width="1.7109375" style="110" customWidth="1"/>
    <col min="266" max="268" width="6.7109375" style="110" customWidth="1"/>
    <col min="269" max="269" width="1.7109375" style="110" customWidth="1"/>
    <col min="270" max="272" width="6.7109375" style="110" customWidth="1"/>
    <col min="273" max="273" width="1.7109375" style="110" customWidth="1"/>
    <col min="274" max="276" width="6.7109375" style="110" customWidth="1"/>
    <col min="277" max="277" width="1.7109375" style="110" customWidth="1"/>
    <col min="278" max="280" width="6.7109375" style="110" customWidth="1"/>
    <col min="281" max="281" width="1.7109375" style="110" customWidth="1"/>
    <col min="282" max="282" width="6.5703125" style="110" customWidth="1"/>
    <col min="283" max="284" width="6.7109375" style="110" customWidth="1"/>
    <col min="285" max="512" width="11.42578125" style="110"/>
    <col min="513" max="513" width="19.42578125" style="110" customWidth="1"/>
    <col min="514" max="514" width="8.42578125" style="110" customWidth="1"/>
    <col min="515" max="515" width="8.140625" style="110" customWidth="1"/>
    <col min="516" max="516" width="7.5703125" style="110" customWidth="1"/>
    <col min="517" max="517" width="1.7109375" style="110" customWidth="1"/>
    <col min="518" max="520" width="6.7109375" style="110" customWidth="1"/>
    <col min="521" max="521" width="1.7109375" style="110" customWidth="1"/>
    <col min="522" max="524" width="6.7109375" style="110" customWidth="1"/>
    <col min="525" max="525" width="1.7109375" style="110" customWidth="1"/>
    <col min="526" max="528" width="6.7109375" style="110" customWidth="1"/>
    <col min="529" max="529" width="1.7109375" style="110" customWidth="1"/>
    <col min="530" max="532" width="6.7109375" style="110" customWidth="1"/>
    <col min="533" max="533" width="1.7109375" style="110" customWidth="1"/>
    <col min="534" max="536" width="6.7109375" style="110" customWidth="1"/>
    <col min="537" max="537" width="1.7109375" style="110" customWidth="1"/>
    <col min="538" max="538" width="6.5703125" style="110" customWidth="1"/>
    <col min="539" max="540" width="6.7109375" style="110" customWidth="1"/>
    <col min="541" max="768" width="11.42578125" style="110"/>
    <col min="769" max="769" width="19.42578125" style="110" customWidth="1"/>
    <col min="770" max="770" width="8.42578125" style="110" customWidth="1"/>
    <col min="771" max="771" width="8.140625" style="110" customWidth="1"/>
    <col min="772" max="772" width="7.5703125" style="110" customWidth="1"/>
    <col min="773" max="773" width="1.7109375" style="110" customWidth="1"/>
    <col min="774" max="776" width="6.7109375" style="110" customWidth="1"/>
    <col min="777" max="777" width="1.7109375" style="110" customWidth="1"/>
    <col min="778" max="780" width="6.7109375" style="110" customWidth="1"/>
    <col min="781" max="781" width="1.7109375" style="110" customWidth="1"/>
    <col min="782" max="784" width="6.7109375" style="110" customWidth="1"/>
    <col min="785" max="785" width="1.7109375" style="110" customWidth="1"/>
    <col min="786" max="788" width="6.7109375" style="110" customWidth="1"/>
    <col min="789" max="789" width="1.7109375" style="110" customWidth="1"/>
    <col min="790" max="792" width="6.7109375" style="110" customWidth="1"/>
    <col min="793" max="793" width="1.7109375" style="110" customWidth="1"/>
    <col min="794" max="794" width="6.5703125" style="110" customWidth="1"/>
    <col min="795" max="796" width="6.7109375" style="110" customWidth="1"/>
    <col min="797" max="1024" width="11.42578125" style="110"/>
    <col min="1025" max="1025" width="19.42578125" style="110" customWidth="1"/>
    <col min="1026" max="1026" width="8.42578125" style="110" customWidth="1"/>
    <col min="1027" max="1027" width="8.140625" style="110" customWidth="1"/>
    <col min="1028" max="1028" width="7.5703125" style="110" customWidth="1"/>
    <col min="1029" max="1029" width="1.7109375" style="110" customWidth="1"/>
    <col min="1030" max="1032" width="6.7109375" style="110" customWidth="1"/>
    <col min="1033" max="1033" width="1.7109375" style="110" customWidth="1"/>
    <col min="1034" max="1036" width="6.7109375" style="110" customWidth="1"/>
    <col min="1037" max="1037" width="1.7109375" style="110" customWidth="1"/>
    <col min="1038" max="1040" width="6.7109375" style="110" customWidth="1"/>
    <col min="1041" max="1041" width="1.7109375" style="110" customWidth="1"/>
    <col min="1042" max="1044" width="6.7109375" style="110" customWidth="1"/>
    <col min="1045" max="1045" width="1.7109375" style="110" customWidth="1"/>
    <col min="1046" max="1048" width="6.7109375" style="110" customWidth="1"/>
    <col min="1049" max="1049" width="1.7109375" style="110" customWidth="1"/>
    <col min="1050" max="1050" width="6.5703125" style="110" customWidth="1"/>
    <col min="1051" max="1052" width="6.7109375" style="110" customWidth="1"/>
    <col min="1053" max="1280" width="11.42578125" style="110"/>
    <col min="1281" max="1281" width="19.42578125" style="110" customWidth="1"/>
    <col min="1282" max="1282" width="8.42578125" style="110" customWidth="1"/>
    <col min="1283" max="1283" width="8.140625" style="110" customWidth="1"/>
    <col min="1284" max="1284" width="7.5703125" style="110" customWidth="1"/>
    <col min="1285" max="1285" width="1.7109375" style="110" customWidth="1"/>
    <col min="1286" max="1288" width="6.7109375" style="110" customWidth="1"/>
    <col min="1289" max="1289" width="1.7109375" style="110" customWidth="1"/>
    <col min="1290" max="1292" width="6.7109375" style="110" customWidth="1"/>
    <col min="1293" max="1293" width="1.7109375" style="110" customWidth="1"/>
    <col min="1294" max="1296" width="6.7109375" style="110" customWidth="1"/>
    <col min="1297" max="1297" width="1.7109375" style="110" customWidth="1"/>
    <col min="1298" max="1300" width="6.7109375" style="110" customWidth="1"/>
    <col min="1301" max="1301" width="1.7109375" style="110" customWidth="1"/>
    <col min="1302" max="1304" width="6.7109375" style="110" customWidth="1"/>
    <col min="1305" max="1305" width="1.7109375" style="110" customWidth="1"/>
    <col min="1306" max="1306" width="6.5703125" style="110" customWidth="1"/>
    <col min="1307" max="1308" width="6.7109375" style="110" customWidth="1"/>
    <col min="1309" max="1536" width="11.42578125" style="110"/>
    <col min="1537" max="1537" width="19.42578125" style="110" customWidth="1"/>
    <col min="1538" max="1538" width="8.42578125" style="110" customWidth="1"/>
    <col min="1539" max="1539" width="8.140625" style="110" customWidth="1"/>
    <col min="1540" max="1540" width="7.5703125" style="110" customWidth="1"/>
    <col min="1541" max="1541" width="1.7109375" style="110" customWidth="1"/>
    <col min="1542" max="1544" width="6.7109375" style="110" customWidth="1"/>
    <col min="1545" max="1545" width="1.7109375" style="110" customWidth="1"/>
    <col min="1546" max="1548" width="6.7109375" style="110" customWidth="1"/>
    <col min="1549" max="1549" width="1.7109375" style="110" customWidth="1"/>
    <col min="1550" max="1552" width="6.7109375" style="110" customWidth="1"/>
    <col min="1553" max="1553" width="1.7109375" style="110" customWidth="1"/>
    <col min="1554" max="1556" width="6.7109375" style="110" customWidth="1"/>
    <col min="1557" max="1557" width="1.7109375" style="110" customWidth="1"/>
    <col min="1558" max="1560" width="6.7109375" style="110" customWidth="1"/>
    <col min="1561" max="1561" width="1.7109375" style="110" customWidth="1"/>
    <col min="1562" max="1562" width="6.5703125" style="110" customWidth="1"/>
    <col min="1563" max="1564" width="6.7109375" style="110" customWidth="1"/>
    <col min="1565" max="1792" width="11.42578125" style="110"/>
    <col min="1793" max="1793" width="19.42578125" style="110" customWidth="1"/>
    <col min="1794" max="1794" width="8.42578125" style="110" customWidth="1"/>
    <col min="1795" max="1795" width="8.140625" style="110" customWidth="1"/>
    <col min="1796" max="1796" width="7.5703125" style="110" customWidth="1"/>
    <col min="1797" max="1797" width="1.7109375" style="110" customWidth="1"/>
    <col min="1798" max="1800" width="6.7109375" style="110" customWidth="1"/>
    <col min="1801" max="1801" width="1.7109375" style="110" customWidth="1"/>
    <col min="1802" max="1804" width="6.7109375" style="110" customWidth="1"/>
    <col min="1805" max="1805" width="1.7109375" style="110" customWidth="1"/>
    <col min="1806" max="1808" width="6.7109375" style="110" customWidth="1"/>
    <col min="1809" max="1809" width="1.7109375" style="110" customWidth="1"/>
    <col min="1810" max="1812" width="6.7109375" style="110" customWidth="1"/>
    <col min="1813" max="1813" width="1.7109375" style="110" customWidth="1"/>
    <col min="1814" max="1816" width="6.7109375" style="110" customWidth="1"/>
    <col min="1817" max="1817" width="1.7109375" style="110" customWidth="1"/>
    <col min="1818" max="1818" width="6.5703125" style="110" customWidth="1"/>
    <col min="1819" max="1820" width="6.7109375" style="110" customWidth="1"/>
    <col min="1821" max="2048" width="11.42578125" style="110"/>
    <col min="2049" max="2049" width="19.42578125" style="110" customWidth="1"/>
    <col min="2050" max="2050" width="8.42578125" style="110" customWidth="1"/>
    <col min="2051" max="2051" width="8.140625" style="110" customWidth="1"/>
    <col min="2052" max="2052" width="7.5703125" style="110" customWidth="1"/>
    <col min="2053" max="2053" width="1.7109375" style="110" customWidth="1"/>
    <col min="2054" max="2056" width="6.7109375" style="110" customWidth="1"/>
    <col min="2057" max="2057" width="1.7109375" style="110" customWidth="1"/>
    <col min="2058" max="2060" width="6.7109375" style="110" customWidth="1"/>
    <col min="2061" max="2061" width="1.7109375" style="110" customWidth="1"/>
    <col min="2062" max="2064" width="6.7109375" style="110" customWidth="1"/>
    <col min="2065" max="2065" width="1.7109375" style="110" customWidth="1"/>
    <col min="2066" max="2068" width="6.7109375" style="110" customWidth="1"/>
    <col min="2069" max="2069" width="1.7109375" style="110" customWidth="1"/>
    <col min="2070" max="2072" width="6.7109375" style="110" customWidth="1"/>
    <col min="2073" max="2073" width="1.7109375" style="110" customWidth="1"/>
    <col min="2074" max="2074" width="6.5703125" style="110" customWidth="1"/>
    <col min="2075" max="2076" width="6.7109375" style="110" customWidth="1"/>
    <col min="2077" max="2304" width="11.42578125" style="110"/>
    <col min="2305" max="2305" width="19.42578125" style="110" customWidth="1"/>
    <col min="2306" max="2306" width="8.42578125" style="110" customWidth="1"/>
    <col min="2307" max="2307" width="8.140625" style="110" customWidth="1"/>
    <col min="2308" max="2308" width="7.5703125" style="110" customWidth="1"/>
    <col min="2309" max="2309" width="1.7109375" style="110" customWidth="1"/>
    <col min="2310" max="2312" width="6.7109375" style="110" customWidth="1"/>
    <col min="2313" max="2313" width="1.7109375" style="110" customWidth="1"/>
    <col min="2314" max="2316" width="6.7109375" style="110" customWidth="1"/>
    <col min="2317" max="2317" width="1.7109375" style="110" customWidth="1"/>
    <col min="2318" max="2320" width="6.7109375" style="110" customWidth="1"/>
    <col min="2321" max="2321" width="1.7109375" style="110" customWidth="1"/>
    <col min="2322" max="2324" width="6.7109375" style="110" customWidth="1"/>
    <col min="2325" max="2325" width="1.7109375" style="110" customWidth="1"/>
    <col min="2326" max="2328" width="6.7109375" style="110" customWidth="1"/>
    <col min="2329" max="2329" width="1.7109375" style="110" customWidth="1"/>
    <col min="2330" max="2330" width="6.5703125" style="110" customWidth="1"/>
    <col min="2331" max="2332" width="6.7109375" style="110" customWidth="1"/>
    <col min="2333" max="2560" width="11.42578125" style="110"/>
    <col min="2561" max="2561" width="19.42578125" style="110" customWidth="1"/>
    <col min="2562" max="2562" width="8.42578125" style="110" customWidth="1"/>
    <col min="2563" max="2563" width="8.140625" style="110" customWidth="1"/>
    <col min="2564" max="2564" width="7.5703125" style="110" customWidth="1"/>
    <col min="2565" max="2565" width="1.7109375" style="110" customWidth="1"/>
    <col min="2566" max="2568" width="6.7109375" style="110" customWidth="1"/>
    <col min="2569" max="2569" width="1.7109375" style="110" customWidth="1"/>
    <col min="2570" max="2572" width="6.7109375" style="110" customWidth="1"/>
    <col min="2573" max="2573" width="1.7109375" style="110" customWidth="1"/>
    <col min="2574" max="2576" width="6.7109375" style="110" customWidth="1"/>
    <col min="2577" max="2577" width="1.7109375" style="110" customWidth="1"/>
    <col min="2578" max="2580" width="6.7109375" style="110" customWidth="1"/>
    <col min="2581" max="2581" width="1.7109375" style="110" customWidth="1"/>
    <col min="2582" max="2584" width="6.7109375" style="110" customWidth="1"/>
    <col min="2585" max="2585" width="1.7109375" style="110" customWidth="1"/>
    <col min="2586" max="2586" width="6.5703125" style="110" customWidth="1"/>
    <col min="2587" max="2588" width="6.7109375" style="110" customWidth="1"/>
    <col min="2589" max="2816" width="11.42578125" style="110"/>
    <col min="2817" max="2817" width="19.42578125" style="110" customWidth="1"/>
    <col min="2818" max="2818" width="8.42578125" style="110" customWidth="1"/>
    <col min="2819" max="2819" width="8.140625" style="110" customWidth="1"/>
    <col min="2820" max="2820" width="7.5703125" style="110" customWidth="1"/>
    <col min="2821" max="2821" width="1.7109375" style="110" customWidth="1"/>
    <col min="2822" max="2824" width="6.7109375" style="110" customWidth="1"/>
    <col min="2825" max="2825" width="1.7109375" style="110" customWidth="1"/>
    <col min="2826" max="2828" width="6.7109375" style="110" customWidth="1"/>
    <col min="2829" max="2829" width="1.7109375" style="110" customWidth="1"/>
    <col min="2830" max="2832" width="6.7109375" style="110" customWidth="1"/>
    <col min="2833" max="2833" width="1.7109375" style="110" customWidth="1"/>
    <col min="2834" max="2836" width="6.7109375" style="110" customWidth="1"/>
    <col min="2837" max="2837" width="1.7109375" style="110" customWidth="1"/>
    <col min="2838" max="2840" width="6.7109375" style="110" customWidth="1"/>
    <col min="2841" max="2841" width="1.7109375" style="110" customWidth="1"/>
    <col min="2842" max="2842" width="6.5703125" style="110" customWidth="1"/>
    <col min="2843" max="2844" width="6.7109375" style="110" customWidth="1"/>
    <col min="2845" max="3072" width="11.42578125" style="110"/>
    <col min="3073" max="3073" width="19.42578125" style="110" customWidth="1"/>
    <col min="3074" max="3074" width="8.42578125" style="110" customWidth="1"/>
    <col min="3075" max="3075" width="8.140625" style="110" customWidth="1"/>
    <col min="3076" max="3076" width="7.5703125" style="110" customWidth="1"/>
    <col min="3077" max="3077" width="1.7109375" style="110" customWidth="1"/>
    <col min="3078" max="3080" width="6.7109375" style="110" customWidth="1"/>
    <col min="3081" max="3081" width="1.7109375" style="110" customWidth="1"/>
    <col min="3082" max="3084" width="6.7109375" style="110" customWidth="1"/>
    <col min="3085" max="3085" width="1.7109375" style="110" customWidth="1"/>
    <col min="3086" max="3088" width="6.7109375" style="110" customWidth="1"/>
    <col min="3089" max="3089" width="1.7109375" style="110" customWidth="1"/>
    <col min="3090" max="3092" width="6.7109375" style="110" customWidth="1"/>
    <col min="3093" max="3093" width="1.7109375" style="110" customWidth="1"/>
    <col min="3094" max="3096" width="6.7109375" style="110" customWidth="1"/>
    <col min="3097" max="3097" width="1.7109375" style="110" customWidth="1"/>
    <col min="3098" max="3098" width="6.5703125" style="110" customWidth="1"/>
    <col min="3099" max="3100" width="6.7109375" style="110" customWidth="1"/>
    <col min="3101" max="3328" width="11.42578125" style="110"/>
    <col min="3329" max="3329" width="19.42578125" style="110" customWidth="1"/>
    <col min="3330" max="3330" width="8.42578125" style="110" customWidth="1"/>
    <col min="3331" max="3331" width="8.140625" style="110" customWidth="1"/>
    <col min="3332" max="3332" width="7.5703125" style="110" customWidth="1"/>
    <col min="3333" max="3333" width="1.7109375" style="110" customWidth="1"/>
    <col min="3334" max="3336" width="6.7109375" style="110" customWidth="1"/>
    <col min="3337" max="3337" width="1.7109375" style="110" customWidth="1"/>
    <col min="3338" max="3340" width="6.7109375" style="110" customWidth="1"/>
    <col min="3341" max="3341" width="1.7109375" style="110" customWidth="1"/>
    <col min="3342" max="3344" width="6.7109375" style="110" customWidth="1"/>
    <col min="3345" max="3345" width="1.7109375" style="110" customWidth="1"/>
    <col min="3346" max="3348" width="6.7109375" style="110" customWidth="1"/>
    <col min="3349" max="3349" width="1.7109375" style="110" customWidth="1"/>
    <col min="3350" max="3352" width="6.7109375" style="110" customWidth="1"/>
    <col min="3353" max="3353" width="1.7109375" style="110" customWidth="1"/>
    <col min="3354" max="3354" width="6.5703125" style="110" customWidth="1"/>
    <col min="3355" max="3356" width="6.7109375" style="110" customWidth="1"/>
    <col min="3357" max="3584" width="11.42578125" style="110"/>
    <col min="3585" max="3585" width="19.42578125" style="110" customWidth="1"/>
    <col min="3586" max="3586" width="8.42578125" style="110" customWidth="1"/>
    <col min="3587" max="3587" width="8.140625" style="110" customWidth="1"/>
    <col min="3588" max="3588" width="7.5703125" style="110" customWidth="1"/>
    <col min="3589" max="3589" width="1.7109375" style="110" customWidth="1"/>
    <col min="3590" max="3592" width="6.7109375" style="110" customWidth="1"/>
    <col min="3593" max="3593" width="1.7109375" style="110" customWidth="1"/>
    <col min="3594" max="3596" width="6.7109375" style="110" customWidth="1"/>
    <col min="3597" max="3597" width="1.7109375" style="110" customWidth="1"/>
    <col min="3598" max="3600" width="6.7109375" style="110" customWidth="1"/>
    <col min="3601" max="3601" width="1.7109375" style="110" customWidth="1"/>
    <col min="3602" max="3604" width="6.7109375" style="110" customWidth="1"/>
    <col min="3605" max="3605" width="1.7109375" style="110" customWidth="1"/>
    <col min="3606" max="3608" width="6.7109375" style="110" customWidth="1"/>
    <col min="3609" max="3609" width="1.7109375" style="110" customWidth="1"/>
    <col min="3610" max="3610" width="6.5703125" style="110" customWidth="1"/>
    <col min="3611" max="3612" width="6.7109375" style="110" customWidth="1"/>
    <col min="3613" max="3840" width="11.42578125" style="110"/>
    <col min="3841" max="3841" width="19.42578125" style="110" customWidth="1"/>
    <col min="3842" max="3842" width="8.42578125" style="110" customWidth="1"/>
    <col min="3843" max="3843" width="8.140625" style="110" customWidth="1"/>
    <col min="3844" max="3844" width="7.5703125" style="110" customWidth="1"/>
    <col min="3845" max="3845" width="1.7109375" style="110" customWidth="1"/>
    <col min="3846" max="3848" width="6.7109375" style="110" customWidth="1"/>
    <col min="3849" max="3849" width="1.7109375" style="110" customWidth="1"/>
    <col min="3850" max="3852" width="6.7109375" style="110" customWidth="1"/>
    <col min="3853" max="3853" width="1.7109375" style="110" customWidth="1"/>
    <col min="3854" max="3856" width="6.7109375" style="110" customWidth="1"/>
    <col min="3857" max="3857" width="1.7109375" style="110" customWidth="1"/>
    <col min="3858" max="3860" width="6.7109375" style="110" customWidth="1"/>
    <col min="3861" max="3861" width="1.7109375" style="110" customWidth="1"/>
    <col min="3862" max="3864" width="6.7109375" style="110" customWidth="1"/>
    <col min="3865" max="3865" width="1.7109375" style="110" customWidth="1"/>
    <col min="3866" max="3866" width="6.5703125" style="110" customWidth="1"/>
    <col min="3867" max="3868" width="6.7109375" style="110" customWidth="1"/>
    <col min="3869" max="4096" width="11.42578125" style="110"/>
    <col min="4097" max="4097" width="19.42578125" style="110" customWidth="1"/>
    <col min="4098" max="4098" width="8.42578125" style="110" customWidth="1"/>
    <col min="4099" max="4099" width="8.140625" style="110" customWidth="1"/>
    <col min="4100" max="4100" width="7.5703125" style="110" customWidth="1"/>
    <col min="4101" max="4101" width="1.7109375" style="110" customWidth="1"/>
    <col min="4102" max="4104" width="6.7109375" style="110" customWidth="1"/>
    <col min="4105" max="4105" width="1.7109375" style="110" customWidth="1"/>
    <col min="4106" max="4108" width="6.7109375" style="110" customWidth="1"/>
    <col min="4109" max="4109" width="1.7109375" style="110" customWidth="1"/>
    <col min="4110" max="4112" width="6.7109375" style="110" customWidth="1"/>
    <col min="4113" max="4113" width="1.7109375" style="110" customWidth="1"/>
    <col min="4114" max="4116" width="6.7109375" style="110" customWidth="1"/>
    <col min="4117" max="4117" width="1.7109375" style="110" customWidth="1"/>
    <col min="4118" max="4120" width="6.7109375" style="110" customWidth="1"/>
    <col min="4121" max="4121" width="1.7109375" style="110" customWidth="1"/>
    <col min="4122" max="4122" width="6.5703125" style="110" customWidth="1"/>
    <col min="4123" max="4124" width="6.7109375" style="110" customWidth="1"/>
    <col min="4125" max="4352" width="11.42578125" style="110"/>
    <col min="4353" max="4353" width="19.42578125" style="110" customWidth="1"/>
    <col min="4354" max="4354" width="8.42578125" style="110" customWidth="1"/>
    <col min="4355" max="4355" width="8.140625" style="110" customWidth="1"/>
    <col min="4356" max="4356" width="7.5703125" style="110" customWidth="1"/>
    <col min="4357" max="4357" width="1.7109375" style="110" customWidth="1"/>
    <col min="4358" max="4360" width="6.7109375" style="110" customWidth="1"/>
    <col min="4361" max="4361" width="1.7109375" style="110" customWidth="1"/>
    <col min="4362" max="4364" width="6.7109375" style="110" customWidth="1"/>
    <col min="4365" max="4365" width="1.7109375" style="110" customWidth="1"/>
    <col min="4366" max="4368" width="6.7109375" style="110" customWidth="1"/>
    <col min="4369" max="4369" width="1.7109375" style="110" customWidth="1"/>
    <col min="4370" max="4372" width="6.7109375" style="110" customWidth="1"/>
    <col min="4373" max="4373" width="1.7109375" style="110" customWidth="1"/>
    <col min="4374" max="4376" width="6.7109375" style="110" customWidth="1"/>
    <col min="4377" max="4377" width="1.7109375" style="110" customWidth="1"/>
    <col min="4378" max="4378" width="6.5703125" style="110" customWidth="1"/>
    <col min="4379" max="4380" width="6.7109375" style="110" customWidth="1"/>
    <col min="4381" max="4608" width="11.42578125" style="110"/>
    <col min="4609" max="4609" width="19.42578125" style="110" customWidth="1"/>
    <col min="4610" max="4610" width="8.42578125" style="110" customWidth="1"/>
    <col min="4611" max="4611" width="8.140625" style="110" customWidth="1"/>
    <col min="4612" max="4612" width="7.5703125" style="110" customWidth="1"/>
    <col min="4613" max="4613" width="1.7109375" style="110" customWidth="1"/>
    <col min="4614" max="4616" width="6.7109375" style="110" customWidth="1"/>
    <col min="4617" max="4617" width="1.7109375" style="110" customWidth="1"/>
    <col min="4618" max="4620" width="6.7109375" style="110" customWidth="1"/>
    <col min="4621" max="4621" width="1.7109375" style="110" customWidth="1"/>
    <col min="4622" max="4624" width="6.7109375" style="110" customWidth="1"/>
    <col min="4625" max="4625" width="1.7109375" style="110" customWidth="1"/>
    <col min="4626" max="4628" width="6.7109375" style="110" customWidth="1"/>
    <col min="4629" max="4629" width="1.7109375" style="110" customWidth="1"/>
    <col min="4630" max="4632" width="6.7109375" style="110" customWidth="1"/>
    <col min="4633" max="4633" width="1.7109375" style="110" customWidth="1"/>
    <col min="4634" max="4634" width="6.5703125" style="110" customWidth="1"/>
    <col min="4635" max="4636" width="6.7109375" style="110" customWidth="1"/>
    <col min="4637" max="4864" width="11.42578125" style="110"/>
    <col min="4865" max="4865" width="19.42578125" style="110" customWidth="1"/>
    <col min="4866" max="4866" width="8.42578125" style="110" customWidth="1"/>
    <col min="4867" max="4867" width="8.140625" style="110" customWidth="1"/>
    <col min="4868" max="4868" width="7.5703125" style="110" customWidth="1"/>
    <col min="4869" max="4869" width="1.7109375" style="110" customWidth="1"/>
    <col min="4870" max="4872" width="6.7109375" style="110" customWidth="1"/>
    <col min="4873" max="4873" width="1.7109375" style="110" customWidth="1"/>
    <col min="4874" max="4876" width="6.7109375" style="110" customWidth="1"/>
    <col min="4877" max="4877" width="1.7109375" style="110" customWidth="1"/>
    <col min="4878" max="4880" width="6.7109375" style="110" customWidth="1"/>
    <col min="4881" max="4881" width="1.7109375" style="110" customWidth="1"/>
    <col min="4882" max="4884" width="6.7109375" style="110" customWidth="1"/>
    <col min="4885" max="4885" width="1.7109375" style="110" customWidth="1"/>
    <col min="4886" max="4888" width="6.7109375" style="110" customWidth="1"/>
    <col min="4889" max="4889" width="1.7109375" style="110" customWidth="1"/>
    <col min="4890" max="4890" width="6.5703125" style="110" customWidth="1"/>
    <col min="4891" max="4892" width="6.7109375" style="110" customWidth="1"/>
    <col min="4893" max="5120" width="11.42578125" style="110"/>
    <col min="5121" max="5121" width="19.42578125" style="110" customWidth="1"/>
    <col min="5122" max="5122" width="8.42578125" style="110" customWidth="1"/>
    <col min="5123" max="5123" width="8.140625" style="110" customWidth="1"/>
    <col min="5124" max="5124" width="7.5703125" style="110" customWidth="1"/>
    <col min="5125" max="5125" width="1.7109375" style="110" customWidth="1"/>
    <col min="5126" max="5128" width="6.7109375" style="110" customWidth="1"/>
    <col min="5129" max="5129" width="1.7109375" style="110" customWidth="1"/>
    <col min="5130" max="5132" width="6.7109375" style="110" customWidth="1"/>
    <col min="5133" max="5133" width="1.7109375" style="110" customWidth="1"/>
    <col min="5134" max="5136" width="6.7109375" style="110" customWidth="1"/>
    <col min="5137" max="5137" width="1.7109375" style="110" customWidth="1"/>
    <col min="5138" max="5140" width="6.7109375" style="110" customWidth="1"/>
    <col min="5141" max="5141" width="1.7109375" style="110" customWidth="1"/>
    <col min="5142" max="5144" width="6.7109375" style="110" customWidth="1"/>
    <col min="5145" max="5145" width="1.7109375" style="110" customWidth="1"/>
    <col min="5146" max="5146" width="6.5703125" style="110" customWidth="1"/>
    <col min="5147" max="5148" width="6.7109375" style="110" customWidth="1"/>
    <col min="5149" max="5376" width="11.42578125" style="110"/>
    <col min="5377" max="5377" width="19.42578125" style="110" customWidth="1"/>
    <col min="5378" max="5378" width="8.42578125" style="110" customWidth="1"/>
    <col min="5379" max="5379" width="8.140625" style="110" customWidth="1"/>
    <col min="5380" max="5380" width="7.5703125" style="110" customWidth="1"/>
    <col min="5381" max="5381" width="1.7109375" style="110" customWidth="1"/>
    <col min="5382" max="5384" width="6.7109375" style="110" customWidth="1"/>
    <col min="5385" max="5385" width="1.7109375" style="110" customWidth="1"/>
    <col min="5386" max="5388" width="6.7109375" style="110" customWidth="1"/>
    <col min="5389" max="5389" width="1.7109375" style="110" customWidth="1"/>
    <col min="5390" max="5392" width="6.7109375" style="110" customWidth="1"/>
    <col min="5393" max="5393" width="1.7109375" style="110" customWidth="1"/>
    <col min="5394" max="5396" width="6.7109375" style="110" customWidth="1"/>
    <col min="5397" max="5397" width="1.7109375" style="110" customWidth="1"/>
    <col min="5398" max="5400" width="6.7109375" style="110" customWidth="1"/>
    <col min="5401" max="5401" width="1.7109375" style="110" customWidth="1"/>
    <col min="5402" max="5402" width="6.5703125" style="110" customWidth="1"/>
    <col min="5403" max="5404" width="6.7109375" style="110" customWidth="1"/>
    <col min="5405" max="5632" width="11.42578125" style="110"/>
    <col min="5633" max="5633" width="19.42578125" style="110" customWidth="1"/>
    <col min="5634" max="5634" width="8.42578125" style="110" customWidth="1"/>
    <col min="5635" max="5635" width="8.140625" style="110" customWidth="1"/>
    <col min="5636" max="5636" width="7.5703125" style="110" customWidth="1"/>
    <col min="5637" max="5637" width="1.7109375" style="110" customWidth="1"/>
    <col min="5638" max="5640" width="6.7109375" style="110" customWidth="1"/>
    <col min="5641" max="5641" width="1.7109375" style="110" customWidth="1"/>
    <col min="5642" max="5644" width="6.7109375" style="110" customWidth="1"/>
    <col min="5645" max="5645" width="1.7109375" style="110" customWidth="1"/>
    <col min="5646" max="5648" width="6.7109375" style="110" customWidth="1"/>
    <col min="5649" max="5649" width="1.7109375" style="110" customWidth="1"/>
    <col min="5650" max="5652" width="6.7109375" style="110" customWidth="1"/>
    <col min="5653" max="5653" width="1.7109375" style="110" customWidth="1"/>
    <col min="5654" max="5656" width="6.7109375" style="110" customWidth="1"/>
    <col min="5657" max="5657" width="1.7109375" style="110" customWidth="1"/>
    <col min="5658" max="5658" width="6.5703125" style="110" customWidth="1"/>
    <col min="5659" max="5660" width="6.7109375" style="110" customWidth="1"/>
    <col min="5661" max="5888" width="11.42578125" style="110"/>
    <col min="5889" max="5889" width="19.42578125" style="110" customWidth="1"/>
    <col min="5890" max="5890" width="8.42578125" style="110" customWidth="1"/>
    <col min="5891" max="5891" width="8.140625" style="110" customWidth="1"/>
    <col min="5892" max="5892" width="7.5703125" style="110" customWidth="1"/>
    <col min="5893" max="5893" width="1.7109375" style="110" customWidth="1"/>
    <col min="5894" max="5896" width="6.7109375" style="110" customWidth="1"/>
    <col min="5897" max="5897" width="1.7109375" style="110" customWidth="1"/>
    <col min="5898" max="5900" width="6.7109375" style="110" customWidth="1"/>
    <col min="5901" max="5901" width="1.7109375" style="110" customWidth="1"/>
    <col min="5902" max="5904" width="6.7109375" style="110" customWidth="1"/>
    <col min="5905" max="5905" width="1.7109375" style="110" customWidth="1"/>
    <col min="5906" max="5908" width="6.7109375" style="110" customWidth="1"/>
    <col min="5909" max="5909" width="1.7109375" style="110" customWidth="1"/>
    <col min="5910" max="5912" width="6.7109375" style="110" customWidth="1"/>
    <col min="5913" max="5913" width="1.7109375" style="110" customWidth="1"/>
    <col min="5914" max="5914" width="6.5703125" style="110" customWidth="1"/>
    <col min="5915" max="5916" width="6.7109375" style="110" customWidth="1"/>
    <col min="5917" max="6144" width="11.42578125" style="110"/>
    <col min="6145" max="6145" width="19.42578125" style="110" customWidth="1"/>
    <col min="6146" max="6146" width="8.42578125" style="110" customWidth="1"/>
    <col min="6147" max="6147" width="8.140625" style="110" customWidth="1"/>
    <col min="6148" max="6148" width="7.5703125" style="110" customWidth="1"/>
    <col min="6149" max="6149" width="1.7109375" style="110" customWidth="1"/>
    <col min="6150" max="6152" width="6.7109375" style="110" customWidth="1"/>
    <col min="6153" max="6153" width="1.7109375" style="110" customWidth="1"/>
    <col min="6154" max="6156" width="6.7109375" style="110" customWidth="1"/>
    <col min="6157" max="6157" width="1.7109375" style="110" customWidth="1"/>
    <col min="6158" max="6160" width="6.7109375" style="110" customWidth="1"/>
    <col min="6161" max="6161" width="1.7109375" style="110" customWidth="1"/>
    <col min="6162" max="6164" width="6.7109375" style="110" customWidth="1"/>
    <col min="6165" max="6165" width="1.7109375" style="110" customWidth="1"/>
    <col min="6166" max="6168" width="6.7109375" style="110" customWidth="1"/>
    <col min="6169" max="6169" width="1.7109375" style="110" customWidth="1"/>
    <col min="6170" max="6170" width="6.5703125" style="110" customWidth="1"/>
    <col min="6171" max="6172" width="6.7109375" style="110" customWidth="1"/>
    <col min="6173" max="6400" width="11.42578125" style="110"/>
    <col min="6401" max="6401" width="19.42578125" style="110" customWidth="1"/>
    <col min="6402" max="6402" width="8.42578125" style="110" customWidth="1"/>
    <col min="6403" max="6403" width="8.140625" style="110" customWidth="1"/>
    <col min="6404" max="6404" width="7.5703125" style="110" customWidth="1"/>
    <col min="6405" max="6405" width="1.7109375" style="110" customWidth="1"/>
    <col min="6406" max="6408" width="6.7109375" style="110" customWidth="1"/>
    <col min="6409" max="6409" width="1.7109375" style="110" customWidth="1"/>
    <col min="6410" max="6412" width="6.7109375" style="110" customWidth="1"/>
    <col min="6413" max="6413" width="1.7109375" style="110" customWidth="1"/>
    <col min="6414" max="6416" width="6.7109375" style="110" customWidth="1"/>
    <col min="6417" max="6417" width="1.7109375" style="110" customWidth="1"/>
    <col min="6418" max="6420" width="6.7109375" style="110" customWidth="1"/>
    <col min="6421" max="6421" width="1.7109375" style="110" customWidth="1"/>
    <col min="6422" max="6424" width="6.7109375" style="110" customWidth="1"/>
    <col min="6425" max="6425" width="1.7109375" style="110" customWidth="1"/>
    <col min="6426" max="6426" width="6.5703125" style="110" customWidth="1"/>
    <col min="6427" max="6428" width="6.7109375" style="110" customWidth="1"/>
    <col min="6429" max="6656" width="11.42578125" style="110"/>
    <col min="6657" max="6657" width="19.42578125" style="110" customWidth="1"/>
    <col min="6658" max="6658" width="8.42578125" style="110" customWidth="1"/>
    <col min="6659" max="6659" width="8.140625" style="110" customWidth="1"/>
    <col min="6660" max="6660" width="7.5703125" style="110" customWidth="1"/>
    <col min="6661" max="6661" width="1.7109375" style="110" customWidth="1"/>
    <col min="6662" max="6664" width="6.7109375" style="110" customWidth="1"/>
    <col min="6665" max="6665" width="1.7109375" style="110" customWidth="1"/>
    <col min="6666" max="6668" width="6.7109375" style="110" customWidth="1"/>
    <col min="6669" max="6669" width="1.7109375" style="110" customWidth="1"/>
    <col min="6670" max="6672" width="6.7109375" style="110" customWidth="1"/>
    <col min="6673" max="6673" width="1.7109375" style="110" customWidth="1"/>
    <col min="6674" max="6676" width="6.7109375" style="110" customWidth="1"/>
    <col min="6677" max="6677" width="1.7109375" style="110" customWidth="1"/>
    <col min="6678" max="6680" width="6.7109375" style="110" customWidth="1"/>
    <col min="6681" max="6681" width="1.7109375" style="110" customWidth="1"/>
    <col min="6682" max="6682" width="6.5703125" style="110" customWidth="1"/>
    <col min="6683" max="6684" width="6.7109375" style="110" customWidth="1"/>
    <col min="6685" max="6912" width="11.42578125" style="110"/>
    <col min="6913" max="6913" width="19.42578125" style="110" customWidth="1"/>
    <col min="6914" max="6914" width="8.42578125" style="110" customWidth="1"/>
    <col min="6915" max="6915" width="8.140625" style="110" customWidth="1"/>
    <col min="6916" max="6916" width="7.5703125" style="110" customWidth="1"/>
    <col min="6917" max="6917" width="1.7109375" style="110" customWidth="1"/>
    <col min="6918" max="6920" width="6.7109375" style="110" customWidth="1"/>
    <col min="6921" max="6921" width="1.7109375" style="110" customWidth="1"/>
    <col min="6922" max="6924" width="6.7109375" style="110" customWidth="1"/>
    <col min="6925" max="6925" width="1.7109375" style="110" customWidth="1"/>
    <col min="6926" max="6928" width="6.7109375" style="110" customWidth="1"/>
    <col min="6929" max="6929" width="1.7109375" style="110" customWidth="1"/>
    <col min="6930" max="6932" width="6.7109375" style="110" customWidth="1"/>
    <col min="6933" max="6933" width="1.7109375" style="110" customWidth="1"/>
    <col min="6934" max="6936" width="6.7109375" style="110" customWidth="1"/>
    <col min="6937" max="6937" width="1.7109375" style="110" customWidth="1"/>
    <col min="6938" max="6938" width="6.5703125" style="110" customWidth="1"/>
    <col min="6939" max="6940" width="6.7109375" style="110" customWidth="1"/>
    <col min="6941" max="7168" width="11.42578125" style="110"/>
    <col min="7169" max="7169" width="19.42578125" style="110" customWidth="1"/>
    <col min="7170" max="7170" width="8.42578125" style="110" customWidth="1"/>
    <col min="7171" max="7171" width="8.140625" style="110" customWidth="1"/>
    <col min="7172" max="7172" width="7.5703125" style="110" customWidth="1"/>
    <col min="7173" max="7173" width="1.7109375" style="110" customWidth="1"/>
    <col min="7174" max="7176" width="6.7109375" style="110" customWidth="1"/>
    <col min="7177" max="7177" width="1.7109375" style="110" customWidth="1"/>
    <col min="7178" max="7180" width="6.7109375" style="110" customWidth="1"/>
    <col min="7181" max="7181" width="1.7109375" style="110" customWidth="1"/>
    <col min="7182" max="7184" width="6.7109375" style="110" customWidth="1"/>
    <col min="7185" max="7185" width="1.7109375" style="110" customWidth="1"/>
    <col min="7186" max="7188" width="6.7109375" style="110" customWidth="1"/>
    <col min="7189" max="7189" width="1.7109375" style="110" customWidth="1"/>
    <col min="7190" max="7192" width="6.7109375" style="110" customWidth="1"/>
    <col min="7193" max="7193" width="1.7109375" style="110" customWidth="1"/>
    <col min="7194" max="7194" width="6.5703125" style="110" customWidth="1"/>
    <col min="7195" max="7196" width="6.7109375" style="110" customWidth="1"/>
    <col min="7197" max="7424" width="11.42578125" style="110"/>
    <col min="7425" max="7425" width="19.42578125" style="110" customWidth="1"/>
    <col min="7426" max="7426" width="8.42578125" style="110" customWidth="1"/>
    <col min="7427" max="7427" width="8.140625" style="110" customWidth="1"/>
    <col min="7428" max="7428" width="7.5703125" style="110" customWidth="1"/>
    <col min="7429" max="7429" width="1.7109375" style="110" customWidth="1"/>
    <col min="7430" max="7432" width="6.7109375" style="110" customWidth="1"/>
    <col min="7433" max="7433" width="1.7109375" style="110" customWidth="1"/>
    <col min="7434" max="7436" width="6.7109375" style="110" customWidth="1"/>
    <col min="7437" max="7437" width="1.7109375" style="110" customWidth="1"/>
    <col min="7438" max="7440" width="6.7109375" style="110" customWidth="1"/>
    <col min="7441" max="7441" width="1.7109375" style="110" customWidth="1"/>
    <col min="7442" max="7444" width="6.7109375" style="110" customWidth="1"/>
    <col min="7445" max="7445" width="1.7109375" style="110" customWidth="1"/>
    <col min="7446" max="7448" width="6.7109375" style="110" customWidth="1"/>
    <col min="7449" max="7449" width="1.7109375" style="110" customWidth="1"/>
    <col min="7450" max="7450" width="6.5703125" style="110" customWidth="1"/>
    <col min="7451" max="7452" width="6.7109375" style="110" customWidth="1"/>
    <col min="7453" max="7680" width="11.42578125" style="110"/>
    <col min="7681" max="7681" width="19.42578125" style="110" customWidth="1"/>
    <col min="7682" max="7682" width="8.42578125" style="110" customWidth="1"/>
    <col min="7683" max="7683" width="8.140625" style="110" customWidth="1"/>
    <col min="7684" max="7684" width="7.5703125" style="110" customWidth="1"/>
    <col min="7685" max="7685" width="1.7109375" style="110" customWidth="1"/>
    <col min="7686" max="7688" width="6.7109375" style="110" customWidth="1"/>
    <col min="7689" max="7689" width="1.7109375" style="110" customWidth="1"/>
    <col min="7690" max="7692" width="6.7109375" style="110" customWidth="1"/>
    <col min="7693" max="7693" width="1.7109375" style="110" customWidth="1"/>
    <col min="7694" max="7696" width="6.7109375" style="110" customWidth="1"/>
    <col min="7697" max="7697" width="1.7109375" style="110" customWidth="1"/>
    <col min="7698" max="7700" width="6.7109375" style="110" customWidth="1"/>
    <col min="7701" max="7701" width="1.7109375" style="110" customWidth="1"/>
    <col min="7702" max="7704" width="6.7109375" style="110" customWidth="1"/>
    <col min="7705" max="7705" width="1.7109375" style="110" customWidth="1"/>
    <col min="7706" max="7706" width="6.5703125" style="110" customWidth="1"/>
    <col min="7707" max="7708" width="6.7109375" style="110" customWidth="1"/>
    <col min="7709" max="7936" width="11.42578125" style="110"/>
    <col min="7937" max="7937" width="19.42578125" style="110" customWidth="1"/>
    <col min="7938" max="7938" width="8.42578125" style="110" customWidth="1"/>
    <col min="7939" max="7939" width="8.140625" style="110" customWidth="1"/>
    <col min="7940" max="7940" width="7.5703125" style="110" customWidth="1"/>
    <col min="7941" max="7941" width="1.7109375" style="110" customWidth="1"/>
    <col min="7942" max="7944" width="6.7109375" style="110" customWidth="1"/>
    <col min="7945" max="7945" width="1.7109375" style="110" customWidth="1"/>
    <col min="7946" max="7948" width="6.7109375" style="110" customWidth="1"/>
    <col min="7949" max="7949" width="1.7109375" style="110" customWidth="1"/>
    <col min="7950" max="7952" width="6.7109375" style="110" customWidth="1"/>
    <col min="7953" max="7953" width="1.7109375" style="110" customWidth="1"/>
    <col min="7954" max="7956" width="6.7109375" style="110" customWidth="1"/>
    <col min="7957" max="7957" width="1.7109375" style="110" customWidth="1"/>
    <col min="7958" max="7960" width="6.7109375" style="110" customWidth="1"/>
    <col min="7961" max="7961" width="1.7109375" style="110" customWidth="1"/>
    <col min="7962" max="7962" width="6.5703125" style="110" customWidth="1"/>
    <col min="7963" max="7964" width="6.7109375" style="110" customWidth="1"/>
    <col min="7965" max="8192" width="11.42578125" style="110"/>
    <col min="8193" max="8193" width="19.42578125" style="110" customWidth="1"/>
    <col min="8194" max="8194" width="8.42578125" style="110" customWidth="1"/>
    <col min="8195" max="8195" width="8.140625" style="110" customWidth="1"/>
    <col min="8196" max="8196" width="7.5703125" style="110" customWidth="1"/>
    <col min="8197" max="8197" width="1.7109375" style="110" customWidth="1"/>
    <col min="8198" max="8200" width="6.7109375" style="110" customWidth="1"/>
    <col min="8201" max="8201" width="1.7109375" style="110" customWidth="1"/>
    <col min="8202" max="8204" width="6.7109375" style="110" customWidth="1"/>
    <col min="8205" max="8205" width="1.7109375" style="110" customWidth="1"/>
    <col min="8206" max="8208" width="6.7109375" style="110" customWidth="1"/>
    <col min="8209" max="8209" width="1.7109375" style="110" customWidth="1"/>
    <col min="8210" max="8212" width="6.7109375" style="110" customWidth="1"/>
    <col min="8213" max="8213" width="1.7109375" style="110" customWidth="1"/>
    <col min="8214" max="8216" width="6.7109375" style="110" customWidth="1"/>
    <col min="8217" max="8217" width="1.7109375" style="110" customWidth="1"/>
    <col min="8218" max="8218" width="6.5703125" style="110" customWidth="1"/>
    <col min="8219" max="8220" width="6.7109375" style="110" customWidth="1"/>
    <col min="8221" max="8448" width="11.42578125" style="110"/>
    <col min="8449" max="8449" width="19.42578125" style="110" customWidth="1"/>
    <col min="8450" max="8450" width="8.42578125" style="110" customWidth="1"/>
    <col min="8451" max="8451" width="8.140625" style="110" customWidth="1"/>
    <col min="8452" max="8452" width="7.5703125" style="110" customWidth="1"/>
    <col min="8453" max="8453" width="1.7109375" style="110" customWidth="1"/>
    <col min="8454" max="8456" width="6.7109375" style="110" customWidth="1"/>
    <col min="8457" max="8457" width="1.7109375" style="110" customWidth="1"/>
    <col min="8458" max="8460" width="6.7109375" style="110" customWidth="1"/>
    <col min="8461" max="8461" width="1.7109375" style="110" customWidth="1"/>
    <col min="8462" max="8464" width="6.7109375" style="110" customWidth="1"/>
    <col min="8465" max="8465" width="1.7109375" style="110" customWidth="1"/>
    <col min="8466" max="8468" width="6.7109375" style="110" customWidth="1"/>
    <col min="8469" max="8469" width="1.7109375" style="110" customWidth="1"/>
    <col min="8470" max="8472" width="6.7109375" style="110" customWidth="1"/>
    <col min="8473" max="8473" width="1.7109375" style="110" customWidth="1"/>
    <col min="8474" max="8474" width="6.5703125" style="110" customWidth="1"/>
    <col min="8475" max="8476" width="6.7109375" style="110" customWidth="1"/>
    <col min="8477" max="8704" width="11.42578125" style="110"/>
    <col min="8705" max="8705" width="19.42578125" style="110" customWidth="1"/>
    <col min="8706" max="8706" width="8.42578125" style="110" customWidth="1"/>
    <col min="8707" max="8707" width="8.140625" style="110" customWidth="1"/>
    <col min="8708" max="8708" width="7.5703125" style="110" customWidth="1"/>
    <col min="8709" max="8709" width="1.7109375" style="110" customWidth="1"/>
    <col min="8710" max="8712" width="6.7109375" style="110" customWidth="1"/>
    <col min="8713" max="8713" width="1.7109375" style="110" customWidth="1"/>
    <col min="8714" max="8716" width="6.7109375" style="110" customWidth="1"/>
    <col min="8717" max="8717" width="1.7109375" style="110" customWidth="1"/>
    <col min="8718" max="8720" width="6.7109375" style="110" customWidth="1"/>
    <col min="8721" max="8721" width="1.7109375" style="110" customWidth="1"/>
    <col min="8722" max="8724" width="6.7109375" style="110" customWidth="1"/>
    <col min="8725" max="8725" width="1.7109375" style="110" customWidth="1"/>
    <col min="8726" max="8728" width="6.7109375" style="110" customWidth="1"/>
    <col min="8729" max="8729" width="1.7109375" style="110" customWidth="1"/>
    <col min="8730" max="8730" width="6.5703125" style="110" customWidth="1"/>
    <col min="8731" max="8732" width="6.7109375" style="110" customWidth="1"/>
    <col min="8733" max="8960" width="11.42578125" style="110"/>
    <col min="8961" max="8961" width="19.42578125" style="110" customWidth="1"/>
    <col min="8962" max="8962" width="8.42578125" style="110" customWidth="1"/>
    <col min="8963" max="8963" width="8.140625" style="110" customWidth="1"/>
    <col min="8964" max="8964" width="7.5703125" style="110" customWidth="1"/>
    <col min="8965" max="8965" width="1.7109375" style="110" customWidth="1"/>
    <col min="8966" max="8968" width="6.7109375" style="110" customWidth="1"/>
    <col min="8969" max="8969" width="1.7109375" style="110" customWidth="1"/>
    <col min="8970" max="8972" width="6.7109375" style="110" customWidth="1"/>
    <col min="8973" max="8973" width="1.7109375" style="110" customWidth="1"/>
    <col min="8974" max="8976" width="6.7109375" style="110" customWidth="1"/>
    <col min="8977" max="8977" width="1.7109375" style="110" customWidth="1"/>
    <col min="8978" max="8980" width="6.7109375" style="110" customWidth="1"/>
    <col min="8981" max="8981" width="1.7109375" style="110" customWidth="1"/>
    <col min="8982" max="8984" width="6.7109375" style="110" customWidth="1"/>
    <col min="8985" max="8985" width="1.7109375" style="110" customWidth="1"/>
    <col min="8986" max="8986" width="6.5703125" style="110" customWidth="1"/>
    <col min="8987" max="8988" width="6.7109375" style="110" customWidth="1"/>
    <col min="8989" max="9216" width="11.42578125" style="110"/>
    <col min="9217" max="9217" width="19.42578125" style="110" customWidth="1"/>
    <col min="9218" max="9218" width="8.42578125" style="110" customWidth="1"/>
    <col min="9219" max="9219" width="8.140625" style="110" customWidth="1"/>
    <col min="9220" max="9220" width="7.5703125" style="110" customWidth="1"/>
    <col min="9221" max="9221" width="1.7109375" style="110" customWidth="1"/>
    <col min="9222" max="9224" width="6.7109375" style="110" customWidth="1"/>
    <col min="9225" max="9225" width="1.7109375" style="110" customWidth="1"/>
    <col min="9226" max="9228" width="6.7109375" style="110" customWidth="1"/>
    <col min="9229" max="9229" width="1.7109375" style="110" customWidth="1"/>
    <col min="9230" max="9232" width="6.7109375" style="110" customWidth="1"/>
    <col min="9233" max="9233" width="1.7109375" style="110" customWidth="1"/>
    <col min="9234" max="9236" width="6.7109375" style="110" customWidth="1"/>
    <col min="9237" max="9237" width="1.7109375" style="110" customWidth="1"/>
    <col min="9238" max="9240" width="6.7109375" style="110" customWidth="1"/>
    <col min="9241" max="9241" width="1.7109375" style="110" customWidth="1"/>
    <col min="9242" max="9242" width="6.5703125" style="110" customWidth="1"/>
    <col min="9243" max="9244" width="6.7109375" style="110" customWidth="1"/>
    <col min="9245" max="9472" width="11.42578125" style="110"/>
    <col min="9473" max="9473" width="19.42578125" style="110" customWidth="1"/>
    <col min="9474" max="9474" width="8.42578125" style="110" customWidth="1"/>
    <col min="9475" max="9475" width="8.140625" style="110" customWidth="1"/>
    <col min="9476" max="9476" width="7.5703125" style="110" customWidth="1"/>
    <col min="9477" max="9477" width="1.7109375" style="110" customWidth="1"/>
    <col min="9478" max="9480" width="6.7109375" style="110" customWidth="1"/>
    <col min="9481" max="9481" width="1.7109375" style="110" customWidth="1"/>
    <col min="9482" max="9484" width="6.7109375" style="110" customWidth="1"/>
    <col min="9485" max="9485" width="1.7109375" style="110" customWidth="1"/>
    <col min="9486" max="9488" width="6.7109375" style="110" customWidth="1"/>
    <col min="9489" max="9489" width="1.7109375" style="110" customWidth="1"/>
    <col min="9490" max="9492" width="6.7109375" style="110" customWidth="1"/>
    <col min="9493" max="9493" width="1.7109375" style="110" customWidth="1"/>
    <col min="9494" max="9496" width="6.7109375" style="110" customWidth="1"/>
    <col min="9497" max="9497" width="1.7109375" style="110" customWidth="1"/>
    <col min="9498" max="9498" width="6.5703125" style="110" customWidth="1"/>
    <col min="9499" max="9500" width="6.7109375" style="110" customWidth="1"/>
    <col min="9501" max="9728" width="11.42578125" style="110"/>
    <col min="9729" max="9729" width="19.42578125" style="110" customWidth="1"/>
    <col min="9730" max="9730" width="8.42578125" style="110" customWidth="1"/>
    <col min="9731" max="9731" width="8.140625" style="110" customWidth="1"/>
    <col min="9732" max="9732" width="7.5703125" style="110" customWidth="1"/>
    <col min="9733" max="9733" width="1.7109375" style="110" customWidth="1"/>
    <col min="9734" max="9736" width="6.7109375" style="110" customWidth="1"/>
    <col min="9737" max="9737" width="1.7109375" style="110" customWidth="1"/>
    <col min="9738" max="9740" width="6.7109375" style="110" customWidth="1"/>
    <col min="9741" max="9741" width="1.7109375" style="110" customWidth="1"/>
    <col min="9742" max="9744" width="6.7109375" style="110" customWidth="1"/>
    <col min="9745" max="9745" width="1.7109375" style="110" customWidth="1"/>
    <col min="9746" max="9748" width="6.7109375" style="110" customWidth="1"/>
    <col min="9749" max="9749" width="1.7109375" style="110" customWidth="1"/>
    <col min="9750" max="9752" width="6.7109375" style="110" customWidth="1"/>
    <col min="9753" max="9753" width="1.7109375" style="110" customWidth="1"/>
    <col min="9754" max="9754" width="6.5703125" style="110" customWidth="1"/>
    <col min="9755" max="9756" width="6.7109375" style="110" customWidth="1"/>
    <col min="9757" max="9984" width="11.42578125" style="110"/>
    <col min="9985" max="9985" width="19.42578125" style="110" customWidth="1"/>
    <col min="9986" max="9986" width="8.42578125" style="110" customWidth="1"/>
    <col min="9987" max="9987" width="8.140625" style="110" customWidth="1"/>
    <col min="9988" max="9988" width="7.5703125" style="110" customWidth="1"/>
    <col min="9989" max="9989" width="1.7109375" style="110" customWidth="1"/>
    <col min="9990" max="9992" width="6.7109375" style="110" customWidth="1"/>
    <col min="9993" max="9993" width="1.7109375" style="110" customWidth="1"/>
    <col min="9994" max="9996" width="6.7109375" style="110" customWidth="1"/>
    <col min="9997" max="9997" width="1.7109375" style="110" customWidth="1"/>
    <col min="9998" max="10000" width="6.7109375" style="110" customWidth="1"/>
    <col min="10001" max="10001" width="1.7109375" style="110" customWidth="1"/>
    <col min="10002" max="10004" width="6.7109375" style="110" customWidth="1"/>
    <col min="10005" max="10005" width="1.7109375" style="110" customWidth="1"/>
    <col min="10006" max="10008" width="6.7109375" style="110" customWidth="1"/>
    <col min="10009" max="10009" width="1.7109375" style="110" customWidth="1"/>
    <col min="10010" max="10010" width="6.5703125" style="110" customWidth="1"/>
    <col min="10011" max="10012" width="6.7109375" style="110" customWidth="1"/>
    <col min="10013" max="10240" width="11.42578125" style="110"/>
    <col min="10241" max="10241" width="19.42578125" style="110" customWidth="1"/>
    <col min="10242" max="10242" width="8.42578125" style="110" customWidth="1"/>
    <col min="10243" max="10243" width="8.140625" style="110" customWidth="1"/>
    <col min="10244" max="10244" width="7.5703125" style="110" customWidth="1"/>
    <col min="10245" max="10245" width="1.7109375" style="110" customWidth="1"/>
    <col min="10246" max="10248" width="6.7109375" style="110" customWidth="1"/>
    <col min="10249" max="10249" width="1.7109375" style="110" customWidth="1"/>
    <col min="10250" max="10252" width="6.7109375" style="110" customWidth="1"/>
    <col min="10253" max="10253" width="1.7109375" style="110" customWidth="1"/>
    <col min="10254" max="10256" width="6.7109375" style="110" customWidth="1"/>
    <col min="10257" max="10257" width="1.7109375" style="110" customWidth="1"/>
    <col min="10258" max="10260" width="6.7109375" style="110" customWidth="1"/>
    <col min="10261" max="10261" width="1.7109375" style="110" customWidth="1"/>
    <col min="10262" max="10264" width="6.7109375" style="110" customWidth="1"/>
    <col min="10265" max="10265" width="1.7109375" style="110" customWidth="1"/>
    <col min="10266" max="10266" width="6.5703125" style="110" customWidth="1"/>
    <col min="10267" max="10268" width="6.7109375" style="110" customWidth="1"/>
    <col min="10269" max="10496" width="11.42578125" style="110"/>
    <col min="10497" max="10497" width="19.42578125" style="110" customWidth="1"/>
    <col min="10498" max="10498" width="8.42578125" style="110" customWidth="1"/>
    <col min="10499" max="10499" width="8.140625" style="110" customWidth="1"/>
    <col min="10500" max="10500" width="7.5703125" style="110" customWidth="1"/>
    <col min="10501" max="10501" width="1.7109375" style="110" customWidth="1"/>
    <col min="10502" max="10504" width="6.7109375" style="110" customWidth="1"/>
    <col min="10505" max="10505" width="1.7109375" style="110" customWidth="1"/>
    <col min="10506" max="10508" width="6.7109375" style="110" customWidth="1"/>
    <col min="10509" max="10509" width="1.7109375" style="110" customWidth="1"/>
    <col min="10510" max="10512" width="6.7109375" style="110" customWidth="1"/>
    <col min="10513" max="10513" width="1.7109375" style="110" customWidth="1"/>
    <col min="10514" max="10516" width="6.7109375" style="110" customWidth="1"/>
    <col min="10517" max="10517" width="1.7109375" style="110" customWidth="1"/>
    <col min="10518" max="10520" width="6.7109375" style="110" customWidth="1"/>
    <col min="10521" max="10521" width="1.7109375" style="110" customWidth="1"/>
    <col min="10522" max="10522" width="6.5703125" style="110" customWidth="1"/>
    <col min="10523" max="10524" width="6.7109375" style="110" customWidth="1"/>
    <col min="10525" max="10752" width="11.42578125" style="110"/>
    <col min="10753" max="10753" width="19.42578125" style="110" customWidth="1"/>
    <col min="10754" max="10754" width="8.42578125" style="110" customWidth="1"/>
    <col min="10755" max="10755" width="8.140625" style="110" customWidth="1"/>
    <col min="10756" max="10756" width="7.5703125" style="110" customWidth="1"/>
    <col min="10757" max="10757" width="1.7109375" style="110" customWidth="1"/>
    <col min="10758" max="10760" width="6.7109375" style="110" customWidth="1"/>
    <col min="10761" max="10761" width="1.7109375" style="110" customWidth="1"/>
    <col min="10762" max="10764" width="6.7109375" style="110" customWidth="1"/>
    <col min="10765" max="10765" width="1.7109375" style="110" customWidth="1"/>
    <col min="10766" max="10768" width="6.7109375" style="110" customWidth="1"/>
    <col min="10769" max="10769" width="1.7109375" style="110" customWidth="1"/>
    <col min="10770" max="10772" width="6.7109375" style="110" customWidth="1"/>
    <col min="10773" max="10773" width="1.7109375" style="110" customWidth="1"/>
    <col min="10774" max="10776" width="6.7109375" style="110" customWidth="1"/>
    <col min="10777" max="10777" width="1.7109375" style="110" customWidth="1"/>
    <col min="10778" max="10778" width="6.5703125" style="110" customWidth="1"/>
    <col min="10779" max="10780" width="6.7109375" style="110" customWidth="1"/>
    <col min="10781" max="11008" width="11.42578125" style="110"/>
    <col min="11009" max="11009" width="19.42578125" style="110" customWidth="1"/>
    <col min="11010" max="11010" width="8.42578125" style="110" customWidth="1"/>
    <col min="11011" max="11011" width="8.140625" style="110" customWidth="1"/>
    <col min="11012" max="11012" width="7.5703125" style="110" customWidth="1"/>
    <col min="11013" max="11013" width="1.7109375" style="110" customWidth="1"/>
    <col min="11014" max="11016" width="6.7109375" style="110" customWidth="1"/>
    <col min="11017" max="11017" width="1.7109375" style="110" customWidth="1"/>
    <col min="11018" max="11020" width="6.7109375" style="110" customWidth="1"/>
    <col min="11021" max="11021" width="1.7109375" style="110" customWidth="1"/>
    <col min="11022" max="11024" width="6.7109375" style="110" customWidth="1"/>
    <col min="11025" max="11025" width="1.7109375" style="110" customWidth="1"/>
    <col min="11026" max="11028" width="6.7109375" style="110" customWidth="1"/>
    <col min="11029" max="11029" width="1.7109375" style="110" customWidth="1"/>
    <col min="11030" max="11032" width="6.7109375" style="110" customWidth="1"/>
    <col min="11033" max="11033" width="1.7109375" style="110" customWidth="1"/>
    <col min="11034" max="11034" width="6.5703125" style="110" customWidth="1"/>
    <col min="11035" max="11036" width="6.7109375" style="110" customWidth="1"/>
    <col min="11037" max="11264" width="11.42578125" style="110"/>
    <col min="11265" max="11265" width="19.42578125" style="110" customWidth="1"/>
    <col min="11266" max="11266" width="8.42578125" style="110" customWidth="1"/>
    <col min="11267" max="11267" width="8.140625" style="110" customWidth="1"/>
    <col min="11268" max="11268" width="7.5703125" style="110" customWidth="1"/>
    <col min="11269" max="11269" width="1.7109375" style="110" customWidth="1"/>
    <col min="11270" max="11272" width="6.7109375" style="110" customWidth="1"/>
    <col min="11273" max="11273" width="1.7109375" style="110" customWidth="1"/>
    <col min="11274" max="11276" width="6.7109375" style="110" customWidth="1"/>
    <col min="11277" max="11277" width="1.7109375" style="110" customWidth="1"/>
    <col min="11278" max="11280" width="6.7109375" style="110" customWidth="1"/>
    <col min="11281" max="11281" width="1.7109375" style="110" customWidth="1"/>
    <col min="11282" max="11284" width="6.7109375" style="110" customWidth="1"/>
    <col min="11285" max="11285" width="1.7109375" style="110" customWidth="1"/>
    <col min="11286" max="11288" width="6.7109375" style="110" customWidth="1"/>
    <col min="11289" max="11289" width="1.7109375" style="110" customWidth="1"/>
    <col min="11290" max="11290" width="6.5703125" style="110" customWidth="1"/>
    <col min="11291" max="11292" width="6.7109375" style="110" customWidth="1"/>
    <col min="11293" max="11520" width="11.42578125" style="110"/>
    <col min="11521" max="11521" width="19.42578125" style="110" customWidth="1"/>
    <col min="11522" max="11522" width="8.42578125" style="110" customWidth="1"/>
    <col min="11523" max="11523" width="8.140625" style="110" customWidth="1"/>
    <col min="11524" max="11524" width="7.5703125" style="110" customWidth="1"/>
    <col min="11525" max="11525" width="1.7109375" style="110" customWidth="1"/>
    <col min="11526" max="11528" width="6.7109375" style="110" customWidth="1"/>
    <col min="11529" max="11529" width="1.7109375" style="110" customWidth="1"/>
    <col min="11530" max="11532" width="6.7109375" style="110" customWidth="1"/>
    <col min="11533" max="11533" width="1.7109375" style="110" customWidth="1"/>
    <col min="11534" max="11536" width="6.7109375" style="110" customWidth="1"/>
    <col min="11537" max="11537" width="1.7109375" style="110" customWidth="1"/>
    <col min="11538" max="11540" width="6.7109375" style="110" customWidth="1"/>
    <col min="11541" max="11541" width="1.7109375" style="110" customWidth="1"/>
    <col min="11542" max="11544" width="6.7109375" style="110" customWidth="1"/>
    <col min="11545" max="11545" width="1.7109375" style="110" customWidth="1"/>
    <col min="11546" max="11546" width="6.5703125" style="110" customWidth="1"/>
    <col min="11547" max="11548" width="6.7109375" style="110" customWidth="1"/>
    <col min="11549" max="11776" width="11.42578125" style="110"/>
    <col min="11777" max="11777" width="19.42578125" style="110" customWidth="1"/>
    <col min="11778" max="11778" width="8.42578125" style="110" customWidth="1"/>
    <col min="11779" max="11779" width="8.140625" style="110" customWidth="1"/>
    <col min="11780" max="11780" width="7.5703125" style="110" customWidth="1"/>
    <col min="11781" max="11781" width="1.7109375" style="110" customWidth="1"/>
    <col min="11782" max="11784" width="6.7109375" style="110" customWidth="1"/>
    <col min="11785" max="11785" width="1.7109375" style="110" customWidth="1"/>
    <col min="11786" max="11788" width="6.7109375" style="110" customWidth="1"/>
    <col min="11789" max="11789" width="1.7109375" style="110" customWidth="1"/>
    <col min="11790" max="11792" width="6.7109375" style="110" customWidth="1"/>
    <col min="11793" max="11793" width="1.7109375" style="110" customWidth="1"/>
    <col min="11794" max="11796" width="6.7109375" style="110" customWidth="1"/>
    <col min="11797" max="11797" width="1.7109375" style="110" customWidth="1"/>
    <col min="11798" max="11800" width="6.7109375" style="110" customWidth="1"/>
    <col min="11801" max="11801" width="1.7109375" style="110" customWidth="1"/>
    <col min="11802" max="11802" width="6.5703125" style="110" customWidth="1"/>
    <col min="11803" max="11804" width="6.7109375" style="110" customWidth="1"/>
    <col min="11805" max="12032" width="11.42578125" style="110"/>
    <col min="12033" max="12033" width="19.42578125" style="110" customWidth="1"/>
    <col min="12034" max="12034" width="8.42578125" style="110" customWidth="1"/>
    <col min="12035" max="12035" width="8.140625" style="110" customWidth="1"/>
    <col min="12036" max="12036" width="7.5703125" style="110" customWidth="1"/>
    <col min="12037" max="12037" width="1.7109375" style="110" customWidth="1"/>
    <col min="12038" max="12040" width="6.7109375" style="110" customWidth="1"/>
    <col min="12041" max="12041" width="1.7109375" style="110" customWidth="1"/>
    <col min="12042" max="12044" width="6.7109375" style="110" customWidth="1"/>
    <col min="12045" max="12045" width="1.7109375" style="110" customWidth="1"/>
    <col min="12046" max="12048" width="6.7109375" style="110" customWidth="1"/>
    <col min="12049" max="12049" width="1.7109375" style="110" customWidth="1"/>
    <col min="12050" max="12052" width="6.7109375" style="110" customWidth="1"/>
    <col min="12053" max="12053" width="1.7109375" style="110" customWidth="1"/>
    <col min="12054" max="12056" width="6.7109375" style="110" customWidth="1"/>
    <col min="12057" max="12057" width="1.7109375" style="110" customWidth="1"/>
    <col min="12058" max="12058" width="6.5703125" style="110" customWidth="1"/>
    <col min="12059" max="12060" width="6.7109375" style="110" customWidth="1"/>
    <col min="12061" max="12288" width="11.42578125" style="110"/>
    <col min="12289" max="12289" width="19.42578125" style="110" customWidth="1"/>
    <col min="12290" max="12290" width="8.42578125" style="110" customWidth="1"/>
    <col min="12291" max="12291" width="8.140625" style="110" customWidth="1"/>
    <col min="12292" max="12292" width="7.5703125" style="110" customWidth="1"/>
    <col min="12293" max="12293" width="1.7109375" style="110" customWidth="1"/>
    <col min="12294" max="12296" width="6.7109375" style="110" customWidth="1"/>
    <col min="12297" max="12297" width="1.7109375" style="110" customWidth="1"/>
    <col min="12298" max="12300" width="6.7109375" style="110" customWidth="1"/>
    <col min="12301" max="12301" width="1.7109375" style="110" customWidth="1"/>
    <col min="12302" max="12304" width="6.7109375" style="110" customWidth="1"/>
    <col min="12305" max="12305" width="1.7109375" style="110" customWidth="1"/>
    <col min="12306" max="12308" width="6.7109375" style="110" customWidth="1"/>
    <col min="12309" max="12309" width="1.7109375" style="110" customWidth="1"/>
    <col min="12310" max="12312" width="6.7109375" style="110" customWidth="1"/>
    <col min="12313" max="12313" width="1.7109375" style="110" customWidth="1"/>
    <col min="12314" max="12314" width="6.5703125" style="110" customWidth="1"/>
    <col min="12315" max="12316" width="6.7109375" style="110" customWidth="1"/>
    <col min="12317" max="12544" width="11.42578125" style="110"/>
    <col min="12545" max="12545" width="19.42578125" style="110" customWidth="1"/>
    <col min="12546" max="12546" width="8.42578125" style="110" customWidth="1"/>
    <col min="12547" max="12547" width="8.140625" style="110" customWidth="1"/>
    <col min="12548" max="12548" width="7.5703125" style="110" customWidth="1"/>
    <col min="12549" max="12549" width="1.7109375" style="110" customWidth="1"/>
    <col min="12550" max="12552" width="6.7109375" style="110" customWidth="1"/>
    <col min="12553" max="12553" width="1.7109375" style="110" customWidth="1"/>
    <col min="12554" max="12556" width="6.7109375" style="110" customWidth="1"/>
    <col min="12557" max="12557" width="1.7109375" style="110" customWidth="1"/>
    <col min="12558" max="12560" width="6.7109375" style="110" customWidth="1"/>
    <col min="12561" max="12561" width="1.7109375" style="110" customWidth="1"/>
    <col min="12562" max="12564" width="6.7109375" style="110" customWidth="1"/>
    <col min="12565" max="12565" width="1.7109375" style="110" customWidth="1"/>
    <col min="12566" max="12568" width="6.7109375" style="110" customWidth="1"/>
    <col min="12569" max="12569" width="1.7109375" style="110" customWidth="1"/>
    <col min="12570" max="12570" width="6.5703125" style="110" customWidth="1"/>
    <col min="12571" max="12572" width="6.7109375" style="110" customWidth="1"/>
    <col min="12573" max="12800" width="11.42578125" style="110"/>
    <col min="12801" max="12801" width="19.42578125" style="110" customWidth="1"/>
    <col min="12802" max="12802" width="8.42578125" style="110" customWidth="1"/>
    <col min="12803" max="12803" width="8.140625" style="110" customWidth="1"/>
    <col min="12804" max="12804" width="7.5703125" style="110" customWidth="1"/>
    <col min="12805" max="12805" width="1.7109375" style="110" customWidth="1"/>
    <col min="12806" max="12808" width="6.7109375" style="110" customWidth="1"/>
    <col min="12809" max="12809" width="1.7109375" style="110" customWidth="1"/>
    <col min="12810" max="12812" width="6.7109375" style="110" customWidth="1"/>
    <col min="12813" max="12813" width="1.7109375" style="110" customWidth="1"/>
    <col min="12814" max="12816" width="6.7109375" style="110" customWidth="1"/>
    <col min="12817" max="12817" width="1.7109375" style="110" customWidth="1"/>
    <col min="12818" max="12820" width="6.7109375" style="110" customWidth="1"/>
    <col min="12821" max="12821" width="1.7109375" style="110" customWidth="1"/>
    <col min="12822" max="12824" width="6.7109375" style="110" customWidth="1"/>
    <col min="12825" max="12825" width="1.7109375" style="110" customWidth="1"/>
    <col min="12826" max="12826" width="6.5703125" style="110" customWidth="1"/>
    <col min="12827" max="12828" width="6.7109375" style="110" customWidth="1"/>
    <col min="12829" max="13056" width="11.42578125" style="110"/>
    <col min="13057" max="13057" width="19.42578125" style="110" customWidth="1"/>
    <col min="13058" max="13058" width="8.42578125" style="110" customWidth="1"/>
    <col min="13059" max="13059" width="8.140625" style="110" customWidth="1"/>
    <col min="13060" max="13060" width="7.5703125" style="110" customWidth="1"/>
    <col min="13061" max="13061" width="1.7109375" style="110" customWidth="1"/>
    <col min="13062" max="13064" width="6.7109375" style="110" customWidth="1"/>
    <col min="13065" max="13065" width="1.7109375" style="110" customWidth="1"/>
    <col min="13066" max="13068" width="6.7109375" style="110" customWidth="1"/>
    <col min="13069" max="13069" width="1.7109375" style="110" customWidth="1"/>
    <col min="13070" max="13072" width="6.7109375" style="110" customWidth="1"/>
    <col min="13073" max="13073" width="1.7109375" style="110" customWidth="1"/>
    <col min="13074" max="13076" width="6.7109375" style="110" customWidth="1"/>
    <col min="13077" max="13077" width="1.7109375" style="110" customWidth="1"/>
    <col min="13078" max="13080" width="6.7109375" style="110" customWidth="1"/>
    <col min="13081" max="13081" width="1.7109375" style="110" customWidth="1"/>
    <col min="13082" max="13082" width="6.5703125" style="110" customWidth="1"/>
    <col min="13083" max="13084" width="6.7109375" style="110" customWidth="1"/>
    <col min="13085" max="13312" width="11.42578125" style="110"/>
    <col min="13313" max="13313" width="19.42578125" style="110" customWidth="1"/>
    <col min="13314" max="13314" width="8.42578125" style="110" customWidth="1"/>
    <col min="13315" max="13315" width="8.140625" style="110" customWidth="1"/>
    <col min="13316" max="13316" width="7.5703125" style="110" customWidth="1"/>
    <col min="13317" max="13317" width="1.7109375" style="110" customWidth="1"/>
    <col min="13318" max="13320" width="6.7109375" style="110" customWidth="1"/>
    <col min="13321" max="13321" width="1.7109375" style="110" customWidth="1"/>
    <col min="13322" max="13324" width="6.7109375" style="110" customWidth="1"/>
    <col min="13325" max="13325" width="1.7109375" style="110" customWidth="1"/>
    <col min="13326" max="13328" width="6.7109375" style="110" customWidth="1"/>
    <col min="13329" max="13329" width="1.7109375" style="110" customWidth="1"/>
    <col min="13330" max="13332" width="6.7109375" style="110" customWidth="1"/>
    <col min="13333" max="13333" width="1.7109375" style="110" customWidth="1"/>
    <col min="13334" max="13336" width="6.7109375" style="110" customWidth="1"/>
    <col min="13337" max="13337" width="1.7109375" style="110" customWidth="1"/>
    <col min="13338" max="13338" width="6.5703125" style="110" customWidth="1"/>
    <col min="13339" max="13340" width="6.7109375" style="110" customWidth="1"/>
    <col min="13341" max="13568" width="11.42578125" style="110"/>
    <col min="13569" max="13569" width="19.42578125" style="110" customWidth="1"/>
    <col min="13570" max="13570" width="8.42578125" style="110" customWidth="1"/>
    <col min="13571" max="13571" width="8.140625" style="110" customWidth="1"/>
    <col min="13572" max="13572" width="7.5703125" style="110" customWidth="1"/>
    <col min="13573" max="13573" width="1.7109375" style="110" customWidth="1"/>
    <col min="13574" max="13576" width="6.7109375" style="110" customWidth="1"/>
    <col min="13577" max="13577" width="1.7109375" style="110" customWidth="1"/>
    <col min="13578" max="13580" width="6.7109375" style="110" customWidth="1"/>
    <col min="13581" max="13581" width="1.7109375" style="110" customWidth="1"/>
    <col min="13582" max="13584" width="6.7109375" style="110" customWidth="1"/>
    <col min="13585" max="13585" width="1.7109375" style="110" customWidth="1"/>
    <col min="13586" max="13588" width="6.7109375" style="110" customWidth="1"/>
    <col min="13589" max="13589" width="1.7109375" style="110" customWidth="1"/>
    <col min="13590" max="13592" width="6.7109375" style="110" customWidth="1"/>
    <col min="13593" max="13593" width="1.7109375" style="110" customWidth="1"/>
    <col min="13594" max="13594" width="6.5703125" style="110" customWidth="1"/>
    <col min="13595" max="13596" width="6.7109375" style="110" customWidth="1"/>
    <col min="13597" max="13824" width="11.42578125" style="110"/>
    <col min="13825" max="13825" width="19.42578125" style="110" customWidth="1"/>
    <col min="13826" max="13826" width="8.42578125" style="110" customWidth="1"/>
    <col min="13827" max="13827" width="8.140625" style="110" customWidth="1"/>
    <col min="13828" max="13828" width="7.5703125" style="110" customWidth="1"/>
    <col min="13829" max="13829" width="1.7109375" style="110" customWidth="1"/>
    <col min="13830" max="13832" width="6.7109375" style="110" customWidth="1"/>
    <col min="13833" max="13833" width="1.7109375" style="110" customWidth="1"/>
    <col min="13834" max="13836" width="6.7109375" style="110" customWidth="1"/>
    <col min="13837" max="13837" width="1.7109375" style="110" customWidth="1"/>
    <col min="13838" max="13840" width="6.7109375" style="110" customWidth="1"/>
    <col min="13841" max="13841" width="1.7109375" style="110" customWidth="1"/>
    <col min="13842" max="13844" width="6.7109375" style="110" customWidth="1"/>
    <col min="13845" max="13845" width="1.7109375" style="110" customWidth="1"/>
    <col min="13846" max="13848" width="6.7109375" style="110" customWidth="1"/>
    <col min="13849" max="13849" width="1.7109375" style="110" customWidth="1"/>
    <col min="13850" max="13850" width="6.5703125" style="110" customWidth="1"/>
    <col min="13851" max="13852" width="6.7109375" style="110" customWidth="1"/>
    <col min="13853" max="14080" width="11.42578125" style="110"/>
    <col min="14081" max="14081" width="19.42578125" style="110" customWidth="1"/>
    <col min="14082" max="14082" width="8.42578125" style="110" customWidth="1"/>
    <col min="14083" max="14083" width="8.140625" style="110" customWidth="1"/>
    <col min="14084" max="14084" width="7.5703125" style="110" customWidth="1"/>
    <col min="14085" max="14085" width="1.7109375" style="110" customWidth="1"/>
    <col min="14086" max="14088" width="6.7109375" style="110" customWidth="1"/>
    <col min="14089" max="14089" width="1.7109375" style="110" customWidth="1"/>
    <col min="14090" max="14092" width="6.7109375" style="110" customWidth="1"/>
    <col min="14093" max="14093" width="1.7109375" style="110" customWidth="1"/>
    <col min="14094" max="14096" width="6.7109375" style="110" customWidth="1"/>
    <col min="14097" max="14097" width="1.7109375" style="110" customWidth="1"/>
    <col min="14098" max="14100" width="6.7109375" style="110" customWidth="1"/>
    <col min="14101" max="14101" width="1.7109375" style="110" customWidth="1"/>
    <col min="14102" max="14104" width="6.7109375" style="110" customWidth="1"/>
    <col min="14105" max="14105" width="1.7109375" style="110" customWidth="1"/>
    <col min="14106" max="14106" width="6.5703125" style="110" customWidth="1"/>
    <col min="14107" max="14108" width="6.7109375" style="110" customWidth="1"/>
    <col min="14109" max="14336" width="11.42578125" style="110"/>
    <col min="14337" max="14337" width="19.42578125" style="110" customWidth="1"/>
    <col min="14338" max="14338" width="8.42578125" style="110" customWidth="1"/>
    <col min="14339" max="14339" width="8.140625" style="110" customWidth="1"/>
    <col min="14340" max="14340" width="7.5703125" style="110" customWidth="1"/>
    <col min="14341" max="14341" width="1.7109375" style="110" customWidth="1"/>
    <col min="14342" max="14344" width="6.7109375" style="110" customWidth="1"/>
    <col min="14345" max="14345" width="1.7109375" style="110" customWidth="1"/>
    <col min="14346" max="14348" width="6.7109375" style="110" customWidth="1"/>
    <col min="14349" max="14349" width="1.7109375" style="110" customWidth="1"/>
    <col min="14350" max="14352" width="6.7109375" style="110" customWidth="1"/>
    <col min="14353" max="14353" width="1.7109375" style="110" customWidth="1"/>
    <col min="14354" max="14356" width="6.7109375" style="110" customWidth="1"/>
    <col min="14357" max="14357" width="1.7109375" style="110" customWidth="1"/>
    <col min="14358" max="14360" width="6.7109375" style="110" customWidth="1"/>
    <col min="14361" max="14361" width="1.7109375" style="110" customWidth="1"/>
    <col min="14362" max="14362" width="6.5703125" style="110" customWidth="1"/>
    <col min="14363" max="14364" width="6.7109375" style="110" customWidth="1"/>
    <col min="14365" max="14592" width="11.42578125" style="110"/>
    <col min="14593" max="14593" width="19.42578125" style="110" customWidth="1"/>
    <col min="14594" max="14594" width="8.42578125" style="110" customWidth="1"/>
    <col min="14595" max="14595" width="8.140625" style="110" customWidth="1"/>
    <col min="14596" max="14596" width="7.5703125" style="110" customWidth="1"/>
    <col min="14597" max="14597" width="1.7109375" style="110" customWidth="1"/>
    <col min="14598" max="14600" width="6.7109375" style="110" customWidth="1"/>
    <col min="14601" max="14601" width="1.7109375" style="110" customWidth="1"/>
    <col min="14602" max="14604" width="6.7109375" style="110" customWidth="1"/>
    <col min="14605" max="14605" width="1.7109375" style="110" customWidth="1"/>
    <col min="14606" max="14608" width="6.7109375" style="110" customWidth="1"/>
    <col min="14609" max="14609" width="1.7109375" style="110" customWidth="1"/>
    <col min="14610" max="14612" width="6.7109375" style="110" customWidth="1"/>
    <col min="14613" max="14613" width="1.7109375" style="110" customWidth="1"/>
    <col min="14614" max="14616" width="6.7109375" style="110" customWidth="1"/>
    <col min="14617" max="14617" width="1.7109375" style="110" customWidth="1"/>
    <col min="14618" max="14618" width="6.5703125" style="110" customWidth="1"/>
    <col min="14619" max="14620" width="6.7109375" style="110" customWidth="1"/>
    <col min="14621" max="14848" width="11.42578125" style="110"/>
    <col min="14849" max="14849" width="19.42578125" style="110" customWidth="1"/>
    <col min="14850" max="14850" width="8.42578125" style="110" customWidth="1"/>
    <col min="14851" max="14851" width="8.140625" style="110" customWidth="1"/>
    <col min="14852" max="14852" width="7.5703125" style="110" customWidth="1"/>
    <col min="14853" max="14853" width="1.7109375" style="110" customWidth="1"/>
    <col min="14854" max="14856" width="6.7109375" style="110" customWidth="1"/>
    <col min="14857" max="14857" width="1.7109375" style="110" customWidth="1"/>
    <col min="14858" max="14860" width="6.7109375" style="110" customWidth="1"/>
    <col min="14861" max="14861" width="1.7109375" style="110" customWidth="1"/>
    <col min="14862" max="14864" width="6.7109375" style="110" customWidth="1"/>
    <col min="14865" max="14865" width="1.7109375" style="110" customWidth="1"/>
    <col min="14866" max="14868" width="6.7109375" style="110" customWidth="1"/>
    <col min="14869" max="14869" width="1.7109375" style="110" customWidth="1"/>
    <col min="14870" max="14872" width="6.7109375" style="110" customWidth="1"/>
    <col min="14873" max="14873" width="1.7109375" style="110" customWidth="1"/>
    <col min="14874" max="14874" width="6.5703125" style="110" customWidth="1"/>
    <col min="14875" max="14876" width="6.7109375" style="110" customWidth="1"/>
    <col min="14877" max="15104" width="11.42578125" style="110"/>
    <col min="15105" max="15105" width="19.42578125" style="110" customWidth="1"/>
    <col min="15106" max="15106" width="8.42578125" style="110" customWidth="1"/>
    <col min="15107" max="15107" width="8.140625" style="110" customWidth="1"/>
    <col min="15108" max="15108" width="7.5703125" style="110" customWidth="1"/>
    <col min="15109" max="15109" width="1.7109375" style="110" customWidth="1"/>
    <col min="15110" max="15112" width="6.7109375" style="110" customWidth="1"/>
    <col min="15113" max="15113" width="1.7109375" style="110" customWidth="1"/>
    <col min="15114" max="15116" width="6.7109375" style="110" customWidth="1"/>
    <col min="15117" max="15117" width="1.7109375" style="110" customWidth="1"/>
    <col min="15118" max="15120" width="6.7109375" style="110" customWidth="1"/>
    <col min="15121" max="15121" width="1.7109375" style="110" customWidth="1"/>
    <col min="15122" max="15124" width="6.7109375" style="110" customWidth="1"/>
    <col min="15125" max="15125" width="1.7109375" style="110" customWidth="1"/>
    <col min="15126" max="15128" width="6.7109375" style="110" customWidth="1"/>
    <col min="15129" max="15129" width="1.7109375" style="110" customWidth="1"/>
    <col min="15130" max="15130" width="6.5703125" style="110" customWidth="1"/>
    <col min="15131" max="15132" width="6.7109375" style="110" customWidth="1"/>
    <col min="15133" max="15360" width="11.42578125" style="110"/>
    <col min="15361" max="15361" width="19.42578125" style="110" customWidth="1"/>
    <col min="15362" max="15362" width="8.42578125" style="110" customWidth="1"/>
    <col min="15363" max="15363" width="8.140625" style="110" customWidth="1"/>
    <col min="15364" max="15364" width="7.5703125" style="110" customWidth="1"/>
    <col min="15365" max="15365" width="1.7109375" style="110" customWidth="1"/>
    <col min="15366" max="15368" width="6.7109375" style="110" customWidth="1"/>
    <col min="15369" max="15369" width="1.7109375" style="110" customWidth="1"/>
    <col min="15370" max="15372" width="6.7109375" style="110" customWidth="1"/>
    <col min="15373" max="15373" width="1.7109375" style="110" customWidth="1"/>
    <col min="15374" max="15376" width="6.7109375" style="110" customWidth="1"/>
    <col min="15377" max="15377" width="1.7109375" style="110" customWidth="1"/>
    <col min="15378" max="15380" width="6.7109375" style="110" customWidth="1"/>
    <col min="15381" max="15381" width="1.7109375" style="110" customWidth="1"/>
    <col min="15382" max="15384" width="6.7109375" style="110" customWidth="1"/>
    <col min="15385" max="15385" width="1.7109375" style="110" customWidth="1"/>
    <col min="15386" max="15386" width="6.5703125" style="110" customWidth="1"/>
    <col min="15387" max="15388" width="6.7109375" style="110" customWidth="1"/>
    <col min="15389" max="15616" width="11.42578125" style="110"/>
    <col min="15617" max="15617" width="19.42578125" style="110" customWidth="1"/>
    <col min="15618" max="15618" width="8.42578125" style="110" customWidth="1"/>
    <col min="15619" max="15619" width="8.140625" style="110" customWidth="1"/>
    <col min="15620" max="15620" width="7.5703125" style="110" customWidth="1"/>
    <col min="15621" max="15621" width="1.7109375" style="110" customWidth="1"/>
    <col min="15622" max="15624" width="6.7109375" style="110" customWidth="1"/>
    <col min="15625" max="15625" width="1.7109375" style="110" customWidth="1"/>
    <col min="15626" max="15628" width="6.7109375" style="110" customWidth="1"/>
    <col min="15629" max="15629" width="1.7109375" style="110" customWidth="1"/>
    <col min="15630" max="15632" width="6.7109375" style="110" customWidth="1"/>
    <col min="15633" max="15633" width="1.7109375" style="110" customWidth="1"/>
    <col min="15634" max="15636" width="6.7109375" style="110" customWidth="1"/>
    <col min="15637" max="15637" width="1.7109375" style="110" customWidth="1"/>
    <col min="15638" max="15640" width="6.7109375" style="110" customWidth="1"/>
    <col min="15641" max="15641" width="1.7109375" style="110" customWidth="1"/>
    <col min="15642" max="15642" width="6.5703125" style="110" customWidth="1"/>
    <col min="15643" max="15644" width="6.7109375" style="110" customWidth="1"/>
    <col min="15645" max="15872" width="11.42578125" style="110"/>
    <col min="15873" max="15873" width="19.42578125" style="110" customWidth="1"/>
    <col min="15874" max="15874" width="8.42578125" style="110" customWidth="1"/>
    <col min="15875" max="15875" width="8.140625" style="110" customWidth="1"/>
    <col min="15876" max="15876" width="7.5703125" style="110" customWidth="1"/>
    <col min="15877" max="15877" width="1.7109375" style="110" customWidth="1"/>
    <col min="15878" max="15880" width="6.7109375" style="110" customWidth="1"/>
    <col min="15881" max="15881" width="1.7109375" style="110" customWidth="1"/>
    <col min="15882" max="15884" width="6.7109375" style="110" customWidth="1"/>
    <col min="15885" max="15885" width="1.7109375" style="110" customWidth="1"/>
    <col min="15886" max="15888" width="6.7109375" style="110" customWidth="1"/>
    <col min="15889" max="15889" width="1.7109375" style="110" customWidth="1"/>
    <col min="15890" max="15892" width="6.7109375" style="110" customWidth="1"/>
    <col min="15893" max="15893" width="1.7109375" style="110" customWidth="1"/>
    <col min="15894" max="15896" width="6.7109375" style="110" customWidth="1"/>
    <col min="15897" max="15897" width="1.7109375" style="110" customWidth="1"/>
    <col min="15898" max="15898" width="6.5703125" style="110" customWidth="1"/>
    <col min="15899" max="15900" width="6.7109375" style="110" customWidth="1"/>
    <col min="15901" max="16128" width="11.42578125" style="110"/>
    <col min="16129" max="16129" width="19.42578125" style="110" customWidth="1"/>
    <col min="16130" max="16130" width="8.42578125" style="110" customWidth="1"/>
    <col min="16131" max="16131" width="8.140625" style="110" customWidth="1"/>
    <col min="16132" max="16132" width="7.5703125" style="110" customWidth="1"/>
    <col min="16133" max="16133" width="1.7109375" style="110" customWidth="1"/>
    <col min="16134" max="16136" width="6.7109375" style="110" customWidth="1"/>
    <col min="16137" max="16137" width="1.7109375" style="110" customWidth="1"/>
    <col min="16138" max="16140" width="6.7109375" style="110" customWidth="1"/>
    <col min="16141" max="16141" width="1.7109375" style="110" customWidth="1"/>
    <col min="16142" max="16144" width="6.7109375" style="110" customWidth="1"/>
    <col min="16145" max="16145" width="1.7109375" style="110" customWidth="1"/>
    <col min="16146" max="16148" width="6.7109375" style="110" customWidth="1"/>
    <col min="16149" max="16149" width="1.7109375" style="110" customWidth="1"/>
    <col min="16150" max="16152" width="6.7109375" style="110" customWidth="1"/>
    <col min="16153" max="16153" width="1.7109375" style="110" customWidth="1"/>
    <col min="16154" max="16154" width="6.5703125" style="110" customWidth="1"/>
    <col min="16155" max="16156" width="6.7109375" style="110" customWidth="1"/>
    <col min="16157" max="16384" width="11.42578125" style="110"/>
  </cols>
  <sheetData>
    <row r="1" spans="1:33" s="166" customFormat="1" ht="15" customHeight="1" x14ac:dyDescent="0.2">
      <c r="A1" s="308" t="s">
        <v>282</v>
      </c>
      <c r="B1" s="308"/>
      <c r="C1" s="308"/>
      <c r="D1" s="308"/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174"/>
      <c r="AD1" s="174"/>
      <c r="AE1" s="286" t="s">
        <v>362</v>
      </c>
      <c r="AF1" s="286"/>
      <c r="AG1" s="174"/>
    </row>
    <row r="2" spans="1:33" s="166" customFormat="1" ht="15" customHeight="1" x14ac:dyDescent="0.2">
      <c r="A2" s="307" t="s">
        <v>122</v>
      </c>
      <c r="B2" s="307"/>
      <c r="C2" s="307"/>
      <c r="D2" s="307"/>
      <c r="E2" s="307"/>
      <c r="F2" s="307"/>
      <c r="G2" s="307"/>
      <c r="H2" s="307"/>
      <c r="I2" s="307"/>
      <c r="J2" s="307"/>
      <c r="K2" s="307"/>
      <c r="L2" s="307"/>
      <c r="M2" s="307"/>
      <c r="N2" s="307"/>
      <c r="O2" s="307"/>
      <c r="P2" s="307"/>
      <c r="Q2" s="307"/>
      <c r="R2" s="307"/>
      <c r="S2" s="307"/>
      <c r="T2" s="307"/>
      <c r="U2" s="307"/>
      <c r="V2" s="307"/>
      <c r="W2" s="307"/>
      <c r="X2" s="307"/>
      <c r="Y2" s="307"/>
      <c r="Z2" s="307"/>
      <c r="AA2" s="307"/>
      <c r="AB2" s="307"/>
      <c r="AC2" s="174"/>
      <c r="AD2" s="174"/>
      <c r="AE2" s="286"/>
      <c r="AF2" s="286"/>
      <c r="AG2" s="174"/>
    </row>
    <row r="3" spans="1:33" s="166" customFormat="1" ht="15" customHeight="1" x14ac:dyDescent="0.2">
      <c r="A3" s="308" t="s">
        <v>257</v>
      </c>
      <c r="B3" s="308"/>
      <c r="C3" s="308"/>
      <c r="D3" s="308"/>
      <c r="E3" s="308"/>
      <c r="F3" s="308"/>
      <c r="G3" s="308"/>
      <c r="H3" s="308"/>
      <c r="I3" s="308"/>
      <c r="J3" s="308"/>
      <c r="K3" s="308"/>
      <c r="L3" s="308"/>
      <c r="M3" s="308"/>
      <c r="N3" s="308"/>
      <c r="O3" s="308"/>
      <c r="P3" s="308"/>
      <c r="Q3" s="308"/>
      <c r="R3" s="308"/>
      <c r="S3" s="308"/>
      <c r="T3" s="308"/>
      <c r="U3" s="308"/>
      <c r="V3" s="308"/>
      <c r="W3" s="308"/>
      <c r="X3" s="308"/>
      <c r="Y3" s="308"/>
      <c r="Z3" s="308"/>
      <c r="AA3" s="308"/>
      <c r="AB3" s="308"/>
      <c r="AC3" s="174"/>
      <c r="AD3" s="174"/>
      <c r="AE3" s="174"/>
      <c r="AF3" s="174"/>
      <c r="AG3" s="174"/>
    </row>
    <row r="4" spans="1:33" s="166" customFormat="1" ht="15" customHeight="1" x14ac:dyDescent="0.2">
      <c r="A4" s="307" t="s">
        <v>258</v>
      </c>
      <c r="B4" s="307"/>
      <c r="C4" s="307"/>
      <c r="D4" s="307"/>
      <c r="E4" s="307"/>
      <c r="F4" s="307"/>
      <c r="G4" s="307"/>
      <c r="H4" s="307"/>
      <c r="I4" s="307"/>
      <c r="J4" s="307"/>
      <c r="K4" s="307"/>
      <c r="L4" s="307"/>
      <c r="M4" s="307"/>
      <c r="N4" s="307"/>
      <c r="O4" s="307"/>
      <c r="P4" s="307"/>
      <c r="Q4" s="307"/>
      <c r="R4" s="307"/>
      <c r="S4" s="307"/>
      <c r="T4" s="307"/>
      <c r="U4" s="307"/>
      <c r="V4" s="307"/>
      <c r="W4" s="307"/>
      <c r="X4" s="307"/>
      <c r="Y4" s="307"/>
      <c r="Z4" s="307"/>
      <c r="AA4" s="307"/>
      <c r="AB4" s="307"/>
      <c r="AC4" s="174"/>
      <c r="AD4" s="174"/>
      <c r="AE4" s="174"/>
      <c r="AF4" s="174"/>
      <c r="AG4" s="174"/>
    </row>
    <row r="5" spans="1:33" s="166" customFormat="1" ht="15" customHeight="1" x14ac:dyDescent="0.2">
      <c r="A5" s="307" t="s">
        <v>259</v>
      </c>
      <c r="B5" s="307"/>
      <c r="C5" s="307"/>
      <c r="D5" s="307"/>
      <c r="E5" s="307"/>
      <c r="F5" s="307"/>
      <c r="G5" s="307"/>
      <c r="H5" s="307"/>
      <c r="I5" s="307"/>
      <c r="J5" s="307"/>
      <c r="K5" s="307"/>
      <c r="L5" s="307"/>
      <c r="M5" s="307"/>
      <c r="N5" s="307"/>
      <c r="O5" s="307"/>
      <c r="P5" s="307"/>
      <c r="Q5" s="307"/>
      <c r="R5" s="307"/>
      <c r="S5" s="307"/>
      <c r="T5" s="307"/>
      <c r="U5" s="307"/>
      <c r="V5" s="307"/>
      <c r="W5" s="307"/>
      <c r="X5" s="307"/>
      <c r="Y5" s="307"/>
      <c r="Z5" s="307"/>
      <c r="AA5" s="307"/>
      <c r="AB5" s="307"/>
      <c r="AC5" s="174"/>
      <c r="AD5" s="174"/>
      <c r="AE5" s="174"/>
      <c r="AF5" s="174"/>
      <c r="AG5" s="174"/>
    </row>
    <row r="6" spans="1:33" s="166" customFormat="1" ht="15" customHeight="1" thickBot="1" x14ac:dyDescent="0.25">
      <c r="A6" s="122"/>
      <c r="B6" s="137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137"/>
      <c r="Y6" s="137"/>
      <c r="Z6" s="137"/>
      <c r="AA6" s="137"/>
      <c r="AB6" s="137"/>
      <c r="AC6" s="174"/>
      <c r="AD6" s="174"/>
      <c r="AE6" s="174"/>
      <c r="AF6" s="174"/>
      <c r="AG6" s="174"/>
    </row>
    <row r="7" spans="1:33" s="174" customFormat="1" ht="15" customHeight="1" x14ac:dyDescent="0.2">
      <c r="A7" s="305" t="s">
        <v>567</v>
      </c>
      <c r="B7" s="302" t="s">
        <v>19</v>
      </c>
      <c r="C7" s="302"/>
      <c r="D7" s="302"/>
      <c r="E7" s="111"/>
      <c r="F7" s="302" t="s">
        <v>116</v>
      </c>
      <c r="G7" s="302"/>
      <c r="H7" s="302"/>
      <c r="I7" s="111"/>
      <c r="J7" s="302" t="s">
        <v>117</v>
      </c>
      <c r="K7" s="302"/>
      <c r="L7" s="302"/>
      <c r="M7" s="111"/>
      <c r="N7" s="302" t="s">
        <v>118</v>
      </c>
      <c r="O7" s="302"/>
      <c r="P7" s="302"/>
      <c r="Q7" s="111"/>
      <c r="R7" s="302" t="s">
        <v>119</v>
      </c>
      <c r="S7" s="302"/>
      <c r="T7" s="302"/>
      <c r="U7" s="111"/>
      <c r="V7" s="302" t="s">
        <v>120</v>
      </c>
      <c r="W7" s="302"/>
      <c r="X7" s="302"/>
      <c r="Y7" s="111"/>
      <c r="Z7" s="302" t="s">
        <v>121</v>
      </c>
      <c r="AA7" s="302"/>
      <c r="AB7" s="302"/>
    </row>
    <row r="8" spans="1:33" s="174" customFormat="1" ht="15" customHeight="1" thickBot="1" x14ac:dyDescent="0.25">
      <c r="A8" s="306"/>
      <c r="B8" s="112" t="s">
        <v>70</v>
      </c>
      <c r="C8" s="112" t="s">
        <v>71</v>
      </c>
      <c r="D8" s="112" t="s">
        <v>72</v>
      </c>
      <c r="E8" s="113"/>
      <c r="F8" s="112" t="s">
        <v>70</v>
      </c>
      <c r="G8" s="112" t="s">
        <v>71</v>
      </c>
      <c r="H8" s="112" t="s">
        <v>72</v>
      </c>
      <c r="I8" s="113"/>
      <c r="J8" s="112" t="s">
        <v>70</v>
      </c>
      <c r="K8" s="112" t="s">
        <v>71</v>
      </c>
      <c r="L8" s="112" t="s">
        <v>72</v>
      </c>
      <c r="M8" s="113"/>
      <c r="N8" s="112" t="s">
        <v>70</v>
      </c>
      <c r="O8" s="112" t="s">
        <v>71</v>
      </c>
      <c r="P8" s="112" t="s">
        <v>72</v>
      </c>
      <c r="Q8" s="113"/>
      <c r="R8" s="112" t="s">
        <v>70</v>
      </c>
      <c r="S8" s="112" t="s">
        <v>71</v>
      </c>
      <c r="T8" s="112" t="s">
        <v>72</v>
      </c>
      <c r="U8" s="113"/>
      <c r="V8" s="112" t="s">
        <v>70</v>
      </c>
      <c r="W8" s="112" t="s">
        <v>71</v>
      </c>
      <c r="X8" s="112" t="s">
        <v>72</v>
      </c>
      <c r="Y8" s="113"/>
      <c r="Z8" s="112" t="s">
        <v>70</v>
      </c>
      <c r="AA8" s="112" t="s">
        <v>71</v>
      </c>
      <c r="AB8" s="112" t="s">
        <v>72</v>
      </c>
    </row>
    <row r="9" spans="1:33" s="126" customFormat="1" ht="15" customHeight="1" x14ac:dyDescent="0.25">
      <c r="A9" s="178"/>
      <c r="B9" s="115"/>
      <c r="C9" s="115"/>
      <c r="D9" s="115"/>
      <c r="E9" s="116"/>
      <c r="F9" s="115"/>
      <c r="G9" s="115"/>
      <c r="H9" s="115"/>
      <c r="I9" s="116"/>
      <c r="J9" s="115"/>
      <c r="K9" s="115"/>
      <c r="L9" s="115"/>
      <c r="M9" s="116"/>
      <c r="N9" s="115"/>
      <c r="O9" s="115"/>
      <c r="P9" s="115"/>
      <c r="Q9" s="116"/>
      <c r="R9" s="115"/>
      <c r="S9" s="115"/>
      <c r="T9" s="115"/>
      <c r="U9" s="116"/>
      <c r="V9" s="115"/>
      <c r="W9" s="115"/>
      <c r="X9" s="115"/>
      <c r="Y9" s="116"/>
      <c r="Z9" s="115"/>
      <c r="AA9" s="115"/>
      <c r="AB9" s="115"/>
      <c r="AC9" s="110"/>
      <c r="AD9" s="110"/>
      <c r="AE9" s="110"/>
      <c r="AF9" s="110"/>
      <c r="AG9" s="110"/>
    </row>
    <row r="10" spans="1:33" s="126" customFormat="1" ht="15" customHeight="1" x14ac:dyDescent="0.25">
      <c r="A10" s="301" t="s">
        <v>570</v>
      </c>
      <c r="B10" s="301" t="s">
        <v>76</v>
      </c>
      <c r="C10" s="301"/>
      <c r="D10" s="301"/>
      <c r="E10" s="301"/>
      <c r="F10" s="301"/>
      <c r="G10" s="301"/>
      <c r="H10" s="301"/>
      <c r="I10" s="301"/>
      <c r="J10" s="301"/>
      <c r="K10" s="301"/>
      <c r="L10" s="301"/>
      <c r="M10" s="301"/>
      <c r="N10" s="301"/>
      <c r="O10" s="301"/>
      <c r="P10" s="301"/>
      <c r="Q10" s="301"/>
      <c r="R10" s="301"/>
      <c r="S10" s="301"/>
      <c r="T10" s="301"/>
      <c r="U10" s="301"/>
      <c r="V10" s="301"/>
      <c r="W10" s="301"/>
      <c r="X10" s="301"/>
      <c r="Y10" s="301"/>
      <c r="Z10" s="301"/>
      <c r="AA10" s="301"/>
      <c r="AB10" s="301"/>
      <c r="AC10" s="110"/>
      <c r="AD10" s="110"/>
      <c r="AE10" s="110"/>
      <c r="AF10" s="110"/>
      <c r="AG10" s="110"/>
    </row>
    <row r="11" spans="1:33" s="126" customFormat="1" ht="15" customHeight="1" x14ac:dyDescent="0.25">
      <c r="A11" s="114"/>
      <c r="B11" s="115"/>
      <c r="C11" s="115"/>
      <c r="D11" s="115"/>
      <c r="E11" s="115"/>
      <c r="F11" s="115"/>
      <c r="G11" s="115"/>
      <c r="H11" s="115"/>
      <c r="I11" s="115"/>
      <c r="J11" s="115"/>
      <c r="K11" s="115"/>
      <c r="L11" s="115"/>
      <c r="M11" s="115"/>
      <c r="N11" s="115"/>
      <c r="O11" s="115"/>
      <c r="P11" s="115"/>
      <c r="Q11" s="115"/>
      <c r="R11" s="115"/>
      <c r="S11" s="115"/>
      <c r="T11" s="115"/>
      <c r="U11" s="115"/>
      <c r="V11" s="115"/>
      <c r="W11" s="115"/>
      <c r="X11" s="115"/>
      <c r="Y11" s="115"/>
      <c r="Z11" s="115"/>
      <c r="AA11" s="115"/>
      <c r="AB11" s="115"/>
      <c r="AC11" s="110"/>
      <c r="AD11" s="110"/>
      <c r="AE11" s="110"/>
      <c r="AF11" s="110"/>
      <c r="AG11" s="110"/>
    </row>
    <row r="12" spans="1:33" s="126" customFormat="1" ht="15" customHeight="1" x14ac:dyDescent="0.25">
      <c r="A12" s="138" t="s">
        <v>19</v>
      </c>
      <c r="B12" s="155">
        <f t="shared" ref="B12:D13" si="0">+B18+B24</f>
        <v>207574</v>
      </c>
      <c r="C12" s="155">
        <f t="shared" si="0"/>
        <v>95018</v>
      </c>
      <c r="D12" s="155">
        <f t="shared" si="0"/>
        <v>112556</v>
      </c>
      <c r="E12" s="155"/>
      <c r="F12" s="155">
        <f t="shared" ref="F12:H14" si="1">+F18+F24</f>
        <v>45881</v>
      </c>
      <c r="G12" s="155">
        <f t="shared" si="1"/>
        <v>22142</v>
      </c>
      <c r="H12" s="155">
        <f t="shared" si="1"/>
        <v>23739</v>
      </c>
      <c r="I12" s="155"/>
      <c r="J12" s="155">
        <f t="shared" ref="J12:L14" si="2">+J18+J24</f>
        <v>37607</v>
      </c>
      <c r="K12" s="155">
        <f t="shared" si="2"/>
        <v>17685</v>
      </c>
      <c r="L12" s="155">
        <f t="shared" si="2"/>
        <v>19922</v>
      </c>
      <c r="M12" s="155"/>
      <c r="N12" s="155">
        <f t="shared" ref="N12:P14" si="3">+N18+N24</f>
        <v>37685</v>
      </c>
      <c r="O12" s="155">
        <f t="shared" si="3"/>
        <v>17326</v>
      </c>
      <c r="P12" s="155">
        <f t="shared" si="3"/>
        <v>20359</v>
      </c>
      <c r="Q12" s="155"/>
      <c r="R12" s="155">
        <f t="shared" ref="R12:T14" si="4">+R18+R24</f>
        <v>36340</v>
      </c>
      <c r="S12" s="155">
        <f t="shared" si="4"/>
        <v>16032</v>
      </c>
      <c r="T12" s="155">
        <f t="shared" si="4"/>
        <v>20308</v>
      </c>
      <c r="U12" s="155"/>
      <c r="V12" s="155">
        <f t="shared" ref="V12:X14" si="5">+V18+V24</f>
        <v>38314</v>
      </c>
      <c r="W12" s="155">
        <f t="shared" si="5"/>
        <v>16910</v>
      </c>
      <c r="X12" s="155">
        <f t="shared" si="5"/>
        <v>21404</v>
      </c>
      <c r="Y12" s="155"/>
      <c r="Z12" s="155">
        <f t="shared" ref="Z12:AB14" si="6">+Z18+Z24</f>
        <v>11747</v>
      </c>
      <c r="AA12" s="155">
        <f t="shared" si="6"/>
        <v>4923</v>
      </c>
      <c r="AB12" s="155">
        <f t="shared" si="6"/>
        <v>6824</v>
      </c>
      <c r="AC12" s="110"/>
      <c r="AD12" s="110"/>
      <c r="AE12" s="110"/>
      <c r="AF12" s="110"/>
      <c r="AG12" s="110"/>
    </row>
    <row r="13" spans="1:33" s="126" customFormat="1" ht="15" customHeight="1" x14ac:dyDescent="0.25">
      <c r="A13" s="118" t="s">
        <v>73</v>
      </c>
      <c r="B13" s="117">
        <f t="shared" si="0"/>
        <v>175723</v>
      </c>
      <c r="C13" s="117">
        <f t="shared" si="0"/>
        <v>79840</v>
      </c>
      <c r="D13" s="117">
        <f t="shared" si="0"/>
        <v>95883</v>
      </c>
      <c r="E13" s="117"/>
      <c r="F13" s="117">
        <f t="shared" si="1"/>
        <v>39330</v>
      </c>
      <c r="G13" s="117">
        <f t="shared" si="1"/>
        <v>18963</v>
      </c>
      <c r="H13" s="117">
        <f t="shared" si="1"/>
        <v>20367</v>
      </c>
      <c r="I13" s="117"/>
      <c r="J13" s="117">
        <f t="shared" si="2"/>
        <v>31586</v>
      </c>
      <c r="K13" s="117">
        <f t="shared" si="2"/>
        <v>14883</v>
      </c>
      <c r="L13" s="117">
        <f t="shared" si="2"/>
        <v>16703</v>
      </c>
      <c r="M13" s="117"/>
      <c r="N13" s="117">
        <f t="shared" si="3"/>
        <v>31408</v>
      </c>
      <c r="O13" s="117">
        <f t="shared" si="3"/>
        <v>14367</v>
      </c>
      <c r="P13" s="117">
        <f t="shared" si="3"/>
        <v>17041</v>
      </c>
      <c r="Q13" s="117"/>
      <c r="R13" s="117">
        <f t="shared" si="4"/>
        <v>30506</v>
      </c>
      <c r="S13" s="117">
        <f t="shared" si="4"/>
        <v>13277</v>
      </c>
      <c r="T13" s="117">
        <f t="shared" si="4"/>
        <v>17229</v>
      </c>
      <c r="U13" s="117"/>
      <c r="V13" s="117">
        <f t="shared" si="5"/>
        <v>31990</v>
      </c>
      <c r="W13" s="117">
        <f t="shared" si="5"/>
        <v>13847</v>
      </c>
      <c r="X13" s="117">
        <f t="shared" si="5"/>
        <v>18143</v>
      </c>
      <c r="Y13" s="117"/>
      <c r="Z13" s="117">
        <f t="shared" si="6"/>
        <v>10903</v>
      </c>
      <c r="AA13" s="117">
        <f t="shared" si="6"/>
        <v>4503</v>
      </c>
      <c r="AB13" s="117">
        <f t="shared" si="6"/>
        <v>6400</v>
      </c>
      <c r="AC13" s="110"/>
      <c r="AD13" s="110"/>
      <c r="AE13" s="110"/>
      <c r="AF13" s="110"/>
      <c r="AG13" s="110"/>
    </row>
    <row r="14" spans="1:33" s="126" customFormat="1" ht="15" customHeight="1" x14ac:dyDescent="0.25">
      <c r="A14" s="118" t="s">
        <v>74</v>
      </c>
      <c r="B14" s="117">
        <f>+B20+B26</f>
        <v>22623</v>
      </c>
      <c r="C14" s="117">
        <f>+C20+C26</f>
        <v>10979</v>
      </c>
      <c r="D14" s="117">
        <f>+D20+D26</f>
        <v>11644</v>
      </c>
      <c r="E14" s="117"/>
      <c r="F14" s="117">
        <f t="shared" si="1"/>
        <v>4761</v>
      </c>
      <c r="G14" s="117">
        <f t="shared" si="1"/>
        <v>2360</v>
      </c>
      <c r="H14" s="117">
        <f t="shared" si="1"/>
        <v>2401</v>
      </c>
      <c r="I14" s="117"/>
      <c r="J14" s="117">
        <f t="shared" si="2"/>
        <v>4411</v>
      </c>
      <c r="K14" s="117">
        <f t="shared" si="2"/>
        <v>2101</v>
      </c>
      <c r="L14" s="117">
        <f t="shared" si="2"/>
        <v>2310</v>
      </c>
      <c r="M14" s="117"/>
      <c r="N14" s="117">
        <f t="shared" si="3"/>
        <v>4578</v>
      </c>
      <c r="O14" s="117">
        <f t="shared" si="3"/>
        <v>2194</v>
      </c>
      <c r="P14" s="117">
        <f t="shared" si="3"/>
        <v>2384</v>
      </c>
      <c r="Q14" s="117"/>
      <c r="R14" s="117">
        <f t="shared" si="4"/>
        <v>4093</v>
      </c>
      <c r="S14" s="117">
        <f t="shared" si="4"/>
        <v>1982</v>
      </c>
      <c r="T14" s="117">
        <f t="shared" si="4"/>
        <v>2111</v>
      </c>
      <c r="U14" s="117"/>
      <c r="V14" s="117">
        <f t="shared" si="5"/>
        <v>4443</v>
      </c>
      <c r="W14" s="117">
        <f t="shared" si="5"/>
        <v>2204</v>
      </c>
      <c r="X14" s="117">
        <f t="shared" si="5"/>
        <v>2239</v>
      </c>
      <c r="Y14" s="117"/>
      <c r="Z14" s="117">
        <f t="shared" si="6"/>
        <v>337</v>
      </c>
      <c r="AA14" s="117">
        <f t="shared" si="6"/>
        <v>138</v>
      </c>
      <c r="AB14" s="117">
        <f t="shared" si="6"/>
        <v>199</v>
      </c>
      <c r="AC14" s="110"/>
      <c r="AD14" s="110"/>
      <c r="AE14" s="110"/>
      <c r="AF14" s="110"/>
      <c r="AG14" s="110"/>
    </row>
    <row r="15" spans="1:33" s="126" customFormat="1" ht="15" customHeight="1" x14ac:dyDescent="0.25">
      <c r="A15" s="118" t="s">
        <v>267</v>
      </c>
      <c r="B15" s="117">
        <f>+B21</f>
        <v>9228</v>
      </c>
      <c r="C15" s="117">
        <f>+C21</f>
        <v>4199</v>
      </c>
      <c r="D15" s="117">
        <f>+D21</f>
        <v>5029</v>
      </c>
      <c r="E15" s="117"/>
      <c r="F15" s="117">
        <f>+F21</f>
        <v>1790</v>
      </c>
      <c r="G15" s="117">
        <f>+G21</f>
        <v>819</v>
      </c>
      <c r="H15" s="117">
        <f>+H21</f>
        <v>971</v>
      </c>
      <c r="I15" s="117"/>
      <c r="J15" s="117">
        <f>+J21</f>
        <v>1610</v>
      </c>
      <c r="K15" s="117">
        <f>+K21</f>
        <v>701</v>
      </c>
      <c r="L15" s="117">
        <f>+L21</f>
        <v>909</v>
      </c>
      <c r="M15" s="117"/>
      <c r="N15" s="117">
        <f>+N21</f>
        <v>1699</v>
      </c>
      <c r="O15" s="117">
        <f>+O21</f>
        <v>765</v>
      </c>
      <c r="P15" s="117">
        <f>+P21</f>
        <v>934</v>
      </c>
      <c r="Q15" s="117"/>
      <c r="R15" s="117">
        <f>+R21</f>
        <v>1741</v>
      </c>
      <c r="S15" s="117">
        <f>+S21</f>
        <v>773</v>
      </c>
      <c r="T15" s="117">
        <f>+T21</f>
        <v>968</v>
      </c>
      <c r="U15" s="117"/>
      <c r="V15" s="117">
        <f>+V21</f>
        <v>1881</v>
      </c>
      <c r="W15" s="117">
        <f>+W21</f>
        <v>859</v>
      </c>
      <c r="X15" s="117">
        <f>+X21</f>
        <v>1022</v>
      </c>
      <c r="Y15" s="117"/>
      <c r="Z15" s="117">
        <f>+Z21</f>
        <v>507</v>
      </c>
      <c r="AA15" s="117">
        <f>+AA21</f>
        <v>282</v>
      </c>
      <c r="AB15" s="117">
        <f>+AB21</f>
        <v>225</v>
      </c>
      <c r="AC15" s="110"/>
      <c r="AD15" s="110"/>
      <c r="AE15" s="110"/>
      <c r="AF15" s="110"/>
      <c r="AG15" s="110"/>
    </row>
    <row r="16" spans="1:33" s="126" customFormat="1" ht="15" customHeight="1" x14ac:dyDescent="0.25">
      <c r="A16" s="114"/>
      <c r="B16" s="119"/>
      <c r="C16" s="119"/>
      <c r="D16" s="119"/>
      <c r="E16" s="119"/>
      <c r="F16" s="119"/>
      <c r="G16" s="119"/>
      <c r="H16" s="119"/>
      <c r="I16" s="119"/>
      <c r="J16" s="119"/>
      <c r="K16" s="119"/>
      <c r="L16" s="119"/>
      <c r="M16" s="119"/>
      <c r="N16" s="119"/>
      <c r="O16" s="119"/>
      <c r="P16" s="119"/>
      <c r="Q16" s="119"/>
      <c r="R16" s="119"/>
      <c r="S16" s="119"/>
      <c r="T16" s="119"/>
      <c r="U16" s="119"/>
      <c r="V16" s="119"/>
      <c r="W16" s="119"/>
      <c r="X16" s="119"/>
      <c r="Y16" s="119"/>
      <c r="Z16" s="119"/>
      <c r="AA16" s="119"/>
      <c r="AB16" s="119"/>
      <c r="AC16" s="110"/>
      <c r="AD16" s="110"/>
      <c r="AE16" s="110"/>
      <c r="AF16" s="110"/>
      <c r="AG16" s="110"/>
    </row>
    <row r="17" spans="1:33" s="126" customFormat="1" ht="15" customHeight="1" x14ac:dyDescent="0.25">
      <c r="A17" s="138" t="s">
        <v>568</v>
      </c>
      <c r="B17" s="119"/>
      <c r="C17" s="119"/>
      <c r="D17" s="119"/>
      <c r="E17" s="120"/>
      <c r="F17" s="119"/>
      <c r="G17" s="119"/>
      <c r="H17" s="119"/>
      <c r="I17" s="120"/>
      <c r="J17" s="119"/>
      <c r="K17" s="119"/>
      <c r="L17" s="119"/>
      <c r="M17" s="120"/>
      <c r="N17" s="119"/>
      <c r="O17" s="119"/>
      <c r="P17" s="119"/>
      <c r="Q17" s="120"/>
      <c r="R17" s="119"/>
      <c r="S17" s="119"/>
      <c r="T17" s="119"/>
      <c r="U17" s="120"/>
      <c r="V17" s="119"/>
      <c r="W17" s="119"/>
      <c r="X17" s="119"/>
      <c r="Y17" s="120"/>
      <c r="Z17" s="119"/>
      <c r="AA17" s="119"/>
      <c r="AB17" s="119"/>
      <c r="AC17" s="110"/>
      <c r="AD17" s="110"/>
      <c r="AE17" s="110"/>
      <c r="AF17" s="110"/>
      <c r="AG17" s="110"/>
    </row>
    <row r="18" spans="1:33" s="126" customFormat="1" ht="15" customHeight="1" x14ac:dyDescent="0.25">
      <c r="A18" s="139" t="s">
        <v>19</v>
      </c>
      <c r="B18" s="155">
        <f>SUM(B19:B21)</f>
        <v>156836</v>
      </c>
      <c r="C18" s="155">
        <f>SUM(C19:C21)</f>
        <v>71945</v>
      </c>
      <c r="D18" s="155">
        <f>SUM(D19:D21)</f>
        <v>84891</v>
      </c>
      <c r="E18" s="155"/>
      <c r="F18" s="155">
        <f>SUM(F19:F21)</f>
        <v>33871</v>
      </c>
      <c r="G18" s="155">
        <f>SUM(G19:G21)</f>
        <v>16398</v>
      </c>
      <c r="H18" s="155">
        <f>SUM(H19:H21)</f>
        <v>17473</v>
      </c>
      <c r="I18" s="176"/>
      <c r="J18" s="155">
        <f>SUM(J19:J21)</f>
        <v>28132</v>
      </c>
      <c r="K18" s="155">
        <f>SUM(K19:K21)</f>
        <v>13208</v>
      </c>
      <c r="L18" s="155">
        <f>SUM(L19:L21)</f>
        <v>14924</v>
      </c>
      <c r="M18" s="176"/>
      <c r="N18" s="155">
        <f>SUM(N19:N21)</f>
        <v>28516</v>
      </c>
      <c r="O18" s="155">
        <f>SUM(O19:O21)</f>
        <v>13130</v>
      </c>
      <c r="P18" s="155">
        <f>SUM(P19:P21)</f>
        <v>15386</v>
      </c>
      <c r="Q18" s="176"/>
      <c r="R18" s="155">
        <f>SUM(R19:R21)</f>
        <v>27630</v>
      </c>
      <c r="S18" s="155">
        <f>SUM(S19:S21)</f>
        <v>12223</v>
      </c>
      <c r="T18" s="155">
        <f>SUM(T19:T21)</f>
        <v>15407</v>
      </c>
      <c r="U18" s="176"/>
      <c r="V18" s="155">
        <f>SUM(V19:V21)</f>
        <v>29892</v>
      </c>
      <c r="W18" s="155">
        <f>SUM(W19:W21)</f>
        <v>13232</v>
      </c>
      <c r="X18" s="155">
        <f>SUM(X19:X21)</f>
        <v>16660</v>
      </c>
      <c r="Y18" s="176"/>
      <c r="Z18" s="155">
        <f>SUM(Z19:Z21)</f>
        <v>8795</v>
      </c>
      <c r="AA18" s="155">
        <f>SUM(AA19:AA21)</f>
        <v>3754</v>
      </c>
      <c r="AB18" s="155">
        <f>SUM(AB19:AB21)</f>
        <v>5041</v>
      </c>
      <c r="AC18" s="110"/>
      <c r="AD18" s="110"/>
      <c r="AE18" s="110"/>
      <c r="AF18" s="110"/>
      <c r="AG18" s="110"/>
    </row>
    <row r="19" spans="1:33" ht="15" customHeight="1" x14ac:dyDescent="0.25">
      <c r="A19" s="118" t="s">
        <v>73</v>
      </c>
      <c r="B19" s="121">
        <v>125595</v>
      </c>
      <c r="C19" s="121">
        <v>57067</v>
      </c>
      <c r="D19" s="121">
        <v>68528</v>
      </c>
      <c r="E19" s="121"/>
      <c r="F19" s="121">
        <v>27449</v>
      </c>
      <c r="G19" s="121">
        <v>13280</v>
      </c>
      <c r="H19" s="121">
        <v>14169</v>
      </c>
      <c r="I19" s="121"/>
      <c r="J19" s="121">
        <v>22234</v>
      </c>
      <c r="K19" s="121">
        <v>10476</v>
      </c>
      <c r="L19" s="121">
        <v>11758</v>
      </c>
      <c r="M19" s="121"/>
      <c r="N19" s="121">
        <v>22369</v>
      </c>
      <c r="O19" s="121">
        <v>10228</v>
      </c>
      <c r="P19" s="121">
        <v>12141</v>
      </c>
      <c r="Q19" s="121"/>
      <c r="R19" s="121">
        <v>21902</v>
      </c>
      <c r="S19" s="121">
        <v>9529</v>
      </c>
      <c r="T19" s="121">
        <v>12373</v>
      </c>
      <c r="U19" s="121"/>
      <c r="V19" s="121">
        <v>23690</v>
      </c>
      <c r="W19" s="121">
        <v>10220</v>
      </c>
      <c r="X19" s="121">
        <v>13470</v>
      </c>
      <c r="Y19" s="121"/>
      <c r="Z19" s="121">
        <v>7951</v>
      </c>
      <c r="AA19" s="121">
        <v>3334</v>
      </c>
      <c r="AB19" s="121">
        <v>4617</v>
      </c>
    </row>
    <row r="20" spans="1:33" ht="15" customHeight="1" x14ac:dyDescent="0.25">
      <c r="A20" s="118" t="s">
        <v>74</v>
      </c>
      <c r="B20" s="121">
        <v>22013</v>
      </c>
      <c r="C20" s="121">
        <v>10679</v>
      </c>
      <c r="D20" s="121">
        <v>11334</v>
      </c>
      <c r="E20" s="121"/>
      <c r="F20" s="121">
        <v>4632</v>
      </c>
      <c r="G20" s="121">
        <v>2299</v>
      </c>
      <c r="H20" s="121">
        <v>2333</v>
      </c>
      <c r="I20" s="121"/>
      <c r="J20" s="121">
        <v>4288</v>
      </c>
      <c r="K20" s="121">
        <v>2031</v>
      </c>
      <c r="L20" s="121">
        <v>2257</v>
      </c>
      <c r="M20" s="121"/>
      <c r="N20" s="121">
        <v>4448</v>
      </c>
      <c r="O20" s="121">
        <v>2137</v>
      </c>
      <c r="P20" s="121">
        <v>2311</v>
      </c>
      <c r="Q20" s="121"/>
      <c r="R20" s="121">
        <v>3987</v>
      </c>
      <c r="S20" s="121">
        <v>1921</v>
      </c>
      <c r="T20" s="121">
        <v>2066</v>
      </c>
      <c r="U20" s="121"/>
      <c r="V20" s="121">
        <v>4321</v>
      </c>
      <c r="W20" s="121">
        <v>2153</v>
      </c>
      <c r="X20" s="121">
        <v>2168</v>
      </c>
      <c r="Y20" s="121"/>
      <c r="Z20" s="121">
        <v>337</v>
      </c>
      <c r="AA20" s="121">
        <v>138</v>
      </c>
      <c r="AB20" s="121">
        <v>199</v>
      </c>
    </row>
    <row r="21" spans="1:33" ht="15" customHeight="1" x14ac:dyDescent="0.25">
      <c r="A21" s="118" t="s">
        <v>267</v>
      </c>
      <c r="B21" s="121">
        <v>9228</v>
      </c>
      <c r="C21" s="121">
        <v>4199</v>
      </c>
      <c r="D21" s="121">
        <v>5029</v>
      </c>
      <c r="E21" s="121"/>
      <c r="F21" s="121">
        <v>1790</v>
      </c>
      <c r="G21" s="121">
        <v>819</v>
      </c>
      <c r="H21" s="121">
        <v>971</v>
      </c>
      <c r="I21" s="121"/>
      <c r="J21" s="121">
        <v>1610</v>
      </c>
      <c r="K21" s="121">
        <v>701</v>
      </c>
      <c r="L21" s="121">
        <v>909</v>
      </c>
      <c r="M21" s="121"/>
      <c r="N21" s="121">
        <v>1699</v>
      </c>
      <c r="O21" s="121">
        <v>765</v>
      </c>
      <c r="P21" s="121">
        <v>934</v>
      </c>
      <c r="Q21" s="121"/>
      <c r="R21" s="121">
        <v>1741</v>
      </c>
      <c r="S21" s="121">
        <v>773</v>
      </c>
      <c r="T21" s="121">
        <v>968</v>
      </c>
      <c r="U21" s="121"/>
      <c r="V21" s="121">
        <v>1881</v>
      </c>
      <c r="W21" s="121">
        <v>859</v>
      </c>
      <c r="X21" s="121">
        <v>1022</v>
      </c>
      <c r="Y21" s="121"/>
      <c r="Z21" s="121">
        <v>507</v>
      </c>
      <c r="AA21" s="121">
        <v>282</v>
      </c>
      <c r="AB21" s="121">
        <v>225</v>
      </c>
    </row>
    <row r="22" spans="1:33" ht="15" customHeight="1" x14ac:dyDescent="0.25">
      <c r="A22" s="118"/>
      <c r="B22" s="121"/>
      <c r="C22" s="121"/>
      <c r="D22" s="121"/>
      <c r="E22" s="121"/>
      <c r="F22" s="121"/>
      <c r="G22" s="121"/>
      <c r="H22" s="121"/>
      <c r="I22" s="121"/>
      <c r="J22" s="121"/>
      <c r="K22" s="121"/>
      <c r="L22" s="121"/>
      <c r="M22" s="121"/>
      <c r="N22" s="121"/>
      <c r="O22" s="121"/>
      <c r="P22" s="121"/>
      <c r="Q22" s="121"/>
      <c r="R22" s="121"/>
      <c r="S22" s="121"/>
      <c r="T22" s="121"/>
      <c r="U22" s="121"/>
      <c r="V22" s="121"/>
      <c r="W22" s="121"/>
      <c r="X22" s="121"/>
      <c r="Y22" s="121"/>
      <c r="Z22" s="121"/>
      <c r="AA22" s="121"/>
      <c r="AB22" s="121"/>
    </row>
    <row r="23" spans="1:33" ht="15" customHeight="1" x14ac:dyDescent="0.25">
      <c r="A23" s="127" t="s">
        <v>569</v>
      </c>
      <c r="B23" s="121"/>
      <c r="C23" s="121"/>
      <c r="D23" s="121"/>
      <c r="E23" s="121"/>
      <c r="F23" s="121"/>
      <c r="G23" s="121"/>
      <c r="H23" s="121"/>
      <c r="I23" s="121"/>
      <c r="J23" s="121"/>
      <c r="K23" s="121"/>
      <c r="L23" s="121"/>
      <c r="M23" s="121"/>
      <c r="N23" s="121"/>
      <c r="O23" s="121"/>
      <c r="P23" s="121"/>
      <c r="Q23" s="121"/>
      <c r="R23" s="121"/>
      <c r="S23" s="121"/>
      <c r="T23" s="121"/>
      <c r="U23" s="121"/>
      <c r="V23" s="121"/>
      <c r="W23" s="121"/>
      <c r="X23" s="121"/>
      <c r="Y23" s="121"/>
      <c r="Z23" s="121"/>
      <c r="AA23" s="121"/>
      <c r="AB23" s="121"/>
    </row>
    <row r="24" spans="1:33" s="126" customFormat="1" ht="15" customHeight="1" x14ac:dyDescent="0.25">
      <c r="A24" s="139" t="s">
        <v>19</v>
      </c>
      <c r="B24" s="155">
        <f>SUM(B25:B27)</f>
        <v>50738</v>
      </c>
      <c r="C24" s="155">
        <f>SUM(C25:C27)</f>
        <v>23073</v>
      </c>
      <c r="D24" s="155">
        <f>SUM(D25:D27)</f>
        <v>27665</v>
      </c>
      <c r="E24" s="155"/>
      <c r="F24" s="155">
        <f>SUM(F25:F27)</f>
        <v>12010</v>
      </c>
      <c r="G24" s="155">
        <f>SUM(G25:G27)</f>
        <v>5744</v>
      </c>
      <c r="H24" s="155">
        <f>SUM(H25:H27)</f>
        <v>6266</v>
      </c>
      <c r="I24" s="176"/>
      <c r="J24" s="155">
        <f>SUM(J25:J27)</f>
        <v>9475</v>
      </c>
      <c r="K24" s="155">
        <f>SUM(K25:K27)</f>
        <v>4477</v>
      </c>
      <c r="L24" s="155">
        <f>SUM(L25:L27)</f>
        <v>4998</v>
      </c>
      <c r="M24" s="176"/>
      <c r="N24" s="155">
        <f>SUM(N25:N27)</f>
        <v>9169</v>
      </c>
      <c r="O24" s="155">
        <f>SUM(O25:O27)</f>
        <v>4196</v>
      </c>
      <c r="P24" s="155">
        <f>SUM(P25:P27)</f>
        <v>4973</v>
      </c>
      <c r="Q24" s="176"/>
      <c r="R24" s="155">
        <f>SUM(R25:R27)</f>
        <v>8710</v>
      </c>
      <c r="S24" s="155">
        <f>SUM(S25:S27)</f>
        <v>3809</v>
      </c>
      <c r="T24" s="155">
        <f>SUM(T25:T27)</f>
        <v>4901</v>
      </c>
      <c r="U24" s="176"/>
      <c r="V24" s="155">
        <f>SUM(V25:V27)</f>
        <v>8422</v>
      </c>
      <c r="W24" s="155">
        <f>SUM(W25:W27)</f>
        <v>3678</v>
      </c>
      <c r="X24" s="155">
        <f>SUM(X25:X27)</f>
        <v>4744</v>
      </c>
      <c r="Y24" s="176"/>
      <c r="Z24" s="155">
        <f>SUM(Z25:Z27)</f>
        <v>2952</v>
      </c>
      <c r="AA24" s="155">
        <f>SUM(AA25:AA27)</f>
        <v>1169</v>
      </c>
      <c r="AB24" s="155">
        <f>SUM(AB25:AB27)</f>
        <v>1783</v>
      </c>
      <c r="AC24" s="110"/>
      <c r="AD24" s="110"/>
      <c r="AE24" s="110"/>
      <c r="AF24" s="110"/>
      <c r="AG24" s="110"/>
    </row>
    <row r="25" spans="1:33" ht="15" customHeight="1" x14ac:dyDescent="0.25">
      <c r="A25" s="118" t="s">
        <v>73</v>
      </c>
      <c r="B25" s="121">
        <v>50128</v>
      </c>
      <c r="C25" s="121">
        <v>22773</v>
      </c>
      <c r="D25" s="121">
        <v>27355</v>
      </c>
      <c r="E25" s="121"/>
      <c r="F25" s="121">
        <v>11881</v>
      </c>
      <c r="G25" s="121">
        <v>5683</v>
      </c>
      <c r="H25" s="121">
        <v>6198</v>
      </c>
      <c r="I25" s="121"/>
      <c r="J25" s="121">
        <v>9352</v>
      </c>
      <c r="K25" s="121">
        <v>4407</v>
      </c>
      <c r="L25" s="121">
        <v>4945</v>
      </c>
      <c r="M25" s="121"/>
      <c r="N25" s="121">
        <v>9039</v>
      </c>
      <c r="O25" s="121">
        <v>4139</v>
      </c>
      <c r="P25" s="121">
        <v>4900</v>
      </c>
      <c r="Q25" s="121"/>
      <c r="R25" s="121">
        <v>8604</v>
      </c>
      <c r="S25" s="121">
        <v>3748</v>
      </c>
      <c r="T25" s="121">
        <v>4856</v>
      </c>
      <c r="U25" s="121"/>
      <c r="V25" s="121">
        <v>8300</v>
      </c>
      <c r="W25" s="121">
        <v>3627</v>
      </c>
      <c r="X25" s="121">
        <v>4673</v>
      </c>
      <c r="Y25" s="121"/>
      <c r="Z25" s="121">
        <v>2952</v>
      </c>
      <c r="AA25" s="121">
        <v>1169</v>
      </c>
      <c r="AB25" s="121">
        <v>1783</v>
      </c>
    </row>
    <row r="26" spans="1:33" ht="15" customHeight="1" x14ac:dyDescent="0.25">
      <c r="A26" s="118" t="s">
        <v>74</v>
      </c>
      <c r="B26" s="121">
        <v>610</v>
      </c>
      <c r="C26" s="121">
        <v>300</v>
      </c>
      <c r="D26" s="121">
        <v>310</v>
      </c>
      <c r="E26" s="121"/>
      <c r="F26" s="121">
        <v>129</v>
      </c>
      <c r="G26" s="121">
        <v>61</v>
      </c>
      <c r="H26" s="121">
        <v>68</v>
      </c>
      <c r="I26" s="121"/>
      <c r="J26" s="121">
        <v>123</v>
      </c>
      <c r="K26" s="121">
        <v>70</v>
      </c>
      <c r="L26" s="121">
        <v>53</v>
      </c>
      <c r="M26" s="121"/>
      <c r="N26" s="121">
        <v>130</v>
      </c>
      <c r="O26" s="121">
        <v>57</v>
      </c>
      <c r="P26" s="121">
        <v>73</v>
      </c>
      <c r="Q26" s="121"/>
      <c r="R26" s="121">
        <v>106</v>
      </c>
      <c r="S26" s="121">
        <v>61</v>
      </c>
      <c r="T26" s="121">
        <v>45</v>
      </c>
      <c r="U26" s="121"/>
      <c r="V26" s="121">
        <v>122</v>
      </c>
      <c r="W26" s="121">
        <v>51</v>
      </c>
      <c r="X26" s="121">
        <v>71</v>
      </c>
      <c r="Y26" s="121"/>
      <c r="Z26" s="121">
        <v>0</v>
      </c>
      <c r="AA26" s="121">
        <v>0</v>
      </c>
      <c r="AB26" s="121">
        <v>0</v>
      </c>
    </row>
    <row r="27" spans="1:33" ht="15" customHeight="1" x14ac:dyDescent="0.25">
      <c r="A27" s="118" t="s">
        <v>267</v>
      </c>
      <c r="B27" s="121">
        <v>0</v>
      </c>
      <c r="C27" s="121">
        <v>0</v>
      </c>
      <c r="D27" s="121">
        <v>0</v>
      </c>
      <c r="E27" s="121"/>
      <c r="F27" s="121">
        <v>0</v>
      </c>
      <c r="G27" s="121">
        <v>0</v>
      </c>
      <c r="H27" s="121">
        <v>0</v>
      </c>
      <c r="I27" s="121"/>
      <c r="J27" s="121">
        <v>0</v>
      </c>
      <c r="K27" s="121">
        <v>0</v>
      </c>
      <c r="L27" s="121">
        <v>0</v>
      </c>
      <c r="M27" s="121"/>
      <c r="N27" s="121">
        <v>0</v>
      </c>
      <c r="O27" s="121">
        <v>0</v>
      </c>
      <c r="P27" s="121">
        <v>0</v>
      </c>
      <c r="Q27" s="121"/>
      <c r="R27" s="121">
        <v>0</v>
      </c>
      <c r="S27" s="121">
        <v>0</v>
      </c>
      <c r="T27" s="121">
        <v>0</v>
      </c>
      <c r="U27" s="121"/>
      <c r="V27" s="121">
        <v>0</v>
      </c>
      <c r="W27" s="121">
        <v>0</v>
      </c>
      <c r="X27" s="121">
        <v>0</v>
      </c>
      <c r="Y27" s="121"/>
      <c r="Z27" s="121">
        <v>0</v>
      </c>
      <c r="AA27" s="121">
        <v>0</v>
      </c>
      <c r="AB27" s="121">
        <v>0</v>
      </c>
    </row>
    <row r="28" spans="1:33" ht="15" customHeight="1" x14ac:dyDescent="0.25">
      <c r="A28" s="118"/>
      <c r="B28" s="121"/>
      <c r="C28" s="121"/>
      <c r="D28" s="121"/>
      <c r="E28" s="121"/>
      <c r="F28" s="121"/>
      <c r="G28" s="121"/>
      <c r="H28" s="121"/>
      <c r="I28" s="121"/>
      <c r="J28" s="121"/>
      <c r="K28" s="121"/>
      <c r="L28" s="121"/>
      <c r="M28" s="121"/>
      <c r="N28" s="121"/>
      <c r="O28" s="121"/>
      <c r="P28" s="121"/>
      <c r="Q28" s="121"/>
      <c r="R28" s="121"/>
      <c r="S28" s="121"/>
      <c r="T28" s="121"/>
      <c r="U28" s="121"/>
      <c r="V28" s="121"/>
      <c r="W28" s="121"/>
      <c r="X28" s="121"/>
      <c r="Y28" s="121"/>
      <c r="Z28" s="121"/>
      <c r="AA28" s="121"/>
      <c r="AB28" s="121"/>
    </row>
    <row r="29" spans="1:33" s="126" customFormat="1" ht="15" customHeight="1" x14ac:dyDescent="0.25">
      <c r="A29" s="301" t="s">
        <v>571</v>
      </c>
      <c r="B29" s="301"/>
      <c r="C29" s="301"/>
      <c r="D29" s="301"/>
      <c r="E29" s="301"/>
      <c r="F29" s="301"/>
      <c r="G29" s="301"/>
      <c r="H29" s="301"/>
      <c r="I29" s="301"/>
      <c r="J29" s="301"/>
      <c r="K29" s="301"/>
      <c r="L29" s="301"/>
      <c r="M29" s="301"/>
      <c r="N29" s="301"/>
      <c r="O29" s="301"/>
      <c r="P29" s="301"/>
      <c r="Q29" s="301"/>
      <c r="R29" s="301"/>
      <c r="S29" s="301"/>
      <c r="T29" s="301"/>
      <c r="U29" s="301"/>
      <c r="V29" s="301"/>
      <c r="W29" s="301"/>
      <c r="X29" s="301"/>
      <c r="Y29" s="301"/>
      <c r="Z29" s="301"/>
      <c r="AA29" s="301"/>
      <c r="AB29" s="301"/>
      <c r="AC29" s="110"/>
      <c r="AD29" s="110"/>
      <c r="AE29" s="110"/>
      <c r="AF29" s="110"/>
      <c r="AG29" s="110"/>
    </row>
    <row r="30" spans="1:33" s="126" customFormat="1" ht="15" customHeight="1" x14ac:dyDescent="0.25">
      <c r="A30" s="114"/>
      <c r="B30" s="115"/>
      <c r="C30" s="115"/>
      <c r="D30" s="115"/>
      <c r="E30" s="115"/>
      <c r="F30" s="115"/>
      <c r="G30" s="115"/>
      <c r="H30" s="115"/>
      <c r="I30" s="115"/>
      <c r="J30" s="115"/>
      <c r="K30" s="115"/>
      <c r="L30" s="115"/>
      <c r="M30" s="115"/>
      <c r="N30" s="115"/>
      <c r="O30" s="115"/>
      <c r="P30" s="115"/>
      <c r="Q30" s="115"/>
      <c r="R30" s="115"/>
      <c r="S30" s="115"/>
      <c r="T30" s="115"/>
      <c r="U30" s="115"/>
      <c r="V30" s="115"/>
      <c r="W30" s="115"/>
      <c r="X30" s="115"/>
      <c r="Y30" s="115"/>
      <c r="Z30" s="115"/>
      <c r="AA30" s="115"/>
      <c r="AB30" s="115"/>
      <c r="AC30" s="110"/>
      <c r="AD30" s="110"/>
      <c r="AE30" s="110"/>
      <c r="AF30" s="110"/>
      <c r="AG30" s="110"/>
    </row>
    <row r="31" spans="1:33" s="126" customFormat="1" ht="15" customHeight="1" x14ac:dyDescent="0.25">
      <c r="A31" s="115" t="s">
        <v>19</v>
      </c>
      <c r="B31" s="177">
        <f t="shared" ref="B31:D34" si="7">+B12/(B12+B62+B113)*100</f>
        <v>61.690397857803056</v>
      </c>
      <c r="C31" s="177">
        <f t="shared" si="7"/>
        <v>57.539937263071209</v>
      </c>
      <c r="D31" s="177">
        <f t="shared" si="7"/>
        <v>65.690457153195638</v>
      </c>
      <c r="E31" s="177"/>
      <c r="F31" s="177">
        <f t="shared" ref="F31:H34" si="8">+F12/(F12+F62+F113)*100</f>
        <v>56.951168044487474</v>
      </c>
      <c r="G31" s="177">
        <f t="shared" si="8"/>
        <v>52.781883194278898</v>
      </c>
      <c r="H31" s="177">
        <f t="shared" si="8"/>
        <v>61.48088677095204</v>
      </c>
      <c r="I31" s="177"/>
      <c r="J31" s="177">
        <f t="shared" ref="J31:L34" si="9">+J12/(J12+J62+J113)*100</f>
        <v>55.26215247163934</v>
      </c>
      <c r="K31" s="177">
        <f t="shared" si="9"/>
        <v>51.263841382109106</v>
      </c>
      <c r="L31" s="177">
        <f t="shared" si="9"/>
        <v>59.372951063956606</v>
      </c>
      <c r="M31" s="177"/>
      <c r="N31" s="177">
        <f t="shared" ref="N31:P34" si="10">+N12/(N12+N62+N113)*100</f>
        <v>64.502601670546355</v>
      </c>
      <c r="O31" s="177">
        <f t="shared" si="10"/>
        <v>60.186889915586896</v>
      </c>
      <c r="P31" s="177">
        <f t="shared" si="10"/>
        <v>68.694537233863073</v>
      </c>
      <c r="Q31" s="177"/>
      <c r="R31" s="177">
        <f t="shared" ref="R31:T34" si="11">+R12/(R12+R62+R113)*100</f>
        <v>56.98336286516237</v>
      </c>
      <c r="S31" s="177">
        <f t="shared" si="11"/>
        <v>53.031656246898883</v>
      </c>
      <c r="T31" s="177">
        <f t="shared" si="11"/>
        <v>60.544988372786356</v>
      </c>
      <c r="U31" s="177"/>
      <c r="V31" s="177">
        <f t="shared" ref="V31:X34" si="12">+V12/(V12+V62+V113)*100</f>
        <v>74.254816078142554</v>
      </c>
      <c r="W31" s="177">
        <f t="shared" si="12"/>
        <v>71.658615136876008</v>
      </c>
      <c r="X31" s="177">
        <f t="shared" si="12"/>
        <v>76.44285714285715</v>
      </c>
      <c r="Y31" s="177"/>
      <c r="Z31" s="177">
        <f t="shared" ref="Z31:AB34" si="13">+Z12/(Z12+Z62+Z113)*100</f>
        <v>83.501563832812053</v>
      </c>
      <c r="AA31" s="177">
        <f t="shared" si="13"/>
        <v>81.103789126853371</v>
      </c>
      <c r="AB31" s="177">
        <f t="shared" si="13"/>
        <v>85.321330332583145</v>
      </c>
      <c r="AC31" s="110"/>
      <c r="AD31" s="235"/>
      <c r="AE31" s="110"/>
      <c r="AF31" s="110"/>
      <c r="AG31" s="110"/>
    </row>
    <row r="32" spans="1:33" s="126" customFormat="1" ht="15" customHeight="1" x14ac:dyDescent="0.25">
      <c r="A32" s="110" t="s">
        <v>73</v>
      </c>
      <c r="B32" s="128">
        <f t="shared" si="7"/>
        <v>59.329799446282664</v>
      </c>
      <c r="C32" s="128">
        <f t="shared" si="7"/>
        <v>55.049920017651274</v>
      </c>
      <c r="D32" s="128">
        <f t="shared" si="7"/>
        <v>63.436499325164739</v>
      </c>
      <c r="E32" s="128"/>
      <c r="F32" s="128">
        <f t="shared" si="8"/>
        <v>54.478211485719029</v>
      </c>
      <c r="G32" s="128">
        <f t="shared" si="8"/>
        <v>50.32109117928033</v>
      </c>
      <c r="H32" s="128">
        <f t="shared" si="8"/>
        <v>59.017676035931608</v>
      </c>
      <c r="I32" s="128"/>
      <c r="J32" s="128">
        <f t="shared" si="9"/>
        <v>52.391852441613587</v>
      </c>
      <c r="K32" s="128">
        <f t="shared" si="9"/>
        <v>48.565834557023983</v>
      </c>
      <c r="L32" s="128">
        <f t="shared" si="9"/>
        <v>56.347198326755056</v>
      </c>
      <c r="M32" s="128"/>
      <c r="N32" s="128">
        <f t="shared" si="10"/>
        <v>62.089552238805965</v>
      </c>
      <c r="O32" s="128">
        <f t="shared" si="10"/>
        <v>57.777688409876937</v>
      </c>
      <c r="P32" s="128">
        <f t="shared" si="10"/>
        <v>66.258408180722427</v>
      </c>
      <c r="Q32" s="128"/>
      <c r="R32" s="128">
        <f t="shared" si="11"/>
        <v>54.733027127888626</v>
      </c>
      <c r="S32" s="128">
        <f t="shared" si="11"/>
        <v>50.617613419748373</v>
      </c>
      <c r="T32" s="128">
        <f t="shared" si="11"/>
        <v>58.391513590456178</v>
      </c>
      <c r="U32" s="128"/>
      <c r="V32" s="128">
        <f t="shared" si="12"/>
        <v>72.321569868650101</v>
      </c>
      <c r="W32" s="128">
        <f t="shared" si="12"/>
        <v>69.241924192419248</v>
      </c>
      <c r="X32" s="128">
        <f t="shared" si="12"/>
        <v>74.862801733030736</v>
      </c>
      <c r="Y32" s="128"/>
      <c r="Z32" s="128">
        <f t="shared" si="13"/>
        <v>82.950395617772372</v>
      </c>
      <c r="AA32" s="128">
        <f t="shared" si="13"/>
        <v>80.281690140845072</v>
      </c>
      <c r="AB32" s="128">
        <f t="shared" si="13"/>
        <v>84.936960849369612</v>
      </c>
      <c r="AC32" s="110"/>
      <c r="AD32" s="110"/>
      <c r="AE32" s="110"/>
      <c r="AF32" s="110"/>
      <c r="AG32" s="110"/>
    </row>
    <row r="33" spans="1:33" s="126" customFormat="1" ht="15" customHeight="1" x14ac:dyDescent="0.25">
      <c r="A33" s="110" t="s">
        <v>74</v>
      </c>
      <c r="B33" s="128">
        <f t="shared" si="7"/>
        <v>80.540425077432445</v>
      </c>
      <c r="C33" s="128">
        <f t="shared" si="7"/>
        <v>76.711850195640025</v>
      </c>
      <c r="D33" s="128">
        <f t="shared" si="7"/>
        <v>84.517674384844312</v>
      </c>
      <c r="E33" s="128"/>
      <c r="F33" s="128">
        <f t="shared" si="8"/>
        <v>80.558375634517759</v>
      </c>
      <c r="G33" s="128">
        <f t="shared" si="8"/>
        <v>76.623376623376629</v>
      </c>
      <c r="H33" s="128">
        <f t="shared" si="8"/>
        <v>84.840989399293292</v>
      </c>
      <c r="I33" s="128"/>
      <c r="J33" s="128">
        <f t="shared" si="9"/>
        <v>79.837104072398191</v>
      </c>
      <c r="K33" s="128">
        <f t="shared" si="9"/>
        <v>74.582889598864043</v>
      </c>
      <c r="L33" s="128">
        <f t="shared" si="9"/>
        <v>85.30280649926145</v>
      </c>
      <c r="M33" s="128"/>
      <c r="N33" s="128">
        <f t="shared" si="10"/>
        <v>80.797740910695381</v>
      </c>
      <c r="O33" s="128">
        <f t="shared" si="10"/>
        <v>75.96952908587258</v>
      </c>
      <c r="P33" s="128">
        <f t="shared" si="10"/>
        <v>85.817134629229656</v>
      </c>
      <c r="Q33" s="128"/>
      <c r="R33" s="128">
        <f t="shared" si="11"/>
        <v>74.323588160522974</v>
      </c>
      <c r="S33" s="128">
        <f t="shared" si="11"/>
        <v>70.159292035398238</v>
      </c>
      <c r="T33" s="128">
        <f t="shared" si="11"/>
        <v>78.709917971662932</v>
      </c>
      <c r="U33" s="128"/>
      <c r="V33" s="128">
        <f t="shared" si="12"/>
        <v>86.406067677946325</v>
      </c>
      <c r="W33" s="128">
        <f t="shared" si="12"/>
        <v>85.992976980101446</v>
      </c>
      <c r="X33" s="128">
        <f t="shared" si="12"/>
        <v>86.816595579682044</v>
      </c>
      <c r="Y33" s="128"/>
      <c r="Z33" s="128">
        <f t="shared" si="13"/>
        <v>99.410029498525077</v>
      </c>
      <c r="AA33" s="128">
        <f t="shared" si="13"/>
        <v>99.280575539568346</v>
      </c>
      <c r="AB33" s="128">
        <f t="shared" si="13"/>
        <v>99.5</v>
      </c>
      <c r="AC33" s="110"/>
      <c r="AD33" s="110"/>
      <c r="AE33" s="110"/>
      <c r="AF33" s="110"/>
      <c r="AG33" s="110"/>
    </row>
    <row r="34" spans="1:33" s="126" customFormat="1" ht="15" customHeight="1" x14ac:dyDescent="0.25">
      <c r="A34" s="110" t="s">
        <v>267</v>
      </c>
      <c r="B34" s="128">
        <f t="shared" si="7"/>
        <v>75.589777195281783</v>
      </c>
      <c r="C34" s="128">
        <f t="shared" si="7"/>
        <v>72.521588946459417</v>
      </c>
      <c r="D34" s="128">
        <f t="shared" si="7"/>
        <v>78.357743845434712</v>
      </c>
      <c r="E34" s="128"/>
      <c r="F34" s="128">
        <f t="shared" si="8"/>
        <v>72.823433685923504</v>
      </c>
      <c r="G34" s="128">
        <f t="shared" si="8"/>
        <v>69.05564924114671</v>
      </c>
      <c r="H34" s="128">
        <f t="shared" si="8"/>
        <v>76.336477987421375</v>
      </c>
      <c r="I34" s="128"/>
      <c r="J34" s="128">
        <f t="shared" si="9"/>
        <v>71.907101384546664</v>
      </c>
      <c r="K34" s="128">
        <f t="shared" si="9"/>
        <v>67.664092664092664</v>
      </c>
      <c r="L34" s="128">
        <f t="shared" si="9"/>
        <v>75.561097256857863</v>
      </c>
      <c r="M34" s="128"/>
      <c r="N34" s="128">
        <f t="shared" si="10"/>
        <v>78.1868384721583</v>
      </c>
      <c r="O34" s="128">
        <f t="shared" si="10"/>
        <v>74.056147144240086</v>
      </c>
      <c r="P34" s="128">
        <f t="shared" si="10"/>
        <v>81.929824561403507</v>
      </c>
      <c r="Q34" s="128"/>
      <c r="R34" s="128">
        <f t="shared" si="11"/>
        <v>68.814229249011859</v>
      </c>
      <c r="S34" s="128">
        <f t="shared" si="11"/>
        <v>65.731292517006807</v>
      </c>
      <c r="T34" s="128">
        <f t="shared" si="11"/>
        <v>71.491875923190548</v>
      </c>
      <c r="U34" s="128"/>
      <c r="V34" s="128">
        <f t="shared" si="12"/>
        <v>84.615384615384613</v>
      </c>
      <c r="W34" s="128">
        <f t="shared" si="12"/>
        <v>82.835101253616202</v>
      </c>
      <c r="X34" s="128">
        <f t="shared" si="12"/>
        <v>86.172006745362566</v>
      </c>
      <c r="Y34" s="128"/>
      <c r="Z34" s="128">
        <f t="shared" si="13"/>
        <v>86.666666666666671</v>
      </c>
      <c r="AA34" s="128">
        <f t="shared" si="13"/>
        <v>87.577639751552795</v>
      </c>
      <c r="AB34" s="128">
        <f t="shared" si="13"/>
        <v>85.551330798479086</v>
      </c>
      <c r="AC34" s="110"/>
      <c r="AD34" s="110"/>
      <c r="AE34" s="110"/>
      <c r="AF34" s="110"/>
      <c r="AG34" s="110"/>
    </row>
    <row r="35" spans="1:33" s="126" customFormat="1" ht="15" customHeight="1" x14ac:dyDescent="0.25">
      <c r="A35" s="129"/>
      <c r="B35" s="130"/>
      <c r="C35" s="130"/>
      <c r="D35" s="130"/>
      <c r="E35" s="130"/>
      <c r="F35" s="130"/>
      <c r="G35" s="130"/>
      <c r="H35" s="130"/>
      <c r="I35" s="130"/>
      <c r="J35" s="130"/>
      <c r="K35" s="130"/>
      <c r="L35" s="130"/>
      <c r="M35" s="130"/>
      <c r="N35" s="130"/>
      <c r="O35" s="130"/>
      <c r="P35" s="130"/>
      <c r="Q35" s="130"/>
      <c r="R35" s="130"/>
      <c r="S35" s="130"/>
      <c r="T35" s="130"/>
      <c r="U35" s="130"/>
      <c r="V35" s="130"/>
      <c r="W35" s="130"/>
      <c r="X35" s="130"/>
      <c r="Y35" s="130"/>
      <c r="Z35" s="130"/>
      <c r="AA35" s="130"/>
      <c r="AB35" s="130"/>
      <c r="AC35" s="110"/>
      <c r="AD35" s="110"/>
      <c r="AE35" s="110"/>
      <c r="AF35" s="110"/>
      <c r="AG35" s="110"/>
    </row>
    <row r="36" spans="1:33" s="126" customFormat="1" ht="15" customHeight="1" x14ac:dyDescent="0.25">
      <c r="A36" s="115" t="s">
        <v>568</v>
      </c>
      <c r="B36" s="130"/>
      <c r="C36" s="130"/>
      <c r="D36" s="130"/>
      <c r="E36" s="131"/>
      <c r="F36" s="130"/>
      <c r="G36" s="130"/>
      <c r="H36" s="130"/>
      <c r="I36" s="131"/>
      <c r="J36" s="130"/>
      <c r="K36" s="130"/>
      <c r="L36" s="130"/>
      <c r="M36" s="131"/>
      <c r="N36" s="130"/>
      <c r="O36" s="130"/>
      <c r="P36" s="130"/>
      <c r="Q36" s="131"/>
      <c r="R36" s="130"/>
      <c r="S36" s="130"/>
      <c r="T36" s="130"/>
      <c r="U36" s="131"/>
      <c r="V36" s="130"/>
      <c r="W36" s="130"/>
      <c r="X36" s="130"/>
      <c r="Y36" s="131"/>
      <c r="Z36" s="130"/>
      <c r="AA36" s="130"/>
      <c r="AB36" s="130"/>
      <c r="AC36" s="110"/>
      <c r="AD36" s="110"/>
      <c r="AE36" s="110"/>
      <c r="AF36" s="110"/>
      <c r="AG36" s="110"/>
    </row>
    <row r="37" spans="1:33" s="126" customFormat="1" ht="15" customHeight="1" x14ac:dyDescent="0.25">
      <c r="A37" s="141" t="s">
        <v>19</v>
      </c>
      <c r="B37" s="177">
        <f t="shared" ref="B37:D40" si="14">+B18/(B18+B68+B119)*100</f>
        <v>60.815312014083581</v>
      </c>
      <c r="C37" s="177">
        <f t="shared" si="14"/>
        <v>56.96493186694854</v>
      </c>
      <c r="D37" s="177">
        <f t="shared" si="14"/>
        <v>64.510760532555167</v>
      </c>
      <c r="E37" s="177"/>
      <c r="F37" s="177">
        <f t="shared" ref="F37:H40" si="15">+F18/(F18+F68+F119)*100</f>
        <v>55.191461626201729</v>
      </c>
      <c r="G37" s="177">
        <f t="shared" si="15"/>
        <v>51.368961844495963</v>
      </c>
      <c r="H37" s="177">
        <f t="shared" si="15"/>
        <v>59.335099157837547</v>
      </c>
      <c r="I37" s="177"/>
      <c r="J37" s="177">
        <f t="shared" ref="J37:L40" si="16">+J18/(J18+J68+J119)*100</f>
        <v>54.37185929648242</v>
      </c>
      <c r="K37" s="177">
        <f t="shared" si="16"/>
        <v>50.665541447696491</v>
      </c>
      <c r="L37" s="177">
        <f t="shared" si="16"/>
        <v>58.135639437497566</v>
      </c>
      <c r="M37" s="177"/>
      <c r="N37" s="177">
        <f t="shared" ref="N37:P40" si="17">+N18/(N18+N68+N119)*100</f>
        <v>63.534077490363842</v>
      </c>
      <c r="O37" s="177">
        <f t="shared" si="17"/>
        <v>59.417141822789389</v>
      </c>
      <c r="P37" s="177">
        <f t="shared" si="17"/>
        <v>67.526881720430111</v>
      </c>
      <c r="Q37" s="177"/>
      <c r="R37" s="177">
        <f t="shared" ref="R37:T40" si="18">+R18/(R18+R68+R119)*100</f>
        <v>56.126594620947422</v>
      </c>
      <c r="S37" s="177">
        <f t="shared" si="18"/>
        <v>52.456976095446549</v>
      </c>
      <c r="T37" s="177">
        <f t="shared" si="18"/>
        <v>59.424538126277625</v>
      </c>
      <c r="U37" s="177"/>
      <c r="V37" s="177">
        <f t="shared" ref="V37:X40" si="19">+V18/(V18+V68+V119)*100</f>
        <v>74.430417569283634</v>
      </c>
      <c r="W37" s="177">
        <f t="shared" si="19"/>
        <v>72.211307574765343</v>
      </c>
      <c r="X37" s="177">
        <f t="shared" si="19"/>
        <v>76.292531025323996</v>
      </c>
      <c r="Y37" s="177"/>
      <c r="Z37" s="177">
        <f t="shared" ref="Z37:AB40" si="20">+Z18/(Z18+Z68+Z119)*100</f>
        <v>83.706100694774904</v>
      </c>
      <c r="AA37" s="177">
        <f t="shared" si="20"/>
        <v>81.911411739035572</v>
      </c>
      <c r="AB37" s="177">
        <f t="shared" si="20"/>
        <v>85.094530722484805</v>
      </c>
      <c r="AC37" s="110"/>
      <c r="AD37" s="110"/>
      <c r="AE37" s="110"/>
      <c r="AF37" s="110"/>
      <c r="AG37" s="110"/>
    </row>
    <row r="38" spans="1:33" ht="15" customHeight="1" x14ac:dyDescent="0.25">
      <c r="A38" s="110" t="s">
        <v>73</v>
      </c>
      <c r="B38" s="128">
        <f t="shared" si="14"/>
        <v>57.542436945914368</v>
      </c>
      <c r="C38" s="128">
        <f t="shared" si="14"/>
        <v>53.56492519101166</v>
      </c>
      <c r="D38" s="128">
        <f t="shared" si="14"/>
        <v>61.33521888173852</v>
      </c>
      <c r="E38" s="132"/>
      <c r="F38" s="128">
        <f t="shared" si="15"/>
        <v>51.651205238695596</v>
      </c>
      <c r="G38" s="128">
        <f t="shared" si="15"/>
        <v>47.897280530909612</v>
      </c>
      <c r="H38" s="128">
        <f t="shared" si="15"/>
        <v>55.746154148798041</v>
      </c>
      <c r="I38" s="132"/>
      <c r="J38" s="128">
        <f t="shared" si="16"/>
        <v>50.40351831701124</v>
      </c>
      <c r="K38" s="128">
        <f t="shared" si="16"/>
        <v>46.990221584282764</v>
      </c>
      <c r="L38" s="128">
        <f t="shared" si="16"/>
        <v>53.891282427353559</v>
      </c>
      <c r="M38" s="132"/>
      <c r="N38" s="128">
        <f t="shared" si="17"/>
        <v>60.147889217531592</v>
      </c>
      <c r="O38" s="128">
        <f t="shared" si="17"/>
        <v>56.06841355114571</v>
      </c>
      <c r="P38" s="128">
        <f t="shared" si="17"/>
        <v>64.075364154528174</v>
      </c>
      <c r="Q38" s="132"/>
      <c r="R38" s="128">
        <f t="shared" si="18"/>
        <v>53.017356152114445</v>
      </c>
      <c r="S38" s="128">
        <f t="shared" si="18"/>
        <v>49.18701285293966</v>
      </c>
      <c r="T38" s="128">
        <f t="shared" si="18"/>
        <v>56.3998541343787</v>
      </c>
      <c r="U38" s="132"/>
      <c r="V38" s="128">
        <f t="shared" si="19"/>
        <v>71.949219461823489</v>
      </c>
      <c r="W38" s="128">
        <f t="shared" si="19"/>
        <v>69.142818483187867</v>
      </c>
      <c r="X38" s="128">
        <f t="shared" si="19"/>
        <v>74.235326536235874</v>
      </c>
      <c r="Y38" s="132"/>
      <c r="Z38" s="128">
        <f t="shared" si="20"/>
        <v>82.969842429301892</v>
      </c>
      <c r="AA38" s="128">
        <f t="shared" si="20"/>
        <v>80.883066472586123</v>
      </c>
      <c r="AB38" s="128">
        <f t="shared" si="20"/>
        <v>84.544955136421891</v>
      </c>
    </row>
    <row r="39" spans="1:33" ht="15" customHeight="1" x14ac:dyDescent="0.25">
      <c r="A39" s="110" t="s">
        <v>74</v>
      </c>
      <c r="B39" s="128">
        <f t="shared" si="14"/>
        <v>80.292529909541884</v>
      </c>
      <c r="C39" s="128">
        <f t="shared" si="14"/>
        <v>76.447848808075022</v>
      </c>
      <c r="D39" s="128">
        <f t="shared" si="14"/>
        <v>84.286457946010259</v>
      </c>
      <c r="E39" s="132"/>
      <c r="F39" s="128">
        <f t="shared" si="15"/>
        <v>80.291211648465946</v>
      </c>
      <c r="G39" s="128">
        <f t="shared" si="15"/>
        <v>76.378737541528238</v>
      </c>
      <c r="H39" s="128">
        <f t="shared" si="15"/>
        <v>84.559623051830371</v>
      </c>
      <c r="I39" s="132"/>
      <c r="J39" s="128">
        <f t="shared" si="16"/>
        <v>79.569493412506958</v>
      </c>
      <c r="K39" s="128">
        <f t="shared" si="16"/>
        <v>74.151150054764514</v>
      </c>
      <c r="L39" s="128">
        <f t="shared" si="16"/>
        <v>85.169811320754718</v>
      </c>
      <c r="M39" s="132"/>
      <c r="N39" s="128">
        <f t="shared" si="17"/>
        <v>80.579710144927546</v>
      </c>
      <c r="O39" s="128">
        <f t="shared" si="17"/>
        <v>75.699610343606096</v>
      </c>
      <c r="P39" s="128">
        <f t="shared" si="17"/>
        <v>85.687801260659995</v>
      </c>
      <c r="Q39" s="132"/>
      <c r="R39" s="128">
        <f t="shared" si="18"/>
        <v>74.011509188787826</v>
      </c>
      <c r="S39" s="128">
        <f t="shared" si="18"/>
        <v>69.803779069767444</v>
      </c>
      <c r="T39" s="128">
        <f t="shared" si="18"/>
        <v>78.40607210626186</v>
      </c>
      <c r="U39" s="132"/>
      <c r="V39" s="128">
        <f t="shared" si="19"/>
        <v>86.21308858739026</v>
      </c>
      <c r="W39" s="128">
        <f t="shared" si="19"/>
        <v>85.913806863527526</v>
      </c>
      <c r="X39" s="128">
        <f t="shared" si="19"/>
        <v>86.512370311252994</v>
      </c>
      <c r="Y39" s="132"/>
      <c r="Z39" s="128">
        <f t="shared" si="20"/>
        <v>99.410029498525077</v>
      </c>
      <c r="AA39" s="128">
        <f t="shared" si="20"/>
        <v>99.280575539568346</v>
      </c>
      <c r="AB39" s="128">
        <f t="shared" si="20"/>
        <v>99.5</v>
      </c>
    </row>
    <row r="40" spans="1:33" ht="15" customHeight="1" x14ac:dyDescent="0.25">
      <c r="A40" s="110" t="s">
        <v>267</v>
      </c>
      <c r="B40" s="128">
        <f t="shared" si="14"/>
        <v>75.589777195281783</v>
      </c>
      <c r="C40" s="128">
        <f t="shared" si="14"/>
        <v>72.521588946459417</v>
      </c>
      <c r="D40" s="128">
        <f t="shared" si="14"/>
        <v>78.357743845434712</v>
      </c>
      <c r="E40" s="132"/>
      <c r="F40" s="128">
        <f t="shared" si="15"/>
        <v>72.823433685923504</v>
      </c>
      <c r="G40" s="128">
        <f t="shared" si="15"/>
        <v>69.05564924114671</v>
      </c>
      <c r="H40" s="128">
        <f t="shared" si="15"/>
        <v>76.336477987421375</v>
      </c>
      <c r="I40" s="132"/>
      <c r="J40" s="128">
        <f t="shared" si="16"/>
        <v>71.907101384546664</v>
      </c>
      <c r="K40" s="128">
        <f t="shared" si="16"/>
        <v>67.664092664092664</v>
      </c>
      <c r="L40" s="128">
        <f t="shared" si="16"/>
        <v>75.561097256857863</v>
      </c>
      <c r="M40" s="132"/>
      <c r="N40" s="128">
        <f t="shared" si="17"/>
        <v>78.1868384721583</v>
      </c>
      <c r="O40" s="128">
        <f t="shared" si="17"/>
        <v>74.056147144240086</v>
      </c>
      <c r="P40" s="128">
        <f t="shared" si="17"/>
        <v>81.929824561403507</v>
      </c>
      <c r="Q40" s="132"/>
      <c r="R40" s="128">
        <f t="shared" si="18"/>
        <v>68.814229249011859</v>
      </c>
      <c r="S40" s="128">
        <f t="shared" si="18"/>
        <v>65.731292517006807</v>
      </c>
      <c r="T40" s="128">
        <f t="shared" si="18"/>
        <v>71.491875923190548</v>
      </c>
      <c r="U40" s="132"/>
      <c r="V40" s="128">
        <f t="shared" si="19"/>
        <v>84.615384615384613</v>
      </c>
      <c r="W40" s="128">
        <f t="shared" si="19"/>
        <v>82.835101253616202</v>
      </c>
      <c r="X40" s="128">
        <f t="shared" si="19"/>
        <v>86.172006745362566</v>
      </c>
      <c r="Y40" s="132"/>
      <c r="Z40" s="128">
        <f t="shared" si="20"/>
        <v>86.666666666666671</v>
      </c>
      <c r="AA40" s="128">
        <f t="shared" si="20"/>
        <v>87.577639751552795</v>
      </c>
      <c r="AB40" s="128">
        <f t="shared" si="20"/>
        <v>85.551330798479086</v>
      </c>
    </row>
    <row r="41" spans="1:33" ht="15" customHeight="1" x14ac:dyDescent="0.25">
      <c r="B41" s="132"/>
      <c r="C41" s="132"/>
      <c r="D41" s="132"/>
      <c r="E41" s="132"/>
      <c r="F41" s="132"/>
      <c r="G41" s="132"/>
      <c r="H41" s="132"/>
      <c r="I41" s="132"/>
      <c r="J41" s="132"/>
      <c r="K41" s="132"/>
      <c r="L41" s="132"/>
      <c r="M41" s="132"/>
      <c r="N41" s="132"/>
      <c r="O41" s="132"/>
      <c r="P41" s="132"/>
      <c r="Q41" s="132"/>
      <c r="R41" s="132"/>
      <c r="S41" s="132"/>
      <c r="T41" s="132"/>
      <c r="U41" s="132"/>
      <c r="V41" s="132"/>
      <c r="W41" s="132"/>
      <c r="X41" s="132"/>
      <c r="Y41" s="132"/>
      <c r="Z41" s="132"/>
      <c r="AA41" s="132"/>
      <c r="AB41" s="132"/>
    </row>
    <row r="42" spans="1:33" ht="15" customHeight="1" x14ac:dyDescent="0.25">
      <c r="A42" s="142" t="s">
        <v>569</v>
      </c>
      <c r="B42" s="132"/>
      <c r="C42" s="132"/>
      <c r="D42" s="132"/>
      <c r="E42" s="132"/>
      <c r="F42" s="132"/>
      <c r="G42" s="132"/>
      <c r="H42" s="132"/>
      <c r="I42" s="132"/>
      <c r="J42" s="132"/>
      <c r="K42" s="132"/>
      <c r="L42" s="132"/>
      <c r="M42" s="132"/>
      <c r="N42" s="132"/>
      <c r="O42" s="132"/>
      <c r="P42" s="132"/>
      <c r="Q42" s="132"/>
      <c r="R42" s="132"/>
      <c r="S42" s="132"/>
      <c r="T42" s="132"/>
      <c r="U42" s="132"/>
      <c r="V42" s="132"/>
      <c r="W42" s="132"/>
      <c r="X42" s="132"/>
      <c r="Y42" s="132"/>
      <c r="Z42" s="132"/>
      <c r="AA42" s="132"/>
      <c r="AB42" s="132"/>
    </row>
    <row r="43" spans="1:33" ht="15" customHeight="1" x14ac:dyDescent="0.25">
      <c r="A43" s="143" t="s">
        <v>19</v>
      </c>
      <c r="B43" s="177">
        <f t="shared" ref="B43:D45" si="21">+B24/(B24+B74+B125)*100</f>
        <v>64.562019646765407</v>
      </c>
      <c r="C43" s="177">
        <f t="shared" si="21"/>
        <v>59.409841130880345</v>
      </c>
      <c r="D43" s="177">
        <f t="shared" si="21"/>
        <v>69.595733440668155</v>
      </c>
      <c r="E43" s="177"/>
      <c r="F43" s="177">
        <f t="shared" ref="F43:H45" si="22">+F24/(F24+F74+F125)*100</f>
        <v>62.578157565652361</v>
      </c>
      <c r="G43" s="177">
        <f t="shared" si="22"/>
        <v>57.279617072197844</v>
      </c>
      <c r="H43" s="177">
        <f t="shared" si="22"/>
        <v>68.376254910519421</v>
      </c>
      <c r="I43" s="177"/>
      <c r="J43" s="177">
        <f t="shared" ref="J43:L45" si="23">+J24/(J24+J74+J125)*100</f>
        <v>58.086071603727319</v>
      </c>
      <c r="K43" s="177">
        <f t="shared" si="23"/>
        <v>53.114248428046032</v>
      </c>
      <c r="L43" s="177">
        <f t="shared" si="23"/>
        <v>63.402258023595081</v>
      </c>
      <c r="M43" s="177"/>
      <c r="N43" s="177">
        <f t="shared" ref="N43:P45" si="24">+N24/(N24+N74+N125)*100</f>
        <v>67.712872018314755</v>
      </c>
      <c r="O43" s="177">
        <f t="shared" si="24"/>
        <v>62.729854985797573</v>
      </c>
      <c r="P43" s="177">
        <f t="shared" si="24"/>
        <v>72.577349678925856</v>
      </c>
      <c r="Q43" s="177"/>
      <c r="R43" s="177">
        <f t="shared" ref="R43:T45" si="25">+R24/(R24+R74+R125)*100</f>
        <v>59.883121347542115</v>
      </c>
      <c r="S43" s="177">
        <f t="shared" si="25"/>
        <v>54.96392496392496</v>
      </c>
      <c r="T43" s="177">
        <f t="shared" si="25"/>
        <v>64.359816152330922</v>
      </c>
      <c r="U43" s="177"/>
      <c r="V43" s="177">
        <f t="shared" ref="V43:X45" si="26">+V24/(V24+V74+V125)*100</f>
        <v>73.638191833522782</v>
      </c>
      <c r="W43" s="177">
        <f t="shared" si="26"/>
        <v>69.738339021615474</v>
      </c>
      <c r="X43" s="177">
        <f t="shared" si="26"/>
        <v>76.975498945318847</v>
      </c>
      <c r="Y43" s="177"/>
      <c r="Z43" s="177">
        <f t="shared" ref="Z43:AB44" si="27">+Z24/(Z24+Z74+Z125)*100</f>
        <v>82.898062342038756</v>
      </c>
      <c r="AA43" s="177">
        <f t="shared" si="27"/>
        <v>78.614660390047078</v>
      </c>
      <c r="AB43" s="177">
        <f t="shared" si="27"/>
        <v>85.96914175506268</v>
      </c>
    </row>
    <row r="44" spans="1:33" ht="15" customHeight="1" x14ac:dyDescent="0.25">
      <c r="A44" s="110" t="s">
        <v>73</v>
      </c>
      <c r="B44" s="128">
        <f t="shared" si="21"/>
        <v>64.336777257267528</v>
      </c>
      <c r="C44" s="128">
        <f t="shared" si="21"/>
        <v>59.159869070504492</v>
      </c>
      <c r="D44" s="128">
        <f t="shared" si="21"/>
        <v>69.391948453869773</v>
      </c>
      <c r="E44" s="132"/>
      <c r="F44" s="128">
        <f t="shared" si="22"/>
        <v>62.364180357986456</v>
      </c>
      <c r="G44" s="128">
        <f t="shared" si="22"/>
        <v>57.069692709379396</v>
      </c>
      <c r="H44" s="128">
        <f t="shared" si="22"/>
        <v>68.162322665786874</v>
      </c>
      <c r="I44" s="132"/>
      <c r="J44" s="128">
        <f t="shared" si="23"/>
        <v>57.81404549950544</v>
      </c>
      <c r="K44" s="128">
        <f t="shared" si="23"/>
        <v>52.772123099030054</v>
      </c>
      <c r="L44" s="128">
        <f t="shared" si="23"/>
        <v>63.194888178913736</v>
      </c>
      <c r="M44" s="132"/>
      <c r="N44" s="128">
        <f t="shared" si="24"/>
        <v>67.480403135498321</v>
      </c>
      <c r="O44" s="128">
        <f t="shared" si="24"/>
        <v>62.484903381642511</v>
      </c>
      <c r="P44" s="128">
        <f t="shared" si="24"/>
        <v>72.367449416629754</v>
      </c>
      <c r="Q44" s="132"/>
      <c r="R44" s="128">
        <f t="shared" si="25"/>
        <v>59.646447140381284</v>
      </c>
      <c r="S44" s="128">
        <f t="shared" si="25"/>
        <v>54.659472072334836</v>
      </c>
      <c r="T44" s="128">
        <f t="shared" si="25"/>
        <v>64.164904862579291</v>
      </c>
      <c r="U44" s="132"/>
      <c r="V44" s="128">
        <f t="shared" si="26"/>
        <v>73.405854780224644</v>
      </c>
      <c r="W44" s="128">
        <f t="shared" si="26"/>
        <v>69.522714203565272</v>
      </c>
      <c r="X44" s="128">
        <f t="shared" si="26"/>
        <v>76.732348111658453</v>
      </c>
      <c r="Y44" s="132"/>
      <c r="Z44" s="128">
        <f t="shared" si="27"/>
        <v>82.898062342038756</v>
      </c>
      <c r="AA44" s="128">
        <f t="shared" si="27"/>
        <v>78.614660390047078</v>
      </c>
      <c r="AB44" s="128">
        <f t="shared" si="27"/>
        <v>85.96914175506268</v>
      </c>
    </row>
    <row r="45" spans="1:33" ht="15" customHeight="1" x14ac:dyDescent="0.25">
      <c r="A45" s="110" t="s">
        <v>74</v>
      </c>
      <c r="B45" s="128">
        <f t="shared" si="21"/>
        <v>90.638930163447256</v>
      </c>
      <c r="C45" s="128">
        <f t="shared" si="21"/>
        <v>87.463556851311949</v>
      </c>
      <c r="D45" s="128">
        <f t="shared" si="21"/>
        <v>93.939393939393938</v>
      </c>
      <c r="E45" s="132"/>
      <c r="F45" s="128">
        <f t="shared" si="22"/>
        <v>91.489361702127653</v>
      </c>
      <c r="G45" s="128">
        <f t="shared" si="22"/>
        <v>87.142857142857139</v>
      </c>
      <c r="H45" s="128">
        <f t="shared" si="22"/>
        <v>95.774647887323937</v>
      </c>
      <c r="I45" s="132"/>
      <c r="J45" s="128">
        <f t="shared" si="23"/>
        <v>90.441176470588232</v>
      </c>
      <c r="K45" s="128">
        <f t="shared" si="23"/>
        <v>89.743589743589752</v>
      </c>
      <c r="L45" s="128">
        <f t="shared" si="23"/>
        <v>91.379310344827587</v>
      </c>
      <c r="M45" s="132"/>
      <c r="N45" s="128">
        <f t="shared" si="24"/>
        <v>89.041095890410958</v>
      </c>
      <c r="O45" s="128">
        <f t="shared" si="24"/>
        <v>87.692307692307693</v>
      </c>
      <c r="P45" s="128">
        <f t="shared" si="24"/>
        <v>90.123456790123456</v>
      </c>
      <c r="Q45" s="132"/>
      <c r="R45" s="128">
        <f t="shared" si="25"/>
        <v>88.333333333333329</v>
      </c>
      <c r="S45" s="128">
        <f t="shared" si="25"/>
        <v>83.561643835616437</v>
      </c>
      <c r="T45" s="128">
        <f t="shared" si="25"/>
        <v>95.744680851063833</v>
      </c>
      <c r="U45" s="132"/>
      <c r="V45" s="128">
        <f t="shared" si="26"/>
        <v>93.84615384615384</v>
      </c>
      <c r="W45" s="128">
        <f t="shared" si="26"/>
        <v>89.473684210526315</v>
      </c>
      <c r="X45" s="128">
        <f t="shared" si="26"/>
        <v>97.260273972602747</v>
      </c>
      <c r="Y45" s="132"/>
      <c r="Z45" s="128">
        <v>0</v>
      </c>
      <c r="AA45" s="128">
        <v>0</v>
      </c>
      <c r="AB45" s="128">
        <v>0</v>
      </c>
    </row>
    <row r="46" spans="1:33" ht="15" customHeight="1" thickBot="1" x14ac:dyDescent="0.3">
      <c r="A46" s="125" t="s">
        <v>267</v>
      </c>
      <c r="B46" s="134">
        <v>0</v>
      </c>
      <c r="C46" s="134">
        <v>0</v>
      </c>
      <c r="D46" s="134">
        <v>0</v>
      </c>
      <c r="E46" s="135"/>
      <c r="F46" s="134">
        <v>0</v>
      </c>
      <c r="G46" s="134">
        <v>0</v>
      </c>
      <c r="H46" s="134">
        <v>0</v>
      </c>
      <c r="I46" s="135"/>
      <c r="J46" s="134">
        <v>0</v>
      </c>
      <c r="K46" s="134">
        <v>0</v>
      </c>
      <c r="L46" s="134">
        <v>0</v>
      </c>
      <c r="M46" s="135"/>
      <c r="N46" s="134">
        <v>0</v>
      </c>
      <c r="O46" s="134">
        <v>0</v>
      </c>
      <c r="P46" s="134">
        <v>0</v>
      </c>
      <c r="Q46" s="135"/>
      <c r="R46" s="134">
        <v>0</v>
      </c>
      <c r="S46" s="134">
        <v>0</v>
      </c>
      <c r="T46" s="134">
        <v>0</v>
      </c>
      <c r="U46" s="135"/>
      <c r="V46" s="134">
        <v>0</v>
      </c>
      <c r="W46" s="134">
        <v>0</v>
      </c>
      <c r="X46" s="134">
        <v>0</v>
      </c>
      <c r="Y46" s="135"/>
      <c r="Z46" s="134">
        <v>0</v>
      </c>
      <c r="AA46" s="134">
        <v>0</v>
      </c>
      <c r="AB46" s="134">
        <v>0</v>
      </c>
    </row>
    <row r="47" spans="1:33" ht="15" customHeight="1" x14ac:dyDescent="0.25">
      <c r="A47" s="303" t="s">
        <v>260</v>
      </c>
      <c r="B47" s="303"/>
      <c r="C47" s="303"/>
      <c r="D47" s="303"/>
      <c r="E47" s="303"/>
      <c r="F47" s="303"/>
      <c r="G47" s="303"/>
      <c r="H47" s="303"/>
      <c r="I47" s="303"/>
      <c r="J47" s="303"/>
      <c r="K47" s="303"/>
      <c r="L47" s="303"/>
      <c r="M47" s="303"/>
      <c r="N47" s="303"/>
      <c r="O47" s="303"/>
      <c r="P47" s="303"/>
      <c r="Q47" s="303"/>
      <c r="R47" s="303"/>
      <c r="S47" s="303"/>
      <c r="T47" s="303"/>
      <c r="U47" s="303"/>
      <c r="V47" s="303"/>
      <c r="W47" s="303"/>
      <c r="X47" s="303"/>
      <c r="Y47" s="303"/>
      <c r="Z47" s="303"/>
      <c r="AA47" s="303"/>
      <c r="AB47" s="303"/>
    </row>
    <row r="48" spans="1:33" ht="15" customHeight="1" x14ac:dyDescent="0.25">
      <c r="A48" s="304" t="s">
        <v>243</v>
      </c>
      <c r="B48" s="304"/>
      <c r="C48" s="304"/>
      <c r="D48" s="304"/>
      <c r="E48" s="304"/>
      <c r="F48" s="304"/>
      <c r="G48" s="304"/>
      <c r="H48" s="304"/>
      <c r="I48" s="304"/>
      <c r="J48" s="304"/>
      <c r="K48" s="304"/>
      <c r="L48" s="304"/>
      <c r="M48" s="304"/>
      <c r="N48" s="304"/>
      <c r="O48" s="304"/>
      <c r="P48" s="304"/>
      <c r="Q48" s="304"/>
      <c r="R48" s="304"/>
      <c r="S48" s="304"/>
      <c r="T48" s="304"/>
      <c r="U48" s="304"/>
      <c r="V48" s="304"/>
      <c r="W48" s="304"/>
      <c r="X48" s="304"/>
      <c r="Y48" s="304"/>
      <c r="Z48" s="304"/>
      <c r="AA48" s="304"/>
      <c r="AB48" s="304"/>
    </row>
    <row r="51" spans="1:33" s="126" customFormat="1" ht="15" customHeight="1" x14ac:dyDescent="0.2">
      <c r="A51" s="308" t="s">
        <v>283</v>
      </c>
      <c r="B51" s="308"/>
      <c r="C51" s="308"/>
      <c r="D51" s="308"/>
      <c r="E51" s="308"/>
      <c r="F51" s="308"/>
      <c r="G51" s="308"/>
      <c r="H51" s="308"/>
      <c r="I51" s="308"/>
      <c r="J51" s="308"/>
      <c r="K51" s="308"/>
      <c r="L51" s="308"/>
      <c r="M51" s="308"/>
      <c r="N51" s="308"/>
      <c r="O51" s="308"/>
      <c r="P51" s="308"/>
      <c r="Q51" s="308"/>
      <c r="R51" s="308"/>
      <c r="S51" s="308"/>
      <c r="T51" s="308"/>
      <c r="U51" s="308"/>
      <c r="V51" s="308"/>
      <c r="W51" s="308"/>
      <c r="X51" s="308"/>
      <c r="Y51" s="308"/>
      <c r="Z51" s="308"/>
      <c r="AA51" s="308"/>
      <c r="AB51" s="308"/>
      <c r="AC51" s="174"/>
      <c r="AD51" s="174"/>
      <c r="AE51" s="286" t="s">
        <v>362</v>
      </c>
      <c r="AF51" s="286"/>
      <c r="AG51" s="110"/>
    </row>
    <row r="52" spans="1:33" s="126" customFormat="1" ht="15" customHeight="1" x14ac:dyDescent="0.2">
      <c r="A52" s="307" t="s">
        <v>123</v>
      </c>
      <c r="B52" s="307"/>
      <c r="C52" s="307"/>
      <c r="D52" s="307"/>
      <c r="E52" s="307"/>
      <c r="F52" s="307"/>
      <c r="G52" s="307"/>
      <c r="H52" s="307"/>
      <c r="I52" s="307"/>
      <c r="J52" s="307"/>
      <c r="K52" s="307"/>
      <c r="L52" s="307"/>
      <c r="M52" s="307"/>
      <c r="N52" s="307"/>
      <c r="O52" s="307"/>
      <c r="P52" s="307"/>
      <c r="Q52" s="307"/>
      <c r="R52" s="307"/>
      <c r="S52" s="307"/>
      <c r="T52" s="307"/>
      <c r="U52" s="307"/>
      <c r="V52" s="307"/>
      <c r="W52" s="307"/>
      <c r="X52" s="307"/>
      <c r="Y52" s="307"/>
      <c r="Z52" s="307"/>
      <c r="AA52" s="307"/>
      <c r="AB52" s="307"/>
      <c r="AC52" s="174"/>
      <c r="AD52" s="174"/>
      <c r="AE52" s="286"/>
      <c r="AF52" s="286"/>
      <c r="AG52" s="110"/>
    </row>
    <row r="53" spans="1:33" s="126" customFormat="1" ht="15" customHeight="1" x14ac:dyDescent="0.2">
      <c r="A53" s="308" t="s">
        <v>257</v>
      </c>
      <c r="B53" s="308"/>
      <c r="C53" s="308"/>
      <c r="D53" s="308"/>
      <c r="E53" s="308"/>
      <c r="F53" s="308"/>
      <c r="G53" s="308"/>
      <c r="H53" s="308"/>
      <c r="I53" s="308"/>
      <c r="J53" s="308"/>
      <c r="K53" s="308"/>
      <c r="L53" s="308"/>
      <c r="M53" s="308"/>
      <c r="N53" s="308"/>
      <c r="O53" s="308"/>
      <c r="P53" s="308"/>
      <c r="Q53" s="308"/>
      <c r="R53" s="308"/>
      <c r="S53" s="308"/>
      <c r="T53" s="308"/>
      <c r="U53" s="308"/>
      <c r="V53" s="308"/>
      <c r="W53" s="308"/>
      <c r="X53" s="308"/>
      <c r="Y53" s="308"/>
      <c r="Z53" s="308"/>
      <c r="AA53" s="308"/>
      <c r="AB53" s="308"/>
      <c r="AC53" s="174"/>
      <c r="AD53" s="174"/>
      <c r="AE53" s="174"/>
      <c r="AF53" s="174"/>
      <c r="AG53" s="110"/>
    </row>
    <row r="54" spans="1:33" s="126" customFormat="1" ht="15" customHeight="1" x14ac:dyDescent="0.25">
      <c r="A54" s="307" t="s">
        <v>258</v>
      </c>
      <c r="B54" s="307"/>
      <c r="C54" s="307"/>
      <c r="D54" s="307"/>
      <c r="E54" s="307"/>
      <c r="F54" s="307"/>
      <c r="G54" s="307"/>
      <c r="H54" s="307"/>
      <c r="I54" s="307"/>
      <c r="J54" s="307"/>
      <c r="K54" s="307"/>
      <c r="L54" s="307"/>
      <c r="M54" s="307"/>
      <c r="N54" s="307"/>
      <c r="O54" s="307"/>
      <c r="P54" s="307"/>
      <c r="Q54" s="307"/>
      <c r="R54" s="307"/>
      <c r="S54" s="307"/>
      <c r="T54" s="307"/>
      <c r="U54" s="307"/>
      <c r="V54" s="307"/>
      <c r="W54" s="307"/>
      <c r="X54" s="307"/>
      <c r="Y54" s="307"/>
      <c r="Z54" s="307"/>
      <c r="AA54" s="307"/>
      <c r="AB54" s="307"/>
      <c r="AC54" s="110"/>
      <c r="AD54" s="110"/>
      <c r="AE54" s="110"/>
      <c r="AF54" s="110"/>
      <c r="AG54" s="110"/>
    </row>
    <row r="55" spans="1:33" s="166" customFormat="1" ht="15" customHeight="1" x14ac:dyDescent="0.2">
      <c r="A55" s="307" t="s">
        <v>259</v>
      </c>
      <c r="B55" s="307"/>
      <c r="C55" s="307"/>
      <c r="D55" s="307"/>
      <c r="E55" s="307"/>
      <c r="F55" s="307"/>
      <c r="G55" s="307"/>
      <c r="H55" s="307"/>
      <c r="I55" s="307"/>
      <c r="J55" s="307"/>
      <c r="K55" s="307"/>
      <c r="L55" s="307"/>
      <c r="M55" s="307"/>
      <c r="N55" s="307"/>
      <c r="O55" s="307"/>
      <c r="P55" s="307"/>
      <c r="Q55" s="307"/>
      <c r="R55" s="307"/>
      <c r="S55" s="307"/>
      <c r="T55" s="307"/>
      <c r="U55" s="307"/>
      <c r="V55" s="307"/>
      <c r="W55" s="307"/>
      <c r="X55" s="307"/>
      <c r="Y55" s="307"/>
      <c r="Z55" s="307"/>
      <c r="AA55" s="307"/>
      <c r="AB55" s="307"/>
      <c r="AC55" s="174"/>
      <c r="AD55" s="174"/>
      <c r="AE55" s="174"/>
      <c r="AF55" s="174"/>
      <c r="AG55" s="174"/>
    </row>
    <row r="56" spans="1:33" s="166" customFormat="1" ht="15" customHeight="1" thickBot="1" x14ac:dyDescent="0.25">
      <c r="A56" s="122"/>
      <c r="B56" s="137"/>
      <c r="C56" s="137"/>
      <c r="D56" s="137"/>
      <c r="E56" s="137"/>
      <c r="F56" s="137"/>
      <c r="G56" s="137"/>
      <c r="H56" s="137"/>
      <c r="I56" s="137"/>
      <c r="J56" s="137"/>
      <c r="K56" s="137"/>
      <c r="L56" s="137"/>
      <c r="M56" s="137"/>
      <c r="N56" s="137"/>
      <c r="O56" s="137"/>
      <c r="P56" s="137"/>
      <c r="Q56" s="137"/>
      <c r="R56" s="137"/>
      <c r="S56" s="137"/>
      <c r="T56" s="137"/>
      <c r="U56" s="137"/>
      <c r="V56" s="137"/>
      <c r="W56" s="137"/>
      <c r="X56" s="137"/>
      <c r="Y56" s="137"/>
      <c r="Z56" s="137"/>
      <c r="AA56" s="137"/>
      <c r="AB56" s="137"/>
      <c r="AC56" s="174"/>
      <c r="AD56" s="174"/>
      <c r="AE56" s="174"/>
      <c r="AF56" s="174"/>
      <c r="AG56" s="174"/>
    </row>
    <row r="57" spans="1:33" s="174" customFormat="1" ht="15" customHeight="1" x14ac:dyDescent="0.2">
      <c r="A57" s="305" t="s">
        <v>567</v>
      </c>
      <c r="B57" s="302" t="s">
        <v>19</v>
      </c>
      <c r="C57" s="302"/>
      <c r="D57" s="302"/>
      <c r="E57" s="111"/>
      <c r="F57" s="302" t="s">
        <v>116</v>
      </c>
      <c r="G57" s="302"/>
      <c r="H57" s="302"/>
      <c r="I57" s="111"/>
      <c r="J57" s="302" t="s">
        <v>117</v>
      </c>
      <c r="K57" s="302"/>
      <c r="L57" s="302"/>
      <c r="M57" s="111"/>
      <c r="N57" s="302" t="s">
        <v>118</v>
      </c>
      <c r="O57" s="302"/>
      <c r="P57" s="302"/>
      <c r="Q57" s="111"/>
      <c r="R57" s="302" t="s">
        <v>119</v>
      </c>
      <c r="S57" s="302"/>
      <c r="T57" s="302"/>
      <c r="U57" s="111"/>
      <c r="V57" s="302" t="s">
        <v>120</v>
      </c>
      <c r="W57" s="302"/>
      <c r="X57" s="302"/>
      <c r="Y57" s="111"/>
      <c r="Z57" s="302" t="s">
        <v>121</v>
      </c>
      <c r="AA57" s="302"/>
      <c r="AB57" s="302"/>
    </row>
    <row r="58" spans="1:33" s="174" customFormat="1" ht="15" customHeight="1" thickBot="1" x14ac:dyDescent="0.25">
      <c r="A58" s="306"/>
      <c r="B58" s="112" t="s">
        <v>70</v>
      </c>
      <c r="C58" s="112" t="s">
        <v>71</v>
      </c>
      <c r="D58" s="112" t="s">
        <v>72</v>
      </c>
      <c r="E58" s="113"/>
      <c r="F58" s="112" t="s">
        <v>70</v>
      </c>
      <c r="G58" s="112" t="s">
        <v>71</v>
      </c>
      <c r="H58" s="112" t="s">
        <v>72</v>
      </c>
      <c r="I58" s="113"/>
      <c r="J58" s="112" t="s">
        <v>70</v>
      </c>
      <c r="K58" s="112" t="s">
        <v>71</v>
      </c>
      <c r="L58" s="112" t="s">
        <v>72</v>
      </c>
      <c r="M58" s="113"/>
      <c r="N58" s="112" t="s">
        <v>70</v>
      </c>
      <c r="O58" s="112" t="s">
        <v>71</v>
      </c>
      <c r="P58" s="112" t="s">
        <v>72</v>
      </c>
      <c r="Q58" s="113"/>
      <c r="R58" s="112" t="s">
        <v>70</v>
      </c>
      <c r="S58" s="112" t="s">
        <v>71</v>
      </c>
      <c r="T58" s="112" t="s">
        <v>72</v>
      </c>
      <c r="U58" s="113"/>
      <c r="V58" s="112" t="s">
        <v>70</v>
      </c>
      <c r="W58" s="112" t="s">
        <v>71</v>
      </c>
      <c r="X58" s="112" t="s">
        <v>72</v>
      </c>
      <c r="Y58" s="113"/>
      <c r="Z58" s="112" t="s">
        <v>70</v>
      </c>
      <c r="AA58" s="112" t="s">
        <v>71</v>
      </c>
      <c r="AB58" s="112" t="s">
        <v>72</v>
      </c>
    </row>
    <row r="59" spans="1:33" s="126" customFormat="1" ht="15" customHeight="1" x14ac:dyDescent="0.25">
      <c r="A59" s="178"/>
      <c r="B59" s="115"/>
      <c r="C59" s="115"/>
      <c r="D59" s="115"/>
      <c r="E59" s="116"/>
      <c r="F59" s="115"/>
      <c r="G59" s="115"/>
      <c r="H59" s="115"/>
      <c r="I59" s="116"/>
      <c r="J59" s="115"/>
      <c r="K59" s="115"/>
      <c r="L59" s="115"/>
      <c r="M59" s="116"/>
      <c r="N59" s="115"/>
      <c r="O59" s="115"/>
      <c r="P59" s="115"/>
      <c r="Q59" s="116"/>
      <c r="R59" s="115"/>
      <c r="S59" s="115"/>
      <c r="T59" s="115"/>
      <c r="U59" s="116"/>
      <c r="V59" s="115"/>
      <c r="W59" s="115"/>
      <c r="X59" s="115"/>
      <c r="Y59" s="116"/>
      <c r="Z59" s="115"/>
      <c r="AA59" s="115"/>
      <c r="AB59" s="115"/>
      <c r="AC59" s="110"/>
      <c r="AD59" s="110"/>
      <c r="AE59" s="110"/>
      <c r="AF59" s="110"/>
      <c r="AG59" s="110"/>
    </row>
    <row r="60" spans="1:33" s="126" customFormat="1" ht="15" customHeight="1" x14ac:dyDescent="0.25">
      <c r="A60" s="301" t="s">
        <v>570</v>
      </c>
      <c r="B60" s="301"/>
      <c r="C60" s="301"/>
      <c r="D60" s="301"/>
      <c r="E60" s="301"/>
      <c r="F60" s="301"/>
      <c r="G60" s="301"/>
      <c r="H60" s="301"/>
      <c r="I60" s="301"/>
      <c r="J60" s="301"/>
      <c r="K60" s="301"/>
      <c r="L60" s="301"/>
      <c r="M60" s="301"/>
      <c r="N60" s="301"/>
      <c r="O60" s="301"/>
      <c r="P60" s="301"/>
      <c r="Q60" s="301"/>
      <c r="R60" s="301"/>
      <c r="S60" s="301"/>
      <c r="T60" s="301"/>
      <c r="U60" s="301"/>
      <c r="V60" s="301"/>
      <c r="W60" s="301"/>
      <c r="X60" s="301"/>
      <c r="Y60" s="301"/>
      <c r="Z60" s="301"/>
      <c r="AA60" s="301"/>
      <c r="AB60" s="301"/>
      <c r="AC60" s="110"/>
      <c r="AD60" s="110"/>
      <c r="AE60" s="110"/>
      <c r="AF60" s="110"/>
      <c r="AG60" s="110"/>
    </row>
    <row r="61" spans="1:33" s="126" customFormat="1" ht="15" customHeight="1" x14ac:dyDescent="0.25">
      <c r="A61" s="114"/>
      <c r="B61" s="115"/>
      <c r="C61" s="115"/>
      <c r="D61" s="115"/>
      <c r="E61" s="115"/>
      <c r="F61" s="115"/>
      <c r="G61" s="115"/>
      <c r="H61" s="115"/>
      <c r="I61" s="115"/>
      <c r="J61" s="115"/>
      <c r="K61" s="115"/>
      <c r="L61" s="115"/>
      <c r="M61" s="115"/>
      <c r="N61" s="115"/>
      <c r="O61" s="115"/>
      <c r="P61" s="115"/>
      <c r="Q61" s="115"/>
      <c r="R61" s="115"/>
      <c r="S61" s="115"/>
      <c r="T61" s="115"/>
      <c r="U61" s="115"/>
      <c r="V61" s="115"/>
      <c r="W61" s="115"/>
      <c r="X61" s="115"/>
      <c r="Y61" s="115"/>
      <c r="Z61" s="115"/>
      <c r="AA61" s="115"/>
      <c r="AB61" s="115"/>
      <c r="AC61" s="110"/>
      <c r="AD61" s="110"/>
      <c r="AE61" s="110"/>
      <c r="AF61" s="110"/>
      <c r="AG61" s="110"/>
    </row>
    <row r="62" spans="1:33" s="126" customFormat="1" ht="15" customHeight="1" x14ac:dyDescent="0.25">
      <c r="A62" s="138" t="s">
        <v>19</v>
      </c>
      <c r="B62" s="155">
        <f t="shared" ref="B62:D64" si="28">+B68+B74</f>
        <v>98917</v>
      </c>
      <c r="C62" s="155">
        <f t="shared" si="28"/>
        <v>52267</v>
      </c>
      <c r="D62" s="155">
        <f t="shared" si="28"/>
        <v>46650</v>
      </c>
      <c r="E62" s="155"/>
      <c r="F62" s="155">
        <f t="shared" ref="F62:H64" si="29">+F68+F74</f>
        <v>24027</v>
      </c>
      <c r="G62" s="155">
        <f t="shared" si="29"/>
        <v>13325</v>
      </c>
      <c r="H62" s="155">
        <f t="shared" si="29"/>
        <v>10702</v>
      </c>
      <c r="I62" s="155"/>
      <c r="J62" s="155">
        <f t="shared" ref="J62:L64" si="30">+J68+J74</f>
        <v>23106</v>
      </c>
      <c r="K62" s="155">
        <f t="shared" si="30"/>
        <v>12427</v>
      </c>
      <c r="L62" s="155">
        <f t="shared" si="30"/>
        <v>10679</v>
      </c>
      <c r="M62" s="155"/>
      <c r="N62" s="155">
        <f t="shared" ref="N62:P64" si="31">+N68+N74</f>
        <v>17204</v>
      </c>
      <c r="O62" s="155">
        <f t="shared" si="31"/>
        <v>9288</v>
      </c>
      <c r="P62" s="155">
        <f t="shared" si="31"/>
        <v>7916</v>
      </c>
      <c r="Q62" s="155"/>
      <c r="R62" s="155">
        <f t="shared" ref="R62:T64" si="32">+R68+R74</f>
        <v>21006</v>
      </c>
      <c r="S62" s="155">
        <f t="shared" si="32"/>
        <v>10535</v>
      </c>
      <c r="T62" s="155">
        <f t="shared" si="32"/>
        <v>10471</v>
      </c>
      <c r="U62" s="155"/>
      <c r="V62" s="155">
        <f t="shared" ref="V62:X64" si="33">+V68+V74</f>
        <v>11523</v>
      </c>
      <c r="W62" s="155">
        <f t="shared" si="33"/>
        <v>5699</v>
      </c>
      <c r="X62" s="155">
        <f t="shared" si="33"/>
        <v>5824</v>
      </c>
      <c r="Y62" s="155"/>
      <c r="Z62" s="155">
        <f t="shared" ref="Z62:AB64" si="34">+Z68+Z74</f>
        <v>2051</v>
      </c>
      <c r="AA62" s="155">
        <f t="shared" si="34"/>
        <v>993</v>
      </c>
      <c r="AB62" s="155">
        <f t="shared" si="34"/>
        <v>1058</v>
      </c>
      <c r="AC62" s="110"/>
      <c r="AD62" s="110"/>
      <c r="AE62" s="110"/>
      <c r="AF62" s="110"/>
      <c r="AG62" s="110"/>
    </row>
    <row r="63" spans="1:33" s="126" customFormat="1" ht="15" customHeight="1" x14ac:dyDescent="0.25">
      <c r="A63" s="118" t="s">
        <v>73</v>
      </c>
      <c r="B63" s="117">
        <f t="shared" si="28"/>
        <v>91575</v>
      </c>
      <c r="C63" s="117">
        <f t="shared" si="28"/>
        <v>48065</v>
      </c>
      <c r="D63" s="117">
        <f t="shared" si="28"/>
        <v>43510</v>
      </c>
      <c r="E63" s="117"/>
      <c r="F63" s="117">
        <f t="shared" si="29"/>
        <v>22533</v>
      </c>
      <c r="G63" s="117">
        <f t="shared" si="29"/>
        <v>12443</v>
      </c>
      <c r="H63" s="117">
        <f t="shared" si="29"/>
        <v>10090</v>
      </c>
      <c r="I63" s="117"/>
      <c r="J63" s="117">
        <f t="shared" si="30"/>
        <v>21557</v>
      </c>
      <c r="K63" s="117">
        <f t="shared" si="30"/>
        <v>11508</v>
      </c>
      <c r="L63" s="117">
        <f t="shared" si="30"/>
        <v>10049</v>
      </c>
      <c r="M63" s="117"/>
      <c r="N63" s="117">
        <f t="shared" si="31"/>
        <v>15785</v>
      </c>
      <c r="O63" s="117">
        <f t="shared" si="31"/>
        <v>8426</v>
      </c>
      <c r="P63" s="117">
        <f t="shared" si="31"/>
        <v>7359</v>
      </c>
      <c r="Q63" s="117"/>
      <c r="R63" s="117">
        <f t="shared" si="32"/>
        <v>19179</v>
      </c>
      <c r="S63" s="117">
        <f t="shared" si="32"/>
        <v>9530</v>
      </c>
      <c r="T63" s="117">
        <f t="shared" si="32"/>
        <v>9649</v>
      </c>
      <c r="U63" s="117"/>
      <c r="V63" s="117">
        <f t="shared" si="33"/>
        <v>10543</v>
      </c>
      <c r="W63" s="117">
        <f t="shared" si="33"/>
        <v>5201</v>
      </c>
      <c r="X63" s="117">
        <f t="shared" si="33"/>
        <v>5342</v>
      </c>
      <c r="Y63" s="117"/>
      <c r="Z63" s="117">
        <f t="shared" si="34"/>
        <v>1978</v>
      </c>
      <c r="AA63" s="117">
        <f t="shared" si="34"/>
        <v>957</v>
      </c>
      <c r="AB63" s="117">
        <f t="shared" si="34"/>
        <v>1021</v>
      </c>
      <c r="AC63" s="110"/>
      <c r="AD63" s="110"/>
      <c r="AE63" s="110"/>
      <c r="AF63" s="110"/>
      <c r="AG63" s="110"/>
    </row>
    <row r="64" spans="1:33" s="126" customFormat="1" ht="15" customHeight="1" x14ac:dyDescent="0.25">
      <c r="A64" s="118" t="s">
        <v>74</v>
      </c>
      <c r="B64" s="117">
        <f t="shared" si="28"/>
        <v>4937</v>
      </c>
      <c r="C64" s="117">
        <f t="shared" si="28"/>
        <v>2968</v>
      </c>
      <c r="D64" s="117">
        <f t="shared" si="28"/>
        <v>1969</v>
      </c>
      <c r="E64" s="117"/>
      <c r="F64" s="117">
        <f t="shared" si="29"/>
        <v>1009</v>
      </c>
      <c r="G64" s="117">
        <f t="shared" si="29"/>
        <v>627</v>
      </c>
      <c r="H64" s="117">
        <f t="shared" si="29"/>
        <v>382</v>
      </c>
      <c r="I64" s="117"/>
      <c r="J64" s="117">
        <f t="shared" si="30"/>
        <v>1027</v>
      </c>
      <c r="K64" s="117">
        <f t="shared" si="30"/>
        <v>651</v>
      </c>
      <c r="L64" s="117">
        <f t="shared" si="30"/>
        <v>376</v>
      </c>
      <c r="M64" s="117"/>
      <c r="N64" s="117">
        <f t="shared" si="31"/>
        <v>1004</v>
      </c>
      <c r="O64" s="117">
        <f t="shared" si="31"/>
        <v>632</v>
      </c>
      <c r="P64" s="117">
        <f t="shared" si="31"/>
        <v>372</v>
      </c>
      <c r="Q64" s="117"/>
      <c r="R64" s="117">
        <f t="shared" si="32"/>
        <v>1228</v>
      </c>
      <c r="S64" s="117">
        <f t="shared" si="32"/>
        <v>714</v>
      </c>
      <c r="T64" s="117">
        <f t="shared" si="32"/>
        <v>514</v>
      </c>
      <c r="U64" s="117"/>
      <c r="V64" s="117">
        <f t="shared" si="33"/>
        <v>669</v>
      </c>
      <c r="W64" s="117">
        <f t="shared" si="33"/>
        <v>344</v>
      </c>
      <c r="X64" s="117">
        <f t="shared" si="33"/>
        <v>325</v>
      </c>
      <c r="Y64" s="117"/>
      <c r="Z64" s="117">
        <f t="shared" si="34"/>
        <v>0</v>
      </c>
      <c r="AA64" s="117">
        <f t="shared" si="34"/>
        <v>0</v>
      </c>
      <c r="AB64" s="117">
        <f t="shared" si="34"/>
        <v>0</v>
      </c>
      <c r="AC64" s="110"/>
      <c r="AD64" s="110"/>
      <c r="AE64" s="110"/>
      <c r="AF64" s="110"/>
      <c r="AG64" s="110"/>
    </row>
    <row r="65" spans="1:33" s="126" customFormat="1" ht="15" customHeight="1" x14ac:dyDescent="0.25">
      <c r="A65" s="118" t="s">
        <v>267</v>
      </c>
      <c r="B65" s="117">
        <f>+B71</f>
        <v>2405</v>
      </c>
      <c r="C65" s="117">
        <f>+C71</f>
        <v>1234</v>
      </c>
      <c r="D65" s="117">
        <f>+D71</f>
        <v>1171</v>
      </c>
      <c r="E65" s="117"/>
      <c r="F65" s="117">
        <f>+F71</f>
        <v>485</v>
      </c>
      <c r="G65" s="117">
        <f>+G71</f>
        <v>255</v>
      </c>
      <c r="H65" s="117">
        <f>+H71</f>
        <v>230</v>
      </c>
      <c r="I65" s="117"/>
      <c r="J65" s="117">
        <f>+J71</f>
        <v>522</v>
      </c>
      <c r="K65" s="117">
        <f>+K71</f>
        <v>268</v>
      </c>
      <c r="L65" s="117">
        <f>+L71</f>
        <v>254</v>
      </c>
      <c r="M65" s="117"/>
      <c r="N65" s="117">
        <f>+N71</f>
        <v>415</v>
      </c>
      <c r="O65" s="117">
        <f>+O71</f>
        <v>230</v>
      </c>
      <c r="P65" s="117">
        <f>+P71</f>
        <v>185</v>
      </c>
      <c r="Q65" s="117"/>
      <c r="R65" s="117">
        <f>+R71</f>
        <v>599</v>
      </c>
      <c r="S65" s="117">
        <f>+S71</f>
        <v>291</v>
      </c>
      <c r="T65" s="117">
        <f>+T71</f>
        <v>308</v>
      </c>
      <c r="U65" s="117"/>
      <c r="V65" s="117">
        <f>+V71</f>
        <v>311</v>
      </c>
      <c r="W65" s="117">
        <f>+W71</f>
        <v>154</v>
      </c>
      <c r="X65" s="117">
        <f>+X71</f>
        <v>157</v>
      </c>
      <c r="Y65" s="117"/>
      <c r="Z65" s="117">
        <f>+Z71</f>
        <v>73</v>
      </c>
      <c r="AA65" s="117">
        <f>+AA71</f>
        <v>36</v>
      </c>
      <c r="AB65" s="117">
        <f>+AB71</f>
        <v>37</v>
      </c>
      <c r="AC65" s="110"/>
      <c r="AD65" s="110"/>
      <c r="AE65" s="110"/>
      <c r="AF65" s="110"/>
      <c r="AG65" s="110"/>
    </row>
    <row r="66" spans="1:33" s="126" customFormat="1" ht="15" customHeight="1" x14ac:dyDescent="0.25">
      <c r="A66" s="114"/>
      <c r="B66" s="119"/>
      <c r="C66" s="119"/>
      <c r="D66" s="119"/>
      <c r="E66" s="119"/>
      <c r="F66" s="119"/>
      <c r="G66" s="119"/>
      <c r="H66" s="119"/>
      <c r="I66" s="119"/>
      <c r="J66" s="119"/>
      <c r="K66" s="119"/>
      <c r="L66" s="119"/>
      <c r="M66" s="119"/>
      <c r="N66" s="119"/>
      <c r="O66" s="119"/>
      <c r="P66" s="119"/>
      <c r="Q66" s="119"/>
      <c r="R66" s="119"/>
      <c r="S66" s="119"/>
      <c r="T66" s="119"/>
      <c r="U66" s="119"/>
      <c r="V66" s="119"/>
      <c r="W66" s="119"/>
      <c r="X66" s="119"/>
      <c r="Y66" s="119"/>
      <c r="Z66" s="119"/>
      <c r="AA66" s="119"/>
      <c r="AB66" s="119"/>
      <c r="AC66" s="110"/>
      <c r="AD66" s="110"/>
      <c r="AE66" s="110"/>
      <c r="AF66" s="110"/>
      <c r="AG66" s="110"/>
    </row>
    <row r="67" spans="1:33" s="126" customFormat="1" ht="15" customHeight="1" x14ac:dyDescent="0.25">
      <c r="A67" s="138" t="s">
        <v>568</v>
      </c>
      <c r="B67" s="119"/>
      <c r="C67" s="119"/>
      <c r="D67" s="119"/>
      <c r="E67" s="120"/>
      <c r="F67" s="119"/>
      <c r="G67" s="119"/>
      <c r="H67" s="119"/>
      <c r="I67" s="120"/>
      <c r="J67" s="119"/>
      <c r="K67" s="119"/>
      <c r="L67" s="119"/>
      <c r="M67" s="120"/>
      <c r="N67" s="119"/>
      <c r="O67" s="119"/>
      <c r="P67" s="119"/>
      <c r="Q67" s="120"/>
      <c r="R67" s="119"/>
      <c r="S67" s="119"/>
      <c r="T67" s="119"/>
      <c r="U67" s="120"/>
      <c r="V67" s="119"/>
      <c r="W67" s="119"/>
      <c r="X67" s="119"/>
      <c r="Y67" s="120"/>
      <c r="Z67" s="119"/>
      <c r="AA67" s="119"/>
      <c r="AB67" s="119"/>
      <c r="AC67" s="110"/>
      <c r="AD67" s="110"/>
      <c r="AE67" s="110"/>
      <c r="AF67" s="110"/>
      <c r="AG67" s="110"/>
    </row>
    <row r="68" spans="1:33" s="126" customFormat="1" ht="15" customHeight="1" x14ac:dyDescent="0.25">
      <c r="A68" s="139" t="s">
        <v>19</v>
      </c>
      <c r="B68" s="155">
        <f>SUM(B69:B71)</f>
        <v>75876</v>
      </c>
      <c r="C68" s="155">
        <f>SUM(C69:C71)</f>
        <v>39595</v>
      </c>
      <c r="D68" s="155">
        <f>SUM(D69:D71)</f>
        <v>36281</v>
      </c>
      <c r="E68" s="155"/>
      <c r="F68" s="155">
        <f>SUM(F69:F71)</f>
        <v>18467</v>
      </c>
      <c r="G68" s="155">
        <f>SUM(G69:G71)</f>
        <v>10128</v>
      </c>
      <c r="H68" s="155">
        <f>SUM(H69:H71)</f>
        <v>8339</v>
      </c>
      <c r="I68" s="176"/>
      <c r="J68" s="155">
        <f>SUM(J69:J71)</f>
        <v>17475</v>
      </c>
      <c r="K68" s="155">
        <f>SUM(K69:K71)</f>
        <v>9258</v>
      </c>
      <c r="L68" s="155">
        <f>SUM(L69:L71)</f>
        <v>8217</v>
      </c>
      <c r="M68" s="176"/>
      <c r="N68" s="155">
        <f>SUM(N69:N71)</f>
        <v>13362</v>
      </c>
      <c r="O68" s="155">
        <f>SUM(O69:O71)</f>
        <v>7139</v>
      </c>
      <c r="P68" s="155">
        <f>SUM(P69:P71)</f>
        <v>6223</v>
      </c>
      <c r="Q68" s="176"/>
      <c r="R68" s="155">
        <f>SUM(R69:R71)</f>
        <v>16240</v>
      </c>
      <c r="S68" s="155">
        <f>SUM(S69:S71)</f>
        <v>8055</v>
      </c>
      <c r="T68" s="155">
        <f>SUM(T69:T71)</f>
        <v>8185</v>
      </c>
      <c r="U68" s="176"/>
      <c r="V68" s="155">
        <f>SUM(V69:V71)</f>
        <v>8830</v>
      </c>
      <c r="W68" s="155">
        <f>SUM(W69:W71)</f>
        <v>4299</v>
      </c>
      <c r="X68" s="155">
        <f>SUM(X69:X71)</f>
        <v>4531</v>
      </c>
      <c r="Y68" s="176"/>
      <c r="Z68" s="155">
        <f>SUM(Z69:Z71)</f>
        <v>1502</v>
      </c>
      <c r="AA68" s="155">
        <f>SUM(AA69:AA71)</f>
        <v>716</v>
      </c>
      <c r="AB68" s="155">
        <f>SUM(AB69:AB71)</f>
        <v>786</v>
      </c>
      <c r="AC68" s="110"/>
      <c r="AD68" s="110"/>
      <c r="AE68" s="110"/>
      <c r="AF68" s="110"/>
      <c r="AG68" s="110"/>
    </row>
    <row r="69" spans="1:33" ht="15" customHeight="1" x14ac:dyDescent="0.25">
      <c r="A69" s="118" t="s">
        <v>73</v>
      </c>
      <c r="B69" s="121">
        <v>68587</v>
      </c>
      <c r="C69" s="121">
        <v>35428</v>
      </c>
      <c r="D69" s="121">
        <v>33159</v>
      </c>
      <c r="E69" s="121"/>
      <c r="F69" s="121">
        <v>16983</v>
      </c>
      <c r="G69" s="121">
        <v>9253</v>
      </c>
      <c r="H69" s="121">
        <v>7730</v>
      </c>
      <c r="I69" s="121"/>
      <c r="J69" s="121">
        <v>15937</v>
      </c>
      <c r="K69" s="121">
        <v>8345</v>
      </c>
      <c r="L69" s="121">
        <v>7592</v>
      </c>
      <c r="M69" s="121"/>
      <c r="N69" s="121">
        <v>11957</v>
      </c>
      <c r="O69" s="121">
        <v>6284</v>
      </c>
      <c r="P69" s="121">
        <v>5673</v>
      </c>
      <c r="Q69" s="121"/>
      <c r="R69" s="121">
        <v>14426</v>
      </c>
      <c r="S69" s="121">
        <v>7061</v>
      </c>
      <c r="T69" s="121">
        <v>7365</v>
      </c>
      <c r="U69" s="121"/>
      <c r="V69" s="121">
        <v>7855</v>
      </c>
      <c r="W69" s="121">
        <v>3805</v>
      </c>
      <c r="X69" s="121">
        <v>4050</v>
      </c>
      <c r="Y69" s="121"/>
      <c r="Z69" s="121">
        <v>1429</v>
      </c>
      <c r="AA69" s="121">
        <v>680</v>
      </c>
      <c r="AB69" s="121">
        <v>749</v>
      </c>
    </row>
    <row r="70" spans="1:33" ht="15" customHeight="1" x14ac:dyDescent="0.25">
      <c r="A70" s="118" t="s">
        <v>74</v>
      </c>
      <c r="B70" s="121">
        <v>4884</v>
      </c>
      <c r="C70" s="121">
        <v>2933</v>
      </c>
      <c r="D70" s="121">
        <v>1951</v>
      </c>
      <c r="E70" s="121"/>
      <c r="F70" s="121">
        <v>999</v>
      </c>
      <c r="G70" s="121">
        <v>620</v>
      </c>
      <c r="H70" s="121">
        <v>379</v>
      </c>
      <c r="I70" s="121"/>
      <c r="J70" s="121">
        <v>1016</v>
      </c>
      <c r="K70" s="121">
        <v>645</v>
      </c>
      <c r="L70" s="121">
        <v>371</v>
      </c>
      <c r="M70" s="121"/>
      <c r="N70" s="121">
        <v>990</v>
      </c>
      <c r="O70" s="121">
        <v>625</v>
      </c>
      <c r="P70" s="121">
        <v>365</v>
      </c>
      <c r="Q70" s="121"/>
      <c r="R70" s="121">
        <v>1215</v>
      </c>
      <c r="S70" s="121">
        <v>703</v>
      </c>
      <c r="T70" s="121">
        <v>512</v>
      </c>
      <c r="U70" s="121"/>
      <c r="V70" s="121">
        <v>664</v>
      </c>
      <c r="W70" s="121">
        <v>340</v>
      </c>
      <c r="X70" s="121">
        <v>324</v>
      </c>
      <c r="Y70" s="121"/>
      <c r="Z70" s="121">
        <v>0</v>
      </c>
      <c r="AA70" s="121">
        <v>0</v>
      </c>
      <c r="AB70" s="121">
        <v>0</v>
      </c>
    </row>
    <row r="71" spans="1:33" ht="15" customHeight="1" x14ac:dyDescent="0.25">
      <c r="A71" s="118" t="s">
        <v>267</v>
      </c>
      <c r="B71" s="121">
        <v>2405</v>
      </c>
      <c r="C71" s="121">
        <v>1234</v>
      </c>
      <c r="D71" s="121">
        <v>1171</v>
      </c>
      <c r="E71" s="121"/>
      <c r="F71" s="121">
        <v>485</v>
      </c>
      <c r="G71" s="121">
        <v>255</v>
      </c>
      <c r="H71" s="121">
        <v>230</v>
      </c>
      <c r="I71" s="121"/>
      <c r="J71" s="121">
        <v>522</v>
      </c>
      <c r="K71" s="121">
        <v>268</v>
      </c>
      <c r="L71" s="121">
        <v>254</v>
      </c>
      <c r="M71" s="121"/>
      <c r="N71" s="121">
        <v>415</v>
      </c>
      <c r="O71" s="121">
        <v>230</v>
      </c>
      <c r="P71" s="121">
        <v>185</v>
      </c>
      <c r="Q71" s="121"/>
      <c r="R71" s="121">
        <v>599</v>
      </c>
      <c r="S71" s="121">
        <v>291</v>
      </c>
      <c r="T71" s="121">
        <v>308</v>
      </c>
      <c r="U71" s="121"/>
      <c r="V71" s="121">
        <v>311</v>
      </c>
      <c r="W71" s="121">
        <v>154</v>
      </c>
      <c r="X71" s="121">
        <v>157</v>
      </c>
      <c r="Y71" s="121"/>
      <c r="Z71" s="121">
        <v>73</v>
      </c>
      <c r="AA71" s="121">
        <v>36</v>
      </c>
      <c r="AB71" s="121">
        <v>37</v>
      </c>
    </row>
    <row r="72" spans="1:33" ht="15" customHeight="1" x14ac:dyDescent="0.25">
      <c r="A72" s="118"/>
      <c r="B72" s="121"/>
      <c r="C72" s="121"/>
      <c r="D72" s="121"/>
      <c r="E72" s="121"/>
      <c r="F72" s="121"/>
      <c r="G72" s="121"/>
      <c r="H72" s="121"/>
      <c r="I72" s="121"/>
      <c r="J72" s="121"/>
      <c r="K72" s="121"/>
      <c r="L72" s="121"/>
      <c r="M72" s="121"/>
      <c r="N72" s="121"/>
      <c r="O72" s="121"/>
      <c r="P72" s="121"/>
      <c r="Q72" s="121"/>
      <c r="R72" s="121"/>
      <c r="S72" s="121"/>
      <c r="T72" s="121"/>
      <c r="U72" s="121"/>
      <c r="V72" s="121"/>
      <c r="W72" s="121"/>
      <c r="X72" s="121"/>
      <c r="Y72" s="121"/>
      <c r="Z72" s="121"/>
      <c r="AA72" s="121"/>
      <c r="AB72" s="121"/>
    </row>
    <row r="73" spans="1:33" ht="15" customHeight="1" x14ac:dyDescent="0.25">
      <c r="A73" s="127" t="s">
        <v>569</v>
      </c>
      <c r="B73" s="121"/>
      <c r="C73" s="121"/>
      <c r="D73" s="121"/>
      <c r="E73" s="121"/>
      <c r="F73" s="121"/>
      <c r="G73" s="121"/>
      <c r="H73" s="121"/>
      <c r="I73" s="121"/>
      <c r="J73" s="121"/>
      <c r="K73" s="121"/>
      <c r="L73" s="121"/>
      <c r="M73" s="121"/>
      <c r="N73" s="121"/>
      <c r="O73" s="121"/>
      <c r="P73" s="121"/>
      <c r="Q73" s="121"/>
      <c r="R73" s="121"/>
      <c r="S73" s="121"/>
      <c r="T73" s="121"/>
      <c r="U73" s="121"/>
      <c r="V73" s="121"/>
      <c r="W73" s="121"/>
      <c r="X73" s="121"/>
      <c r="Y73" s="121"/>
      <c r="Z73" s="121"/>
      <c r="AA73" s="121"/>
      <c r="AB73" s="121"/>
    </row>
    <row r="74" spans="1:33" s="126" customFormat="1" ht="15" customHeight="1" x14ac:dyDescent="0.25">
      <c r="A74" s="139" t="s">
        <v>19</v>
      </c>
      <c r="B74" s="155">
        <f>SUM(B75:B77)</f>
        <v>23041</v>
      </c>
      <c r="C74" s="155">
        <f>SUM(C75:C77)</f>
        <v>12672</v>
      </c>
      <c r="D74" s="155">
        <f>SUM(D75:D77)</f>
        <v>10369</v>
      </c>
      <c r="E74" s="155"/>
      <c r="F74" s="155">
        <f>SUM(F75:F77)</f>
        <v>5560</v>
      </c>
      <c r="G74" s="155">
        <f>SUM(G75:G77)</f>
        <v>3197</v>
      </c>
      <c r="H74" s="155">
        <f>SUM(H75:H77)</f>
        <v>2363</v>
      </c>
      <c r="I74" s="176"/>
      <c r="J74" s="155">
        <f>SUM(J75:J77)</f>
        <v>5631</v>
      </c>
      <c r="K74" s="155">
        <f>SUM(K75:K77)</f>
        <v>3169</v>
      </c>
      <c r="L74" s="155">
        <f>SUM(L75:L77)</f>
        <v>2462</v>
      </c>
      <c r="M74" s="176"/>
      <c r="N74" s="155">
        <f>SUM(N75:N77)</f>
        <v>3842</v>
      </c>
      <c r="O74" s="155">
        <f>SUM(O75:O77)</f>
        <v>2149</v>
      </c>
      <c r="P74" s="155">
        <f>SUM(P75:P77)</f>
        <v>1693</v>
      </c>
      <c r="Q74" s="176"/>
      <c r="R74" s="155">
        <f>SUM(R75:R77)</f>
        <v>4766</v>
      </c>
      <c r="S74" s="155">
        <f>SUM(S75:S77)</f>
        <v>2480</v>
      </c>
      <c r="T74" s="155">
        <f>SUM(T75:T77)</f>
        <v>2286</v>
      </c>
      <c r="U74" s="176"/>
      <c r="V74" s="155">
        <f>SUM(V75:V77)</f>
        <v>2693</v>
      </c>
      <c r="W74" s="155">
        <f>SUM(W75:W77)</f>
        <v>1400</v>
      </c>
      <c r="X74" s="155">
        <f>SUM(X75:X77)</f>
        <v>1293</v>
      </c>
      <c r="Y74" s="176"/>
      <c r="Z74" s="155">
        <f>SUM(Z75:Z77)</f>
        <v>549</v>
      </c>
      <c r="AA74" s="155">
        <f>SUM(AA75:AA77)</f>
        <v>277</v>
      </c>
      <c r="AB74" s="155">
        <f>SUM(AB75:AB77)</f>
        <v>272</v>
      </c>
      <c r="AC74" s="110"/>
      <c r="AD74" s="110"/>
      <c r="AE74" s="110"/>
      <c r="AF74" s="110"/>
      <c r="AG74" s="110"/>
    </row>
    <row r="75" spans="1:33" ht="15" customHeight="1" x14ac:dyDescent="0.25">
      <c r="A75" s="118" t="s">
        <v>73</v>
      </c>
      <c r="B75" s="121">
        <v>22988</v>
      </c>
      <c r="C75" s="121">
        <v>12637</v>
      </c>
      <c r="D75" s="121">
        <v>10351</v>
      </c>
      <c r="E75" s="121"/>
      <c r="F75" s="121">
        <v>5550</v>
      </c>
      <c r="G75" s="121">
        <v>3190</v>
      </c>
      <c r="H75" s="121">
        <v>2360</v>
      </c>
      <c r="I75" s="121"/>
      <c r="J75" s="121">
        <v>5620</v>
      </c>
      <c r="K75" s="121">
        <v>3163</v>
      </c>
      <c r="L75" s="121">
        <v>2457</v>
      </c>
      <c r="M75" s="121"/>
      <c r="N75" s="121">
        <v>3828</v>
      </c>
      <c r="O75" s="121">
        <v>2142</v>
      </c>
      <c r="P75" s="121">
        <v>1686</v>
      </c>
      <c r="Q75" s="121"/>
      <c r="R75" s="121">
        <v>4753</v>
      </c>
      <c r="S75" s="121">
        <v>2469</v>
      </c>
      <c r="T75" s="121">
        <v>2284</v>
      </c>
      <c r="U75" s="121"/>
      <c r="V75" s="121">
        <v>2688</v>
      </c>
      <c r="W75" s="121">
        <v>1396</v>
      </c>
      <c r="X75" s="121">
        <v>1292</v>
      </c>
      <c r="Y75" s="121"/>
      <c r="Z75" s="121">
        <v>549</v>
      </c>
      <c r="AA75" s="121">
        <v>277</v>
      </c>
      <c r="AB75" s="121">
        <v>272</v>
      </c>
    </row>
    <row r="76" spans="1:33" ht="15" customHeight="1" x14ac:dyDescent="0.25">
      <c r="A76" s="118" t="s">
        <v>74</v>
      </c>
      <c r="B76" s="121">
        <v>53</v>
      </c>
      <c r="C76" s="121">
        <v>35</v>
      </c>
      <c r="D76" s="121">
        <v>18</v>
      </c>
      <c r="E76" s="121"/>
      <c r="F76" s="121">
        <v>10</v>
      </c>
      <c r="G76" s="121">
        <v>7</v>
      </c>
      <c r="H76" s="121">
        <v>3</v>
      </c>
      <c r="I76" s="121"/>
      <c r="J76" s="121">
        <v>11</v>
      </c>
      <c r="K76" s="121">
        <v>6</v>
      </c>
      <c r="L76" s="121">
        <v>5</v>
      </c>
      <c r="M76" s="121"/>
      <c r="N76" s="121">
        <v>14</v>
      </c>
      <c r="O76" s="121">
        <v>7</v>
      </c>
      <c r="P76" s="121">
        <v>7</v>
      </c>
      <c r="Q76" s="121"/>
      <c r="R76" s="121">
        <v>13</v>
      </c>
      <c r="S76" s="121">
        <v>11</v>
      </c>
      <c r="T76" s="121">
        <v>2</v>
      </c>
      <c r="U76" s="121"/>
      <c r="V76" s="121">
        <v>5</v>
      </c>
      <c r="W76" s="121">
        <v>4</v>
      </c>
      <c r="X76" s="121">
        <v>1</v>
      </c>
      <c r="Y76" s="121"/>
      <c r="Z76" s="121">
        <v>0</v>
      </c>
      <c r="AA76" s="121">
        <v>0</v>
      </c>
      <c r="AB76" s="121">
        <v>0</v>
      </c>
    </row>
    <row r="77" spans="1:33" ht="15" customHeight="1" x14ac:dyDescent="0.25">
      <c r="A77" s="118" t="s">
        <v>267</v>
      </c>
      <c r="B77" s="121">
        <v>0</v>
      </c>
      <c r="C77" s="121">
        <v>0</v>
      </c>
      <c r="D77" s="121">
        <v>0</v>
      </c>
      <c r="E77" s="121"/>
      <c r="F77" s="121">
        <v>0</v>
      </c>
      <c r="G77" s="121">
        <v>0</v>
      </c>
      <c r="H77" s="121">
        <v>0</v>
      </c>
      <c r="I77" s="121"/>
      <c r="J77" s="121">
        <v>0</v>
      </c>
      <c r="K77" s="121">
        <v>0</v>
      </c>
      <c r="L77" s="121">
        <v>0</v>
      </c>
      <c r="M77" s="121"/>
      <c r="N77" s="121">
        <v>0</v>
      </c>
      <c r="O77" s="121">
        <v>0</v>
      </c>
      <c r="P77" s="121">
        <v>0</v>
      </c>
      <c r="Q77" s="121"/>
      <c r="R77" s="121">
        <v>0</v>
      </c>
      <c r="S77" s="121">
        <v>0</v>
      </c>
      <c r="T77" s="121">
        <v>0</v>
      </c>
      <c r="U77" s="121"/>
      <c r="V77" s="121">
        <v>0</v>
      </c>
      <c r="W77" s="121">
        <v>0</v>
      </c>
      <c r="X77" s="121">
        <v>0</v>
      </c>
      <c r="Y77" s="121"/>
      <c r="Z77" s="121">
        <v>0</v>
      </c>
      <c r="AA77" s="121">
        <v>0</v>
      </c>
      <c r="AB77" s="121">
        <v>0</v>
      </c>
    </row>
    <row r="78" spans="1:33" ht="15" customHeight="1" x14ac:dyDescent="0.25">
      <c r="A78" s="118"/>
      <c r="B78" s="121"/>
      <c r="C78" s="121"/>
      <c r="D78" s="121"/>
      <c r="E78" s="121"/>
      <c r="F78" s="121"/>
      <c r="G78" s="121"/>
      <c r="H78" s="121"/>
      <c r="I78" s="121"/>
      <c r="J78" s="121"/>
      <c r="K78" s="121"/>
      <c r="L78" s="121"/>
      <c r="M78" s="121"/>
      <c r="N78" s="121"/>
      <c r="O78" s="121"/>
      <c r="P78" s="121"/>
      <c r="Q78" s="121"/>
      <c r="R78" s="121"/>
      <c r="S78" s="121"/>
      <c r="T78" s="121"/>
      <c r="U78" s="121"/>
      <c r="V78" s="121"/>
      <c r="W78" s="121"/>
      <c r="X78" s="121"/>
      <c r="Y78" s="121"/>
      <c r="Z78" s="121"/>
      <c r="AA78" s="121"/>
      <c r="AB78" s="121"/>
    </row>
    <row r="79" spans="1:33" s="126" customFormat="1" ht="15" customHeight="1" x14ac:dyDescent="0.25">
      <c r="A79" s="301" t="s">
        <v>571</v>
      </c>
      <c r="B79" s="301"/>
      <c r="C79" s="301"/>
      <c r="D79" s="301"/>
      <c r="E79" s="301"/>
      <c r="F79" s="301"/>
      <c r="G79" s="301"/>
      <c r="H79" s="301"/>
      <c r="I79" s="301"/>
      <c r="J79" s="301"/>
      <c r="K79" s="301"/>
      <c r="L79" s="301"/>
      <c r="M79" s="301"/>
      <c r="N79" s="301"/>
      <c r="O79" s="301"/>
      <c r="P79" s="301"/>
      <c r="Q79" s="301"/>
      <c r="R79" s="301"/>
      <c r="S79" s="301"/>
      <c r="T79" s="301"/>
      <c r="U79" s="301"/>
      <c r="V79" s="301"/>
      <c r="W79" s="301"/>
      <c r="X79" s="301"/>
      <c r="Y79" s="301"/>
      <c r="Z79" s="301"/>
      <c r="AA79" s="301"/>
      <c r="AB79" s="301"/>
      <c r="AC79" s="110"/>
      <c r="AD79" s="110"/>
      <c r="AE79" s="110"/>
      <c r="AF79" s="110"/>
      <c r="AG79" s="110"/>
    </row>
    <row r="80" spans="1:33" s="126" customFormat="1" ht="15" customHeight="1" x14ac:dyDescent="0.25">
      <c r="A80" s="114"/>
      <c r="B80" s="115"/>
      <c r="C80" s="115"/>
      <c r="D80" s="115"/>
      <c r="E80" s="115"/>
      <c r="F80" s="115"/>
      <c r="G80" s="115"/>
      <c r="H80" s="115"/>
      <c r="I80" s="115"/>
      <c r="J80" s="115"/>
      <c r="K80" s="115"/>
      <c r="L80" s="115"/>
      <c r="M80" s="115"/>
      <c r="N80" s="115"/>
      <c r="O80" s="115"/>
      <c r="P80" s="115"/>
      <c r="Q80" s="115"/>
      <c r="R80" s="115"/>
      <c r="S80" s="115"/>
      <c r="T80" s="115"/>
      <c r="U80" s="115"/>
      <c r="V80" s="115"/>
      <c r="W80" s="115"/>
      <c r="X80" s="115"/>
      <c r="Y80" s="115"/>
      <c r="Z80" s="115"/>
      <c r="AA80" s="115"/>
      <c r="AB80" s="115"/>
      <c r="AC80" s="110"/>
      <c r="AD80" s="110"/>
      <c r="AE80" s="110"/>
      <c r="AF80" s="110"/>
      <c r="AG80" s="110"/>
    </row>
    <row r="81" spans="1:33" s="126" customFormat="1" ht="15" customHeight="1" x14ac:dyDescent="0.25">
      <c r="A81" s="115" t="s">
        <v>19</v>
      </c>
      <c r="B81" s="177">
        <f t="shared" ref="B81:D84" si="35">+B62/(B62+B113+B12)*100</f>
        <v>29.397848887145333</v>
      </c>
      <c r="C81" s="177">
        <f t="shared" si="35"/>
        <v>31.651265033245728</v>
      </c>
      <c r="D81" s="177">
        <f t="shared" si="35"/>
        <v>27.226090356769756</v>
      </c>
      <c r="E81" s="177"/>
      <c r="F81" s="177">
        <f t="shared" ref="F81:H84" si="36">+F62/(F62+F113+F12)*100</f>
        <v>29.8242347508751</v>
      </c>
      <c r="G81" s="177">
        <f t="shared" si="36"/>
        <v>31.764004767580449</v>
      </c>
      <c r="H81" s="177">
        <f t="shared" si="36"/>
        <v>27.716771987983012</v>
      </c>
      <c r="I81" s="177"/>
      <c r="J81" s="177">
        <f t="shared" ref="J81:L84" si="37">+J62/(J62+J113+J12)*100</f>
        <v>33.95344736378064</v>
      </c>
      <c r="K81" s="177">
        <f t="shared" si="37"/>
        <v>36.022378108875877</v>
      </c>
      <c r="L81" s="177">
        <f t="shared" si="37"/>
        <v>31.82630982893247</v>
      </c>
      <c r="M81" s="177"/>
      <c r="N81" s="177">
        <f t="shared" ref="N81:P84" si="38">+N62/(N62+N113+N12)*100</f>
        <v>29.446802683828565</v>
      </c>
      <c r="O81" s="177">
        <f t="shared" si="38"/>
        <v>32.264563865633797</v>
      </c>
      <c r="P81" s="177">
        <f t="shared" si="38"/>
        <v>26.70985592333907</v>
      </c>
      <c r="Q81" s="177"/>
      <c r="R81" s="177">
        <f t="shared" ref="R81:T84" si="39">+R62/(R62+R113+R12)*100</f>
        <v>32.938704467407838</v>
      </c>
      <c r="S81" s="177">
        <f t="shared" si="39"/>
        <v>34.848334491085311</v>
      </c>
      <c r="T81" s="177">
        <f t="shared" si="39"/>
        <v>31.217577961958142</v>
      </c>
      <c r="U81" s="177"/>
      <c r="V81" s="177">
        <f t="shared" ref="V81:X84" si="40">+V62/(V62+V113+V12)*100</f>
        <v>22.332260940346522</v>
      </c>
      <c r="W81" s="177">
        <f t="shared" si="40"/>
        <v>24.150351724722434</v>
      </c>
      <c r="X81" s="177">
        <f t="shared" si="40"/>
        <v>20.8</v>
      </c>
      <c r="Y81" s="177"/>
      <c r="Z81" s="177">
        <f t="shared" ref="Z81:AB84" si="41">+Z62/(Z62+Z113+Z12)*100</f>
        <v>14.579186806937731</v>
      </c>
      <c r="AA81" s="177">
        <f t="shared" si="41"/>
        <v>16.359143327841846</v>
      </c>
      <c r="AB81" s="177">
        <f t="shared" si="41"/>
        <v>13.228307076769191</v>
      </c>
      <c r="AC81" s="110"/>
      <c r="AD81" s="110"/>
      <c r="AE81" s="110"/>
      <c r="AF81" s="110"/>
      <c r="AG81" s="110"/>
    </row>
    <row r="82" spans="1:33" s="126" customFormat="1" ht="15" customHeight="1" x14ac:dyDescent="0.25">
      <c r="A82" s="110" t="s">
        <v>73</v>
      </c>
      <c r="B82" s="128">
        <f t="shared" si="35"/>
        <v>30.918698088999935</v>
      </c>
      <c r="C82" s="128">
        <f t="shared" si="35"/>
        <v>33.140961994594299</v>
      </c>
      <c r="D82" s="128">
        <f t="shared" si="35"/>
        <v>28.786355095667819</v>
      </c>
      <c r="E82" s="128"/>
      <c r="F82" s="128">
        <f t="shared" si="36"/>
        <v>31.211735047233841</v>
      </c>
      <c r="G82" s="128">
        <f t="shared" si="36"/>
        <v>33.019318543679013</v>
      </c>
      <c r="H82" s="128">
        <f t="shared" si="36"/>
        <v>29.237902057374676</v>
      </c>
      <c r="I82" s="128"/>
      <c r="J82" s="128">
        <f t="shared" si="37"/>
        <v>35.756701167728238</v>
      </c>
      <c r="K82" s="128">
        <f t="shared" si="37"/>
        <v>37.552618697993147</v>
      </c>
      <c r="L82" s="128">
        <f t="shared" si="37"/>
        <v>33.900077589987518</v>
      </c>
      <c r="M82" s="128"/>
      <c r="N82" s="128">
        <f t="shared" si="38"/>
        <v>31.204902639122267</v>
      </c>
      <c r="O82" s="128">
        <f t="shared" si="38"/>
        <v>33.885626960508326</v>
      </c>
      <c r="P82" s="128">
        <f t="shared" si="38"/>
        <v>28.613087600606558</v>
      </c>
      <c r="Q82" s="128"/>
      <c r="R82" s="128">
        <f t="shared" si="39"/>
        <v>34.410434907420694</v>
      </c>
      <c r="S82" s="128">
        <f t="shared" si="39"/>
        <v>36.332443766679376</v>
      </c>
      <c r="T82" s="128">
        <f t="shared" si="39"/>
        <v>32.701823357961089</v>
      </c>
      <c r="U82" s="128"/>
      <c r="V82" s="128">
        <f t="shared" si="40"/>
        <v>23.835145705694842</v>
      </c>
      <c r="W82" s="128">
        <f t="shared" si="40"/>
        <v>26.007600760076006</v>
      </c>
      <c r="X82" s="128">
        <f t="shared" si="40"/>
        <v>22.042500515782958</v>
      </c>
      <c r="Y82" s="128"/>
      <c r="Z82" s="128">
        <f t="shared" si="41"/>
        <v>15.048691418137553</v>
      </c>
      <c r="AA82" s="128">
        <f t="shared" si="41"/>
        <v>17.061864860046356</v>
      </c>
      <c r="AB82" s="128">
        <f t="shared" si="41"/>
        <v>13.550099535500996</v>
      </c>
      <c r="AC82" s="110"/>
      <c r="AD82" s="110"/>
      <c r="AE82" s="110"/>
      <c r="AF82" s="110"/>
      <c r="AG82" s="110"/>
    </row>
    <row r="83" spans="1:33" s="126" customFormat="1" ht="15" customHeight="1" x14ac:dyDescent="0.25">
      <c r="A83" s="110" t="s">
        <v>74</v>
      </c>
      <c r="B83" s="128">
        <f t="shared" si="35"/>
        <v>17.576275410302966</v>
      </c>
      <c r="C83" s="128">
        <f t="shared" si="35"/>
        <v>20.737842370039129</v>
      </c>
      <c r="D83" s="128">
        <f t="shared" si="35"/>
        <v>14.291935835087466</v>
      </c>
      <c r="E83" s="128"/>
      <c r="F83" s="128">
        <f t="shared" si="36"/>
        <v>17.072758037225043</v>
      </c>
      <c r="G83" s="128">
        <f t="shared" si="36"/>
        <v>20.357142857142858</v>
      </c>
      <c r="H83" s="128">
        <f t="shared" si="36"/>
        <v>13.498233215547703</v>
      </c>
      <c r="I83" s="128"/>
      <c r="J83" s="128">
        <f t="shared" si="37"/>
        <v>18.588235294117649</v>
      </c>
      <c r="K83" s="128">
        <f t="shared" si="37"/>
        <v>23.109691160809373</v>
      </c>
      <c r="L83" s="128">
        <f t="shared" si="37"/>
        <v>13.884785819793205</v>
      </c>
      <c r="M83" s="128"/>
      <c r="N83" s="128">
        <f t="shared" si="38"/>
        <v>17.719731733145075</v>
      </c>
      <c r="O83" s="128">
        <f t="shared" si="38"/>
        <v>21.883656509695289</v>
      </c>
      <c r="P83" s="128">
        <f t="shared" si="38"/>
        <v>13.390928725701945</v>
      </c>
      <c r="Q83" s="128"/>
      <c r="R83" s="128">
        <f t="shared" si="39"/>
        <v>22.298892318866898</v>
      </c>
      <c r="S83" s="128">
        <f t="shared" si="39"/>
        <v>25.274336283185839</v>
      </c>
      <c r="T83" s="128">
        <f t="shared" si="39"/>
        <v>19.164802386278897</v>
      </c>
      <c r="U83" s="128"/>
      <c r="V83" s="128">
        <f t="shared" si="40"/>
        <v>13.010501750291715</v>
      </c>
      <c r="W83" s="128">
        <f t="shared" si="40"/>
        <v>13.421771361685526</v>
      </c>
      <c r="X83" s="128">
        <f t="shared" si="40"/>
        <v>12.601783637068632</v>
      </c>
      <c r="Y83" s="128"/>
      <c r="Z83" s="128">
        <f t="shared" si="41"/>
        <v>0</v>
      </c>
      <c r="AA83" s="128">
        <f t="shared" si="41"/>
        <v>0</v>
      </c>
      <c r="AB83" s="128">
        <f t="shared" si="41"/>
        <v>0</v>
      </c>
      <c r="AC83" s="110"/>
      <c r="AD83" s="110"/>
      <c r="AE83" s="110"/>
      <c r="AF83" s="110"/>
      <c r="AG83" s="110"/>
    </row>
    <row r="84" spans="1:33" s="126" customFormat="1" ht="15" customHeight="1" x14ac:dyDescent="0.25">
      <c r="A84" s="110" t="s">
        <v>267</v>
      </c>
      <c r="B84" s="128">
        <f t="shared" si="35"/>
        <v>19.700196592398427</v>
      </c>
      <c r="C84" s="128">
        <f t="shared" si="35"/>
        <v>21.312607944732299</v>
      </c>
      <c r="D84" s="128">
        <f t="shared" si="35"/>
        <v>18.245559364287939</v>
      </c>
      <c r="E84" s="128"/>
      <c r="F84" s="128">
        <f t="shared" si="36"/>
        <v>19.731489015459726</v>
      </c>
      <c r="G84" s="128">
        <f t="shared" si="36"/>
        <v>21.500843170320405</v>
      </c>
      <c r="H84" s="128">
        <f t="shared" si="36"/>
        <v>18.081761006289305</v>
      </c>
      <c r="I84" s="128"/>
      <c r="J84" s="128">
        <f t="shared" si="37"/>
        <v>23.313979455113891</v>
      </c>
      <c r="K84" s="128">
        <f t="shared" si="37"/>
        <v>25.868725868725868</v>
      </c>
      <c r="L84" s="128">
        <f t="shared" si="37"/>
        <v>21.11388196176226</v>
      </c>
      <c r="M84" s="128"/>
      <c r="N84" s="128">
        <f t="shared" si="38"/>
        <v>19.098021168890934</v>
      </c>
      <c r="O84" s="128">
        <f t="shared" si="38"/>
        <v>22.265246853823815</v>
      </c>
      <c r="P84" s="128">
        <f t="shared" si="38"/>
        <v>16.228070175438596</v>
      </c>
      <c r="Q84" s="128"/>
      <c r="R84" s="128">
        <f t="shared" si="39"/>
        <v>23.675889328063242</v>
      </c>
      <c r="S84" s="128">
        <f t="shared" si="39"/>
        <v>24.744897959183675</v>
      </c>
      <c r="T84" s="128">
        <f t="shared" si="39"/>
        <v>22.747415066469721</v>
      </c>
      <c r="U84" s="128"/>
      <c r="V84" s="128">
        <f t="shared" si="40"/>
        <v>13.990103463787673</v>
      </c>
      <c r="W84" s="128">
        <f t="shared" si="40"/>
        <v>14.850530376084862</v>
      </c>
      <c r="X84" s="128">
        <f t="shared" si="40"/>
        <v>13.237774030354132</v>
      </c>
      <c r="Y84" s="128"/>
      <c r="Z84" s="128">
        <f t="shared" si="41"/>
        <v>12.478632478632479</v>
      </c>
      <c r="AA84" s="128">
        <f t="shared" si="41"/>
        <v>11.180124223602485</v>
      </c>
      <c r="AB84" s="128">
        <f t="shared" si="41"/>
        <v>14.068441064638785</v>
      </c>
      <c r="AC84" s="110"/>
      <c r="AD84" s="110"/>
      <c r="AE84" s="110"/>
      <c r="AF84" s="110"/>
      <c r="AG84" s="110"/>
    </row>
    <row r="85" spans="1:33" s="126" customFormat="1" ht="15" customHeight="1" x14ac:dyDescent="0.25">
      <c r="A85" s="129"/>
      <c r="B85" s="130"/>
      <c r="C85" s="130"/>
      <c r="D85" s="130"/>
      <c r="E85" s="130"/>
      <c r="F85" s="130"/>
      <c r="G85" s="130"/>
      <c r="H85" s="130"/>
      <c r="I85" s="130"/>
      <c r="J85" s="130"/>
      <c r="K85" s="130"/>
      <c r="L85" s="130"/>
      <c r="M85" s="130"/>
      <c r="N85" s="130"/>
      <c r="O85" s="130"/>
      <c r="P85" s="130"/>
      <c r="Q85" s="130"/>
      <c r="R85" s="130"/>
      <c r="S85" s="130"/>
      <c r="T85" s="130"/>
      <c r="U85" s="130"/>
      <c r="V85" s="130"/>
      <c r="W85" s="130"/>
      <c r="X85" s="130"/>
      <c r="Y85" s="130"/>
      <c r="Z85" s="130"/>
      <c r="AA85" s="130"/>
      <c r="AB85" s="130"/>
      <c r="AC85" s="110"/>
      <c r="AD85" s="110"/>
      <c r="AE85" s="110"/>
      <c r="AF85" s="110"/>
      <c r="AG85" s="110"/>
    </row>
    <row r="86" spans="1:33" s="126" customFormat="1" ht="15" customHeight="1" x14ac:dyDescent="0.25">
      <c r="A86" s="115" t="s">
        <v>568</v>
      </c>
      <c r="B86" s="130"/>
      <c r="C86" s="130"/>
      <c r="D86" s="130"/>
      <c r="E86" s="131"/>
      <c r="F86" s="130"/>
      <c r="G86" s="130"/>
      <c r="H86" s="130"/>
      <c r="I86" s="131"/>
      <c r="J86" s="130"/>
      <c r="K86" s="130"/>
      <c r="L86" s="130"/>
      <c r="M86" s="131"/>
      <c r="N86" s="130"/>
      <c r="O86" s="130"/>
      <c r="P86" s="130"/>
      <c r="Q86" s="131"/>
      <c r="R86" s="130"/>
      <c r="S86" s="130"/>
      <c r="T86" s="130"/>
      <c r="U86" s="131"/>
      <c r="V86" s="130"/>
      <c r="W86" s="130"/>
      <c r="X86" s="130"/>
      <c r="Y86" s="131"/>
      <c r="Z86" s="130"/>
      <c r="AA86" s="130"/>
      <c r="AB86" s="130"/>
      <c r="AC86" s="110"/>
      <c r="AD86" s="110"/>
      <c r="AE86" s="110"/>
      <c r="AF86" s="110"/>
      <c r="AG86" s="110"/>
    </row>
    <row r="87" spans="1:33" s="126" customFormat="1" ht="15" customHeight="1" x14ac:dyDescent="0.25">
      <c r="A87" s="141" t="s">
        <v>19</v>
      </c>
      <c r="B87" s="177">
        <f t="shared" ref="B87:D90" si="42">+B68/(B68+B119+B18)*100</f>
        <v>29.421960610960529</v>
      </c>
      <c r="C87" s="177">
        <f t="shared" si="42"/>
        <v>31.35070508404792</v>
      </c>
      <c r="D87" s="177">
        <f t="shared" si="42"/>
        <v>27.570824974162562</v>
      </c>
      <c r="E87" s="177"/>
      <c r="F87" s="177">
        <f t="shared" ref="F87:H90" si="43">+F68/(F68+F119+F18)*100</f>
        <v>30.09124979631742</v>
      </c>
      <c r="G87" s="177">
        <f t="shared" si="43"/>
        <v>31.727335379988723</v>
      </c>
      <c r="H87" s="177">
        <f t="shared" si="43"/>
        <v>28.317712578103777</v>
      </c>
      <c r="I87" s="177"/>
      <c r="J87" s="177">
        <f t="shared" ref="J87:L90" si="44">+J68/(J68+J119+J18)*100</f>
        <v>33.774642442984153</v>
      </c>
      <c r="K87" s="177">
        <f t="shared" si="44"/>
        <v>35.513445088035603</v>
      </c>
      <c r="L87" s="177">
        <f t="shared" si="44"/>
        <v>32.008881617389271</v>
      </c>
      <c r="M87" s="177"/>
      <c r="N87" s="177">
        <f t="shared" ref="N87:P90" si="45">+N68/(N68+N119+N18)*100</f>
        <v>29.77073725018381</v>
      </c>
      <c r="O87" s="177">
        <f t="shared" si="45"/>
        <v>32.306091048963708</v>
      </c>
      <c r="P87" s="177">
        <f t="shared" si="45"/>
        <v>27.311827956989248</v>
      </c>
      <c r="Q87" s="177"/>
      <c r="R87" s="177">
        <f t="shared" ref="R87:T90" si="46">+R68/(R68+R119+R18)*100</f>
        <v>32.98935565125538</v>
      </c>
      <c r="S87" s="177">
        <f t="shared" si="46"/>
        <v>34.569331788335269</v>
      </c>
      <c r="T87" s="177">
        <f t="shared" si="46"/>
        <v>31.569406410305863</v>
      </c>
      <c r="U87" s="177"/>
      <c r="V87" s="177">
        <f t="shared" ref="V87:X90" si="47">+V68/(V68+V119+V18)*100</f>
        <v>21.986504320111553</v>
      </c>
      <c r="W87" s="177">
        <f t="shared" si="47"/>
        <v>23.461034708578911</v>
      </c>
      <c r="X87" s="177">
        <f t="shared" si="47"/>
        <v>20.749187159408343</v>
      </c>
      <c r="Y87" s="177"/>
      <c r="Z87" s="177">
        <f t="shared" ref="Z87:AB90" si="48">+Z68/(Z68+Z119+Z18)*100</f>
        <v>14.295231750261731</v>
      </c>
      <c r="AA87" s="177">
        <f t="shared" si="48"/>
        <v>15.622954396683394</v>
      </c>
      <c r="AB87" s="177">
        <f t="shared" si="48"/>
        <v>13.268062120189061</v>
      </c>
      <c r="AC87" s="110"/>
      <c r="AD87" s="110"/>
      <c r="AE87" s="110"/>
      <c r="AF87" s="110"/>
      <c r="AG87" s="110"/>
    </row>
    <row r="88" spans="1:33" ht="15" customHeight="1" x14ac:dyDescent="0.25">
      <c r="A88" s="110" t="s">
        <v>73</v>
      </c>
      <c r="B88" s="128">
        <f t="shared" si="42"/>
        <v>31.42372803701922</v>
      </c>
      <c r="C88" s="128">
        <f t="shared" si="42"/>
        <v>33.253862471606375</v>
      </c>
      <c r="D88" s="128">
        <f t="shared" si="42"/>
        <v>29.67859156694443</v>
      </c>
      <c r="E88" s="132"/>
      <c r="F88" s="128">
        <f t="shared" si="43"/>
        <v>31.957172158139358</v>
      </c>
      <c r="G88" s="128">
        <f t="shared" si="43"/>
        <v>33.373007285580321</v>
      </c>
      <c r="H88" s="128">
        <f t="shared" si="43"/>
        <v>30.412715898807885</v>
      </c>
      <c r="I88" s="132"/>
      <c r="J88" s="128">
        <f t="shared" si="44"/>
        <v>36.128491113529201</v>
      </c>
      <c r="K88" s="128">
        <f t="shared" si="44"/>
        <v>37.431595945097335</v>
      </c>
      <c r="L88" s="128">
        <f t="shared" si="44"/>
        <v>34.796956641305343</v>
      </c>
      <c r="M88" s="132"/>
      <c r="N88" s="128">
        <f t="shared" si="45"/>
        <v>32.151115891368647</v>
      </c>
      <c r="O88" s="128">
        <f t="shared" si="45"/>
        <v>34.447977195482956</v>
      </c>
      <c r="P88" s="128">
        <f t="shared" si="45"/>
        <v>29.939835338822039</v>
      </c>
      <c r="Q88" s="132"/>
      <c r="R88" s="128">
        <f t="shared" si="46"/>
        <v>34.920481227760156</v>
      </c>
      <c r="S88" s="128">
        <f t="shared" si="46"/>
        <v>36.447633304083006</v>
      </c>
      <c r="T88" s="128">
        <f t="shared" si="46"/>
        <v>33.571884401495126</v>
      </c>
      <c r="U88" s="132"/>
      <c r="V88" s="128">
        <f t="shared" si="47"/>
        <v>23.856526756970176</v>
      </c>
      <c r="W88" s="128">
        <f t="shared" si="47"/>
        <v>25.742507272850279</v>
      </c>
      <c r="X88" s="128">
        <f t="shared" si="47"/>
        <v>22.320198401763573</v>
      </c>
      <c r="Y88" s="132"/>
      <c r="Z88" s="128">
        <f t="shared" si="48"/>
        <v>14.911823019931129</v>
      </c>
      <c r="AA88" s="128">
        <f t="shared" si="48"/>
        <v>16.496846191169332</v>
      </c>
      <c r="AB88" s="128">
        <f t="shared" si="48"/>
        <v>13.715436733199049</v>
      </c>
    </row>
    <row r="89" spans="1:33" ht="15" customHeight="1" x14ac:dyDescent="0.25">
      <c r="A89" s="110" t="s">
        <v>74</v>
      </c>
      <c r="B89" s="128">
        <f t="shared" si="42"/>
        <v>17.814414940180917</v>
      </c>
      <c r="C89" s="128">
        <f t="shared" si="42"/>
        <v>20.996492232801202</v>
      </c>
      <c r="D89" s="128">
        <f t="shared" si="42"/>
        <v>14.508812374507324</v>
      </c>
      <c r="E89" s="132"/>
      <c r="F89" s="128">
        <f t="shared" si="43"/>
        <v>17.316692667706711</v>
      </c>
      <c r="G89" s="128">
        <f t="shared" si="43"/>
        <v>20.598006644518271</v>
      </c>
      <c r="H89" s="128">
        <f t="shared" si="43"/>
        <v>13.736861181587532</v>
      </c>
      <c r="I89" s="132"/>
      <c r="J89" s="128">
        <f t="shared" si="44"/>
        <v>18.853219521246984</v>
      </c>
      <c r="K89" s="128">
        <f t="shared" si="44"/>
        <v>23.548740416210297</v>
      </c>
      <c r="L89" s="128">
        <f t="shared" si="44"/>
        <v>14.000000000000002</v>
      </c>
      <c r="M89" s="132"/>
      <c r="N89" s="128">
        <f t="shared" si="45"/>
        <v>17.934782608695652</v>
      </c>
      <c r="O89" s="128">
        <f t="shared" si="45"/>
        <v>22.139567835635848</v>
      </c>
      <c r="P89" s="128">
        <f t="shared" si="45"/>
        <v>13.533555802743791</v>
      </c>
      <c r="Q89" s="132"/>
      <c r="R89" s="128">
        <f t="shared" si="46"/>
        <v>22.554297382587713</v>
      </c>
      <c r="S89" s="128">
        <f t="shared" si="46"/>
        <v>25.545058139534881</v>
      </c>
      <c r="T89" s="128">
        <f t="shared" si="46"/>
        <v>19.430740037950663</v>
      </c>
      <c r="U89" s="132"/>
      <c r="V89" s="128">
        <f t="shared" si="47"/>
        <v>13.248204309656824</v>
      </c>
      <c r="W89" s="128">
        <f t="shared" si="47"/>
        <v>13.567438148443737</v>
      </c>
      <c r="X89" s="128">
        <f t="shared" si="47"/>
        <v>12.928970470869913</v>
      </c>
      <c r="Y89" s="132"/>
      <c r="Z89" s="128">
        <f t="shared" si="48"/>
        <v>0</v>
      </c>
      <c r="AA89" s="128">
        <f t="shared" si="48"/>
        <v>0</v>
      </c>
      <c r="AB89" s="128">
        <f t="shared" si="48"/>
        <v>0</v>
      </c>
    </row>
    <row r="90" spans="1:33" ht="15" customHeight="1" x14ac:dyDescent="0.25">
      <c r="A90" s="110" t="s">
        <v>267</v>
      </c>
      <c r="B90" s="128">
        <f t="shared" si="42"/>
        <v>19.700196592398427</v>
      </c>
      <c r="C90" s="128">
        <f t="shared" si="42"/>
        <v>21.312607944732299</v>
      </c>
      <c r="D90" s="128">
        <f t="shared" si="42"/>
        <v>18.245559364287939</v>
      </c>
      <c r="E90" s="132"/>
      <c r="F90" s="128">
        <f t="shared" si="43"/>
        <v>19.731489015459726</v>
      </c>
      <c r="G90" s="128">
        <f t="shared" si="43"/>
        <v>21.500843170320405</v>
      </c>
      <c r="H90" s="128">
        <f t="shared" si="43"/>
        <v>18.081761006289305</v>
      </c>
      <c r="I90" s="132"/>
      <c r="J90" s="128">
        <f t="shared" si="44"/>
        <v>23.313979455113891</v>
      </c>
      <c r="K90" s="128">
        <f t="shared" si="44"/>
        <v>25.868725868725868</v>
      </c>
      <c r="L90" s="128">
        <f t="shared" si="44"/>
        <v>21.11388196176226</v>
      </c>
      <c r="M90" s="132"/>
      <c r="N90" s="128">
        <f t="shared" si="45"/>
        <v>19.098021168890934</v>
      </c>
      <c r="O90" s="128">
        <f t="shared" si="45"/>
        <v>22.265246853823815</v>
      </c>
      <c r="P90" s="128">
        <f t="shared" si="45"/>
        <v>16.228070175438596</v>
      </c>
      <c r="Q90" s="132"/>
      <c r="R90" s="128">
        <f t="shared" si="46"/>
        <v>23.675889328063242</v>
      </c>
      <c r="S90" s="128">
        <f t="shared" si="46"/>
        <v>24.744897959183675</v>
      </c>
      <c r="T90" s="128">
        <f t="shared" si="46"/>
        <v>22.747415066469721</v>
      </c>
      <c r="U90" s="132"/>
      <c r="V90" s="128">
        <f t="shared" si="47"/>
        <v>13.990103463787673</v>
      </c>
      <c r="W90" s="128">
        <f t="shared" si="47"/>
        <v>14.850530376084862</v>
      </c>
      <c r="X90" s="128">
        <f t="shared" si="47"/>
        <v>13.237774030354132</v>
      </c>
      <c r="Y90" s="132"/>
      <c r="Z90" s="128">
        <f t="shared" si="48"/>
        <v>12.478632478632479</v>
      </c>
      <c r="AA90" s="128">
        <f t="shared" si="48"/>
        <v>11.180124223602485</v>
      </c>
      <c r="AB90" s="128">
        <f t="shared" si="48"/>
        <v>14.068441064638785</v>
      </c>
    </row>
    <row r="91" spans="1:33" ht="15" customHeight="1" x14ac:dyDescent="0.25">
      <c r="B91" s="132"/>
      <c r="C91" s="132"/>
      <c r="D91" s="132"/>
      <c r="E91" s="132"/>
      <c r="F91" s="132"/>
      <c r="G91" s="132"/>
      <c r="H91" s="132"/>
      <c r="I91" s="132"/>
      <c r="J91" s="132"/>
      <c r="K91" s="132"/>
      <c r="L91" s="132"/>
      <c r="M91" s="132"/>
      <c r="N91" s="132"/>
      <c r="O91" s="132"/>
      <c r="P91" s="132"/>
      <c r="Q91" s="132"/>
      <c r="R91" s="132"/>
      <c r="S91" s="132"/>
      <c r="T91" s="132"/>
      <c r="U91" s="132"/>
      <c r="V91" s="132"/>
      <c r="W91" s="132"/>
      <c r="X91" s="132"/>
      <c r="Y91" s="132"/>
      <c r="Z91" s="132"/>
      <c r="AA91" s="132"/>
      <c r="AB91" s="132"/>
    </row>
    <row r="92" spans="1:33" ht="15" customHeight="1" x14ac:dyDescent="0.25">
      <c r="A92" s="142" t="s">
        <v>569</v>
      </c>
      <c r="B92" s="132"/>
      <c r="C92" s="132"/>
      <c r="D92" s="132"/>
      <c r="E92" s="132"/>
      <c r="F92" s="132"/>
      <c r="G92" s="132"/>
      <c r="H92" s="132"/>
      <c r="I92" s="132"/>
      <c r="J92" s="132"/>
      <c r="K92" s="132"/>
      <c r="L92" s="132"/>
      <c r="M92" s="132"/>
      <c r="N92" s="132"/>
      <c r="O92" s="132"/>
      <c r="P92" s="132"/>
      <c r="Q92" s="132"/>
      <c r="R92" s="132"/>
      <c r="S92" s="132"/>
      <c r="T92" s="132"/>
      <c r="U92" s="132"/>
      <c r="V92" s="132"/>
      <c r="W92" s="132"/>
      <c r="X92" s="132"/>
      <c r="Y92" s="132"/>
      <c r="Z92" s="132"/>
      <c r="AA92" s="132"/>
      <c r="AB92" s="132"/>
    </row>
    <row r="93" spans="1:33" ht="15" customHeight="1" x14ac:dyDescent="0.25">
      <c r="A93" s="143" t="s">
        <v>19</v>
      </c>
      <c r="B93" s="177">
        <f t="shared" ref="B93:D95" si="49">+B74/(B74+B125+B24)*100</f>
        <v>29.318725505166181</v>
      </c>
      <c r="C93" s="177">
        <f t="shared" si="49"/>
        <v>32.628678837191337</v>
      </c>
      <c r="D93" s="177">
        <f t="shared" si="49"/>
        <v>26.084878367839803</v>
      </c>
      <c r="E93" s="177"/>
      <c r="F93" s="177">
        <f t="shared" ref="F93:H95" si="50">+F74/(F74+F125+F24)*100</f>
        <v>28.970404335139644</v>
      </c>
      <c r="G93" s="177">
        <f t="shared" si="50"/>
        <v>31.880733944954127</v>
      </c>
      <c r="H93" s="177">
        <f t="shared" si="50"/>
        <v>25.785683107813185</v>
      </c>
      <c r="I93" s="177"/>
      <c r="J93" s="177">
        <f t="shared" ref="J93:L95" si="51">+J74/(J74+J125+J24)*100</f>
        <v>34.520598332515938</v>
      </c>
      <c r="K93" s="177">
        <f t="shared" si="51"/>
        <v>37.596393403725237</v>
      </c>
      <c r="L93" s="177">
        <f t="shared" si="51"/>
        <v>31.231764556640872</v>
      </c>
      <c r="M93" s="177"/>
      <c r="N93" s="177">
        <f t="shared" ref="N93:P95" si="52">+N74/(N74+N125+N24)*100</f>
        <v>28.37308913669596</v>
      </c>
      <c r="O93" s="177">
        <f t="shared" si="52"/>
        <v>32.127373299446852</v>
      </c>
      <c r="P93" s="177">
        <f t="shared" si="52"/>
        <v>24.708114419147694</v>
      </c>
      <c r="Q93" s="177"/>
      <c r="R93" s="177">
        <f t="shared" ref="R93:T95" si="53">+R74/(R74+R125+R24)*100</f>
        <v>32.767273977311788</v>
      </c>
      <c r="S93" s="177">
        <f t="shared" si="53"/>
        <v>35.786435786435788</v>
      </c>
      <c r="T93" s="177">
        <f t="shared" si="53"/>
        <v>30.019697964543663</v>
      </c>
      <c r="U93" s="177"/>
      <c r="V93" s="177">
        <f t="shared" ref="V93:X95" si="54">+V74/(V74+V125+V24)*100</f>
        <v>23.546384541400716</v>
      </c>
      <c r="W93" s="177">
        <f t="shared" si="54"/>
        <v>26.545316647705725</v>
      </c>
      <c r="X93" s="177">
        <f t="shared" si="54"/>
        <v>20.980042187246468</v>
      </c>
      <c r="Y93" s="177"/>
      <c r="Z93" s="177">
        <f t="shared" ref="Z93:AB94" si="55">+Z74/(Z74+Z125+Z24)*100</f>
        <v>15.417017691659646</v>
      </c>
      <c r="AA93" s="177">
        <f t="shared" si="55"/>
        <v>18.628110289172831</v>
      </c>
      <c r="AB93" s="177">
        <f t="shared" si="55"/>
        <v>13.114754098360656</v>
      </c>
    </row>
    <row r="94" spans="1:33" ht="15" customHeight="1" x14ac:dyDescent="0.25">
      <c r="A94" s="110" t="s">
        <v>73</v>
      </c>
      <c r="B94" s="128">
        <f t="shared" si="49"/>
        <v>29.503946608483606</v>
      </c>
      <c r="C94" s="128">
        <f t="shared" si="49"/>
        <v>32.828492752117214</v>
      </c>
      <c r="D94" s="128">
        <f t="shared" si="49"/>
        <v>26.257578448035311</v>
      </c>
      <c r="E94" s="132"/>
      <c r="F94" s="128">
        <f t="shared" si="50"/>
        <v>29.13232901160044</v>
      </c>
      <c r="G94" s="128">
        <f t="shared" si="50"/>
        <v>32.034545089375378</v>
      </c>
      <c r="H94" s="128">
        <f t="shared" si="50"/>
        <v>25.954030572968218</v>
      </c>
      <c r="I94" s="132"/>
      <c r="J94" s="128">
        <f t="shared" si="51"/>
        <v>34.742828882294759</v>
      </c>
      <c r="K94" s="128">
        <f t="shared" si="51"/>
        <v>37.875703508561848</v>
      </c>
      <c r="L94" s="128">
        <f t="shared" si="51"/>
        <v>31.399361022364218</v>
      </c>
      <c r="M94" s="132"/>
      <c r="N94" s="128">
        <f t="shared" si="52"/>
        <v>28.577827547592381</v>
      </c>
      <c r="O94" s="128">
        <f t="shared" si="52"/>
        <v>32.336956521739133</v>
      </c>
      <c r="P94" s="128">
        <f t="shared" si="52"/>
        <v>24.900310146211783</v>
      </c>
      <c r="Q94" s="132"/>
      <c r="R94" s="128">
        <f t="shared" si="53"/>
        <v>32.949740034662042</v>
      </c>
      <c r="S94" s="128">
        <f t="shared" si="53"/>
        <v>36.007000145836372</v>
      </c>
      <c r="T94" s="128">
        <f t="shared" si="53"/>
        <v>30.179704016913316</v>
      </c>
      <c r="U94" s="132"/>
      <c r="V94" s="128">
        <f t="shared" si="54"/>
        <v>23.772884054125761</v>
      </c>
      <c r="W94" s="128">
        <f t="shared" si="54"/>
        <v>26.758673567184204</v>
      </c>
      <c r="X94" s="128">
        <f t="shared" si="54"/>
        <v>21.215106732348112</v>
      </c>
      <c r="Y94" s="132"/>
      <c r="Z94" s="128">
        <f t="shared" si="55"/>
        <v>15.417017691659646</v>
      </c>
      <c r="AA94" s="128">
        <f t="shared" si="55"/>
        <v>18.628110289172831</v>
      </c>
      <c r="AB94" s="128">
        <f t="shared" si="55"/>
        <v>13.114754098360656</v>
      </c>
    </row>
    <row r="95" spans="1:33" ht="15" customHeight="1" x14ac:dyDescent="0.25">
      <c r="A95" s="110" t="s">
        <v>74</v>
      </c>
      <c r="B95" s="128">
        <f t="shared" si="49"/>
        <v>7.8751857355126296</v>
      </c>
      <c r="C95" s="128">
        <f t="shared" si="49"/>
        <v>10.204081632653061</v>
      </c>
      <c r="D95" s="128">
        <f t="shared" si="49"/>
        <v>5.4545454545454541</v>
      </c>
      <c r="E95" s="132"/>
      <c r="F95" s="128">
        <f t="shared" si="50"/>
        <v>7.0921985815602842</v>
      </c>
      <c r="G95" s="128">
        <f t="shared" si="50"/>
        <v>10</v>
      </c>
      <c r="H95" s="128">
        <f t="shared" si="50"/>
        <v>4.225352112676056</v>
      </c>
      <c r="I95" s="132"/>
      <c r="J95" s="128">
        <f t="shared" si="51"/>
        <v>8.0882352941176467</v>
      </c>
      <c r="K95" s="128">
        <f t="shared" si="51"/>
        <v>7.6923076923076925</v>
      </c>
      <c r="L95" s="128">
        <f t="shared" si="51"/>
        <v>8.6206896551724146</v>
      </c>
      <c r="M95" s="132"/>
      <c r="N95" s="128">
        <f t="shared" si="52"/>
        <v>9.5890410958904102</v>
      </c>
      <c r="O95" s="128">
        <f t="shared" si="52"/>
        <v>10.76923076923077</v>
      </c>
      <c r="P95" s="128">
        <f t="shared" si="52"/>
        <v>8.6419753086419746</v>
      </c>
      <c r="Q95" s="132"/>
      <c r="R95" s="128">
        <f t="shared" si="53"/>
        <v>10.833333333333334</v>
      </c>
      <c r="S95" s="128">
        <f t="shared" si="53"/>
        <v>15.068493150684931</v>
      </c>
      <c r="T95" s="128">
        <f t="shared" si="53"/>
        <v>4.2553191489361701</v>
      </c>
      <c r="U95" s="132"/>
      <c r="V95" s="128">
        <f t="shared" si="54"/>
        <v>3.8461538461538463</v>
      </c>
      <c r="W95" s="128">
        <f t="shared" si="54"/>
        <v>7.0175438596491224</v>
      </c>
      <c r="X95" s="128">
        <f t="shared" si="54"/>
        <v>1.3698630136986301</v>
      </c>
      <c r="Y95" s="132"/>
      <c r="Z95" s="128">
        <v>0</v>
      </c>
      <c r="AA95" s="128">
        <v>0</v>
      </c>
      <c r="AB95" s="128">
        <v>0</v>
      </c>
    </row>
    <row r="96" spans="1:33" ht="15" customHeight="1" thickBot="1" x14ac:dyDescent="0.3">
      <c r="A96" s="125" t="s">
        <v>267</v>
      </c>
      <c r="B96" s="134">
        <v>0</v>
      </c>
      <c r="C96" s="134">
        <v>0</v>
      </c>
      <c r="D96" s="134">
        <v>0</v>
      </c>
      <c r="E96" s="135"/>
      <c r="F96" s="134">
        <v>0</v>
      </c>
      <c r="G96" s="134">
        <v>0</v>
      </c>
      <c r="H96" s="134">
        <v>0</v>
      </c>
      <c r="I96" s="135"/>
      <c r="J96" s="134">
        <v>0</v>
      </c>
      <c r="K96" s="134">
        <v>0</v>
      </c>
      <c r="L96" s="134">
        <v>0</v>
      </c>
      <c r="M96" s="135"/>
      <c r="N96" s="134">
        <v>0</v>
      </c>
      <c r="O96" s="134">
        <v>0</v>
      </c>
      <c r="P96" s="134">
        <v>0</v>
      </c>
      <c r="Q96" s="135"/>
      <c r="R96" s="134">
        <v>0</v>
      </c>
      <c r="S96" s="134">
        <v>0</v>
      </c>
      <c r="T96" s="134">
        <v>0</v>
      </c>
      <c r="U96" s="135"/>
      <c r="V96" s="134">
        <v>0</v>
      </c>
      <c r="W96" s="134">
        <v>0</v>
      </c>
      <c r="X96" s="134">
        <v>0</v>
      </c>
      <c r="Y96" s="135"/>
      <c r="Z96" s="134">
        <v>0</v>
      </c>
      <c r="AA96" s="134">
        <v>0</v>
      </c>
      <c r="AB96" s="134">
        <v>0</v>
      </c>
    </row>
    <row r="97" spans="1:33" ht="15" customHeight="1" x14ac:dyDescent="0.25">
      <c r="A97" s="303" t="s">
        <v>260</v>
      </c>
      <c r="B97" s="303"/>
      <c r="C97" s="303"/>
      <c r="D97" s="303"/>
      <c r="E97" s="303"/>
      <c r="F97" s="303"/>
      <c r="G97" s="303"/>
      <c r="H97" s="303"/>
      <c r="I97" s="303"/>
      <c r="J97" s="303"/>
      <c r="K97" s="303"/>
      <c r="L97" s="303"/>
      <c r="M97" s="303"/>
      <c r="N97" s="303"/>
      <c r="O97" s="303"/>
      <c r="P97" s="303"/>
      <c r="Q97" s="303"/>
      <c r="R97" s="303"/>
      <c r="S97" s="303"/>
      <c r="T97" s="303"/>
      <c r="U97" s="303"/>
      <c r="V97" s="303"/>
      <c r="W97" s="303"/>
      <c r="X97" s="303"/>
      <c r="Y97" s="303"/>
      <c r="Z97" s="303"/>
      <c r="AA97" s="303"/>
      <c r="AB97" s="303"/>
    </row>
    <row r="98" spans="1:33" ht="15" customHeight="1" x14ac:dyDescent="0.25">
      <c r="A98" s="304" t="s">
        <v>243</v>
      </c>
      <c r="B98" s="304"/>
      <c r="C98" s="304"/>
      <c r="D98" s="304"/>
      <c r="E98" s="304"/>
      <c r="F98" s="304"/>
      <c r="G98" s="304"/>
      <c r="H98" s="304"/>
      <c r="I98" s="304"/>
      <c r="J98" s="304"/>
      <c r="K98" s="304"/>
      <c r="L98" s="304"/>
      <c r="M98" s="304"/>
      <c r="N98" s="304"/>
      <c r="O98" s="304"/>
      <c r="P98" s="304"/>
      <c r="Q98" s="304"/>
      <c r="R98" s="304"/>
      <c r="S98" s="304"/>
      <c r="T98" s="304"/>
      <c r="U98" s="304"/>
      <c r="V98" s="304"/>
      <c r="W98" s="304"/>
      <c r="X98" s="304"/>
      <c r="Y98" s="304"/>
      <c r="Z98" s="304"/>
      <c r="AA98" s="304"/>
      <c r="AB98" s="304"/>
    </row>
    <row r="102" spans="1:33" s="126" customFormat="1" ht="15" customHeight="1" x14ac:dyDescent="0.2">
      <c r="A102" s="308" t="s">
        <v>284</v>
      </c>
      <c r="B102" s="308"/>
      <c r="C102" s="308"/>
      <c r="D102" s="308"/>
      <c r="E102" s="308"/>
      <c r="F102" s="308"/>
      <c r="G102" s="308"/>
      <c r="H102" s="308"/>
      <c r="I102" s="308"/>
      <c r="J102" s="308"/>
      <c r="K102" s="308"/>
      <c r="L102" s="308"/>
      <c r="M102" s="308"/>
      <c r="N102" s="308"/>
      <c r="O102" s="308"/>
      <c r="P102" s="308"/>
      <c r="Q102" s="308"/>
      <c r="R102" s="308"/>
      <c r="S102" s="308"/>
      <c r="T102" s="308"/>
      <c r="U102" s="308"/>
      <c r="V102" s="308"/>
      <c r="W102" s="308"/>
      <c r="X102" s="308"/>
      <c r="Y102" s="308"/>
      <c r="Z102" s="308"/>
      <c r="AA102" s="308"/>
      <c r="AB102" s="308"/>
      <c r="AC102" s="174"/>
      <c r="AD102" s="174"/>
      <c r="AE102" s="286" t="s">
        <v>362</v>
      </c>
      <c r="AF102" s="286"/>
      <c r="AG102" s="110"/>
    </row>
    <row r="103" spans="1:33" s="126" customFormat="1" ht="15" customHeight="1" x14ac:dyDescent="0.2">
      <c r="A103" s="307" t="s">
        <v>124</v>
      </c>
      <c r="B103" s="307"/>
      <c r="C103" s="307"/>
      <c r="D103" s="307"/>
      <c r="E103" s="307"/>
      <c r="F103" s="307"/>
      <c r="G103" s="307"/>
      <c r="H103" s="307"/>
      <c r="I103" s="307"/>
      <c r="J103" s="307"/>
      <c r="K103" s="307"/>
      <c r="L103" s="307"/>
      <c r="M103" s="307"/>
      <c r="N103" s="307"/>
      <c r="O103" s="307"/>
      <c r="P103" s="307"/>
      <c r="Q103" s="307"/>
      <c r="R103" s="307"/>
      <c r="S103" s="307"/>
      <c r="T103" s="307"/>
      <c r="U103" s="307"/>
      <c r="V103" s="307"/>
      <c r="W103" s="307"/>
      <c r="X103" s="307"/>
      <c r="Y103" s="307"/>
      <c r="Z103" s="307"/>
      <c r="AA103" s="307"/>
      <c r="AB103" s="307"/>
      <c r="AC103" s="174"/>
      <c r="AD103" s="174"/>
      <c r="AE103" s="286"/>
      <c r="AF103" s="286"/>
      <c r="AG103" s="110"/>
    </row>
    <row r="104" spans="1:33" s="126" customFormat="1" ht="15" customHeight="1" x14ac:dyDescent="0.2">
      <c r="A104" s="308" t="s">
        <v>257</v>
      </c>
      <c r="B104" s="308"/>
      <c r="C104" s="308"/>
      <c r="D104" s="308"/>
      <c r="E104" s="308"/>
      <c r="F104" s="308"/>
      <c r="G104" s="308"/>
      <c r="H104" s="308"/>
      <c r="I104" s="308"/>
      <c r="J104" s="308"/>
      <c r="K104" s="308"/>
      <c r="L104" s="308"/>
      <c r="M104" s="308"/>
      <c r="N104" s="308"/>
      <c r="O104" s="308"/>
      <c r="P104" s="308"/>
      <c r="Q104" s="308"/>
      <c r="R104" s="308"/>
      <c r="S104" s="308"/>
      <c r="T104" s="308"/>
      <c r="U104" s="308"/>
      <c r="V104" s="308"/>
      <c r="W104" s="308"/>
      <c r="X104" s="308"/>
      <c r="Y104" s="308"/>
      <c r="Z104" s="308"/>
      <c r="AA104" s="308"/>
      <c r="AB104" s="308"/>
      <c r="AC104" s="174"/>
      <c r="AD104" s="174"/>
      <c r="AE104" s="174"/>
      <c r="AF104" s="174"/>
      <c r="AG104" s="110"/>
    </row>
    <row r="105" spans="1:33" s="126" customFormat="1" ht="15" customHeight="1" x14ac:dyDescent="0.25">
      <c r="A105" s="307" t="s">
        <v>258</v>
      </c>
      <c r="B105" s="307"/>
      <c r="C105" s="307"/>
      <c r="D105" s="307"/>
      <c r="E105" s="307"/>
      <c r="F105" s="307"/>
      <c r="G105" s="307"/>
      <c r="H105" s="307"/>
      <c r="I105" s="307"/>
      <c r="J105" s="307"/>
      <c r="K105" s="307"/>
      <c r="L105" s="307"/>
      <c r="M105" s="307"/>
      <c r="N105" s="307"/>
      <c r="O105" s="307"/>
      <c r="P105" s="307"/>
      <c r="Q105" s="307"/>
      <c r="R105" s="307"/>
      <c r="S105" s="307"/>
      <c r="T105" s="307"/>
      <c r="U105" s="307"/>
      <c r="V105" s="307"/>
      <c r="W105" s="307"/>
      <c r="X105" s="307"/>
      <c r="Y105" s="307"/>
      <c r="Z105" s="307"/>
      <c r="AA105" s="307"/>
      <c r="AB105" s="307"/>
      <c r="AC105" s="110"/>
      <c r="AD105" s="110"/>
      <c r="AE105" s="110"/>
      <c r="AF105" s="110"/>
      <c r="AG105" s="110"/>
    </row>
    <row r="106" spans="1:33" s="166" customFormat="1" ht="15" customHeight="1" x14ac:dyDescent="0.2">
      <c r="A106" s="307" t="s">
        <v>259</v>
      </c>
      <c r="B106" s="307"/>
      <c r="C106" s="307"/>
      <c r="D106" s="307"/>
      <c r="E106" s="307"/>
      <c r="F106" s="307"/>
      <c r="G106" s="307"/>
      <c r="H106" s="307"/>
      <c r="I106" s="307"/>
      <c r="J106" s="307"/>
      <c r="K106" s="307"/>
      <c r="L106" s="307"/>
      <c r="M106" s="307"/>
      <c r="N106" s="307"/>
      <c r="O106" s="307"/>
      <c r="P106" s="307"/>
      <c r="Q106" s="307"/>
      <c r="R106" s="307"/>
      <c r="S106" s="307"/>
      <c r="T106" s="307"/>
      <c r="U106" s="307"/>
      <c r="V106" s="307"/>
      <c r="W106" s="307"/>
      <c r="X106" s="307"/>
      <c r="Y106" s="307"/>
      <c r="Z106" s="307"/>
      <c r="AA106" s="307"/>
      <c r="AB106" s="307"/>
      <c r="AC106" s="174"/>
      <c r="AD106" s="174"/>
      <c r="AE106" s="174"/>
      <c r="AF106" s="174"/>
      <c r="AG106" s="174"/>
    </row>
    <row r="107" spans="1:33" s="166" customFormat="1" ht="15" customHeight="1" thickBot="1" x14ac:dyDescent="0.25">
      <c r="A107" s="122"/>
      <c r="B107" s="137"/>
      <c r="C107" s="137"/>
      <c r="D107" s="137"/>
      <c r="E107" s="137"/>
      <c r="F107" s="137"/>
      <c r="G107" s="137"/>
      <c r="H107" s="137"/>
      <c r="I107" s="137"/>
      <c r="J107" s="137"/>
      <c r="K107" s="137"/>
      <c r="L107" s="137"/>
      <c r="M107" s="137"/>
      <c r="N107" s="137"/>
      <c r="O107" s="137"/>
      <c r="P107" s="137"/>
      <c r="Q107" s="137"/>
      <c r="R107" s="137"/>
      <c r="S107" s="137"/>
      <c r="T107" s="137"/>
      <c r="U107" s="137"/>
      <c r="V107" s="137"/>
      <c r="W107" s="137"/>
      <c r="X107" s="137"/>
      <c r="Y107" s="137"/>
      <c r="Z107" s="137"/>
      <c r="AA107" s="137"/>
      <c r="AB107" s="137"/>
      <c r="AC107" s="174"/>
      <c r="AD107" s="174"/>
      <c r="AE107" s="174"/>
      <c r="AF107" s="174"/>
      <c r="AG107" s="174"/>
    </row>
    <row r="108" spans="1:33" s="174" customFormat="1" ht="15" customHeight="1" x14ac:dyDescent="0.2">
      <c r="A108" s="305" t="s">
        <v>567</v>
      </c>
      <c r="B108" s="302" t="s">
        <v>19</v>
      </c>
      <c r="C108" s="302"/>
      <c r="D108" s="302"/>
      <c r="E108" s="111"/>
      <c r="F108" s="302" t="s">
        <v>116</v>
      </c>
      <c r="G108" s="302"/>
      <c r="H108" s="302"/>
      <c r="I108" s="111"/>
      <c r="J108" s="302" t="s">
        <v>117</v>
      </c>
      <c r="K108" s="302"/>
      <c r="L108" s="302"/>
      <c r="M108" s="111"/>
      <c r="N108" s="302" t="s">
        <v>118</v>
      </c>
      <c r="O108" s="302"/>
      <c r="P108" s="302"/>
      <c r="Q108" s="111"/>
      <c r="R108" s="302" t="s">
        <v>119</v>
      </c>
      <c r="S108" s="302"/>
      <c r="T108" s="302"/>
      <c r="U108" s="111"/>
      <c r="V108" s="302" t="s">
        <v>120</v>
      </c>
      <c r="W108" s="302"/>
      <c r="X108" s="302"/>
      <c r="Y108" s="111"/>
      <c r="Z108" s="302" t="s">
        <v>121</v>
      </c>
      <c r="AA108" s="302"/>
      <c r="AB108" s="302"/>
    </row>
    <row r="109" spans="1:33" s="174" customFormat="1" ht="15" customHeight="1" thickBot="1" x14ac:dyDescent="0.25">
      <c r="A109" s="306"/>
      <c r="B109" s="112" t="s">
        <v>70</v>
      </c>
      <c r="C109" s="112" t="s">
        <v>71</v>
      </c>
      <c r="D109" s="112" t="s">
        <v>72</v>
      </c>
      <c r="E109" s="113"/>
      <c r="F109" s="112" t="s">
        <v>70</v>
      </c>
      <c r="G109" s="112" t="s">
        <v>71</v>
      </c>
      <c r="H109" s="112" t="s">
        <v>72</v>
      </c>
      <c r="I109" s="113"/>
      <c r="J109" s="112" t="s">
        <v>70</v>
      </c>
      <c r="K109" s="112" t="s">
        <v>71</v>
      </c>
      <c r="L109" s="112" t="s">
        <v>72</v>
      </c>
      <c r="M109" s="113"/>
      <c r="N109" s="112" t="s">
        <v>70</v>
      </c>
      <c r="O109" s="112" t="s">
        <v>71</v>
      </c>
      <c r="P109" s="112" t="s">
        <v>72</v>
      </c>
      <c r="Q109" s="113"/>
      <c r="R109" s="112" t="s">
        <v>70</v>
      </c>
      <c r="S109" s="112" t="s">
        <v>71</v>
      </c>
      <c r="T109" s="112" t="s">
        <v>72</v>
      </c>
      <c r="U109" s="113"/>
      <c r="V109" s="112" t="s">
        <v>70</v>
      </c>
      <c r="W109" s="112" t="s">
        <v>71</v>
      </c>
      <c r="X109" s="112" t="s">
        <v>72</v>
      </c>
      <c r="Y109" s="113"/>
      <c r="Z109" s="112" t="s">
        <v>70</v>
      </c>
      <c r="AA109" s="112" t="s">
        <v>71</v>
      </c>
      <c r="AB109" s="112" t="s">
        <v>72</v>
      </c>
    </row>
    <row r="110" spans="1:33" s="126" customFormat="1" ht="15" customHeight="1" x14ac:dyDescent="0.25">
      <c r="A110" s="178"/>
      <c r="B110" s="115"/>
      <c r="C110" s="115"/>
      <c r="D110" s="115"/>
      <c r="E110" s="116"/>
      <c r="F110" s="115"/>
      <c r="G110" s="115"/>
      <c r="H110" s="115"/>
      <c r="I110" s="116"/>
      <c r="J110" s="115"/>
      <c r="K110" s="115"/>
      <c r="L110" s="115"/>
      <c r="M110" s="116"/>
      <c r="N110" s="115"/>
      <c r="O110" s="115"/>
      <c r="P110" s="115"/>
      <c r="Q110" s="116"/>
      <c r="R110" s="115"/>
      <c r="S110" s="115"/>
      <c r="T110" s="115"/>
      <c r="U110" s="116"/>
      <c r="V110" s="115"/>
      <c r="W110" s="115"/>
      <c r="X110" s="115"/>
      <c r="Y110" s="116"/>
      <c r="Z110" s="115"/>
      <c r="AA110" s="115"/>
      <c r="AB110" s="115"/>
      <c r="AC110" s="110"/>
      <c r="AD110" s="110"/>
      <c r="AE110" s="110"/>
      <c r="AF110" s="110"/>
      <c r="AG110" s="110"/>
    </row>
    <row r="111" spans="1:33" s="126" customFormat="1" ht="15" customHeight="1" x14ac:dyDescent="0.25">
      <c r="A111" s="301" t="s">
        <v>570</v>
      </c>
      <c r="B111" s="301"/>
      <c r="C111" s="301"/>
      <c r="D111" s="301"/>
      <c r="E111" s="301"/>
      <c r="F111" s="301"/>
      <c r="G111" s="301"/>
      <c r="H111" s="301"/>
      <c r="I111" s="301"/>
      <c r="J111" s="301"/>
      <c r="K111" s="301"/>
      <c r="L111" s="301"/>
      <c r="M111" s="301"/>
      <c r="N111" s="301"/>
      <c r="O111" s="301"/>
      <c r="P111" s="301"/>
      <c r="Q111" s="301"/>
      <c r="R111" s="301"/>
      <c r="S111" s="301"/>
      <c r="T111" s="301"/>
      <c r="U111" s="301"/>
      <c r="V111" s="301"/>
      <c r="W111" s="301"/>
      <c r="X111" s="301"/>
      <c r="Y111" s="301"/>
      <c r="Z111" s="301"/>
      <c r="AA111" s="301"/>
      <c r="AB111" s="301"/>
      <c r="AC111" s="110"/>
      <c r="AD111" s="110"/>
      <c r="AE111" s="110"/>
      <c r="AF111" s="110"/>
      <c r="AG111" s="110"/>
    </row>
    <row r="112" spans="1:33" s="126" customFormat="1" ht="15" customHeight="1" x14ac:dyDescent="0.25">
      <c r="A112" s="114"/>
      <c r="B112" s="115"/>
      <c r="C112" s="115"/>
      <c r="D112" s="115"/>
      <c r="E112" s="115"/>
      <c r="F112" s="115"/>
      <c r="G112" s="115"/>
      <c r="H112" s="115"/>
      <c r="I112" s="115"/>
      <c r="J112" s="115"/>
      <c r="K112" s="115"/>
      <c r="L112" s="115"/>
      <c r="M112" s="115"/>
      <c r="N112" s="115"/>
      <c r="O112" s="115"/>
      <c r="P112" s="115"/>
      <c r="Q112" s="115"/>
      <c r="R112" s="115"/>
      <c r="S112" s="115"/>
      <c r="T112" s="115"/>
      <c r="U112" s="115"/>
      <c r="V112" s="115"/>
      <c r="W112" s="115"/>
      <c r="X112" s="115"/>
      <c r="Y112" s="115"/>
      <c r="Z112" s="115"/>
      <c r="AA112" s="115"/>
      <c r="AB112" s="115"/>
      <c r="AC112" s="110"/>
      <c r="AD112" s="110"/>
      <c r="AE112" s="110"/>
      <c r="AF112" s="110"/>
      <c r="AG112" s="110"/>
    </row>
    <row r="113" spans="1:33" s="126" customFormat="1" ht="15" customHeight="1" x14ac:dyDescent="0.25">
      <c r="A113" s="138" t="s">
        <v>19</v>
      </c>
      <c r="B113" s="155">
        <f t="shared" ref="B113:D115" si="56">+B119+B125</f>
        <v>29986</v>
      </c>
      <c r="C113" s="155">
        <f t="shared" si="56"/>
        <v>17849</v>
      </c>
      <c r="D113" s="155">
        <f t="shared" si="56"/>
        <v>12137</v>
      </c>
      <c r="E113" s="155"/>
      <c r="F113" s="155">
        <f t="shared" ref="F113:H115" si="57">+F119+F125</f>
        <v>10654</v>
      </c>
      <c r="G113" s="155">
        <f t="shared" si="57"/>
        <v>6483</v>
      </c>
      <c r="H113" s="155">
        <f t="shared" si="57"/>
        <v>4171</v>
      </c>
      <c r="I113" s="155"/>
      <c r="J113" s="155">
        <f t="shared" ref="J113:L115" si="58">+J119+J125</f>
        <v>7339</v>
      </c>
      <c r="K113" s="155">
        <f t="shared" si="58"/>
        <v>4386</v>
      </c>
      <c r="L113" s="155">
        <f t="shared" si="58"/>
        <v>2953</v>
      </c>
      <c r="M113" s="155"/>
      <c r="N113" s="155">
        <f t="shared" ref="N113:P115" si="59">+N119+N125</f>
        <v>3535</v>
      </c>
      <c r="O113" s="155">
        <f t="shared" si="59"/>
        <v>2173</v>
      </c>
      <c r="P113" s="155">
        <f t="shared" si="59"/>
        <v>1362</v>
      </c>
      <c r="Q113" s="155"/>
      <c r="R113" s="155">
        <f t="shared" ref="R113:T115" si="60">+R119+R125</f>
        <v>6427</v>
      </c>
      <c r="S113" s="155">
        <f t="shared" si="60"/>
        <v>3664</v>
      </c>
      <c r="T113" s="155">
        <f t="shared" si="60"/>
        <v>2763</v>
      </c>
      <c r="U113" s="155"/>
      <c r="V113" s="155">
        <f t="shared" ref="V113:X115" si="61">+V119+V125</f>
        <v>1761</v>
      </c>
      <c r="W113" s="155">
        <f t="shared" si="61"/>
        <v>989</v>
      </c>
      <c r="X113" s="155">
        <f t="shared" si="61"/>
        <v>772</v>
      </c>
      <c r="Y113" s="155"/>
      <c r="Z113" s="155">
        <f t="shared" ref="Z113:AB115" si="62">+Z119+Z125</f>
        <v>270</v>
      </c>
      <c r="AA113" s="155">
        <f t="shared" si="62"/>
        <v>154</v>
      </c>
      <c r="AB113" s="155">
        <f t="shared" si="62"/>
        <v>116</v>
      </c>
      <c r="AC113" s="110"/>
      <c r="AD113" s="110"/>
      <c r="AE113" s="110"/>
      <c r="AF113" s="110"/>
      <c r="AG113" s="110"/>
    </row>
    <row r="114" spans="1:33" s="126" customFormat="1" ht="15" customHeight="1" x14ac:dyDescent="0.25">
      <c r="A114" s="118" t="s">
        <v>73</v>
      </c>
      <c r="B114" s="117">
        <f t="shared" si="56"/>
        <v>28882</v>
      </c>
      <c r="C114" s="117">
        <f t="shared" si="56"/>
        <v>17127</v>
      </c>
      <c r="D114" s="117">
        <f t="shared" si="56"/>
        <v>11755</v>
      </c>
      <c r="E114" s="117"/>
      <c r="F114" s="117">
        <f t="shared" si="57"/>
        <v>10331</v>
      </c>
      <c r="G114" s="117">
        <f t="shared" si="57"/>
        <v>6278</v>
      </c>
      <c r="H114" s="117">
        <f t="shared" si="57"/>
        <v>4053</v>
      </c>
      <c r="I114" s="117"/>
      <c r="J114" s="117">
        <f t="shared" si="58"/>
        <v>7145</v>
      </c>
      <c r="K114" s="117">
        <f t="shared" si="58"/>
        <v>4254</v>
      </c>
      <c r="L114" s="117">
        <f t="shared" si="58"/>
        <v>2891</v>
      </c>
      <c r="M114" s="117"/>
      <c r="N114" s="117">
        <f t="shared" si="59"/>
        <v>3392</v>
      </c>
      <c r="O114" s="117">
        <f t="shared" si="59"/>
        <v>2073</v>
      </c>
      <c r="P114" s="117">
        <f t="shared" si="59"/>
        <v>1319</v>
      </c>
      <c r="Q114" s="117"/>
      <c r="R114" s="117">
        <f t="shared" si="60"/>
        <v>6051</v>
      </c>
      <c r="S114" s="117">
        <f t="shared" si="60"/>
        <v>3423</v>
      </c>
      <c r="T114" s="117">
        <f t="shared" si="60"/>
        <v>2628</v>
      </c>
      <c r="U114" s="117"/>
      <c r="V114" s="117">
        <f t="shared" si="61"/>
        <v>1700</v>
      </c>
      <c r="W114" s="117">
        <f t="shared" si="61"/>
        <v>950</v>
      </c>
      <c r="X114" s="117">
        <f t="shared" si="61"/>
        <v>750</v>
      </c>
      <c r="Y114" s="117"/>
      <c r="Z114" s="117">
        <f t="shared" si="62"/>
        <v>263</v>
      </c>
      <c r="AA114" s="117">
        <f t="shared" si="62"/>
        <v>149</v>
      </c>
      <c r="AB114" s="117">
        <f t="shared" si="62"/>
        <v>114</v>
      </c>
      <c r="AC114" s="110"/>
      <c r="AD114" s="110"/>
      <c r="AE114" s="110"/>
      <c r="AF114" s="110"/>
      <c r="AG114" s="110"/>
    </row>
    <row r="115" spans="1:33" s="126" customFormat="1" ht="15" customHeight="1" x14ac:dyDescent="0.25">
      <c r="A115" s="118" t="s">
        <v>74</v>
      </c>
      <c r="B115" s="117">
        <f t="shared" si="56"/>
        <v>529</v>
      </c>
      <c r="C115" s="117">
        <f t="shared" si="56"/>
        <v>365</v>
      </c>
      <c r="D115" s="117">
        <f t="shared" si="56"/>
        <v>164</v>
      </c>
      <c r="E115" s="117"/>
      <c r="F115" s="117">
        <f t="shared" si="57"/>
        <v>140</v>
      </c>
      <c r="G115" s="117">
        <f t="shared" si="57"/>
        <v>93</v>
      </c>
      <c r="H115" s="117">
        <f t="shared" si="57"/>
        <v>47</v>
      </c>
      <c r="I115" s="117"/>
      <c r="J115" s="117">
        <f t="shared" si="58"/>
        <v>87</v>
      </c>
      <c r="K115" s="117">
        <f t="shared" si="58"/>
        <v>65</v>
      </c>
      <c r="L115" s="117">
        <f t="shared" si="58"/>
        <v>22</v>
      </c>
      <c r="M115" s="117"/>
      <c r="N115" s="117">
        <f t="shared" si="59"/>
        <v>84</v>
      </c>
      <c r="O115" s="117">
        <f t="shared" si="59"/>
        <v>62</v>
      </c>
      <c r="P115" s="117">
        <f t="shared" si="59"/>
        <v>22</v>
      </c>
      <c r="Q115" s="117"/>
      <c r="R115" s="117">
        <f t="shared" si="60"/>
        <v>186</v>
      </c>
      <c r="S115" s="117">
        <f t="shared" si="60"/>
        <v>129</v>
      </c>
      <c r="T115" s="117">
        <f t="shared" si="60"/>
        <v>57</v>
      </c>
      <c r="U115" s="117"/>
      <c r="V115" s="117">
        <f t="shared" si="61"/>
        <v>30</v>
      </c>
      <c r="W115" s="117">
        <f t="shared" si="61"/>
        <v>15</v>
      </c>
      <c r="X115" s="117">
        <f t="shared" si="61"/>
        <v>15</v>
      </c>
      <c r="Y115" s="117"/>
      <c r="Z115" s="117">
        <f t="shared" si="62"/>
        <v>2</v>
      </c>
      <c r="AA115" s="117">
        <f t="shared" si="62"/>
        <v>1</v>
      </c>
      <c r="AB115" s="117">
        <f t="shared" si="62"/>
        <v>1</v>
      </c>
      <c r="AC115" s="110"/>
      <c r="AD115" s="110"/>
      <c r="AE115" s="110"/>
      <c r="AF115" s="110"/>
      <c r="AG115" s="110"/>
    </row>
    <row r="116" spans="1:33" s="126" customFormat="1" ht="15" customHeight="1" x14ac:dyDescent="0.25">
      <c r="A116" s="118" t="s">
        <v>267</v>
      </c>
      <c r="B116" s="117">
        <f>+B122</f>
        <v>575</v>
      </c>
      <c r="C116" s="117">
        <f>+C122</f>
        <v>357</v>
      </c>
      <c r="D116" s="117">
        <f>+D122</f>
        <v>218</v>
      </c>
      <c r="E116" s="117"/>
      <c r="F116" s="117">
        <f>+F122</f>
        <v>183</v>
      </c>
      <c r="G116" s="117">
        <f>+G122</f>
        <v>112</v>
      </c>
      <c r="H116" s="117">
        <f>+H122</f>
        <v>71</v>
      </c>
      <c r="I116" s="117"/>
      <c r="J116" s="117">
        <f>+J122</f>
        <v>107</v>
      </c>
      <c r="K116" s="117">
        <f>+K122</f>
        <v>67</v>
      </c>
      <c r="L116" s="117">
        <f>+L122</f>
        <v>40</v>
      </c>
      <c r="M116" s="117"/>
      <c r="N116" s="117">
        <f>+N122</f>
        <v>59</v>
      </c>
      <c r="O116" s="117">
        <f>+O122</f>
        <v>38</v>
      </c>
      <c r="P116" s="117">
        <f>+P122</f>
        <v>21</v>
      </c>
      <c r="Q116" s="117"/>
      <c r="R116" s="117">
        <f>+R122</f>
        <v>190</v>
      </c>
      <c r="S116" s="117">
        <f>+S122</f>
        <v>112</v>
      </c>
      <c r="T116" s="117">
        <f>+T122</f>
        <v>78</v>
      </c>
      <c r="U116" s="117"/>
      <c r="V116" s="117">
        <f>+V122</f>
        <v>31</v>
      </c>
      <c r="W116" s="117">
        <f>+W122</f>
        <v>24</v>
      </c>
      <c r="X116" s="117">
        <f>+X122</f>
        <v>7</v>
      </c>
      <c r="Y116" s="117"/>
      <c r="Z116" s="117">
        <f>+Z122</f>
        <v>5</v>
      </c>
      <c r="AA116" s="117">
        <f>+AA122</f>
        <v>4</v>
      </c>
      <c r="AB116" s="117">
        <f>+AB122</f>
        <v>1</v>
      </c>
      <c r="AC116" s="110"/>
      <c r="AD116" s="110"/>
      <c r="AE116" s="110"/>
      <c r="AF116" s="110"/>
      <c r="AG116" s="110"/>
    </row>
    <row r="117" spans="1:33" s="126" customFormat="1" ht="15" customHeight="1" x14ac:dyDescent="0.25">
      <c r="A117" s="114"/>
      <c r="B117" s="119"/>
      <c r="C117" s="119"/>
      <c r="D117" s="119"/>
      <c r="E117" s="119"/>
      <c r="F117" s="119"/>
      <c r="G117" s="119"/>
      <c r="H117" s="119"/>
      <c r="I117" s="119"/>
      <c r="J117" s="119"/>
      <c r="K117" s="119"/>
      <c r="L117" s="119"/>
      <c r="M117" s="119"/>
      <c r="N117" s="119"/>
      <c r="O117" s="119"/>
      <c r="P117" s="119"/>
      <c r="Q117" s="119"/>
      <c r="R117" s="119"/>
      <c r="S117" s="119"/>
      <c r="T117" s="119"/>
      <c r="U117" s="119"/>
      <c r="V117" s="119"/>
      <c r="W117" s="119"/>
      <c r="X117" s="119"/>
      <c r="Y117" s="119"/>
      <c r="Z117" s="119"/>
      <c r="AA117" s="119"/>
      <c r="AB117" s="119"/>
      <c r="AC117" s="110"/>
      <c r="AD117" s="110"/>
      <c r="AE117" s="110"/>
      <c r="AF117" s="110"/>
      <c r="AG117" s="110"/>
    </row>
    <row r="118" spans="1:33" s="126" customFormat="1" ht="15" customHeight="1" x14ac:dyDescent="0.25">
      <c r="A118" s="138" t="s">
        <v>568</v>
      </c>
      <c r="B118" s="119"/>
      <c r="C118" s="119"/>
      <c r="D118" s="119"/>
      <c r="E118" s="120"/>
      <c r="F118" s="119"/>
      <c r="G118" s="119"/>
      <c r="H118" s="119"/>
      <c r="I118" s="120"/>
      <c r="J118" s="119"/>
      <c r="K118" s="119"/>
      <c r="L118" s="119"/>
      <c r="M118" s="120"/>
      <c r="N118" s="119"/>
      <c r="O118" s="119"/>
      <c r="P118" s="119"/>
      <c r="Q118" s="120"/>
      <c r="R118" s="119"/>
      <c r="S118" s="119"/>
      <c r="T118" s="119"/>
      <c r="U118" s="120"/>
      <c r="V118" s="119"/>
      <c r="W118" s="119"/>
      <c r="X118" s="119"/>
      <c r="Y118" s="120"/>
      <c r="Z118" s="119"/>
      <c r="AA118" s="119"/>
      <c r="AB118" s="119"/>
      <c r="AC118" s="110"/>
      <c r="AD118" s="110"/>
      <c r="AE118" s="110"/>
      <c r="AF118" s="110"/>
      <c r="AG118" s="110"/>
    </row>
    <row r="119" spans="1:33" s="126" customFormat="1" ht="15" customHeight="1" x14ac:dyDescent="0.25">
      <c r="A119" s="139" t="s">
        <v>19</v>
      </c>
      <c r="B119" s="155">
        <f>SUM(B120:B122)</f>
        <v>25177</v>
      </c>
      <c r="C119" s="155">
        <f>SUM(C120:C122)</f>
        <v>14757</v>
      </c>
      <c r="D119" s="155">
        <f>SUM(D120:D122)</f>
        <v>10420</v>
      </c>
      <c r="E119" s="155"/>
      <c r="F119" s="155">
        <f>SUM(F120:F122)</f>
        <v>9032</v>
      </c>
      <c r="G119" s="155">
        <f>SUM(G120:G122)</f>
        <v>5396</v>
      </c>
      <c r="H119" s="155">
        <f>SUM(H120:H122)</f>
        <v>3636</v>
      </c>
      <c r="I119" s="176"/>
      <c r="J119" s="155">
        <f>SUM(J120:J122)</f>
        <v>6133</v>
      </c>
      <c r="K119" s="155">
        <f>SUM(K120:K122)</f>
        <v>3603</v>
      </c>
      <c r="L119" s="155">
        <f>SUM(L120:L122)</f>
        <v>2530</v>
      </c>
      <c r="M119" s="176"/>
      <c r="N119" s="155">
        <f>SUM(N120:N122)</f>
        <v>3005</v>
      </c>
      <c r="O119" s="155">
        <f>SUM(O120:O122)</f>
        <v>1829</v>
      </c>
      <c r="P119" s="155">
        <f>SUM(P120:P122)</f>
        <v>1176</v>
      </c>
      <c r="Q119" s="176"/>
      <c r="R119" s="155">
        <f>SUM(R120:R122)</f>
        <v>5358</v>
      </c>
      <c r="S119" s="155">
        <f>SUM(S120:S122)</f>
        <v>3023</v>
      </c>
      <c r="T119" s="155">
        <f>SUM(T120:T122)</f>
        <v>2335</v>
      </c>
      <c r="U119" s="176"/>
      <c r="V119" s="155">
        <f>SUM(V120:V122)</f>
        <v>1439</v>
      </c>
      <c r="W119" s="155">
        <f>SUM(W120:W122)</f>
        <v>793</v>
      </c>
      <c r="X119" s="155">
        <f>SUM(X120:X122)</f>
        <v>646</v>
      </c>
      <c r="Y119" s="176"/>
      <c r="Z119" s="155">
        <f>SUM(Z120:Z122)</f>
        <v>210</v>
      </c>
      <c r="AA119" s="155">
        <f>SUM(AA120:AA122)</f>
        <v>113</v>
      </c>
      <c r="AB119" s="155">
        <f>SUM(AB120:AB122)</f>
        <v>97</v>
      </c>
      <c r="AC119" s="110"/>
      <c r="AD119" s="110"/>
      <c r="AE119" s="110"/>
      <c r="AF119" s="110"/>
      <c r="AG119" s="110"/>
    </row>
    <row r="120" spans="1:33" ht="15" customHeight="1" x14ac:dyDescent="0.25">
      <c r="A120" s="118" t="s">
        <v>73</v>
      </c>
      <c r="B120" s="121">
        <v>24083</v>
      </c>
      <c r="C120" s="121">
        <v>14043</v>
      </c>
      <c r="D120" s="121">
        <v>10040</v>
      </c>
      <c r="E120" s="121"/>
      <c r="F120" s="121">
        <v>8711</v>
      </c>
      <c r="G120" s="121">
        <v>5193</v>
      </c>
      <c r="H120" s="121">
        <v>3518</v>
      </c>
      <c r="I120" s="121"/>
      <c r="J120" s="121">
        <v>5941</v>
      </c>
      <c r="K120" s="121">
        <v>3473</v>
      </c>
      <c r="L120" s="121">
        <v>2468</v>
      </c>
      <c r="M120" s="121"/>
      <c r="N120" s="121">
        <v>2864</v>
      </c>
      <c r="O120" s="121">
        <v>1730</v>
      </c>
      <c r="P120" s="121">
        <v>1134</v>
      </c>
      <c r="Q120" s="121"/>
      <c r="R120" s="121">
        <v>4983</v>
      </c>
      <c r="S120" s="121">
        <v>2783</v>
      </c>
      <c r="T120" s="121">
        <v>2200</v>
      </c>
      <c r="U120" s="121"/>
      <c r="V120" s="121">
        <v>1381</v>
      </c>
      <c r="W120" s="121">
        <v>756</v>
      </c>
      <c r="X120" s="121">
        <v>625</v>
      </c>
      <c r="Y120" s="121"/>
      <c r="Z120" s="121">
        <v>203</v>
      </c>
      <c r="AA120" s="121">
        <v>108</v>
      </c>
      <c r="AB120" s="121">
        <v>95</v>
      </c>
    </row>
    <row r="121" spans="1:33" ht="15" customHeight="1" x14ac:dyDescent="0.25">
      <c r="A121" s="118" t="s">
        <v>74</v>
      </c>
      <c r="B121" s="121">
        <v>519</v>
      </c>
      <c r="C121" s="121">
        <v>357</v>
      </c>
      <c r="D121" s="121">
        <v>162</v>
      </c>
      <c r="E121" s="121"/>
      <c r="F121" s="121">
        <v>138</v>
      </c>
      <c r="G121" s="121">
        <v>91</v>
      </c>
      <c r="H121" s="121">
        <v>47</v>
      </c>
      <c r="I121" s="121"/>
      <c r="J121" s="121">
        <v>85</v>
      </c>
      <c r="K121" s="121">
        <v>63</v>
      </c>
      <c r="L121" s="121">
        <v>22</v>
      </c>
      <c r="M121" s="121"/>
      <c r="N121" s="121">
        <v>82</v>
      </c>
      <c r="O121" s="121">
        <v>61</v>
      </c>
      <c r="P121" s="121">
        <v>21</v>
      </c>
      <c r="Q121" s="121"/>
      <c r="R121" s="121">
        <v>185</v>
      </c>
      <c r="S121" s="121">
        <v>128</v>
      </c>
      <c r="T121" s="121">
        <v>57</v>
      </c>
      <c r="U121" s="121"/>
      <c r="V121" s="121">
        <v>27</v>
      </c>
      <c r="W121" s="121">
        <v>13</v>
      </c>
      <c r="X121" s="121">
        <v>14</v>
      </c>
      <c r="Y121" s="121"/>
      <c r="Z121" s="121">
        <v>2</v>
      </c>
      <c r="AA121" s="121">
        <v>1</v>
      </c>
      <c r="AB121" s="121">
        <v>1</v>
      </c>
    </row>
    <row r="122" spans="1:33" ht="15" customHeight="1" x14ac:dyDescent="0.25">
      <c r="A122" s="118" t="s">
        <v>267</v>
      </c>
      <c r="B122" s="121">
        <v>575</v>
      </c>
      <c r="C122" s="121">
        <v>357</v>
      </c>
      <c r="D122" s="121">
        <v>218</v>
      </c>
      <c r="E122" s="121"/>
      <c r="F122" s="121">
        <v>183</v>
      </c>
      <c r="G122" s="121">
        <v>112</v>
      </c>
      <c r="H122" s="121">
        <v>71</v>
      </c>
      <c r="I122" s="121"/>
      <c r="J122" s="121">
        <v>107</v>
      </c>
      <c r="K122" s="121">
        <v>67</v>
      </c>
      <c r="L122" s="121">
        <v>40</v>
      </c>
      <c r="M122" s="121"/>
      <c r="N122" s="121">
        <v>59</v>
      </c>
      <c r="O122" s="121">
        <v>38</v>
      </c>
      <c r="P122" s="121">
        <v>21</v>
      </c>
      <c r="Q122" s="121"/>
      <c r="R122" s="121">
        <v>190</v>
      </c>
      <c r="S122" s="121">
        <v>112</v>
      </c>
      <c r="T122" s="121">
        <v>78</v>
      </c>
      <c r="U122" s="121"/>
      <c r="V122" s="121">
        <v>31</v>
      </c>
      <c r="W122" s="121">
        <v>24</v>
      </c>
      <c r="X122" s="121">
        <v>7</v>
      </c>
      <c r="Y122" s="121"/>
      <c r="Z122" s="121">
        <v>5</v>
      </c>
      <c r="AA122" s="121">
        <v>4</v>
      </c>
      <c r="AB122" s="121">
        <v>1</v>
      </c>
    </row>
    <row r="123" spans="1:33" ht="15" customHeight="1" x14ac:dyDescent="0.25">
      <c r="A123" s="118"/>
      <c r="B123" s="121"/>
      <c r="C123" s="121"/>
      <c r="D123" s="121"/>
      <c r="E123" s="121"/>
      <c r="F123" s="121"/>
      <c r="G123" s="121"/>
      <c r="H123" s="121"/>
      <c r="I123" s="121"/>
      <c r="J123" s="121"/>
      <c r="K123" s="121"/>
      <c r="L123" s="121"/>
      <c r="M123" s="121"/>
      <c r="N123" s="121"/>
      <c r="O123" s="121"/>
      <c r="P123" s="121"/>
      <c r="Q123" s="121"/>
      <c r="R123" s="121"/>
      <c r="S123" s="121"/>
      <c r="T123" s="121"/>
      <c r="U123" s="121"/>
      <c r="V123" s="121"/>
      <c r="W123" s="121"/>
      <c r="X123" s="121"/>
      <c r="Y123" s="121"/>
      <c r="Z123" s="121"/>
      <c r="AA123" s="121"/>
      <c r="AB123" s="121"/>
    </row>
    <row r="124" spans="1:33" ht="15" customHeight="1" x14ac:dyDescent="0.25">
      <c r="A124" s="127" t="s">
        <v>569</v>
      </c>
      <c r="B124" s="121"/>
      <c r="C124" s="121"/>
      <c r="D124" s="121"/>
      <c r="E124" s="121"/>
      <c r="F124" s="121"/>
      <c r="G124" s="121"/>
      <c r="H124" s="121"/>
      <c r="I124" s="121"/>
      <c r="J124" s="121"/>
      <c r="K124" s="121"/>
      <c r="L124" s="121"/>
      <c r="M124" s="121"/>
      <c r="N124" s="121"/>
      <c r="O124" s="121"/>
      <c r="P124" s="121"/>
      <c r="Q124" s="121"/>
      <c r="R124" s="121"/>
      <c r="S124" s="121"/>
      <c r="T124" s="121"/>
      <c r="U124" s="121"/>
      <c r="V124" s="121"/>
      <c r="W124" s="121"/>
      <c r="X124" s="121"/>
      <c r="Y124" s="121"/>
      <c r="Z124" s="121"/>
      <c r="AA124" s="121"/>
      <c r="AB124" s="121"/>
    </row>
    <row r="125" spans="1:33" s="126" customFormat="1" ht="15" customHeight="1" x14ac:dyDescent="0.25">
      <c r="A125" s="139" t="s">
        <v>19</v>
      </c>
      <c r="B125" s="155">
        <f>SUM(B126:B128)</f>
        <v>4809</v>
      </c>
      <c r="C125" s="155">
        <f>SUM(C126:C128)</f>
        <v>3092</v>
      </c>
      <c r="D125" s="155">
        <f>SUM(D126:D128)</f>
        <v>1717</v>
      </c>
      <c r="E125" s="155"/>
      <c r="F125" s="155">
        <f>SUM(F126:F128)</f>
        <v>1622</v>
      </c>
      <c r="G125" s="155">
        <f>SUM(G126:G128)</f>
        <v>1087</v>
      </c>
      <c r="H125" s="155">
        <f>SUM(H126:H128)</f>
        <v>535</v>
      </c>
      <c r="I125" s="176"/>
      <c r="J125" s="155">
        <f>SUM(J126:J128)</f>
        <v>1206</v>
      </c>
      <c r="K125" s="155">
        <f>SUM(K126:K128)</f>
        <v>783</v>
      </c>
      <c r="L125" s="155">
        <f>SUM(L126:L128)</f>
        <v>423</v>
      </c>
      <c r="M125" s="176"/>
      <c r="N125" s="155">
        <f>SUM(N126:N128)</f>
        <v>530</v>
      </c>
      <c r="O125" s="155">
        <f>SUM(O126:O128)</f>
        <v>344</v>
      </c>
      <c r="P125" s="155">
        <f>SUM(P126:P128)</f>
        <v>186</v>
      </c>
      <c r="Q125" s="176"/>
      <c r="R125" s="155">
        <f>SUM(R126:R128)</f>
        <v>1069</v>
      </c>
      <c r="S125" s="155">
        <f>SUM(S126:S128)</f>
        <v>641</v>
      </c>
      <c r="T125" s="155">
        <f>SUM(T126:T128)</f>
        <v>428</v>
      </c>
      <c r="U125" s="176"/>
      <c r="V125" s="155">
        <f>SUM(V126:V128)</f>
        <v>322</v>
      </c>
      <c r="W125" s="155">
        <f>SUM(W126:W128)</f>
        <v>196</v>
      </c>
      <c r="X125" s="155">
        <f>SUM(X126:X128)</f>
        <v>126</v>
      </c>
      <c r="Y125" s="176"/>
      <c r="Z125" s="155">
        <f>SUM(Z126:Z128)</f>
        <v>60</v>
      </c>
      <c r="AA125" s="155">
        <f>SUM(AA126:AA128)</f>
        <v>41</v>
      </c>
      <c r="AB125" s="155">
        <f>SUM(AB126:AB128)</f>
        <v>19</v>
      </c>
      <c r="AC125" s="110"/>
      <c r="AD125" s="110"/>
      <c r="AE125" s="110"/>
      <c r="AF125" s="110"/>
      <c r="AG125" s="110"/>
    </row>
    <row r="126" spans="1:33" ht="15" customHeight="1" x14ac:dyDescent="0.25">
      <c r="A126" s="118" t="s">
        <v>73</v>
      </c>
      <c r="B126" s="121">
        <v>4799</v>
      </c>
      <c r="C126" s="121">
        <v>3084</v>
      </c>
      <c r="D126" s="121">
        <v>1715</v>
      </c>
      <c r="E126" s="121"/>
      <c r="F126" s="121">
        <v>1620</v>
      </c>
      <c r="G126" s="121">
        <v>1085</v>
      </c>
      <c r="H126" s="121">
        <v>535</v>
      </c>
      <c r="I126" s="121"/>
      <c r="J126" s="121">
        <v>1204</v>
      </c>
      <c r="K126" s="121">
        <v>781</v>
      </c>
      <c r="L126" s="121">
        <v>423</v>
      </c>
      <c r="M126" s="121"/>
      <c r="N126" s="121">
        <v>528</v>
      </c>
      <c r="O126" s="121">
        <v>343</v>
      </c>
      <c r="P126" s="121">
        <v>185</v>
      </c>
      <c r="Q126" s="121"/>
      <c r="R126" s="121">
        <v>1068</v>
      </c>
      <c r="S126" s="121">
        <v>640</v>
      </c>
      <c r="T126" s="121">
        <v>428</v>
      </c>
      <c r="U126" s="121"/>
      <c r="V126" s="121">
        <v>319</v>
      </c>
      <c r="W126" s="121">
        <v>194</v>
      </c>
      <c r="X126" s="121">
        <v>125</v>
      </c>
      <c r="Y126" s="121"/>
      <c r="Z126" s="121">
        <v>60</v>
      </c>
      <c r="AA126" s="121">
        <v>41</v>
      </c>
      <c r="AB126" s="121">
        <v>19</v>
      </c>
    </row>
    <row r="127" spans="1:33" ht="15" customHeight="1" x14ac:dyDescent="0.25">
      <c r="A127" s="118" t="s">
        <v>74</v>
      </c>
      <c r="B127" s="121">
        <v>10</v>
      </c>
      <c r="C127" s="121">
        <v>8</v>
      </c>
      <c r="D127" s="121">
        <v>2</v>
      </c>
      <c r="E127" s="121"/>
      <c r="F127" s="121">
        <v>2</v>
      </c>
      <c r="G127" s="121">
        <v>2</v>
      </c>
      <c r="H127" s="121">
        <v>0</v>
      </c>
      <c r="I127" s="121"/>
      <c r="J127" s="121">
        <v>2</v>
      </c>
      <c r="K127" s="121">
        <v>2</v>
      </c>
      <c r="L127" s="121">
        <v>0</v>
      </c>
      <c r="M127" s="121"/>
      <c r="N127" s="121">
        <v>2</v>
      </c>
      <c r="O127" s="121">
        <v>1</v>
      </c>
      <c r="P127" s="121">
        <v>1</v>
      </c>
      <c r="Q127" s="121"/>
      <c r="R127" s="121">
        <v>1</v>
      </c>
      <c r="S127" s="121">
        <v>1</v>
      </c>
      <c r="T127" s="121">
        <v>0</v>
      </c>
      <c r="U127" s="121"/>
      <c r="V127" s="121">
        <v>3</v>
      </c>
      <c r="W127" s="121">
        <v>2</v>
      </c>
      <c r="X127" s="121">
        <v>1</v>
      </c>
      <c r="Y127" s="121"/>
      <c r="Z127" s="121">
        <v>0</v>
      </c>
      <c r="AA127" s="121">
        <v>0</v>
      </c>
      <c r="AB127" s="121">
        <v>0</v>
      </c>
    </row>
    <row r="128" spans="1:33" ht="15" customHeight="1" x14ac:dyDescent="0.25">
      <c r="A128" s="118" t="s">
        <v>267</v>
      </c>
      <c r="B128" s="121">
        <v>0</v>
      </c>
      <c r="C128" s="121">
        <v>0</v>
      </c>
      <c r="D128" s="121">
        <v>0</v>
      </c>
      <c r="E128" s="121"/>
      <c r="F128" s="121">
        <v>0</v>
      </c>
      <c r="G128" s="121">
        <v>0</v>
      </c>
      <c r="H128" s="121">
        <v>0</v>
      </c>
      <c r="I128" s="121"/>
      <c r="J128" s="121">
        <v>0</v>
      </c>
      <c r="K128" s="121">
        <v>0</v>
      </c>
      <c r="L128" s="121">
        <v>0</v>
      </c>
      <c r="M128" s="121"/>
      <c r="N128" s="121">
        <v>0</v>
      </c>
      <c r="O128" s="121">
        <v>0</v>
      </c>
      <c r="P128" s="121">
        <v>0</v>
      </c>
      <c r="Q128" s="121"/>
      <c r="R128" s="121">
        <v>0</v>
      </c>
      <c r="S128" s="121">
        <v>0</v>
      </c>
      <c r="T128" s="121">
        <v>0</v>
      </c>
      <c r="U128" s="121"/>
      <c r="V128" s="121">
        <v>0</v>
      </c>
      <c r="W128" s="121">
        <v>0</v>
      </c>
      <c r="X128" s="121">
        <v>0</v>
      </c>
      <c r="Y128" s="121"/>
      <c r="Z128" s="121">
        <v>0</v>
      </c>
      <c r="AA128" s="121">
        <v>0</v>
      </c>
      <c r="AB128" s="121">
        <v>0</v>
      </c>
    </row>
    <row r="129" spans="1:33" ht="15" customHeight="1" x14ac:dyDescent="0.25">
      <c r="A129" s="118"/>
      <c r="B129" s="121"/>
      <c r="C129" s="121"/>
      <c r="D129" s="121"/>
      <c r="E129" s="121"/>
      <c r="F129" s="121"/>
      <c r="G129" s="121"/>
      <c r="H129" s="121"/>
      <c r="I129" s="121"/>
      <c r="J129" s="121"/>
      <c r="K129" s="121"/>
      <c r="L129" s="121"/>
      <c r="M129" s="121"/>
      <c r="N129" s="121"/>
      <c r="O129" s="121"/>
      <c r="P129" s="121"/>
      <c r="Q129" s="121"/>
      <c r="R129" s="121"/>
      <c r="S129" s="121"/>
      <c r="T129" s="121"/>
      <c r="U129" s="121"/>
      <c r="V129" s="121"/>
      <c r="W129" s="121"/>
      <c r="X129" s="121"/>
      <c r="Y129" s="121"/>
      <c r="Z129" s="121"/>
      <c r="AA129" s="121"/>
      <c r="AB129" s="121"/>
    </row>
    <row r="130" spans="1:33" s="126" customFormat="1" ht="15" customHeight="1" x14ac:dyDescent="0.25">
      <c r="A130" s="301" t="s">
        <v>571</v>
      </c>
      <c r="B130" s="301"/>
      <c r="C130" s="301"/>
      <c r="D130" s="301"/>
      <c r="E130" s="301"/>
      <c r="F130" s="301"/>
      <c r="G130" s="301"/>
      <c r="H130" s="301"/>
      <c r="I130" s="301"/>
      <c r="J130" s="301"/>
      <c r="K130" s="301"/>
      <c r="L130" s="301"/>
      <c r="M130" s="301"/>
      <c r="N130" s="301"/>
      <c r="O130" s="301"/>
      <c r="P130" s="301"/>
      <c r="Q130" s="301"/>
      <c r="R130" s="301"/>
      <c r="S130" s="301"/>
      <c r="T130" s="301"/>
      <c r="U130" s="301"/>
      <c r="V130" s="301"/>
      <c r="W130" s="301"/>
      <c r="X130" s="301"/>
      <c r="Y130" s="301"/>
      <c r="Z130" s="301"/>
      <c r="AA130" s="301"/>
      <c r="AB130" s="301"/>
      <c r="AC130" s="110"/>
      <c r="AD130" s="110"/>
      <c r="AE130" s="110"/>
      <c r="AF130" s="110"/>
      <c r="AG130" s="110"/>
    </row>
    <row r="131" spans="1:33" s="126" customFormat="1" ht="15" customHeight="1" x14ac:dyDescent="0.25">
      <c r="A131" s="114"/>
      <c r="B131" s="115"/>
      <c r="C131" s="115"/>
      <c r="D131" s="115"/>
      <c r="E131" s="115"/>
      <c r="F131" s="115"/>
      <c r="G131" s="115"/>
      <c r="H131" s="115"/>
      <c r="I131" s="115"/>
      <c r="J131" s="115"/>
      <c r="K131" s="115"/>
      <c r="L131" s="115"/>
      <c r="M131" s="115"/>
      <c r="N131" s="115"/>
      <c r="O131" s="115"/>
      <c r="P131" s="115"/>
      <c r="Q131" s="115"/>
      <c r="R131" s="115"/>
      <c r="S131" s="115"/>
      <c r="T131" s="115"/>
      <c r="U131" s="115"/>
      <c r="V131" s="115"/>
      <c r="W131" s="115"/>
      <c r="X131" s="115"/>
      <c r="Y131" s="115"/>
      <c r="Z131" s="115"/>
      <c r="AA131" s="115"/>
      <c r="AB131" s="115"/>
      <c r="AC131" s="110"/>
      <c r="AD131" s="110"/>
      <c r="AE131" s="110"/>
      <c r="AF131" s="110"/>
      <c r="AG131" s="110"/>
    </row>
    <row r="132" spans="1:33" s="126" customFormat="1" ht="15" customHeight="1" x14ac:dyDescent="0.25">
      <c r="A132" s="115" t="s">
        <v>19</v>
      </c>
      <c r="B132" s="177">
        <f t="shared" ref="B132:D135" si="63">+B113/(B113+B12+B62)*100</f>
        <v>8.9117532550516074</v>
      </c>
      <c r="C132" s="177">
        <f t="shared" si="63"/>
        <v>10.808797703683069</v>
      </c>
      <c r="D132" s="177">
        <f t="shared" si="63"/>
        <v>7.0834524900346088</v>
      </c>
      <c r="E132" s="177"/>
      <c r="F132" s="177">
        <f t="shared" ref="F132:H135" si="64">+F113/(F113+F12+F62)*100</f>
        <v>13.224597204637423</v>
      </c>
      <c r="G132" s="177">
        <f t="shared" si="64"/>
        <v>15.454112038140643</v>
      </c>
      <c r="H132" s="177">
        <f t="shared" si="64"/>
        <v>10.802341241064955</v>
      </c>
      <c r="I132" s="177"/>
      <c r="J132" s="177">
        <f t="shared" ref="J132:L135" si="65">+J113/(J113+J12+J62)*100</f>
        <v>10.784400164580028</v>
      </c>
      <c r="K132" s="177">
        <f t="shared" si="65"/>
        <v>12.713780509015017</v>
      </c>
      <c r="L132" s="177">
        <f t="shared" si="65"/>
        <v>8.8007391071109264</v>
      </c>
      <c r="M132" s="177"/>
      <c r="N132" s="177">
        <f t="shared" ref="N132:P135" si="66">+N113/(N113+N12+N62)*100</f>
        <v>6.0505956456250853</v>
      </c>
      <c r="O132" s="177">
        <f t="shared" si="66"/>
        <v>7.5485462187793102</v>
      </c>
      <c r="P132" s="177">
        <f t="shared" si="66"/>
        <v>4.5956068427978538</v>
      </c>
      <c r="Q132" s="177"/>
      <c r="R132" s="177">
        <f t="shared" ref="R132:T135" si="67">+R113/(R113+R12+R62)*100</f>
        <v>10.07793266742979</v>
      </c>
      <c r="S132" s="177">
        <f t="shared" si="67"/>
        <v>12.120009262015811</v>
      </c>
      <c r="T132" s="177">
        <f t="shared" si="67"/>
        <v>8.2374336652554998</v>
      </c>
      <c r="U132" s="177"/>
      <c r="V132" s="177">
        <f t="shared" ref="V132:X135" si="68">+V113/(V113+V12+V62)*100</f>
        <v>3.4129229815109117</v>
      </c>
      <c r="W132" s="177">
        <f t="shared" si="68"/>
        <v>4.1910331384015596</v>
      </c>
      <c r="X132" s="177">
        <f t="shared" si="68"/>
        <v>2.7571428571428571</v>
      </c>
      <c r="Y132" s="177"/>
      <c r="Z132" s="177">
        <f t="shared" ref="Z132:AB135" si="69">+Z113/(Z113+Z12+Z62)*100</f>
        <v>1.9192493602502132</v>
      </c>
      <c r="AA132" s="177">
        <f t="shared" si="69"/>
        <v>2.5370675453047777</v>
      </c>
      <c r="AB132" s="177">
        <f t="shared" si="69"/>
        <v>1.4503625906476618</v>
      </c>
      <c r="AC132" s="110"/>
      <c r="AD132" s="110"/>
      <c r="AE132" s="110"/>
      <c r="AF132" s="110"/>
      <c r="AG132" s="110"/>
    </row>
    <row r="133" spans="1:33" s="126" customFormat="1" ht="15" customHeight="1" x14ac:dyDescent="0.25">
      <c r="A133" s="110" t="s">
        <v>73</v>
      </c>
      <c r="B133" s="128">
        <f t="shared" si="63"/>
        <v>9.7515024647174009</v>
      </c>
      <c r="C133" s="128">
        <f t="shared" si="63"/>
        <v>11.809117987754426</v>
      </c>
      <c r="D133" s="128">
        <f t="shared" si="63"/>
        <v>7.7771455791674384</v>
      </c>
      <c r="E133" s="128"/>
      <c r="F133" s="128">
        <f t="shared" si="64"/>
        <v>14.310053467047123</v>
      </c>
      <c r="G133" s="128">
        <f t="shared" si="64"/>
        <v>16.659590277040653</v>
      </c>
      <c r="H133" s="128">
        <f t="shared" si="64"/>
        <v>11.744421906693713</v>
      </c>
      <c r="I133" s="128"/>
      <c r="J133" s="128">
        <f t="shared" si="65"/>
        <v>11.851446390658174</v>
      </c>
      <c r="K133" s="128">
        <f t="shared" si="65"/>
        <v>13.881546744982867</v>
      </c>
      <c r="L133" s="128">
        <f t="shared" si="65"/>
        <v>9.75272408325743</v>
      </c>
      <c r="M133" s="128"/>
      <c r="N133" s="128">
        <f t="shared" si="66"/>
        <v>6.7055451220717597</v>
      </c>
      <c r="O133" s="128">
        <f t="shared" si="66"/>
        <v>8.3366846296147354</v>
      </c>
      <c r="P133" s="128">
        <f t="shared" si="66"/>
        <v>5.1285042186710212</v>
      </c>
      <c r="Q133" s="128"/>
      <c r="R133" s="128">
        <f t="shared" si="67"/>
        <v>10.856537964690686</v>
      </c>
      <c r="S133" s="128">
        <f t="shared" si="67"/>
        <v>13.049942813572246</v>
      </c>
      <c r="T133" s="128">
        <f t="shared" si="67"/>
        <v>8.9066630515827292</v>
      </c>
      <c r="U133" s="128"/>
      <c r="V133" s="128">
        <f t="shared" si="68"/>
        <v>3.843284425655054</v>
      </c>
      <c r="W133" s="128">
        <f t="shared" si="68"/>
        <v>4.750475047504751</v>
      </c>
      <c r="X133" s="128">
        <f t="shared" si="68"/>
        <v>3.0946977511863007</v>
      </c>
      <c r="Y133" s="128"/>
      <c r="Z133" s="128">
        <f t="shared" si="69"/>
        <v>2.0009129640900793</v>
      </c>
      <c r="AA133" s="128">
        <f t="shared" si="69"/>
        <v>2.6564449991085755</v>
      </c>
      <c r="AB133" s="128">
        <f t="shared" si="69"/>
        <v>1.5129396151293961</v>
      </c>
      <c r="AC133" s="110"/>
      <c r="AD133" s="110"/>
      <c r="AE133" s="110"/>
      <c r="AF133" s="110"/>
      <c r="AG133" s="110"/>
    </row>
    <row r="134" spans="1:33" s="126" customFormat="1" ht="15" customHeight="1" x14ac:dyDescent="0.25">
      <c r="A134" s="110" t="s">
        <v>74</v>
      </c>
      <c r="B134" s="128">
        <f t="shared" si="63"/>
        <v>1.8832995122645875</v>
      </c>
      <c r="C134" s="128">
        <f t="shared" si="63"/>
        <v>2.5503074343208496</v>
      </c>
      <c r="D134" s="128">
        <f t="shared" si="63"/>
        <v>1.1903897800682297</v>
      </c>
      <c r="E134" s="128"/>
      <c r="F134" s="128">
        <f t="shared" si="64"/>
        <v>2.3688663282571913</v>
      </c>
      <c r="G134" s="128">
        <f t="shared" si="64"/>
        <v>3.0194805194805197</v>
      </c>
      <c r="H134" s="128">
        <f t="shared" si="64"/>
        <v>1.6607773851590106</v>
      </c>
      <c r="I134" s="128"/>
      <c r="J134" s="128">
        <f t="shared" si="65"/>
        <v>1.5746606334841631</v>
      </c>
      <c r="K134" s="128">
        <f t="shared" si="65"/>
        <v>2.3074192403265887</v>
      </c>
      <c r="L134" s="128">
        <f t="shared" si="65"/>
        <v>0.8124076809453471</v>
      </c>
      <c r="M134" s="128"/>
      <c r="N134" s="128">
        <f t="shared" si="66"/>
        <v>1.4825273561595482</v>
      </c>
      <c r="O134" s="128">
        <f t="shared" si="66"/>
        <v>2.1468144044321331</v>
      </c>
      <c r="P134" s="128">
        <f t="shared" si="66"/>
        <v>0.79193664506839456</v>
      </c>
      <c r="Q134" s="128"/>
      <c r="R134" s="128">
        <f t="shared" si="67"/>
        <v>3.3775195206101323</v>
      </c>
      <c r="S134" s="128">
        <f t="shared" si="67"/>
        <v>4.5663716814159292</v>
      </c>
      <c r="T134" s="128">
        <f t="shared" si="67"/>
        <v>2.1252796420581657</v>
      </c>
      <c r="U134" s="128"/>
      <c r="V134" s="128">
        <f t="shared" si="68"/>
        <v>0.58343057176196034</v>
      </c>
      <c r="W134" s="128">
        <f t="shared" si="68"/>
        <v>0.5852516582130316</v>
      </c>
      <c r="X134" s="128">
        <f t="shared" si="68"/>
        <v>0.58162078324932143</v>
      </c>
      <c r="Y134" s="128"/>
      <c r="Z134" s="128">
        <f t="shared" si="69"/>
        <v>0.58997050147492625</v>
      </c>
      <c r="AA134" s="128">
        <f t="shared" si="69"/>
        <v>0.71942446043165476</v>
      </c>
      <c r="AB134" s="128">
        <f t="shared" si="69"/>
        <v>0.5</v>
      </c>
      <c r="AC134" s="110"/>
      <c r="AD134" s="110"/>
      <c r="AE134" s="110"/>
      <c r="AF134" s="110"/>
      <c r="AG134" s="110"/>
    </row>
    <row r="135" spans="1:33" s="126" customFormat="1" ht="15" customHeight="1" x14ac:dyDescent="0.25">
      <c r="A135" s="110" t="s">
        <v>267</v>
      </c>
      <c r="B135" s="128">
        <f t="shared" si="63"/>
        <v>4.7100262123197902</v>
      </c>
      <c r="C135" s="128">
        <f t="shared" si="63"/>
        <v>6.1658031088082907</v>
      </c>
      <c r="D135" s="128">
        <f t="shared" si="63"/>
        <v>3.3966967902773448</v>
      </c>
      <c r="E135" s="128"/>
      <c r="F135" s="128">
        <f t="shared" si="64"/>
        <v>7.4450772986167619</v>
      </c>
      <c r="G135" s="128">
        <f t="shared" si="64"/>
        <v>9.4435075885328832</v>
      </c>
      <c r="H135" s="128">
        <f t="shared" si="64"/>
        <v>5.5817610062893079</v>
      </c>
      <c r="I135" s="128"/>
      <c r="J135" s="128">
        <f t="shared" si="65"/>
        <v>4.778919160339437</v>
      </c>
      <c r="K135" s="128">
        <f t="shared" si="65"/>
        <v>6.4671814671814669</v>
      </c>
      <c r="L135" s="128">
        <f t="shared" si="65"/>
        <v>3.3250207813798838</v>
      </c>
      <c r="M135" s="128"/>
      <c r="N135" s="128">
        <f t="shared" si="66"/>
        <v>2.7151403589507592</v>
      </c>
      <c r="O135" s="128">
        <f t="shared" si="66"/>
        <v>3.6786060019361084</v>
      </c>
      <c r="P135" s="128">
        <f t="shared" si="66"/>
        <v>1.8421052631578945</v>
      </c>
      <c r="Q135" s="128"/>
      <c r="R135" s="128">
        <f t="shared" si="67"/>
        <v>7.5098814229249005</v>
      </c>
      <c r="S135" s="128">
        <f t="shared" si="67"/>
        <v>9.5238095238095237</v>
      </c>
      <c r="T135" s="128">
        <f t="shared" si="67"/>
        <v>5.7607090103397338</v>
      </c>
      <c r="U135" s="128"/>
      <c r="V135" s="128">
        <f t="shared" si="68"/>
        <v>1.3945119208277104</v>
      </c>
      <c r="W135" s="128">
        <f t="shared" si="68"/>
        <v>2.3143683702989395</v>
      </c>
      <c r="X135" s="128">
        <f t="shared" si="68"/>
        <v>0.5902192242833052</v>
      </c>
      <c r="Y135" s="128"/>
      <c r="Z135" s="128">
        <f t="shared" si="69"/>
        <v>0.85470085470085477</v>
      </c>
      <c r="AA135" s="128">
        <f t="shared" si="69"/>
        <v>1.2422360248447204</v>
      </c>
      <c r="AB135" s="128">
        <f t="shared" si="69"/>
        <v>0.38022813688212925</v>
      </c>
      <c r="AC135" s="110"/>
      <c r="AD135" s="110"/>
      <c r="AE135" s="110"/>
      <c r="AF135" s="110"/>
      <c r="AG135" s="110"/>
    </row>
    <row r="136" spans="1:33" s="126" customFormat="1" ht="15" customHeight="1" x14ac:dyDescent="0.25">
      <c r="A136" s="129"/>
      <c r="B136" s="130"/>
      <c r="C136" s="130"/>
      <c r="D136" s="130"/>
      <c r="E136" s="130"/>
      <c r="F136" s="130"/>
      <c r="G136" s="130"/>
      <c r="H136" s="130"/>
      <c r="I136" s="130"/>
      <c r="J136" s="130"/>
      <c r="K136" s="130"/>
      <c r="L136" s="130"/>
      <c r="M136" s="130"/>
      <c r="N136" s="130"/>
      <c r="O136" s="130"/>
      <c r="P136" s="130"/>
      <c r="Q136" s="130"/>
      <c r="R136" s="130"/>
      <c r="S136" s="130"/>
      <c r="T136" s="130"/>
      <c r="U136" s="130"/>
      <c r="V136" s="130"/>
      <c r="W136" s="130"/>
      <c r="X136" s="130"/>
      <c r="Y136" s="130"/>
      <c r="Z136" s="130"/>
      <c r="AA136" s="130"/>
      <c r="AB136" s="130"/>
      <c r="AC136" s="110"/>
      <c r="AD136" s="110"/>
      <c r="AE136" s="110"/>
      <c r="AF136" s="110"/>
      <c r="AG136" s="110"/>
    </row>
    <row r="137" spans="1:33" s="126" customFormat="1" ht="15" customHeight="1" x14ac:dyDescent="0.25">
      <c r="A137" s="115" t="s">
        <v>568</v>
      </c>
      <c r="B137" s="130"/>
      <c r="C137" s="130"/>
      <c r="D137" s="130"/>
      <c r="E137" s="131"/>
      <c r="F137" s="130"/>
      <c r="G137" s="130"/>
      <c r="H137" s="130"/>
      <c r="I137" s="131"/>
      <c r="J137" s="130"/>
      <c r="K137" s="130"/>
      <c r="L137" s="130"/>
      <c r="M137" s="131"/>
      <c r="N137" s="130"/>
      <c r="O137" s="130"/>
      <c r="P137" s="130"/>
      <c r="Q137" s="131"/>
      <c r="R137" s="130"/>
      <c r="S137" s="130"/>
      <c r="T137" s="130"/>
      <c r="U137" s="131"/>
      <c r="V137" s="130"/>
      <c r="W137" s="130"/>
      <c r="X137" s="130"/>
      <c r="Y137" s="131"/>
      <c r="Z137" s="130"/>
      <c r="AA137" s="130"/>
      <c r="AB137" s="130"/>
      <c r="AC137" s="110"/>
      <c r="AD137" s="110"/>
      <c r="AE137" s="110"/>
      <c r="AF137" s="110"/>
      <c r="AG137" s="110"/>
    </row>
    <row r="138" spans="1:33" s="126" customFormat="1" ht="15" customHeight="1" x14ac:dyDescent="0.25">
      <c r="A138" s="141" t="s">
        <v>19</v>
      </c>
      <c r="B138" s="177">
        <f t="shared" ref="B138:D141" si="70">+B119/(B119+B18+B68)*100</f>
        <v>9.762727374955892</v>
      </c>
      <c r="C138" s="177">
        <f t="shared" si="70"/>
        <v>11.684363049003538</v>
      </c>
      <c r="D138" s="177">
        <f t="shared" si="70"/>
        <v>7.9184144932822669</v>
      </c>
      <c r="E138" s="177"/>
      <c r="F138" s="177">
        <f t="shared" ref="F138:H141" si="71">+F119/(F119+F18+F68)*100</f>
        <v>14.717288577480852</v>
      </c>
      <c r="G138" s="177">
        <f t="shared" si="71"/>
        <v>16.90370277551532</v>
      </c>
      <c r="H138" s="177">
        <f t="shared" si="71"/>
        <v>12.34718826405868</v>
      </c>
      <c r="I138" s="177"/>
      <c r="J138" s="177">
        <f t="shared" ref="J138:L141" si="72">+J119/(J119+J18+J68)*100</f>
        <v>11.853498260533437</v>
      </c>
      <c r="K138" s="177">
        <f t="shared" si="72"/>
        <v>13.821013464267903</v>
      </c>
      <c r="L138" s="177">
        <f t="shared" si="72"/>
        <v>9.8554789451131626</v>
      </c>
      <c r="M138" s="177"/>
      <c r="N138" s="177">
        <f t="shared" ref="N138:P141" si="73">+N119/(N119+N18+N68)*100</f>
        <v>6.6951852594523533</v>
      </c>
      <c r="O138" s="177">
        <f t="shared" si="73"/>
        <v>8.2767671282469006</v>
      </c>
      <c r="P138" s="177">
        <f t="shared" si="73"/>
        <v>5.161290322580645</v>
      </c>
      <c r="Q138" s="177"/>
      <c r="R138" s="177">
        <f t="shared" ref="R138:T141" si="74">+R119/(R119+R18+R68)*100</f>
        <v>10.884049727797189</v>
      </c>
      <c r="S138" s="177">
        <f t="shared" si="74"/>
        <v>12.973692116218189</v>
      </c>
      <c r="T138" s="177">
        <f t="shared" si="74"/>
        <v>9.0060554634165157</v>
      </c>
      <c r="U138" s="177"/>
      <c r="V138" s="177">
        <f t="shared" ref="V138:X141" si="75">+V119/(V119+V18+V68)*100</f>
        <v>3.5830781106048155</v>
      </c>
      <c r="W138" s="177">
        <f t="shared" si="75"/>
        <v>4.3276577166557519</v>
      </c>
      <c r="X138" s="177">
        <f t="shared" si="75"/>
        <v>2.9582818152676649</v>
      </c>
      <c r="Y138" s="177"/>
      <c r="Z138" s="177">
        <f t="shared" ref="Z138:AB141" si="76">+Z119/(Z119+Z18+Z68)*100</f>
        <v>1.9986675549633577</v>
      </c>
      <c r="AA138" s="177">
        <f t="shared" si="76"/>
        <v>2.4656338642810383</v>
      </c>
      <c r="AB138" s="177">
        <f t="shared" si="76"/>
        <v>1.6374071573261311</v>
      </c>
      <c r="AC138" s="110"/>
      <c r="AD138" s="110"/>
      <c r="AE138" s="110"/>
      <c r="AF138" s="110"/>
      <c r="AG138" s="110"/>
    </row>
    <row r="139" spans="1:33" ht="15" customHeight="1" x14ac:dyDescent="0.25">
      <c r="A139" s="110" t="s">
        <v>73</v>
      </c>
      <c r="B139" s="128">
        <f t="shared" si="70"/>
        <v>11.03383501706641</v>
      </c>
      <c r="C139" s="128">
        <f t="shared" si="70"/>
        <v>13.181212337381968</v>
      </c>
      <c r="D139" s="128">
        <f t="shared" si="70"/>
        <v>8.9861895513170484</v>
      </c>
      <c r="E139" s="132"/>
      <c r="F139" s="128">
        <f t="shared" si="71"/>
        <v>16.391622603165047</v>
      </c>
      <c r="G139" s="128">
        <f t="shared" si="71"/>
        <v>18.729712183510063</v>
      </c>
      <c r="H139" s="128">
        <f t="shared" si="71"/>
        <v>13.841129952394066</v>
      </c>
      <c r="I139" s="132"/>
      <c r="J139" s="128">
        <f t="shared" si="72"/>
        <v>13.467990569459557</v>
      </c>
      <c r="K139" s="128">
        <f t="shared" si="72"/>
        <v>15.578182470619897</v>
      </c>
      <c r="L139" s="128">
        <f t="shared" si="72"/>
        <v>11.311760931341095</v>
      </c>
      <c r="M139" s="132"/>
      <c r="N139" s="128">
        <f t="shared" si="73"/>
        <v>7.7009948910997581</v>
      </c>
      <c r="O139" s="128">
        <f t="shared" si="73"/>
        <v>9.4836092533713412</v>
      </c>
      <c r="P139" s="128">
        <f t="shared" si="73"/>
        <v>5.984800506649778</v>
      </c>
      <c r="Q139" s="132"/>
      <c r="R139" s="128">
        <f t="shared" si="74"/>
        <v>12.06216262012539</v>
      </c>
      <c r="S139" s="128">
        <f t="shared" si="74"/>
        <v>14.36535384297734</v>
      </c>
      <c r="T139" s="128">
        <f t="shared" si="74"/>
        <v>10.028261464126174</v>
      </c>
      <c r="U139" s="132"/>
      <c r="V139" s="128">
        <f t="shared" si="75"/>
        <v>4.1942537812063412</v>
      </c>
      <c r="W139" s="128">
        <f t="shared" si="75"/>
        <v>5.1146742439618427</v>
      </c>
      <c r="X139" s="128">
        <f t="shared" si="75"/>
        <v>3.4444750620005506</v>
      </c>
      <c r="Y139" s="132"/>
      <c r="Z139" s="128">
        <f t="shared" si="76"/>
        <v>2.1183345507669831</v>
      </c>
      <c r="AA139" s="128">
        <f t="shared" si="76"/>
        <v>2.6200873362445414</v>
      </c>
      <c r="AB139" s="128">
        <f t="shared" si="76"/>
        <v>1.7396081303790514</v>
      </c>
    </row>
    <row r="140" spans="1:33" ht="15" customHeight="1" x14ac:dyDescent="0.25">
      <c r="A140" s="110" t="s">
        <v>74</v>
      </c>
      <c r="B140" s="128">
        <f t="shared" si="70"/>
        <v>1.8930551502772106</v>
      </c>
      <c r="C140" s="128">
        <f t="shared" si="70"/>
        <v>2.5556589591237739</v>
      </c>
      <c r="D140" s="128">
        <f t="shared" si="70"/>
        <v>1.2047296794824125</v>
      </c>
      <c r="E140" s="132"/>
      <c r="F140" s="128">
        <f t="shared" si="71"/>
        <v>2.3920956838273533</v>
      </c>
      <c r="G140" s="128">
        <f t="shared" si="71"/>
        <v>3.0232558139534884</v>
      </c>
      <c r="H140" s="128">
        <f t="shared" si="71"/>
        <v>1.703515766582095</v>
      </c>
      <c r="I140" s="132"/>
      <c r="J140" s="128">
        <f t="shared" si="72"/>
        <v>1.5772870662460567</v>
      </c>
      <c r="K140" s="128">
        <f t="shared" si="72"/>
        <v>2.3001095290251916</v>
      </c>
      <c r="L140" s="128">
        <f t="shared" si="72"/>
        <v>0.83018867924528306</v>
      </c>
      <c r="M140" s="132"/>
      <c r="N140" s="128">
        <f t="shared" si="73"/>
        <v>1.4855072463768115</v>
      </c>
      <c r="O140" s="128">
        <f t="shared" si="73"/>
        <v>2.1608218207580587</v>
      </c>
      <c r="P140" s="128">
        <f t="shared" si="73"/>
        <v>0.77864293659621797</v>
      </c>
      <c r="Q140" s="132"/>
      <c r="R140" s="128">
        <f t="shared" si="74"/>
        <v>3.4341934286244666</v>
      </c>
      <c r="S140" s="128">
        <f t="shared" si="74"/>
        <v>4.6511627906976747</v>
      </c>
      <c r="T140" s="128">
        <f t="shared" si="74"/>
        <v>2.1631878557874762</v>
      </c>
      <c r="U140" s="132"/>
      <c r="V140" s="128">
        <f t="shared" si="75"/>
        <v>0.53870710295291302</v>
      </c>
      <c r="W140" s="128">
        <f t="shared" si="75"/>
        <v>0.5187549880287311</v>
      </c>
      <c r="X140" s="128">
        <f t="shared" si="75"/>
        <v>0.55865921787709494</v>
      </c>
      <c r="Y140" s="132"/>
      <c r="Z140" s="128">
        <f t="shared" si="76"/>
        <v>0.58997050147492625</v>
      </c>
      <c r="AA140" s="128">
        <f t="shared" si="76"/>
        <v>0.71942446043165476</v>
      </c>
      <c r="AB140" s="128">
        <f t="shared" si="76"/>
        <v>0.5</v>
      </c>
    </row>
    <row r="141" spans="1:33" ht="15" customHeight="1" x14ac:dyDescent="0.25">
      <c r="A141" s="110" t="s">
        <v>267</v>
      </c>
      <c r="B141" s="128">
        <f t="shared" si="70"/>
        <v>4.7100262123197902</v>
      </c>
      <c r="C141" s="128">
        <f t="shared" si="70"/>
        <v>6.1658031088082907</v>
      </c>
      <c r="D141" s="128">
        <f t="shared" si="70"/>
        <v>3.3966967902773448</v>
      </c>
      <c r="E141" s="132"/>
      <c r="F141" s="128">
        <f t="shared" si="71"/>
        <v>7.4450772986167619</v>
      </c>
      <c r="G141" s="128">
        <f t="shared" si="71"/>
        <v>9.4435075885328832</v>
      </c>
      <c r="H141" s="128">
        <f t="shared" si="71"/>
        <v>5.5817610062893079</v>
      </c>
      <c r="I141" s="132"/>
      <c r="J141" s="128">
        <f t="shared" si="72"/>
        <v>4.778919160339437</v>
      </c>
      <c r="K141" s="128">
        <f t="shared" si="72"/>
        <v>6.4671814671814669</v>
      </c>
      <c r="L141" s="128">
        <f t="shared" si="72"/>
        <v>3.3250207813798838</v>
      </c>
      <c r="M141" s="132"/>
      <c r="N141" s="128">
        <f t="shared" si="73"/>
        <v>2.7151403589507592</v>
      </c>
      <c r="O141" s="128">
        <f t="shared" si="73"/>
        <v>3.6786060019361084</v>
      </c>
      <c r="P141" s="128">
        <f t="shared" si="73"/>
        <v>1.8421052631578945</v>
      </c>
      <c r="Q141" s="132"/>
      <c r="R141" s="128">
        <f t="shared" si="74"/>
        <v>7.5098814229249005</v>
      </c>
      <c r="S141" s="128">
        <f t="shared" si="74"/>
        <v>9.5238095238095237</v>
      </c>
      <c r="T141" s="128">
        <f t="shared" si="74"/>
        <v>5.7607090103397338</v>
      </c>
      <c r="U141" s="132"/>
      <c r="V141" s="128">
        <f t="shared" si="75"/>
        <v>1.3945119208277104</v>
      </c>
      <c r="W141" s="128">
        <f t="shared" si="75"/>
        <v>2.3143683702989395</v>
      </c>
      <c r="X141" s="128">
        <f t="shared" si="75"/>
        <v>0.5902192242833052</v>
      </c>
      <c r="Y141" s="132"/>
      <c r="Z141" s="128">
        <f t="shared" si="76"/>
        <v>0.85470085470085477</v>
      </c>
      <c r="AA141" s="128">
        <f t="shared" si="76"/>
        <v>1.2422360248447204</v>
      </c>
      <c r="AB141" s="128">
        <f t="shared" si="76"/>
        <v>0.38022813688212925</v>
      </c>
    </row>
    <row r="142" spans="1:33" ht="15" customHeight="1" x14ac:dyDescent="0.25">
      <c r="B142" s="132"/>
      <c r="C142" s="132"/>
      <c r="D142" s="132"/>
      <c r="E142" s="132"/>
      <c r="F142" s="132"/>
      <c r="G142" s="132"/>
      <c r="H142" s="132"/>
      <c r="I142" s="132"/>
      <c r="J142" s="132"/>
      <c r="K142" s="132"/>
      <c r="L142" s="132"/>
      <c r="M142" s="132"/>
      <c r="N142" s="132"/>
      <c r="O142" s="132"/>
      <c r="P142" s="132"/>
      <c r="Q142" s="132"/>
      <c r="R142" s="132"/>
      <c r="S142" s="132"/>
      <c r="T142" s="132"/>
      <c r="U142" s="132"/>
      <c r="V142" s="132"/>
      <c r="W142" s="132"/>
      <c r="X142" s="132"/>
      <c r="Y142" s="132"/>
      <c r="Z142" s="132"/>
      <c r="AA142" s="132"/>
      <c r="AB142" s="132"/>
    </row>
    <row r="143" spans="1:33" ht="15" customHeight="1" x14ac:dyDescent="0.25">
      <c r="A143" s="142" t="s">
        <v>569</v>
      </c>
      <c r="B143" s="132"/>
      <c r="C143" s="132"/>
      <c r="D143" s="132"/>
      <c r="E143" s="132"/>
      <c r="F143" s="132"/>
      <c r="G143" s="132"/>
      <c r="H143" s="132"/>
      <c r="I143" s="132"/>
      <c r="J143" s="132"/>
      <c r="K143" s="132"/>
      <c r="L143" s="132"/>
      <c r="M143" s="132"/>
      <c r="N143" s="132"/>
      <c r="O143" s="132"/>
      <c r="P143" s="132"/>
      <c r="Q143" s="132"/>
      <c r="R143" s="132"/>
      <c r="S143" s="132"/>
      <c r="T143" s="132"/>
      <c r="U143" s="132"/>
      <c r="V143" s="132"/>
      <c r="W143" s="132"/>
      <c r="X143" s="132"/>
      <c r="Y143" s="132"/>
      <c r="Z143" s="132"/>
      <c r="AA143" s="132"/>
      <c r="AB143" s="132"/>
    </row>
    <row r="144" spans="1:33" ht="15" customHeight="1" x14ac:dyDescent="0.25">
      <c r="A144" s="143" t="s">
        <v>19</v>
      </c>
      <c r="B144" s="177">
        <f t="shared" ref="B144:D146" si="77">+B125/(B125+B24+B74)*100</f>
        <v>6.1192548480684072</v>
      </c>
      <c r="C144" s="177">
        <f t="shared" si="77"/>
        <v>7.9614800319283159</v>
      </c>
      <c r="D144" s="177">
        <f t="shared" si="77"/>
        <v>4.3193881914920382</v>
      </c>
      <c r="E144" s="177"/>
      <c r="F144" s="177">
        <f t="shared" ref="F144:H146" si="78">+F125/(F125+F24+F74)*100</f>
        <v>8.4514380992080032</v>
      </c>
      <c r="G144" s="177">
        <f t="shared" si="78"/>
        <v>10.839648982848026</v>
      </c>
      <c r="H144" s="177">
        <f t="shared" si="78"/>
        <v>5.8380619816673942</v>
      </c>
      <c r="I144" s="177"/>
      <c r="J144" s="177">
        <f t="shared" ref="J144:L146" si="79">+J125/(J125+J24+J74)*100</f>
        <v>7.3933300637567436</v>
      </c>
      <c r="K144" s="177">
        <f t="shared" si="79"/>
        <v>9.2893581682287341</v>
      </c>
      <c r="L144" s="177">
        <f t="shared" si="79"/>
        <v>5.3659774197640493</v>
      </c>
      <c r="M144" s="177"/>
      <c r="N144" s="177">
        <f t="shared" ref="N144:P146" si="80">+N125/(N125+N24+N74)*100</f>
        <v>3.914038844989292</v>
      </c>
      <c r="O144" s="177">
        <f t="shared" si="80"/>
        <v>5.1427717147555692</v>
      </c>
      <c r="P144" s="177">
        <f t="shared" si="80"/>
        <v>2.7145359019264448</v>
      </c>
      <c r="Q144" s="177"/>
      <c r="R144" s="177">
        <f t="shared" ref="R144:T146" si="81">+R125/(R125+R24+R74)*100</f>
        <v>7.3496046751460984</v>
      </c>
      <c r="S144" s="177">
        <f t="shared" si="81"/>
        <v>9.2496392496392499</v>
      </c>
      <c r="T144" s="177">
        <f t="shared" si="81"/>
        <v>5.6204858831254105</v>
      </c>
      <c r="U144" s="177"/>
      <c r="V144" s="177">
        <f t="shared" ref="V144:X146" si="82">+V125/(V125+V24+V74)*100</f>
        <v>2.8154236250765061</v>
      </c>
      <c r="W144" s="177">
        <f t="shared" si="82"/>
        <v>3.7163443306788015</v>
      </c>
      <c r="X144" s="177">
        <f t="shared" si="82"/>
        <v>2.0444588674346909</v>
      </c>
      <c r="Y144" s="177"/>
      <c r="Z144" s="177">
        <f t="shared" ref="Z144:AB145" si="83">+Z125/(Z125+Z24+Z74)*100</f>
        <v>1.6849199663016006</v>
      </c>
      <c r="AA144" s="177">
        <f t="shared" si="83"/>
        <v>2.7572293207800942</v>
      </c>
      <c r="AB144" s="177">
        <f t="shared" si="83"/>
        <v>0.9161041465766635</v>
      </c>
    </row>
    <row r="145" spans="1:28" ht="15" customHeight="1" x14ac:dyDescent="0.25">
      <c r="A145" s="110" t="s">
        <v>73</v>
      </c>
      <c r="B145" s="128">
        <f t="shared" si="77"/>
        <v>6.1592761342488611</v>
      </c>
      <c r="C145" s="128">
        <f t="shared" si="77"/>
        <v>8.011638177378293</v>
      </c>
      <c r="D145" s="128">
        <f t="shared" si="77"/>
        <v>4.3504730980949233</v>
      </c>
      <c r="E145" s="132"/>
      <c r="F145" s="128">
        <f t="shared" si="78"/>
        <v>8.5034906304131024</v>
      </c>
      <c r="G145" s="128">
        <f t="shared" si="78"/>
        <v>10.89576220124523</v>
      </c>
      <c r="H145" s="128">
        <f t="shared" si="78"/>
        <v>5.8836467612449139</v>
      </c>
      <c r="I145" s="132"/>
      <c r="J145" s="128">
        <f t="shared" si="79"/>
        <v>7.4431256181998018</v>
      </c>
      <c r="K145" s="128">
        <f t="shared" si="79"/>
        <v>9.3521733924080941</v>
      </c>
      <c r="L145" s="128">
        <f t="shared" si="79"/>
        <v>5.4057507987220452</v>
      </c>
      <c r="M145" s="132"/>
      <c r="N145" s="128">
        <f t="shared" si="80"/>
        <v>3.9417693169092947</v>
      </c>
      <c r="O145" s="128">
        <f t="shared" si="80"/>
        <v>5.1781400966183577</v>
      </c>
      <c r="P145" s="128">
        <f t="shared" si="80"/>
        <v>2.7322404371584699</v>
      </c>
      <c r="Q145" s="132"/>
      <c r="R145" s="128">
        <f t="shared" si="81"/>
        <v>7.4038128249566721</v>
      </c>
      <c r="S145" s="128">
        <f t="shared" si="81"/>
        <v>9.3335277818287885</v>
      </c>
      <c r="T145" s="128">
        <f t="shared" si="81"/>
        <v>5.6553911205073994</v>
      </c>
      <c r="U145" s="132"/>
      <c r="V145" s="128">
        <f t="shared" si="82"/>
        <v>2.8212611656495978</v>
      </c>
      <c r="W145" s="128">
        <f t="shared" si="82"/>
        <v>3.7186122292505273</v>
      </c>
      <c r="X145" s="128">
        <f t="shared" si="82"/>
        <v>2.0525451559934318</v>
      </c>
      <c r="Y145" s="132"/>
      <c r="Z145" s="128">
        <f t="shared" si="83"/>
        <v>1.6849199663016006</v>
      </c>
      <c r="AA145" s="128">
        <f t="shared" si="83"/>
        <v>2.7572293207800942</v>
      </c>
      <c r="AB145" s="128">
        <f t="shared" si="83"/>
        <v>0.9161041465766635</v>
      </c>
    </row>
    <row r="146" spans="1:28" ht="15" customHeight="1" x14ac:dyDescent="0.25">
      <c r="A146" s="110" t="s">
        <v>74</v>
      </c>
      <c r="B146" s="128">
        <f t="shared" si="77"/>
        <v>1.4858841010401187</v>
      </c>
      <c r="C146" s="128">
        <f t="shared" si="77"/>
        <v>2.3323615160349855</v>
      </c>
      <c r="D146" s="128">
        <f t="shared" si="77"/>
        <v>0.60606060606060608</v>
      </c>
      <c r="E146" s="132"/>
      <c r="F146" s="128">
        <f t="shared" si="78"/>
        <v>1.4184397163120568</v>
      </c>
      <c r="G146" s="128">
        <f t="shared" si="78"/>
        <v>2.8571428571428572</v>
      </c>
      <c r="H146" s="128">
        <f t="shared" si="78"/>
        <v>0</v>
      </c>
      <c r="I146" s="132"/>
      <c r="J146" s="128">
        <f t="shared" si="79"/>
        <v>1.4705882352941175</v>
      </c>
      <c r="K146" s="128">
        <f t="shared" si="79"/>
        <v>2.5641025641025639</v>
      </c>
      <c r="L146" s="128">
        <f t="shared" si="79"/>
        <v>0</v>
      </c>
      <c r="M146" s="132"/>
      <c r="N146" s="128">
        <f t="shared" si="80"/>
        <v>1.3698630136986301</v>
      </c>
      <c r="O146" s="128">
        <f t="shared" si="80"/>
        <v>1.5384615384615385</v>
      </c>
      <c r="P146" s="128">
        <f t="shared" si="80"/>
        <v>1.2345679012345678</v>
      </c>
      <c r="Q146" s="132"/>
      <c r="R146" s="128">
        <f t="shared" si="81"/>
        <v>0.83333333333333337</v>
      </c>
      <c r="S146" s="128">
        <f t="shared" si="81"/>
        <v>1.3698630136986301</v>
      </c>
      <c r="T146" s="128">
        <f t="shared" si="81"/>
        <v>0</v>
      </c>
      <c r="U146" s="132"/>
      <c r="V146" s="128">
        <f t="shared" si="82"/>
        <v>2.3076923076923079</v>
      </c>
      <c r="W146" s="128">
        <f t="shared" si="82"/>
        <v>3.5087719298245612</v>
      </c>
      <c r="X146" s="128">
        <f t="shared" si="82"/>
        <v>1.3698630136986301</v>
      </c>
      <c r="Y146" s="132"/>
      <c r="Z146" s="128">
        <v>0</v>
      </c>
      <c r="AA146" s="128">
        <v>0</v>
      </c>
      <c r="AB146" s="128">
        <v>0</v>
      </c>
    </row>
    <row r="147" spans="1:28" ht="15" customHeight="1" thickBot="1" x14ac:dyDescent="0.3">
      <c r="A147" s="125" t="s">
        <v>267</v>
      </c>
      <c r="B147" s="134">
        <v>0</v>
      </c>
      <c r="C147" s="134">
        <v>0</v>
      </c>
      <c r="D147" s="134">
        <v>0</v>
      </c>
      <c r="E147" s="135"/>
      <c r="F147" s="134">
        <v>0</v>
      </c>
      <c r="G147" s="134">
        <v>0</v>
      </c>
      <c r="H147" s="134">
        <v>0</v>
      </c>
      <c r="I147" s="135"/>
      <c r="J147" s="134">
        <v>0</v>
      </c>
      <c r="K147" s="134">
        <v>0</v>
      </c>
      <c r="L147" s="134">
        <v>0</v>
      </c>
      <c r="M147" s="135"/>
      <c r="N147" s="134">
        <v>0</v>
      </c>
      <c r="O147" s="134">
        <v>0</v>
      </c>
      <c r="P147" s="134">
        <v>0</v>
      </c>
      <c r="Q147" s="135"/>
      <c r="R147" s="134">
        <v>0</v>
      </c>
      <c r="S147" s="134">
        <v>0</v>
      </c>
      <c r="T147" s="134">
        <v>0</v>
      </c>
      <c r="U147" s="135"/>
      <c r="V147" s="134">
        <v>0</v>
      </c>
      <c r="W147" s="134">
        <v>0</v>
      </c>
      <c r="X147" s="134">
        <v>0</v>
      </c>
      <c r="Y147" s="135"/>
      <c r="Z147" s="134">
        <v>0</v>
      </c>
      <c r="AA147" s="134">
        <v>0</v>
      </c>
      <c r="AB147" s="134">
        <v>0</v>
      </c>
    </row>
    <row r="148" spans="1:28" ht="15" customHeight="1" x14ac:dyDescent="0.25">
      <c r="A148" s="303" t="s">
        <v>260</v>
      </c>
      <c r="B148" s="303"/>
      <c r="C148" s="303"/>
      <c r="D148" s="303"/>
      <c r="E148" s="303"/>
      <c r="F148" s="303"/>
      <c r="G148" s="303"/>
      <c r="H148" s="303"/>
      <c r="I148" s="303"/>
      <c r="J148" s="303"/>
      <c r="K148" s="303"/>
      <c r="L148" s="303"/>
      <c r="M148" s="303"/>
      <c r="N148" s="303"/>
      <c r="O148" s="303"/>
      <c r="P148" s="303"/>
      <c r="Q148" s="303"/>
      <c r="R148" s="303"/>
      <c r="S148" s="303"/>
      <c r="T148" s="303"/>
      <c r="U148" s="303"/>
      <c r="V148" s="303"/>
      <c r="W148" s="303"/>
      <c r="X148" s="303"/>
      <c r="Y148" s="303"/>
      <c r="Z148" s="303"/>
      <c r="AA148" s="303"/>
      <c r="AB148" s="303"/>
    </row>
    <row r="149" spans="1:28" ht="15" customHeight="1" x14ac:dyDescent="0.25">
      <c r="A149" s="304" t="s">
        <v>243</v>
      </c>
      <c r="B149" s="304"/>
      <c r="C149" s="304"/>
      <c r="D149" s="304"/>
      <c r="E149" s="304"/>
      <c r="F149" s="304"/>
      <c r="G149" s="304"/>
      <c r="H149" s="304"/>
      <c r="I149" s="304"/>
      <c r="J149" s="304"/>
      <c r="K149" s="304"/>
      <c r="L149" s="304"/>
      <c r="M149" s="304"/>
      <c r="N149" s="304"/>
      <c r="O149" s="304"/>
      <c r="P149" s="304"/>
      <c r="Q149" s="304"/>
      <c r="R149" s="304"/>
      <c r="S149" s="304"/>
      <c r="T149" s="304"/>
      <c r="U149" s="304"/>
      <c r="V149" s="304"/>
      <c r="W149" s="304"/>
      <c r="X149" s="304"/>
      <c r="Y149" s="304"/>
      <c r="Z149" s="304"/>
      <c r="AA149" s="304"/>
      <c r="AB149" s="304"/>
    </row>
  </sheetData>
  <mergeCells count="54">
    <mergeCell ref="A106:AB106"/>
    <mergeCell ref="A103:AB103"/>
    <mergeCell ref="A104:AB104"/>
    <mergeCell ref="A105:AB105"/>
    <mergeCell ref="A108:A109"/>
    <mergeCell ref="B108:D108"/>
    <mergeCell ref="F108:H108"/>
    <mergeCell ref="J108:L108"/>
    <mergeCell ref="N108:P108"/>
    <mergeCell ref="R108:T108"/>
    <mergeCell ref="V108:X108"/>
    <mergeCell ref="R57:T57"/>
    <mergeCell ref="V57:X57"/>
    <mergeCell ref="Z57:AB57"/>
    <mergeCell ref="A55:AB55"/>
    <mergeCell ref="A1:AB1"/>
    <mergeCell ref="A2:AB2"/>
    <mergeCell ref="A3:AB3"/>
    <mergeCell ref="A4:AB4"/>
    <mergeCell ref="A5:AB5"/>
    <mergeCell ref="A51:AB51"/>
    <mergeCell ref="A52:AB52"/>
    <mergeCell ref="A53:AB53"/>
    <mergeCell ref="A54:AB54"/>
    <mergeCell ref="A7:A8"/>
    <mergeCell ref="B7:D7"/>
    <mergeCell ref="F7:H7"/>
    <mergeCell ref="A57:A58"/>
    <mergeCell ref="B57:D57"/>
    <mergeCell ref="F57:H57"/>
    <mergeCell ref="J57:L57"/>
    <mergeCell ref="N57:P57"/>
    <mergeCell ref="A29:AB29"/>
    <mergeCell ref="N7:P7"/>
    <mergeCell ref="R7:T7"/>
    <mergeCell ref="V7:X7"/>
    <mergeCell ref="Z7:AB7"/>
    <mergeCell ref="J7:L7"/>
    <mergeCell ref="A130:AB130"/>
    <mergeCell ref="A148:AB148"/>
    <mergeCell ref="A149:AB149"/>
    <mergeCell ref="AE1:AF2"/>
    <mergeCell ref="AE51:AF52"/>
    <mergeCell ref="AE102:AF103"/>
    <mergeCell ref="A60:AB60"/>
    <mergeCell ref="A79:AB79"/>
    <mergeCell ref="A97:AB97"/>
    <mergeCell ref="A98:AB98"/>
    <mergeCell ref="A102:AB102"/>
    <mergeCell ref="A10:AB10"/>
    <mergeCell ref="A47:AB47"/>
    <mergeCell ref="A48:AB48"/>
    <mergeCell ref="A111:AB111"/>
    <mergeCell ref="Z108:AB108"/>
  </mergeCells>
  <hyperlinks>
    <hyperlink ref="AE1" r:id="rId1" location="INDICE!A1"/>
    <hyperlink ref="AE51" r:id="rId2" location="INDICE!A1"/>
    <hyperlink ref="AE102" r:id="rId3" location="INDICE!A1"/>
  </hyperlinks>
  <printOptions horizontalCentered="1"/>
  <pageMargins left="0.59055118110236227" right="0.59055118110236227" top="0.59055118110236227" bottom="0.98425196850393704" header="0" footer="0"/>
  <pageSetup scale="66" fitToHeight="3" orientation="landscape" r:id="rId4"/>
  <headerFooter alignWithMargins="0"/>
  <rowBreaks count="2" manualBreakCount="2">
    <brk id="50" max="16383" man="1"/>
    <brk id="101" max="16383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F41"/>
  <sheetViews>
    <sheetView zoomScaleNormal="100" zoomScaleSheetLayoutView="100" workbookViewId="0">
      <selection activeCell="P136" sqref="P136"/>
    </sheetView>
  </sheetViews>
  <sheetFormatPr baseColWidth="10" defaultRowHeight="15" customHeight="1" x14ac:dyDescent="0.25"/>
  <cols>
    <col min="1" max="1" width="16.28515625" style="126" bestFit="1" customWidth="1"/>
    <col min="2" max="4" width="7.5703125" style="126" customWidth="1"/>
    <col min="5" max="5" width="1.42578125" style="126" customWidth="1"/>
    <col min="6" max="8" width="7.5703125" style="126" customWidth="1"/>
    <col min="9" max="9" width="1.42578125" style="126" customWidth="1"/>
    <col min="10" max="12" width="7.5703125" style="126" customWidth="1"/>
    <col min="13" max="13" width="1.85546875" style="126" customWidth="1"/>
    <col min="14" max="16" width="7.5703125" style="126" customWidth="1"/>
    <col min="17" max="17" width="1.5703125" style="126" customWidth="1"/>
    <col min="18" max="20" width="7.5703125" style="126" customWidth="1"/>
    <col min="21" max="21" width="1.140625" style="126" customWidth="1"/>
    <col min="22" max="24" width="7.5703125" style="126" customWidth="1"/>
    <col min="25" max="25" width="1.42578125" style="126" customWidth="1"/>
    <col min="26" max="28" width="7.5703125" style="126" customWidth="1"/>
    <col min="29" max="33" width="7.7109375" style="110" customWidth="1"/>
    <col min="34" max="256" width="11.42578125" style="110"/>
    <col min="257" max="257" width="17.7109375" style="110" customWidth="1"/>
    <col min="258" max="260" width="7.42578125" style="110" bestFit="1" customWidth="1"/>
    <col min="261" max="261" width="1.42578125" style="110" customWidth="1"/>
    <col min="262" max="264" width="7.28515625" style="110" customWidth="1"/>
    <col min="265" max="265" width="1.42578125" style="110" customWidth="1"/>
    <col min="266" max="268" width="7.28515625" style="110" customWidth="1"/>
    <col min="269" max="269" width="1.85546875" style="110" customWidth="1"/>
    <col min="270" max="272" width="7.28515625" style="110" customWidth="1"/>
    <col min="273" max="273" width="1.5703125" style="110" customWidth="1"/>
    <col min="274" max="276" width="7.28515625" style="110" customWidth="1"/>
    <col min="277" max="277" width="1.140625" style="110" customWidth="1"/>
    <col min="278" max="280" width="7.28515625" style="110" customWidth="1"/>
    <col min="281" max="281" width="1.42578125" style="110" customWidth="1"/>
    <col min="282" max="284" width="7.28515625" style="110" customWidth="1"/>
    <col min="285" max="512" width="11.42578125" style="110"/>
    <col min="513" max="513" width="17.7109375" style="110" customWidth="1"/>
    <col min="514" max="516" width="7.42578125" style="110" bestFit="1" customWidth="1"/>
    <col min="517" max="517" width="1.42578125" style="110" customWidth="1"/>
    <col min="518" max="520" width="7.28515625" style="110" customWidth="1"/>
    <col min="521" max="521" width="1.42578125" style="110" customWidth="1"/>
    <col min="522" max="524" width="7.28515625" style="110" customWidth="1"/>
    <col min="525" max="525" width="1.85546875" style="110" customWidth="1"/>
    <col min="526" max="528" width="7.28515625" style="110" customWidth="1"/>
    <col min="529" max="529" width="1.5703125" style="110" customWidth="1"/>
    <col min="530" max="532" width="7.28515625" style="110" customWidth="1"/>
    <col min="533" max="533" width="1.140625" style="110" customWidth="1"/>
    <col min="534" max="536" width="7.28515625" style="110" customWidth="1"/>
    <col min="537" max="537" width="1.42578125" style="110" customWidth="1"/>
    <col min="538" max="540" width="7.28515625" style="110" customWidth="1"/>
    <col min="541" max="768" width="11.42578125" style="110"/>
    <col min="769" max="769" width="17.7109375" style="110" customWidth="1"/>
    <col min="770" max="772" width="7.42578125" style="110" bestFit="1" customWidth="1"/>
    <col min="773" max="773" width="1.42578125" style="110" customWidth="1"/>
    <col min="774" max="776" width="7.28515625" style="110" customWidth="1"/>
    <col min="777" max="777" width="1.42578125" style="110" customWidth="1"/>
    <col min="778" max="780" width="7.28515625" style="110" customWidth="1"/>
    <col min="781" max="781" width="1.85546875" style="110" customWidth="1"/>
    <col min="782" max="784" width="7.28515625" style="110" customWidth="1"/>
    <col min="785" max="785" width="1.5703125" style="110" customWidth="1"/>
    <col min="786" max="788" width="7.28515625" style="110" customWidth="1"/>
    <col min="789" max="789" width="1.140625" style="110" customWidth="1"/>
    <col min="790" max="792" width="7.28515625" style="110" customWidth="1"/>
    <col min="793" max="793" width="1.42578125" style="110" customWidth="1"/>
    <col min="794" max="796" width="7.28515625" style="110" customWidth="1"/>
    <col min="797" max="1024" width="11.42578125" style="110"/>
    <col min="1025" max="1025" width="17.7109375" style="110" customWidth="1"/>
    <col min="1026" max="1028" width="7.42578125" style="110" bestFit="1" customWidth="1"/>
    <col min="1029" max="1029" width="1.42578125" style="110" customWidth="1"/>
    <col min="1030" max="1032" width="7.28515625" style="110" customWidth="1"/>
    <col min="1033" max="1033" width="1.42578125" style="110" customWidth="1"/>
    <col min="1034" max="1036" width="7.28515625" style="110" customWidth="1"/>
    <col min="1037" max="1037" width="1.85546875" style="110" customWidth="1"/>
    <col min="1038" max="1040" width="7.28515625" style="110" customWidth="1"/>
    <col min="1041" max="1041" width="1.5703125" style="110" customWidth="1"/>
    <col min="1042" max="1044" width="7.28515625" style="110" customWidth="1"/>
    <col min="1045" max="1045" width="1.140625" style="110" customWidth="1"/>
    <col min="1046" max="1048" width="7.28515625" style="110" customWidth="1"/>
    <col min="1049" max="1049" width="1.42578125" style="110" customWidth="1"/>
    <col min="1050" max="1052" width="7.28515625" style="110" customWidth="1"/>
    <col min="1053" max="1280" width="11.42578125" style="110"/>
    <col min="1281" max="1281" width="17.7109375" style="110" customWidth="1"/>
    <col min="1282" max="1284" width="7.42578125" style="110" bestFit="1" customWidth="1"/>
    <col min="1285" max="1285" width="1.42578125" style="110" customWidth="1"/>
    <col min="1286" max="1288" width="7.28515625" style="110" customWidth="1"/>
    <col min="1289" max="1289" width="1.42578125" style="110" customWidth="1"/>
    <col min="1290" max="1292" width="7.28515625" style="110" customWidth="1"/>
    <col min="1293" max="1293" width="1.85546875" style="110" customWidth="1"/>
    <col min="1294" max="1296" width="7.28515625" style="110" customWidth="1"/>
    <col min="1297" max="1297" width="1.5703125" style="110" customWidth="1"/>
    <col min="1298" max="1300" width="7.28515625" style="110" customWidth="1"/>
    <col min="1301" max="1301" width="1.140625" style="110" customWidth="1"/>
    <col min="1302" max="1304" width="7.28515625" style="110" customWidth="1"/>
    <col min="1305" max="1305" width="1.42578125" style="110" customWidth="1"/>
    <col min="1306" max="1308" width="7.28515625" style="110" customWidth="1"/>
    <col min="1309" max="1536" width="11.42578125" style="110"/>
    <col min="1537" max="1537" width="17.7109375" style="110" customWidth="1"/>
    <col min="1538" max="1540" width="7.42578125" style="110" bestFit="1" customWidth="1"/>
    <col min="1541" max="1541" width="1.42578125" style="110" customWidth="1"/>
    <col min="1542" max="1544" width="7.28515625" style="110" customWidth="1"/>
    <col min="1545" max="1545" width="1.42578125" style="110" customWidth="1"/>
    <col min="1546" max="1548" width="7.28515625" style="110" customWidth="1"/>
    <col min="1549" max="1549" width="1.85546875" style="110" customWidth="1"/>
    <col min="1550" max="1552" width="7.28515625" style="110" customWidth="1"/>
    <col min="1553" max="1553" width="1.5703125" style="110" customWidth="1"/>
    <col min="1554" max="1556" width="7.28515625" style="110" customWidth="1"/>
    <col min="1557" max="1557" width="1.140625" style="110" customWidth="1"/>
    <col min="1558" max="1560" width="7.28515625" style="110" customWidth="1"/>
    <col min="1561" max="1561" width="1.42578125" style="110" customWidth="1"/>
    <col min="1562" max="1564" width="7.28515625" style="110" customWidth="1"/>
    <col min="1565" max="1792" width="11.42578125" style="110"/>
    <col min="1793" max="1793" width="17.7109375" style="110" customWidth="1"/>
    <col min="1794" max="1796" width="7.42578125" style="110" bestFit="1" customWidth="1"/>
    <col min="1797" max="1797" width="1.42578125" style="110" customWidth="1"/>
    <col min="1798" max="1800" width="7.28515625" style="110" customWidth="1"/>
    <col min="1801" max="1801" width="1.42578125" style="110" customWidth="1"/>
    <col min="1802" max="1804" width="7.28515625" style="110" customWidth="1"/>
    <col min="1805" max="1805" width="1.85546875" style="110" customWidth="1"/>
    <col min="1806" max="1808" width="7.28515625" style="110" customWidth="1"/>
    <col min="1809" max="1809" width="1.5703125" style="110" customWidth="1"/>
    <col min="1810" max="1812" width="7.28515625" style="110" customWidth="1"/>
    <col min="1813" max="1813" width="1.140625" style="110" customWidth="1"/>
    <col min="1814" max="1816" width="7.28515625" style="110" customWidth="1"/>
    <col min="1817" max="1817" width="1.42578125" style="110" customWidth="1"/>
    <col min="1818" max="1820" width="7.28515625" style="110" customWidth="1"/>
    <col min="1821" max="2048" width="11.42578125" style="110"/>
    <col min="2049" max="2049" width="17.7109375" style="110" customWidth="1"/>
    <col min="2050" max="2052" width="7.42578125" style="110" bestFit="1" customWidth="1"/>
    <col min="2053" max="2053" width="1.42578125" style="110" customWidth="1"/>
    <col min="2054" max="2056" width="7.28515625" style="110" customWidth="1"/>
    <col min="2057" max="2057" width="1.42578125" style="110" customWidth="1"/>
    <col min="2058" max="2060" width="7.28515625" style="110" customWidth="1"/>
    <col min="2061" max="2061" width="1.85546875" style="110" customWidth="1"/>
    <col min="2062" max="2064" width="7.28515625" style="110" customWidth="1"/>
    <col min="2065" max="2065" width="1.5703125" style="110" customWidth="1"/>
    <col min="2066" max="2068" width="7.28515625" style="110" customWidth="1"/>
    <col min="2069" max="2069" width="1.140625" style="110" customWidth="1"/>
    <col min="2070" max="2072" width="7.28515625" style="110" customWidth="1"/>
    <col min="2073" max="2073" width="1.42578125" style="110" customWidth="1"/>
    <col min="2074" max="2076" width="7.28515625" style="110" customWidth="1"/>
    <col min="2077" max="2304" width="11.42578125" style="110"/>
    <col min="2305" max="2305" width="17.7109375" style="110" customWidth="1"/>
    <col min="2306" max="2308" width="7.42578125" style="110" bestFit="1" customWidth="1"/>
    <col min="2309" max="2309" width="1.42578125" style="110" customWidth="1"/>
    <col min="2310" max="2312" width="7.28515625" style="110" customWidth="1"/>
    <col min="2313" max="2313" width="1.42578125" style="110" customWidth="1"/>
    <col min="2314" max="2316" width="7.28515625" style="110" customWidth="1"/>
    <col min="2317" max="2317" width="1.85546875" style="110" customWidth="1"/>
    <col min="2318" max="2320" width="7.28515625" style="110" customWidth="1"/>
    <col min="2321" max="2321" width="1.5703125" style="110" customWidth="1"/>
    <col min="2322" max="2324" width="7.28515625" style="110" customWidth="1"/>
    <col min="2325" max="2325" width="1.140625" style="110" customWidth="1"/>
    <col min="2326" max="2328" width="7.28515625" style="110" customWidth="1"/>
    <col min="2329" max="2329" width="1.42578125" style="110" customWidth="1"/>
    <col min="2330" max="2332" width="7.28515625" style="110" customWidth="1"/>
    <col min="2333" max="2560" width="11.42578125" style="110"/>
    <col min="2561" max="2561" width="17.7109375" style="110" customWidth="1"/>
    <col min="2562" max="2564" width="7.42578125" style="110" bestFit="1" customWidth="1"/>
    <col min="2565" max="2565" width="1.42578125" style="110" customWidth="1"/>
    <col min="2566" max="2568" width="7.28515625" style="110" customWidth="1"/>
    <col min="2569" max="2569" width="1.42578125" style="110" customWidth="1"/>
    <col min="2570" max="2572" width="7.28515625" style="110" customWidth="1"/>
    <col min="2573" max="2573" width="1.85546875" style="110" customWidth="1"/>
    <col min="2574" max="2576" width="7.28515625" style="110" customWidth="1"/>
    <col min="2577" max="2577" width="1.5703125" style="110" customWidth="1"/>
    <col min="2578" max="2580" width="7.28515625" style="110" customWidth="1"/>
    <col min="2581" max="2581" width="1.140625" style="110" customWidth="1"/>
    <col min="2582" max="2584" width="7.28515625" style="110" customWidth="1"/>
    <col min="2585" max="2585" width="1.42578125" style="110" customWidth="1"/>
    <col min="2586" max="2588" width="7.28515625" style="110" customWidth="1"/>
    <col min="2589" max="2816" width="11.42578125" style="110"/>
    <col min="2817" max="2817" width="17.7109375" style="110" customWidth="1"/>
    <col min="2818" max="2820" width="7.42578125" style="110" bestFit="1" customWidth="1"/>
    <col min="2821" max="2821" width="1.42578125" style="110" customWidth="1"/>
    <col min="2822" max="2824" width="7.28515625" style="110" customWidth="1"/>
    <col min="2825" max="2825" width="1.42578125" style="110" customWidth="1"/>
    <col min="2826" max="2828" width="7.28515625" style="110" customWidth="1"/>
    <col min="2829" max="2829" width="1.85546875" style="110" customWidth="1"/>
    <col min="2830" max="2832" width="7.28515625" style="110" customWidth="1"/>
    <col min="2833" max="2833" width="1.5703125" style="110" customWidth="1"/>
    <col min="2834" max="2836" width="7.28515625" style="110" customWidth="1"/>
    <col min="2837" max="2837" width="1.140625" style="110" customWidth="1"/>
    <col min="2838" max="2840" width="7.28515625" style="110" customWidth="1"/>
    <col min="2841" max="2841" width="1.42578125" style="110" customWidth="1"/>
    <col min="2842" max="2844" width="7.28515625" style="110" customWidth="1"/>
    <col min="2845" max="3072" width="11.42578125" style="110"/>
    <col min="3073" max="3073" width="17.7109375" style="110" customWidth="1"/>
    <col min="3074" max="3076" width="7.42578125" style="110" bestFit="1" customWidth="1"/>
    <col min="3077" max="3077" width="1.42578125" style="110" customWidth="1"/>
    <col min="3078" max="3080" width="7.28515625" style="110" customWidth="1"/>
    <col min="3081" max="3081" width="1.42578125" style="110" customWidth="1"/>
    <col min="3082" max="3084" width="7.28515625" style="110" customWidth="1"/>
    <col min="3085" max="3085" width="1.85546875" style="110" customWidth="1"/>
    <col min="3086" max="3088" width="7.28515625" style="110" customWidth="1"/>
    <col min="3089" max="3089" width="1.5703125" style="110" customWidth="1"/>
    <col min="3090" max="3092" width="7.28515625" style="110" customWidth="1"/>
    <col min="3093" max="3093" width="1.140625" style="110" customWidth="1"/>
    <col min="3094" max="3096" width="7.28515625" style="110" customWidth="1"/>
    <col min="3097" max="3097" width="1.42578125" style="110" customWidth="1"/>
    <col min="3098" max="3100" width="7.28515625" style="110" customWidth="1"/>
    <col min="3101" max="3328" width="11.42578125" style="110"/>
    <col min="3329" max="3329" width="17.7109375" style="110" customWidth="1"/>
    <col min="3330" max="3332" width="7.42578125" style="110" bestFit="1" customWidth="1"/>
    <col min="3333" max="3333" width="1.42578125" style="110" customWidth="1"/>
    <col min="3334" max="3336" width="7.28515625" style="110" customWidth="1"/>
    <col min="3337" max="3337" width="1.42578125" style="110" customWidth="1"/>
    <col min="3338" max="3340" width="7.28515625" style="110" customWidth="1"/>
    <col min="3341" max="3341" width="1.85546875" style="110" customWidth="1"/>
    <col min="3342" max="3344" width="7.28515625" style="110" customWidth="1"/>
    <col min="3345" max="3345" width="1.5703125" style="110" customWidth="1"/>
    <col min="3346" max="3348" width="7.28515625" style="110" customWidth="1"/>
    <col min="3349" max="3349" width="1.140625" style="110" customWidth="1"/>
    <col min="3350" max="3352" width="7.28515625" style="110" customWidth="1"/>
    <col min="3353" max="3353" width="1.42578125" style="110" customWidth="1"/>
    <col min="3354" max="3356" width="7.28515625" style="110" customWidth="1"/>
    <col min="3357" max="3584" width="11.42578125" style="110"/>
    <col min="3585" max="3585" width="17.7109375" style="110" customWidth="1"/>
    <col min="3586" max="3588" width="7.42578125" style="110" bestFit="1" customWidth="1"/>
    <col min="3589" max="3589" width="1.42578125" style="110" customWidth="1"/>
    <col min="3590" max="3592" width="7.28515625" style="110" customWidth="1"/>
    <col min="3593" max="3593" width="1.42578125" style="110" customWidth="1"/>
    <col min="3594" max="3596" width="7.28515625" style="110" customWidth="1"/>
    <col min="3597" max="3597" width="1.85546875" style="110" customWidth="1"/>
    <col min="3598" max="3600" width="7.28515625" style="110" customWidth="1"/>
    <col min="3601" max="3601" width="1.5703125" style="110" customWidth="1"/>
    <col min="3602" max="3604" width="7.28515625" style="110" customWidth="1"/>
    <col min="3605" max="3605" width="1.140625" style="110" customWidth="1"/>
    <col min="3606" max="3608" width="7.28515625" style="110" customWidth="1"/>
    <col min="3609" max="3609" width="1.42578125" style="110" customWidth="1"/>
    <col min="3610" max="3612" width="7.28515625" style="110" customWidth="1"/>
    <col min="3613" max="3840" width="11.42578125" style="110"/>
    <col min="3841" max="3841" width="17.7109375" style="110" customWidth="1"/>
    <col min="3842" max="3844" width="7.42578125" style="110" bestFit="1" customWidth="1"/>
    <col min="3845" max="3845" width="1.42578125" style="110" customWidth="1"/>
    <col min="3846" max="3848" width="7.28515625" style="110" customWidth="1"/>
    <col min="3849" max="3849" width="1.42578125" style="110" customWidth="1"/>
    <col min="3850" max="3852" width="7.28515625" style="110" customWidth="1"/>
    <col min="3853" max="3853" width="1.85546875" style="110" customWidth="1"/>
    <col min="3854" max="3856" width="7.28515625" style="110" customWidth="1"/>
    <col min="3857" max="3857" width="1.5703125" style="110" customWidth="1"/>
    <col min="3858" max="3860" width="7.28515625" style="110" customWidth="1"/>
    <col min="3861" max="3861" width="1.140625" style="110" customWidth="1"/>
    <col min="3862" max="3864" width="7.28515625" style="110" customWidth="1"/>
    <col min="3865" max="3865" width="1.42578125" style="110" customWidth="1"/>
    <col min="3866" max="3868" width="7.28515625" style="110" customWidth="1"/>
    <col min="3869" max="4096" width="11.42578125" style="110"/>
    <col min="4097" max="4097" width="17.7109375" style="110" customWidth="1"/>
    <col min="4098" max="4100" width="7.42578125" style="110" bestFit="1" customWidth="1"/>
    <col min="4101" max="4101" width="1.42578125" style="110" customWidth="1"/>
    <col min="4102" max="4104" width="7.28515625" style="110" customWidth="1"/>
    <col min="4105" max="4105" width="1.42578125" style="110" customWidth="1"/>
    <col min="4106" max="4108" width="7.28515625" style="110" customWidth="1"/>
    <col min="4109" max="4109" width="1.85546875" style="110" customWidth="1"/>
    <col min="4110" max="4112" width="7.28515625" style="110" customWidth="1"/>
    <col min="4113" max="4113" width="1.5703125" style="110" customWidth="1"/>
    <col min="4114" max="4116" width="7.28515625" style="110" customWidth="1"/>
    <col min="4117" max="4117" width="1.140625" style="110" customWidth="1"/>
    <col min="4118" max="4120" width="7.28515625" style="110" customWidth="1"/>
    <col min="4121" max="4121" width="1.42578125" style="110" customWidth="1"/>
    <col min="4122" max="4124" width="7.28515625" style="110" customWidth="1"/>
    <col min="4125" max="4352" width="11.42578125" style="110"/>
    <col min="4353" max="4353" width="17.7109375" style="110" customWidth="1"/>
    <col min="4354" max="4356" width="7.42578125" style="110" bestFit="1" customWidth="1"/>
    <col min="4357" max="4357" width="1.42578125" style="110" customWidth="1"/>
    <col min="4358" max="4360" width="7.28515625" style="110" customWidth="1"/>
    <col min="4361" max="4361" width="1.42578125" style="110" customWidth="1"/>
    <col min="4362" max="4364" width="7.28515625" style="110" customWidth="1"/>
    <col min="4365" max="4365" width="1.85546875" style="110" customWidth="1"/>
    <col min="4366" max="4368" width="7.28515625" style="110" customWidth="1"/>
    <col min="4369" max="4369" width="1.5703125" style="110" customWidth="1"/>
    <col min="4370" max="4372" width="7.28515625" style="110" customWidth="1"/>
    <col min="4373" max="4373" width="1.140625" style="110" customWidth="1"/>
    <col min="4374" max="4376" width="7.28515625" style="110" customWidth="1"/>
    <col min="4377" max="4377" width="1.42578125" style="110" customWidth="1"/>
    <col min="4378" max="4380" width="7.28515625" style="110" customWidth="1"/>
    <col min="4381" max="4608" width="11.42578125" style="110"/>
    <col min="4609" max="4609" width="17.7109375" style="110" customWidth="1"/>
    <col min="4610" max="4612" width="7.42578125" style="110" bestFit="1" customWidth="1"/>
    <col min="4613" max="4613" width="1.42578125" style="110" customWidth="1"/>
    <col min="4614" max="4616" width="7.28515625" style="110" customWidth="1"/>
    <col min="4617" max="4617" width="1.42578125" style="110" customWidth="1"/>
    <col min="4618" max="4620" width="7.28515625" style="110" customWidth="1"/>
    <col min="4621" max="4621" width="1.85546875" style="110" customWidth="1"/>
    <col min="4622" max="4624" width="7.28515625" style="110" customWidth="1"/>
    <col min="4625" max="4625" width="1.5703125" style="110" customWidth="1"/>
    <col min="4626" max="4628" width="7.28515625" style="110" customWidth="1"/>
    <col min="4629" max="4629" width="1.140625" style="110" customWidth="1"/>
    <col min="4630" max="4632" width="7.28515625" style="110" customWidth="1"/>
    <col min="4633" max="4633" width="1.42578125" style="110" customWidth="1"/>
    <col min="4634" max="4636" width="7.28515625" style="110" customWidth="1"/>
    <col min="4637" max="4864" width="11.42578125" style="110"/>
    <col min="4865" max="4865" width="17.7109375" style="110" customWidth="1"/>
    <col min="4866" max="4868" width="7.42578125" style="110" bestFit="1" customWidth="1"/>
    <col min="4869" max="4869" width="1.42578125" style="110" customWidth="1"/>
    <col min="4870" max="4872" width="7.28515625" style="110" customWidth="1"/>
    <col min="4873" max="4873" width="1.42578125" style="110" customWidth="1"/>
    <col min="4874" max="4876" width="7.28515625" style="110" customWidth="1"/>
    <col min="4877" max="4877" width="1.85546875" style="110" customWidth="1"/>
    <col min="4878" max="4880" width="7.28515625" style="110" customWidth="1"/>
    <col min="4881" max="4881" width="1.5703125" style="110" customWidth="1"/>
    <col min="4882" max="4884" width="7.28515625" style="110" customWidth="1"/>
    <col min="4885" max="4885" width="1.140625" style="110" customWidth="1"/>
    <col min="4886" max="4888" width="7.28515625" style="110" customWidth="1"/>
    <col min="4889" max="4889" width="1.42578125" style="110" customWidth="1"/>
    <col min="4890" max="4892" width="7.28515625" style="110" customWidth="1"/>
    <col min="4893" max="5120" width="11.42578125" style="110"/>
    <col min="5121" max="5121" width="17.7109375" style="110" customWidth="1"/>
    <col min="5122" max="5124" width="7.42578125" style="110" bestFit="1" customWidth="1"/>
    <col min="5125" max="5125" width="1.42578125" style="110" customWidth="1"/>
    <col min="5126" max="5128" width="7.28515625" style="110" customWidth="1"/>
    <col min="5129" max="5129" width="1.42578125" style="110" customWidth="1"/>
    <col min="5130" max="5132" width="7.28515625" style="110" customWidth="1"/>
    <col min="5133" max="5133" width="1.85546875" style="110" customWidth="1"/>
    <col min="5134" max="5136" width="7.28515625" style="110" customWidth="1"/>
    <col min="5137" max="5137" width="1.5703125" style="110" customWidth="1"/>
    <col min="5138" max="5140" width="7.28515625" style="110" customWidth="1"/>
    <col min="5141" max="5141" width="1.140625" style="110" customWidth="1"/>
    <col min="5142" max="5144" width="7.28515625" style="110" customWidth="1"/>
    <col min="5145" max="5145" width="1.42578125" style="110" customWidth="1"/>
    <col min="5146" max="5148" width="7.28515625" style="110" customWidth="1"/>
    <col min="5149" max="5376" width="11.42578125" style="110"/>
    <col min="5377" max="5377" width="17.7109375" style="110" customWidth="1"/>
    <col min="5378" max="5380" width="7.42578125" style="110" bestFit="1" customWidth="1"/>
    <col min="5381" max="5381" width="1.42578125" style="110" customWidth="1"/>
    <col min="5382" max="5384" width="7.28515625" style="110" customWidth="1"/>
    <col min="5385" max="5385" width="1.42578125" style="110" customWidth="1"/>
    <col min="5386" max="5388" width="7.28515625" style="110" customWidth="1"/>
    <col min="5389" max="5389" width="1.85546875" style="110" customWidth="1"/>
    <col min="5390" max="5392" width="7.28515625" style="110" customWidth="1"/>
    <col min="5393" max="5393" width="1.5703125" style="110" customWidth="1"/>
    <col min="5394" max="5396" width="7.28515625" style="110" customWidth="1"/>
    <col min="5397" max="5397" width="1.140625" style="110" customWidth="1"/>
    <col min="5398" max="5400" width="7.28515625" style="110" customWidth="1"/>
    <col min="5401" max="5401" width="1.42578125" style="110" customWidth="1"/>
    <col min="5402" max="5404" width="7.28515625" style="110" customWidth="1"/>
    <col min="5405" max="5632" width="11.42578125" style="110"/>
    <col min="5633" max="5633" width="17.7109375" style="110" customWidth="1"/>
    <col min="5634" max="5636" width="7.42578125" style="110" bestFit="1" customWidth="1"/>
    <col min="5637" max="5637" width="1.42578125" style="110" customWidth="1"/>
    <col min="5638" max="5640" width="7.28515625" style="110" customWidth="1"/>
    <col min="5641" max="5641" width="1.42578125" style="110" customWidth="1"/>
    <col min="5642" max="5644" width="7.28515625" style="110" customWidth="1"/>
    <col min="5645" max="5645" width="1.85546875" style="110" customWidth="1"/>
    <col min="5646" max="5648" width="7.28515625" style="110" customWidth="1"/>
    <col min="5649" max="5649" width="1.5703125" style="110" customWidth="1"/>
    <col min="5650" max="5652" width="7.28515625" style="110" customWidth="1"/>
    <col min="5653" max="5653" width="1.140625" style="110" customWidth="1"/>
    <col min="5654" max="5656" width="7.28515625" style="110" customWidth="1"/>
    <col min="5657" max="5657" width="1.42578125" style="110" customWidth="1"/>
    <col min="5658" max="5660" width="7.28515625" style="110" customWidth="1"/>
    <col min="5661" max="5888" width="11.42578125" style="110"/>
    <col min="5889" max="5889" width="17.7109375" style="110" customWidth="1"/>
    <col min="5890" max="5892" width="7.42578125" style="110" bestFit="1" customWidth="1"/>
    <col min="5893" max="5893" width="1.42578125" style="110" customWidth="1"/>
    <col min="5894" max="5896" width="7.28515625" style="110" customWidth="1"/>
    <col min="5897" max="5897" width="1.42578125" style="110" customWidth="1"/>
    <col min="5898" max="5900" width="7.28515625" style="110" customWidth="1"/>
    <col min="5901" max="5901" width="1.85546875" style="110" customWidth="1"/>
    <col min="5902" max="5904" width="7.28515625" style="110" customWidth="1"/>
    <col min="5905" max="5905" width="1.5703125" style="110" customWidth="1"/>
    <col min="5906" max="5908" width="7.28515625" style="110" customWidth="1"/>
    <col min="5909" max="5909" width="1.140625" style="110" customWidth="1"/>
    <col min="5910" max="5912" width="7.28515625" style="110" customWidth="1"/>
    <col min="5913" max="5913" width="1.42578125" style="110" customWidth="1"/>
    <col min="5914" max="5916" width="7.28515625" style="110" customWidth="1"/>
    <col min="5917" max="6144" width="11.42578125" style="110"/>
    <col min="6145" max="6145" width="17.7109375" style="110" customWidth="1"/>
    <col min="6146" max="6148" width="7.42578125" style="110" bestFit="1" customWidth="1"/>
    <col min="6149" max="6149" width="1.42578125" style="110" customWidth="1"/>
    <col min="6150" max="6152" width="7.28515625" style="110" customWidth="1"/>
    <col min="6153" max="6153" width="1.42578125" style="110" customWidth="1"/>
    <col min="6154" max="6156" width="7.28515625" style="110" customWidth="1"/>
    <col min="6157" max="6157" width="1.85546875" style="110" customWidth="1"/>
    <col min="6158" max="6160" width="7.28515625" style="110" customWidth="1"/>
    <col min="6161" max="6161" width="1.5703125" style="110" customWidth="1"/>
    <col min="6162" max="6164" width="7.28515625" style="110" customWidth="1"/>
    <col min="6165" max="6165" width="1.140625" style="110" customWidth="1"/>
    <col min="6166" max="6168" width="7.28515625" style="110" customWidth="1"/>
    <col min="6169" max="6169" width="1.42578125" style="110" customWidth="1"/>
    <col min="6170" max="6172" width="7.28515625" style="110" customWidth="1"/>
    <col min="6173" max="6400" width="11.42578125" style="110"/>
    <col min="6401" max="6401" width="17.7109375" style="110" customWidth="1"/>
    <col min="6402" max="6404" width="7.42578125" style="110" bestFit="1" customWidth="1"/>
    <col min="6405" max="6405" width="1.42578125" style="110" customWidth="1"/>
    <col min="6406" max="6408" width="7.28515625" style="110" customWidth="1"/>
    <col min="6409" max="6409" width="1.42578125" style="110" customWidth="1"/>
    <col min="6410" max="6412" width="7.28515625" style="110" customWidth="1"/>
    <col min="6413" max="6413" width="1.85546875" style="110" customWidth="1"/>
    <col min="6414" max="6416" width="7.28515625" style="110" customWidth="1"/>
    <col min="6417" max="6417" width="1.5703125" style="110" customWidth="1"/>
    <col min="6418" max="6420" width="7.28515625" style="110" customWidth="1"/>
    <col min="6421" max="6421" width="1.140625" style="110" customWidth="1"/>
    <col min="6422" max="6424" width="7.28515625" style="110" customWidth="1"/>
    <col min="6425" max="6425" width="1.42578125" style="110" customWidth="1"/>
    <col min="6426" max="6428" width="7.28515625" style="110" customWidth="1"/>
    <col min="6429" max="6656" width="11.42578125" style="110"/>
    <col min="6657" max="6657" width="17.7109375" style="110" customWidth="1"/>
    <col min="6658" max="6660" width="7.42578125" style="110" bestFit="1" customWidth="1"/>
    <col min="6661" max="6661" width="1.42578125" style="110" customWidth="1"/>
    <col min="6662" max="6664" width="7.28515625" style="110" customWidth="1"/>
    <col min="6665" max="6665" width="1.42578125" style="110" customWidth="1"/>
    <col min="6666" max="6668" width="7.28515625" style="110" customWidth="1"/>
    <col min="6669" max="6669" width="1.85546875" style="110" customWidth="1"/>
    <col min="6670" max="6672" width="7.28515625" style="110" customWidth="1"/>
    <col min="6673" max="6673" width="1.5703125" style="110" customWidth="1"/>
    <col min="6674" max="6676" width="7.28515625" style="110" customWidth="1"/>
    <col min="6677" max="6677" width="1.140625" style="110" customWidth="1"/>
    <col min="6678" max="6680" width="7.28515625" style="110" customWidth="1"/>
    <col min="6681" max="6681" width="1.42578125" style="110" customWidth="1"/>
    <col min="6682" max="6684" width="7.28515625" style="110" customWidth="1"/>
    <col min="6685" max="6912" width="11.42578125" style="110"/>
    <col min="6913" max="6913" width="17.7109375" style="110" customWidth="1"/>
    <col min="6914" max="6916" width="7.42578125" style="110" bestFit="1" customWidth="1"/>
    <col min="6917" max="6917" width="1.42578125" style="110" customWidth="1"/>
    <col min="6918" max="6920" width="7.28515625" style="110" customWidth="1"/>
    <col min="6921" max="6921" width="1.42578125" style="110" customWidth="1"/>
    <col min="6922" max="6924" width="7.28515625" style="110" customWidth="1"/>
    <col min="6925" max="6925" width="1.85546875" style="110" customWidth="1"/>
    <col min="6926" max="6928" width="7.28515625" style="110" customWidth="1"/>
    <col min="6929" max="6929" width="1.5703125" style="110" customWidth="1"/>
    <col min="6930" max="6932" width="7.28515625" style="110" customWidth="1"/>
    <col min="6933" max="6933" width="1.140625" style="110" customWidth="1"/>
    <col min="6934" max="6936" width="7.28515625" style="110" customWidth="1"/>
    <col min="6937" max="6937" width="1.42578125" style="110" customWidth="1"/>
    <col min="6938" max="6940" width="7.28515625" style="110" customWidth="1"/>
    <col min="6941" max="7168" width="11.42578125" style="110"/>
    <col min="7169" max="7169" width="17.7109375" style="110" customWidth="1"/>
    <col min="7170" max="7172" width="7.42578125" style="110" bestFit="1" customWidth="1"/>
    <col min="7173" max="7173" width="1.42578125" style="110" customWidth="1"/>
    <col min="7174" max="7176" width="7.28515625" style="110" customWidth="1"/>
    <col min="7177" max="7177" width="1.42578125" style="110" customWidth="1"/>
    <col min="7178" max="7180" width="7.28515625" style="110" customWidth="1"/>
    <col min="7181" max="7181" width="1.85546875" style="110" customWidth="1"/>
    <col min="7182" max="7184" width="7.28515625" style="110" customWidth="1"/>
    <col min="7185" max="7185" width="1.5703125" style="110" customWidth="1"/>
    <col min="7186" max="7188" width="7.28515625" style="110" customWidth="1"/>
    <col min="7189" max="7189" width="1.140625" style="110" customWidth="1"/>
    <col min="7190" max="7192" width="7.28515625" style="110" customWidth="1"/>
    <col min="7193" max="7193" width="1.42578125" style="110" customWidth="1"/>
    <col min="7194" max="7196" width="7.28515625" style="110" customWidth="1"/>
    <col min="7197" max="7424" width="11.42578125" style="110"/>
    <col min="7425" max="7425" width="17.7109375" style="110" customWidth="1"/>
    <col min="7426" max="7428" width="7.42578125" style="110" bestFit="1" customWidth="1"/>
    <col min="7429" max="7429" width="1.42578125" style="110" customWidth="1"/>
    <col min="7430" max="7432" width="7.28515625" style="110" customWidth="1"/>
    <col min="7433" max="7433" width="1.42578125" style="110" customWidth="1"/>
    <col min="7434" max="7436" width="7.28515625" style="110" customWidth="1"/>
    <col min="7437" max="7437" width="1.85546875" style="110" customWidth="1"/>
    <col min="7438" max="7440" width="7.28515625" style="110" customWidth="1"/>
    <col min="7441" max="7441" width="1.5703125" style="110" customWidth="1"/>
    <col min="7442" max="7444" width="7.28515625" style="110" customWidth="1"/>
    <col min="7445" max="7445" width="1.140625" style="110" customWidth="1"/>
    <col min="7446" max="7448" width="7.28515625" style="110" customWidth="1"/>
    <col min="7449" max="7449" width="1.42578125" style="110" customWidth="1"/>
    <col min="7450" max="7452" width="7.28515625" style="110" customWidth="1"/>
    <col min="7453" max="7680" width="11.42578125" style="110"/>
    <col min="7681" max="7681" width="17.7109375" style="110" customWidth="1"/>
    <col min="7682" max="7684" width="7.42578125" style="110" bestFit="1" customWidth="1"/>
    <col min="7685" max="7685" width="1.42578125" style="110" customWidth="1"/>
    <col min="7686" max="7688" width="7.28515625" style="110" customWidth="1"/>
    <col min="7689" max="7689" width="1.42578125" style="110" customWidth="1"/>
    <col min="7690" max="7692" width="7.28515625" style="110" customWidth="1"/>
    <col min="7693" max="7693" width="1.85546875" style="110" customWidth="1"/>
    <col min="7694" max="7696" width="7.28515625" style="110" customWidth="1"/>
    <col min="7697" max="7697" width="1.5703125" style="110" customWidth="1"/>
    <col min="7698" max="7700" width="7.28515625" style="110" customWidth="1"/>
    <col min="7701" max="7701" width="1.140625" style="110" customWidth="1"/>
    <col min="7702" max="7704" width="7.28515625" style="110" customWidth="1"/>
    <col min="7705" max="7705" width="1.42578125" style="110" customWidth="1"/>
    <col min="7706" max="7708" width="7.28515625" style="110" customWidth="1"/>
    <col min="7709" max="7936" width="11.42578125" style="110"/>
    <col min="7937" max="7937" width="17.7109375" style="110" customWidth="1"/>
    <col min="7938" max="7940" width="7.42578125" style="110" bestFit="1" customWidth="1"/>
    <col min="7941" max="7941" width="1.42578125" style="110" customWidth="1"/>
    <col min="7942" max="7944" width="7.28515625" style="110" customWidth="1"/>
    <col min="7945" max="7945" width="1.42578125" style="110" customWidth="1"/>
    <col min="7946" max="7948" width="7.28515625" style="110" customWidth="1"/>
    <col min="7949" max="7949" width="1.85546875" style="110" customWidth="1"/>
    <col min="7950" max="7952" width="7.28515625" style="110" customWidth="1"/>
    <col min="7953" max="7953" width="1.5703125" style="110" customWidth="1"/>
    <col min="7954" max="7956" width="7.28515625" style="110" customWidth="1"/>
    <col min="7957" max="7957" width="1.140625" style="110" customWidth="1"/>
    <col min="7958" max="7960" width="7.28515625" style="110" customWidth="1"/>
    <col min="7961" max="7961" width="1.42578125" style="110" customWidth="1"/>
    <col min="7962" max="7964" width="7.28515625" style="110" customWidth="1"/>
    <col min="7965" max="8192" width="11.42578125" style="110"/>
    <col min="8193" max="8193" width="17.7109375" style="110" customWidth="1"/>
    <col min="8194" max="8196" width="7.42578125" style="110" bestFit="1" customWidth="1"/>
    <col min="8197" max="8197" width="1.42578125" style="110" customWidth="1"/>
    <col min="8198" max="8200" width="7.28515625" style="110" customWidth="1"/>
    <col min="8201" max="8201" width="1.42578125" style="110" customWidth="1"/>
    <col min="8202" max="8204" width="7.28515625" style="110" customWidth="1"/>
    <col min="8205" max="8205" width="1.85546875" style="110" customWidth="1"/>
    <col min="8206" max="8208" width="7.28515625" style="110" customWidth="1"/>
    <col min="8209" max="8209" width="1.5703125" style="110" customWidth="1"/>
    <col min="8210" max="8212" width="7.28515625" style="110" customWidth="1"/>
    <col min="8213" max="8213" width="1.140625" style="110" customWidth="1"/>
    <col min="8214" max="8216" width="7.28515625" style="110" customWidth="1"/>
    <col min="8217" max="8217" width="1.42578125" style="110" customWidth="1"/>
    <col min="8218" max="8220" width="7.28515625" style="110" customWidth="1"/>
    <col min="8221" max="8448" width="11.42578125" style="110"/>
    <col min="8449" max="8449" width="17.7109375" style="110" customWidth="1"/>
    <col min="8450" max="8452" width="7.42578125" style="110" bestFit="1" customWidth="1"/>
    <col min="8453" max="8453" width="1.42578125" style="110" customWidth="1"/>
    <col min="8454" max="8456" width="7.28515625" style="110" customWidth="1"/>
    <col min="8457" max="8457" width="1.42578125" style="110" customWidth="1"/>
    <col min="8458" max="8460" width="7.28515625" style="110" customWidth="1"/>
    <col min="8461" max="8461" width="1.85546875" style="110" customWidth="1"/>
    <col min="8462" max="8464" width="7.28515625" style="110" customWidth="1"/>
    <col min="8465" max="8465" width="1.5703125" style="110" customWidth="1"/>
    <col min="8466" max="8468" width="7.28515625" style="110" customWidth="1"/>
    <col min="8469" max="8469" width="1.140625" style="110" customWidth="1"/>
    <col min="8470" max="8472" width="7.28515625" style="110" customWidth="1"/>
    <col min="8473" max="8473" width="1.42578125" style="110" customWidth="1"/>
    <col min="8474" max="8476" width="7.28515625" style="110" customWidth="1"/>
    <col min="8477" max="8704" width="11.42578125" style="110"/>
    <col min="8705" max="8705" width="17.7109375" style="110" customWidth="1"/>
    <col min="8706" max="8708" width="7.42578125" style="110" bestFit="1" customWidth="1"/>
    <col min="8709" max="8709" width="1.42578125" style="110" customWidth="1"/>
    <col min="8710" max="8712" width="7.28515625" style="110" customWidth="1"/>
    <col min="8713" max="8713" width="1.42578125" style="110" customWidth="1"/>
    <col min="8714" max="8716" width="7.28515625" style="110" customWidth="1"/>
    <col min="8717" max="8717" width="1.85546875" style="110" customWidth="1"/>
    <col min="8718" max="8720" width="7.28515625" style="110" customWidth="1"/>
    <col min="8721" max="8721" width="1.5703125" style="110" customWidth="1"/>
    <col min="8722" max="8724" width="7.28515625" style="110" customWidth="1"/>
    <col min="8725" max="8725" width="1.140625" style="110" customWidth="1"/>
    <col min="8726" max="8728" width="7.28515625" style="110" customWidth="1"/>
    <col min="8729" max="8729" width="1.42578125" style="110" customWidth="1"/>
    <col min="8730" max="8732" width="7.28515625" style="110" customWidth="1"/>
    <col min="8733" max="8960" width="11.42578125" style="110"/>
    <col min="8961" max="8961" width="17.7109375" style="110" customWidth="1"/>
    <col min="8962" max="8964" width="7.42578125" style="110" bestFit="1" customWidth="1"/>
    <col min="8965" max="8965" width="1.42578125" style="110" customWidth="1"/>
    <col min="8966" max="8968" width="7.28515625" style="110" customWidth="1"/>
    <col min="8969" max="8969" width="1.42578125" style="110" customWidth="1"/>
    <col min="8970" max="8972" width="7.28515625" style="110" customWidth="1"/>
    <col min="8973" max="8973" width="1.85546875" style="110" customWidth="1"/>
    <col min="8974" max="8976" width="7.28515625" style="110" customWidth="1"/>
    <col min="8977" max="8977" width="1.5703125" style="110" customWidth="1"/>
    <col min="8978" max="8980" width="7.28515625" style="110" customWidth="1"/>
    <col min="8981" max="8981" width="1.140625" style="110" customWidth="1"/>
    <col min="8982" max="8984" width="7.28515625" style="110" customWidth="1"/>
    <col min="8985" max="8985" width="1.42578125" style="110" customWidth="1"/>
    <col min="8986" max="8988" width="7.28515625" style="110" customWidth="1"/>
    <col min="8989" max="9216" width="11.42578125" style="110"/>
    <col min="9217" max="9217" width="17.7109375" style="110" customWidth="1"/>
    <col min="9218" max="9220" width="7.42578125" style="110" bestFit="1" customWidth="1"/>
    <col min="9221" max="9221" width="1.42578125" style="110" customWidth="1"/>
    <col min="9222" max="9224" width="7.28515625" style="110" customWidth="1"/>
    <col min="9225" max="9225" width="1.42578125" style="110" customWidth="1"/>
    <col min="9226" max="9228" width="7.28515625" style="110" customWidth="1"/>
    <col min="9229" max="9229" width="1.85546875" style="110" customWidth="1"/>
    <col min="9230" max="9232" width="7.28515625" style="110" customWidth="1"/>
    <col min="9233" max="9233" width="1.5703125" style="110" customWidth="1"/>
    <col min="9234" max="9236" width="7.28515625" style="110" customWidth="1"/>
    <col min="9237" max="9237" width="1.140625" style="110" customWidth="1"/>
    <col min="9238" max="9240" width="7.28515625" style="110" customWidth="1"/>
    <col min="9241" max="9241" width="1.42578125" style="110" customWidth="1"/>
    <col min="9242" max="9244" width="7.28515625" style="110" customWidth="1"/>
    <col min="9245" max="9472" width="11.42578125" style="110"/>
    <col min="9473" max="9473" width="17.7109375" style="110" customWidth="1"/>
    <col min="9474" max="9476" width="7.42578125" style="110" bestFit="1" customWidth="1"/>
    <col min="9477" max="9477" width="1.42578125" style="110" customWidth="1"/>
    <col min="9478" max="9480" width="7.28515625" style="110" customWidth="1"/>
    <col min="9481" max="9481" width="1.42578125" style="110" customWidth="1"/>
    <col min="9482" max="9484" width="7.28515625" style="110" customWidth="1"/>
    <col min="9485" max="9485" width="1.85546875" style="110" customWidth="1"/>
    <col min="9486" max="9488" width="7.28515625" style="110" customWidth="1"/>
    <col min="9489" max="9489" width="1.5703125" style="110" customWidth="1"/>
    <col min="9490" max="9492" width="7.28515625" style="110" customWidth="1"/>
    <col min="9493" max="9493" width="1.140625" style="110" customWidth="1"/>
    <col min="9494" max="9496" width="7.28515625" style="110" customWidth="1"/>
    <col min="9497" max="9497" width="1.42578125" style="110" customWidth="1"/>
    <col min="9498" max="9500" width="7.28515625" style="110" customWidth="1"/>
    <col min="9501" max="9728" width="11.42578125" style="110"/>
    <col min="9729" max="9729" width="17.7109375" style="110" customWidth="1"/>
    <col min="9730" max="9732" width="7.42578125" style="110" bestFit="1" customWidth="1"/>
    <col min="9733" max="9733" width="1.42578125" style="110" customWidth="1"/>
    <col min="9734" max="9736" width="7.28515625" style="110" customWidth="1"/>
    <col min="9737" max="9737" width="1.42578125" style="110" customWidth="1"/>
    <col min="9738" max="9740" width="7.28515625" style="110" customWidth="1"/>
    <col min="9741" max="9741" width="1.85546875" style="110" customWidth="1"/>
    <col min="9742" max="9744" width="7.28515625" style="110" customWidth="1"/>
    <col min="9745" max="9745" width="1.5703125" style="110" customWidth="1"/>
    <col min="9746" max="9748" width="7.28515625" style="110" customWidth="1"/>
    <col min="9749" max="9749" width="1.140625" style="110" customWidth="1"/>
    <col min="9750" max="9752" width="7.28515625" style="110" customWidth="1"/>
    <col min="9753" max="9753" width="1.42578125" style="110" customWidth="1"/>
    <col min="9754" max="9756" width="7.28515625" style="110" customWidth="1"/>
    <col min="9757" max="9984" width="11.42578125" style="110"/>
    <col min="9985" max="9985" width="17.7109375" style="110" customWidth="1"/>
    <col min="9986" max="9988" width="7.42578125" style="110" bestFit="1" customWidth="1"/>
    <col min="9989" max="9989" width="1.42578125" style="110" customWidth="1"/>
    <col min="9990" max="9992" width="7.28515625" style="110" customWidth="1"/>
    <col min="9993" max="9993" width="1.42578125" style="110" customWidth="1"/>
    <col min="9994" max="9996" width="7.28515625" style="110" customWidth="1"/>
    <col min="9997" max="9997" width="1.85546875" style="110" customWidth="1"/>
    <col min="9998" max="10000" width="7.28515625" style="110" customWidth="1"/>
    <col min="10001" max="10001" width="1.5703125" style="110" customWidth="1"/>
    <col min="10002" max="10004" width="7.28515625" style="110" customWidth="1"/>
    <col min="10005" max="10005" width="1.140625" style="110" customWidth="1"/>
    <col min="10006" max="10008" width="7.28515625" style="110" customWidth="1"/>
    <col min="10009" max="10009" width="1.42578125" style="110" customWidth="1"/>
    <col min="10010" max="10012" width="7.28515625" style="110" customWidth="1"/>
    <col min="10013" max="10240" width="11.42578125" style="110"/>
    <col min="10241" max="10241" width="17.7109375" style="110" customWidth="1"/>
    <col min="10242" max="10244" width="7.42578125" style="110" bestFit="1" customWidth="1"/>
    <col min="10245" max="10245" width="1.42578125" style="110" customWidth="1"/>
    <col min="10246" max="10248" width="7.28515625" style="110" customWidth="1"/>
    <col min="10249" max="10249" width="1.42578125" style="110" customWidth="1"/>
    <col min="10250" max="10252" width="7.28515625" style="110" customWidth="1"/>
    <col min="10253" max="10253" width="1.85546875" style="110" customWidth="1"/>
    <col min="10254" max="10256" width="7.28515625" style="110" customWidth="1"/>
    <col min="10257" max="10257" width="1.5703125" style="110" customWidth="1"/>
    <col min="10258" max="10260" width="7.28515625" style="110" customWidth="1"/>
    <col min="10261" max="10261" width="1.140625" style="110" customWidth="1"/>
    <col min="10262" max="10264" width="7.28515625" style="110" customWidth="1"/>
    <col min="10265" max="10265" width="1.42578125" style="110" customWidth="1"/>
    <col min="10266" max="10268" width="7.28515625" style="110" customWidth="1"/>
    <col min="10269" max="10496" width="11.42578125" style="110"/>
    <col min="10497" max="10497" width="17.7109375" style="110" customWidth="1"/>
    <col min="10498" max="10500" width="7.42578125" style="110" bestFit="1" customWidth="1"/>
    <col min="10501" max="10501" width="1.42578125" style="110" customWidth="1"/>
    <col min="10502" max="10504" width="7.28515625" style="110" customWidth="1"/>
    <col min="10505" max="10505" width="1.42578125" style="110" customWidth="1"/>
    <col min="10506" max="10508" width="7.28515625" style="110" customWidth="1"/>
    <col min="10509" max="10509" width="1.85546875" style="110" customWidth="1"/>
    <col min="10510" max="10512" width="7.28515625" style="110" customWidth="1"/>
    <col min="10513" max="10513" width="1.5703125" style="110" customWidth="1"/>
    <col min="10514" max="10516" width="7.28515625" style="110" customWidth="1"/>
    <col min="10517" max="10517" width="1.140625" style="110" customWidth="1"/>
    <col min="10518" max="10520" width="7.28515625" style="110" customWidth="1"/>
    <col min="10521" max="10521" width="1.42578125" style="110" customWidth="1"/>
    <col min="10522" max="10524" width="7.28515625" style="110" customWidth="1"/>
    <col min="10525" max="10752" width="11.42578125" style="110"/>
    <col min="10753" max="10753" width="17.7109375" style="110" customWidth="1"/>
    <col min="10754" max="10756" width="7.42578125" style="110" bestFit="1" customWidth="1"/>
    <col min="10757" max="10757" width="1.42578125" style="110" customWidth="1"/>
    <col min="10758" max="10760" width="7.28515625" style="110" customWidth="1"/>
    <col min="10761" max="10761" width="1.42578125" style="110" customWidth="1"/>
    <col min="10762" max="10764" width="7.28515625" style="110" customWidth="1"/>
    <col min="10765" max="10765" width="1.85546875" style="110" customWidth="1"/>
    <col min="10766" max="10768" width="7.28515625" style="110" customWidth="1"/>
    <col min="10769" max="10769" width="1.5703125" style="110" customWidth="1"/>
    <col min="10770" max="10772" width="7.28515625" style="110" customWidth="1"/>
    <col min="10773" max="10773" width="1.140625" style="110" customWidth="1"/>
    <col min="10774" max="10776" width="7.28515625" style="110" customWidth="1"/>
    <col min="10777" max="10777" width="1.42578125" style="110" customWidth="1"/>
    <col min="10778" max="10780" width="7.28515625" style="110" customWidth="1"/>
    <col min="10781" max="11008" width="11.42578125" style="110"/>
    <col min="11009" max="11009" width="17.7109375" style="110" customWidth="1"/>
    <col min="11010" max="11012" width="7.42578125" style="110" bestFit="1" customWidth="1"/>
    <col min="11013" max="11013" width="1.42578125" style="110" customWidth="1"/>
    <col min="11014" max="11016" width="7.28515625" style="110" customWidth="1"/>
    <col min="11017" max="11017" width="1.42578125" style="110" customWidth="1"/>
    <col min="11018" max="11020" width="7.28515625" style="110" customWidth="1"/>
    <col min="11021" max="11021" width="1.85546875" style="110" customWidth="1"/>
    <col min="11022" max="11024" width="7.28515625" style="110" customWidth="1"/>
    <col min="11025" max="11025" width="1.5703125" style="110" customWidth="1"/>
    <col min="11026" max="11028" width="7.28515625" style="110" customWidth="1"/>
    <col min="11029" max="11029" width="1.140625" style="110" customWidth="1"/>
    <col min="11030" max="11032" width="7.28515625" style="110" customWidth="1"/>
    <col min="11033" max="11033" width="1.42578125" style="110" customWidth="1"/>
    <col min="11034" max="11036" width="7.28515625" style="110" customWidth="1"/>
    <col min="11037" max="11264" width="11.42578125" style="110"/>
    <col min="11265" max="11265" width="17.7109375" style="110" customWidth="1"/>
    <col min="11266" max="11268" width="7.42578125" style="110" bestFit="1" customWidth="1"/>
    <col min="11269" max="11269" width="1.42578125" style="110" customWidth="1"/>
    <col min="11270" max="11272" width="7.28515625" style="110" customWidth="1"/>
    <col min="11273" max="11273" width="1.42578125" style="110" customWidth="1"/>
    <col min="11274" max="11276" width="7.28515625" style="110" customWidth="1"/>
    <col min="11277" max="11277" width="1.85546875" style="110" customWidth="1"/>
    <col min="11278" max="11280" width="7.28515625" style="110" customWidth="1"/>
    <col min="11281" max="11281" width="1.5703125" style="110" customWidth="1"/>
    <col min="11282" max="11284" width="7.28515625" style="110" customWidth="1"/>
    <col min="11285" max="11285" width="1.140625" style="110" customWidth="1"/>
    <col min="11286" max="11288" width="7.28515625" style="110" customWidth="1"/>
    <col min="11289" max="11289" width="1.42578125" style="110" customWidth="1"/>
    <col min="11290" max="11292" width="7.28515625" style="110" customWidth="1"/>
    <col min="11293" max="11520" width="11.42578125" style="110"/>
    <col min="11521" max="11521" width="17.7109375" style="110" customWidth="1"/>
    <col min="11522" max="11524" width="7.42578125" style="110" bestFit="1" customWidth="1"/>
    <col min="11525" max="11525" width="1.42578125" style="110" customWidth="1"/>
    <col min="11526" max="11528" width="7.28515625" style="110" customWidth="1"/>
    <col min="11529" max="11529" width="1.42578125" style="110" customWidth="1"/>
    <col min="11530" max="11532" width="7.28515625" style="110" customWidth="1"/>
    <col min="11533" max="11533" width="1.85546875" style="110" customWidth="1"/>
    <col min="11534" max="11536" width="7.28515625" style="110" customWidth="1"/>
    <col min="11537" max="11537" width="1.5703125" style="110" customWidth="1"/>
    <col min="11538" max="11540" width="7.28515625" style="110" customWidth="1"/>
    <col min="11541" max="11541" width="1.140625" style="110" customWidth="1"/>
    <col min="11542" max="11544" width="7.28515625" style="110" customWidth="1"/>
    <col min="11545" max="11545" width="1.42578125" style="110" customWidth="1"/>
    <col min="11546" max="11548" width="7.28515625" style="110" customWidth="1"/>
    <col min="11549" max="11776" width="11.42578125" style="110"/>
    <col min="11777" max="11777" width="17.7109375" style="110" customWidth="1"/>
    <col min="11778" max="11780" width="7.42578125" style="110" bestFit="1" customWidth="1"/>
    <col min="11781" max="11781" width="1.42578125" style="110" customWidth="1"/>
    <col min="11782" max="11784" width="7.28515625" style="110" customWidth="1"/>
    <col min="11785" max="11785" width="1.42578125" style="110" customWidth="1"/>
    <col min="11786" max="11788" width="7.28515625" style="110" customWidth="1"/>
    <col min="11789" max="11789" width="1.85546875" style="110" customWidth="1"/>
    <col min="11790" max="11792" width="7.28515625" style="110" customWidth="1"/>
    <col min="11793" max="11793" width="1.5703125" style="110" customWidth="1"/>
    <col min="11794" max="11796" width="7.28515625" style="110" customWidth="1"/>
    <col min="11797" max="11797" width="1.140625" style="110" customWidth="1"/>
    <col min="11798" max="11800" width="7.28515625" style="110" customWidth="1"/>
    <col min="11801" max="11801" width="1.42578125" style="110" customWidth="1"/>
    <col min="11802" max="11804" width="7.28515625" style="110" customWidth="1"/>
    <col min="11805" max="12032" width="11.42578125" style="110"/>
    <col min="12033" max="12033" width="17.7109375" style="110" customWidth="1"/>
    <col min="12034" max="12036" width="7.42578125" style="110" bestFit="1" customWidth="1"/>
    <col min="12037" max="12037" width="1.42578125" style="110" customWidth="1"/>
    <col min="12038" max="12040" width="7.28515625" style="110" customWidth="1"/>
    <col min="12041" max="12041" width="1.42578125" style="110" customWidth="1"/>
    <col min="12042" max="12044" width="7.28515625" style="110" customWidth="1"/>
    <col min="12045" max="12045" width="1.85546875" style="110" customWidth="1"/>
    <col min="12046" max="12048" width="7.28515625" style="110" customWidth="1"/>
    <col min="12049" max="12049" width="1.5703125" style="110" customWidth="1"/>
    <col min="12050" max="12052" width="7.28515625" style="110" customWidth="1"/>
    <col min="12053" max="12053" width="1.140625" style="110" customWidth="1"/>
    <col min="12054" max="12056" width="7.28515625" style="110" customWidth="1"/>
    <col min="12057" max="12057" width="1.42578125" style="110" customWidth="1"/>
    <col min="12058" max="12060" width="7.28515625" style="110" customWidth="1"/>
    <col min="12061" max="12288" width="11.42578125" style="110"/>
    <col min="12289" max="12289" width="17.7109375" style="110" customWidth="1"/>
    <col min="12290" max="12292" width="7.42578125" style="110" bestFit="1" customWidth="1"/>
    <col min="12293" max="12293" width="1.42578125" style="110" customWidth="1"/>
    <col min="12294" max="12296" width="7.28515625" style="110" customWidth="1"/>
    <col min="12297" max="12297" width="1.42578125" style="110" customWidth="1"/>
    <col min="12298" max="12300" width="7.28515625" style="110" customWidth="1"/>
    <col min="12301" max="12301" width="1.85546875" style="110" customWidth="1"/>
    <col min="12302" max="12304" width="7.28515625" style="110" customWidth="1"/>
    <col min="12305" max="12305" width="1.5703125" style="110" customWidth="1"/>
    <col min="12306" max="12308" width="7.28515625" style="110" customWidth="1"/>
    <col min="12309" max="12309" width="1.140625" style="110" customWidth="1"/>
    <col min="12310" max="12312" width="7.28515625" style="110" customWidth="1"/>
    <col min="12313" max="12313" width="1.42578125" style="110" customWidth="1"/>
    <col min="12314" max="12316" width="7.28515625" style="110" customWidth="1"/>
    <col min="12317" max="12544" width="11.42578125" style="110"/>
    <col min="12545" max="12545" width="17.7109375" style="110" customWidth="1"/>
    <col min="12546" max="12548" width="7.42578125" style="110" bestFit="1" customWidth="1"/>
    <col min="12549" max="12549" width="1.42578125" style="110" customWidth="1"/>
    <col min="12550" max="12552" width="7.28515625" style="110" customWidth="1"/>
    <col min="12553" max="12553" width="1.42578125" style="110" customWidth="1"/>
    <col min="12554" max="12556" width="7.28515625" style="110" customWidth="1"/>
    <col min="12557" max="12557" width="1.85546875" style="110" customWidth="1"/>
    <col min="12558" max="12560" width="7.28515625" style="110" customWidth="1"/>
    <col min="12561" max="12561" width="1.5703125" style="110" customWidth="1"/>
    <col min="12562" max="12564" width="7.28515625" style="110" customWidth="1"/>
    <col min="12565" max="12565" width="1.140625" style="110" customWidth="1"/>
    <col min="12566" max="12568" width="7.28515625" style="110" customWidth="1"/>
    <col min="12569" max="12569" width="1.42578125" style="110" customWidth="1"/>
    <col min="12570" max="12572" width="7.28515625" style="110" customWidth="1"/>
    <col min="12573" max="12800" width="11.42578125" style="110"/>
    <col min="12801" max="12801" width="17.7109375" style="110" customWidth="1"/>
    <col min="12802" max="12804" width="7.42578125" style="110" bestFit="1" customWidth="1"/>
    <col min="12805" max="12805" width="1.42578125" style="110" customWidth="1"/>
    <col min="12806" max="12808" width="7.28515625" style="110" customWidth="1"/>
    <col min="12809" max="12809" width="1.42578125" style="110" customWidth="1"/>
    <col min="12810" max="12812" width="7.28515625" style="110" customWidth="1"/>
    <col min="12813" max="12813" width="1.85546875" style="110" customWidth="1"/>
    <col min="12814" max="12816" width="7.28515625" style="110" customWidth="1"/>
    <col min="12817" max="12817" width="1.5703125" style="110" customWidth="1"/>
    <col min="12818" max="12820" width="7.28515625" style="110" customWidth="1"/>
    <col min="12821" max="12821" width="1.140625" style="110" customWidth="1"/>
    <col min="12822" max="12824" width="7.28515625" style="110" customWidth="1"/>
    <col min="12825" max="12825" width="1.42578125" style="110" customWidth="1"/>
    <col min="12826" max="12828" width="7.28515625" style="110" customWidth="1"/>
    <col min="12829" max="13056" width="11.42578125" style="110"/>
    <col min="13057" max="13057" width="17.7109375" style="110" customWidth="1"/>
    <col min="13058" max="13060" width="7.42578125" style="110" bestFit="1" customWidth="1"/>
    <col min="13061" max="13061" width="1.42578125" style="110" customWidth="1"/>
    <col min="13062" max="13064" width="7.28515625" style="110" customWidth="1"/>
    <col min="13065" max="13065" width="1.42578125" style="110" customWidth="1"/>
    <col min="13066" max="13068" width="7.28515625" style="110" customWidth="1"/>
    <col min="13069" max="13069" width="1.85546875" style="110" customWidth="1"/>
    <col min="13070" max="13072" width="7.28515625" style="110" customWidth="1"/>
    <col min="13073" max="13073" width="1.5703125" style="110" customWidth="1"/>
    <col min="13074" max="13076" width="7.28515625" style="110" customWidth="1"/>
    <col min="13077" max="13077" width="1.140625" style="110" customWidth="1"/>
    <col min="13078" max="13080" width="7.28515625" style="110" customWidth="1"/>
    <col min="13081" max="13081" width="1.42578125" style="110" customWidth="1"/>
    <col min="13082" max="13084" width="7.28515625" style="110" customWidth="1"/>
    <col min="13085" max="13312" width="11.42578125" style="110"/>
    <col min="13313" max="13313" width="17.7109375" style="110" customWidth="1"/>
    <col min="13314" max="13316" width="7.42578125" style="110" bestFit="1" customWidth="1"/>
    <col min="13317" max="13317" width="1.42578125" style="110" customWidth="1"/>
    <col min="13318" max="13320" width="7.28515625" style="110" customWidth="1"/>
    <col min="13321" max="13321" width="1.42578125" style="110" customWidth="1"/>
    <col min="13322" max="13324" width="7.28515625" style="110" customWidth="1"/>
    <col min="13325" max="13325" width="1.85546875" style="110" customWidth="1"/>
    <col min="13326" max="13328" width="7.28515625" style="110" customWidth="1"/>
    <col min="13329" max="13329" width="1.5703125" style="110" customWidth="1"/>
    <col min="13330" max="13332" width="7.28515625" style="110" customWidth="1"/>
    <col min="13333" max="13333" width="1.140625" style="110" customWidth="1"/>
    <col min="13334" max="13336" width="7.28515625" style="110" customWidth="1"/>
    <col min="13337" max="13337" width="1.42578125" style="110" customWidth="1"/>
    <col min="13338" max="13340" width="7.28515625" style="110" customWidth="1"/>
    <col min="13341" max="13568" width="11.42578125" style="110"/>
    <col min="13569" max="13569" width="17.7109375" style="110" customWidth="1"/>
    <col min="13570" max="13572" width="7.42578125" style="110" bestFit="1" customWidth="1"/>
    <col min="13573" max="13573" width="1.42578125" style="110" customWidth="1"/>
    <col min="13574" max="13576" width="7.28515625" style="110" customWidth="1"/>
    <col min="13577" max="13577" width="1.42578125" style="110" customWidth="1"/>
    <col min="13578" max="13580" width="7.28515625" style="110" customWidth="1"/>
    <col min="13581" max="13581" width="1.85546875" style="110" customWidth="1"/>
    <col min="13582" max="13584" width="7.28515625" style="110" customWidth="1"/>
    <col min="13585" max="13585" width="1.5703125" style="110" customWidth="1"/>
    <col min="13586" max="13588" width="7.28515625" style="110" customWidth="1"/>
    <col min="13589" max="13589" width="1.140625" style="110" customWidth="1"/>
    <col min="13590" max="13592" width="7.28515625" style="110" customWidth="1"/>
    <col min="13593" max="13593" width="1.42578125" style="110" customWidth="1"/>
    <col min="13594" max="13596" width="7.28515625" style="110" customWidth="1"/>
    <col min="13597" max="13824" width="11.42578125" style="110"/>
    <col min="13825" max="13825" width="17.7109375" style="110" customWidth="1"/>
    <col min="13826" max="13828" width="7.42578125" style="110" bestFit="1" customWidth="1"/>
    <col min="13829" max="13829" width="1.42578125" style="110" customWidth="1"/>
    <col min="13830" max="13832" width="7.28515625" style="110" customWidth="1"/>
    <col min="13833" max="13833" width="1.42578125" style="110" customWidth="1"/>
    <col min="13834" max="13836" width="7.28515625" style="110" customWidth="1"/>
    <col min="13837" max="13837" width="1.85546875" style="110" customWidth="1"/>
    <col min="13838" max="13840" width="7.28515625" style="110" customWidth="1"/>
    <col min="13841" max="13841" width="1.5703125" style="110" customWidth="1"/>
    <col min="13842" max="13844" width="7.28515625" style="110" customWidth="1"/>
    <col min="13845" max="13845" width="1.140625" style="110" customWidth="1"/>
    <col min="13846" max="13848" width="7.28515625" style="110" customWidth="1"/>
    <col min="13849" max="13849" width="1.42578125" style="110" customWidth="1"/>
    <col min="13850" max="13852" width="7.28515625" style="110" customWidth="1"/>
    <col min="13853" max="14080" width="11.42578125" style="110"/>
    <col min="14081" max="14081" width="17.7109375" style="110" customWidth="1"/>
    <col min="14082" max="14084" width="7.42578125" style="110" bestFit="1" customWidth="1"/>
    <col min="14085" max="14085" width="1.42578125" style="110" customWidth="1"/>
    <col min="14086" max="14088" width="7.28515625" style="110" customWidth="1"/>
    <col min="14089" max="14089" width="1.42578125" style="110" customWidth="1"/>
    <col min="14090" max="14092" width="7.28515625" style="110" customWidth="1"/>
    <col min="14093" max="14093" width="1.85546875" style="110" customWidth="1"/>
    <col min="14094" max="14096" width="7.28515625" style="110" customWidth="1"/>
    <col min="14097" max="14097" width="1.5703125" style="110" customWidth="1"/>
    <col min="14098" max="14100" width="7.28515625" style="110" customWidth="1"/>
    <col min="14101" max="14101" width="1.140625" style="110" customWidth="1"/>
    <col min="14102" max="14104" width="7.28515625" style="110" customWidth="1"/>
    <col min="14105" max="14105" width="1.42578125" style="110" customWidth="1"/>
    <col min="14106" max="14108" width="7.28515625" style="110" customWidth="1"/>
    <col min="14109" max="14336" width="11.42578125" style="110"/>
    <col min="14337" max="14337" width="17.7109375" style="110" customWidth="1"/>
    <col min="14338" max="14340" width="7.42578125" style="110" bestFit="1" customWidth="1"/>
    <col min="14341" max="14341" width="1.42578125" style="110" customWidth="1"/>
    <col min="14342" max="14344" width="7.28515625" style="110" customWidth="1"/>
    <col min="14345" max="14345" width="1.42578125" style="110" customWidth="1"/>
    <col min="14346" max="14348" width="7.28515625" style="110" customWidth="1"/>
    <col min="14349" max="14349" width="1.85546875" style="110" customWidth="1"/>
    <col min="14350" max="14352" width="7.28515625" style="110" customWidth="1"/>
    <col min="14353" max="14353" width="1.5703125" style="110" customWidth="1"/>
    <col min="14354" max="14356" width="7.28515625" style="110" customWidth="1"/>
    <col min="14357" max="14357" width="1.140625" style="110" customWidth="1"/>
    <col min="14358" max="14360" width="7.28515625" style="110" customWidth="1"/>
    <col min="14361" max="14361" width="1.42578125" style="110" customWidth="1"/>
    <col min="14362" max="14364" width="7.28515625" style="110" customWidth="1"/>
    <col min="14365" max="14592" width="11.42578125" style="110"/>
    <col min="14593" max="14593" width="17.7109375" style="110" customWidth="1"/>
    <col min="14594" max="14596" width="7.42578125" style="110" bestFit="1" customWidth="1"/>
    <col min="14597" max="14597" width="1.42578125" style="110" customWidth="1"/>
    <col min="14598" max="14600" width="7.28515625" style="110" customWidth="1"/>
    <col min="14601" max="14601" width="1.42578125" style="110" customWidth="1"/>
    <col min="14602" max="14604" width="7.28515625" style="110" customWidth="1"/>
    <col min="14605" max="14605" width="1.85546875" style="110" customWidth="1"/>
    <col min="14606" max="14608" width="7.28515625" style="110" customWidth="1"/>
    <col min="14609" max="14609" width="1.5703125" style="110" customWidth="1"/>
    <col min="14610" max="14612" width="7.28515625" style="110" customWidth="1"/>
    <col min="14613" max="14613" width="1.140625" style="110" customWidth="1"/>
    <col min="14614" max="14616" width="7.28515625" style="110" customWidth="1"/>
    <col min="14617" max="14617" width="1.42578125" style="110" customWidth="1"/>
    <col min="14618" max="14620" width="7.28515625" style="110" customWidth="1"/>
    <col min="14621" max="14848" width="11.42578125" style="110"/>
    <col min="14849" max="14849" width="17.7109375" style="110" customWidth="1"/>
    <col min="14850" max="14852" width="7.42578125" style="110" bestFit="1" customWidth="1"/>
    <col min="14853" max="14853" width="1.42578125" style="110" customWidth="1"/>
    <col min="14854" max="14856" width="7.28515625" style="110" customWidth="1"/>
    <col min="14857" max="14857" width="1.42578125" style="110" customWidth="1"/>
    <col min="14858" max="14860" width="7.28515625" style="110" customWidth="1"/>
    <col min="14861" max="14861" width="1.85546875" style="110" customWidth="1"/>
    <col min="14862" max="14864" width="7.28515625" style="110" customWidth="1"/>
    <col min="14865" max="14865" width="1.5703125" style="110" customWidth="1"/>
    <col min="14866" max="14868" width="7.28515625" style="110" customWidth="1"/>
    <col min="14869" max="14869" width="1.140625" style="110" customWidth="1"/>
    <col min="14870" max="14872" width="7.28515625" style="110" customWidth="1"/>
    <col min="14873" max="14873" width="1.42578125" style="110" customWidth="1"/>
    <col min="14874" max="14876" width="7.28515625" style="110" customWidth="1"/>
    <col min="14877" max="15104" width="11.42578125" style="110"/>
    <col min="15105" max="15105" width="17.7109375" style="110" customWidth="1"/>
    <col min="15106" max="15108" width="7.42578125" style="110" bestFit="1" customWidth="1"/>
    <col min="15109" max="15109" width="1.42578125" style="110" customWidth="1"/>
    <col min="15110" max="15112" width="7.28515625" style="110" customWidth="1"/>
    <col min="15113" max="15113" width="1.42578125" style="110" customWidth="1"/>
    <col min="15114" max="15116" width="7.28515625" style="110" customWidth="1"/>
    <col min="15117" max="15117" width="1.85546875" style="110" customWidth="1"/>
    <col min="15118" max="15120" width="7.28515625" style="110" customWidth="1"/>
    <col min="15121" max="15121" width="1.5703125" style="110" customWidth="1"/>
    <col min="15122" max="15124" width="7.28515625" style="110" customWidth="1"/>
    <col min="15125" max="15125" width="1.140625" style="110" customWidth="1"/>
    <col min="15126" max="15128" width="7.28515625" style="110" customWidth="1"/>
    <col min="15129" max="15129" width="1.42578125" style="110" customWidth="1"/>
    <col min="15130" max="15132" width="7.28515625" style="110" customWidth="1"/>
    <col min="15133" max="15360" width="11.42578125" style="110"/>
    <col min="15361" max="15361" width="17.7109375" style="110" customWidth="1"/>
    <col min="15362" max="15364" width="7.42578125" style="110" bestFit="1" customWidth="1"/>
    <col min="15365" max="15365" width="1.42578125" style="110" customWidth="1"/>
    <col min="15366" max="15368" width="7.28515625" style="110" customWidth="1"/>
    <col min="15369" max="15369" width="1.42578125" style="110" customWidth="1"/>
    <col min="15370" max="15372" width="7.28515625" style="110" customWidth="1"/>
    <col min="15373" max="15373" width="1.85546875" style="110" customWidth="1"/>
    <col min="15374" max="15376" width="7.28515625" style="110" customWidth="1"/>
    <col min="15377" max="15377" width="1.5703125" style="110" customWidth="1"/>
    <col min="15378" max="15380" width="7.28515625" style="110" customWidth="1"/>
    <col min="15381" max="15381" width="1.140625" style="110" customWidth="1"/>
    <col min="15382" max="15384" width="7.28515625" style="110" customWidth="1"/>
    <col min="15385" max="15385" width="1.42578125" style="110" customWidth="1"/>
    <col min="15386" max="15388" width="7.28515625" style="110" customWidth="1"/>
    <col min="15389" max="15616" width="11.42578125" style="110"/>
    <col min="15617" max="15617" width="17.7109375" style="110" customWidth="1"/>
    <col min="15618" max="15620" width="7.42578125" style="110" bestFit="1" customWidth="1"/>
    <col min="15621" max="15621" width="1.42578125" style="110" customWidth="1"/>
    <col min="15622" max="15624" width="7.28515625" style="110" customWidth="1"/>
    <col min="15625" max="15625" width="1.42578125" style="110" customWidth="1"/>
    <col min="15626" max="15628" width="7.28515625" style="110" customWidth="1"/>
    <col min="15629" max="15629" width="1.85546875" style="110" customWidth="1"/>
    <col min="15630" max="15632" width="7.28515625" style="110" customWidth="1"/>
    <col min="15633" max="15633" width="1.5703125" style="110" customWidth="1"/>
    <col min="15634" max="15636" width="7.28515625" style="110" customWidth="1"/>
    <col min="15637" max="15637" width="1.140625" style="110" customWidth="1"/>
    <col min="15638" max="15640" width="7.28515625" style="110" customWidth="1"/>
    <col min="15641" max="15641" width="1.42578125" style="110" customWidth="1"/>
    <col min="15642" max="15644" width="7.28515625" style="110" customWidth="1"/>
    <col min="15645" max="15872" width="11.42578125" style="110"/>
    <col min="15873" max="15873" width="17.7109375" style="110" customWidth="1"/>
    <col min="15874" max="15876" width="7.42578125" style="110" bestFit="1" customWidth="1"/>
    <col min="15877" max="15877" width="1.42578125" style="110" customWidth="1"/>
    <col min="15878" max="15880" width="7.28515625" style="110" customWidth="1"/>
    <col min="15881" max="15881" width="1.42578125" style="110" customWidth="1"/>
    <col min="15882" max="15884" width="7.28515625" style="110" customWidth="1"/>
    <col min="15885" max="15885" width="1.85546875" style="110" customWidth="1"/>
    <col min="15886" max="15888" width="7.28515625" style="110" customWidth="1"/>
    <col min="15889" max="15889" width="1.5703125" style="110" customWidth="1"/>
    <col min="15890" max="15892" width="7.28515625" style="110" customWidth="1"/>
    <col min="15893" max="15893" width="1.140625" style="110" customWidth="1"/>
    <col min="15894" max="15896" width="7.28515625" style="110" customWidth="1"/>
    <col min="15897" max="15897" width="1.42578125" style="110" customWidth="1"/>
    <col min="15898" max="15900" width="7.28515625" style="110" customWidth="1"/>
    <col min="15901" max="16128" width="11.42578125" style="110"/>
    <col min="16129" max="16129" width="17.7109375" style="110" customWidth="1"/>
    <col min="16130" max="16132" width="7.42578125" style="110" bestFit="1" customWidth="1"/>
    <col min="16133" max="16133" width="1.42578125" style="110" customWidth="1"/>
    <col min="16134" max="16136" width="7.28515625" style="110" customWidth="1"/>
    <col min="16137" max="16137" width="1.42578125" style="110" customWidth="1"/>
    <col min="16138" max="16140" width="7.28515625" style="110" customWidth="1"/>
    <col min="16141" max="16141" width="1.85546875" style="110" customWidth="1"/>
    <col min="16142" max="16144" width="7.28515625" style="110" customWidth="1"/>
    <col min="16145" max="16145" width="1.5703125" style="110" customWidth="1"/>
    <col min="16146" max="16148" width="7.28515625" style="110" customWidth="1"/>
    <col min="16149" max="16149" width="1.140625" style="110" customWidth="1"/>
    <col min="16150" max="16152" width="7.28515625" style="110" customWidth="1"/>
    <col min="16153" max="16153" width="1.42578125" style="110" customWidth="1"/>
    <col min="16154" max="16156" width="7.28515625" style="110" customWidth="1"/>
    <col min="16157" max="16384" width="11.42578125" style="110"/>
  </cols>
  <sheetData>
    <row r="1" spans="1:32" ht="15" customHeight="1" x14ac:dyDescent="0.25">
      <c r="A1" s="307" t="s">
        <v>285</v>
      </c>
      <c r="B1" s="307"/>
      <c r="C1" s="307"/>
      <c r="D1" s="307"/>
      <c r="E1" s="307"/>
      <c r="F1" s="307"/>
      <c r="G1" s="307"/>
      <c r="H1" s="307"/>
      <c r="I1" s="307"/>
      <c r="J1" s="307"/>
      <c r="K1" s="307"/>
      <c r="L1" s="307"/>
      <c r="M1" s="307"/>
      <c r="N1" s="307"/>
      <c r="O1" s="307"/>
      <c r="P1" s="307"/>
      <c r="Q1" s="307"/>
      <c r="R1" s="307"/>
      <c r="S1" s="307"/>
      <c r="T1" s="307"/>
      <c r="U1" s="307"/>
      <c r="V1" s="307"/>
      <c r="W1" s="307"/>
      <c r="X1" s="307"/>
      <c r="Y1" s="307"/>
      <c r="Z1" s="307"/>
      <c r="AA1" s="307"/>
      <c r="AB1" s="307"/>
      <c r="AE1" s="286" t="s">
        <v>362</v>
      </c>
      <c r="AF1" s="286"/>
    </row>
    <row r="2" spans="1:32" ht="15" customHeight="1" x14ac:dyDescent="0.25">
      <c r="A2" s="307" t="s">
        <v>125</v>
      </c>
      <c r="B2" s="307"/>
      <c r="C2" s="307"/>
      <c r="D2" s="307"/>
      <c r="E2" s="307"/>
      <c r="F2" s="307"/>
      <c r="G2" s="307"/>
      <c r="H2" s="307"/>
      <c r="I2" s="307"/>
      <c r="J2" s="307"/>
      <c r="K2" s="307"/>
      <c r="L2" s="307"/>
      <c r="M2" s="307"/>
      <c r="N2" s="307"/>
      <c r="O2" s="307"/>
      <c r="P2" s="307"/>
      <c r="Q2" s="307"/>
      <c r="R2" s="307"/>
      <c r="S2" s="307"/>
      <c r="T2" s="307"/>
      <c r="U2" s="307"/>
      <c r="V2" s="307"/>
      <c r="W2" s="307"/>
      <c r="X2" s="307"/>
      <c r="Y2" s="307"/>
      <c r="Z2" s="307"/>
      <c r="AA2" s="307"/>
      <c r="AB2" s="307"/>
      <c r="AE2" s="286"/>
      <c r="AF2" s="286"/>
    </row>
    <row r="3" spans="1:32" ht="15" customHeight="1" x14ac:dyDescent="0.25">
      <c r="A3" s="307" t="s">
        <v>257</v>
      </c>
      <c r="B3" s="307"/>
      <c r="C3" s="307"/>
      <c r="D3" s="307"/>
      <c r="E3" s="307"/>
      <c r="F3" s="307"/>
      <c r="G3" s="307"/>
      <c r="H3" s="307"/>
      <c r="I3" s="307"/>
      <c r="J3" s="307"/>
      <c r="K3" s="307"/>
      <c r="L3" s="307"/>
      <c r="M3" s="307"/>
      <c r="N3" s="307"/>
      <c r="O3" s="307"/>
      <c r="P3" s="307"/>
      <c r="Q3" s="307"/>
      <c r="R3" s="307"/>
      <c r="S3" s="307"/>
      <c r="T3" s="307"/>
      <c r="U3" s="307"/>
      <c r="V3" s="307"/>
      <c r="W3" s="307"/>
      <c r="X3" s="307"/>
      <c r="Y3" s="307"/>
      <c r="Z3" s="307"/>
      <c r="AA3" s="307"/>
      <c r="AB3" s="307"/>
    </row>
    <row r="4" spans="1:32" ht="15" customHeight="1" x14ac:dyDescent="0.25">
      <c r="A4" s="307" t="s">
        <v>268</v>
      </c>
      <c r="B4" s="307"/>
      <c r="C4" s="307"/>
      <c r="D4" s="307"/>
      <c r="E4" s="307"/>
      <c r="F4" s="307"/>
      <c r="G4" s="307"/>
      <c r="H4" s="307"/>
      <c r="I4" s="307"/>
      <c r="J4" s="307"/>
      <c r="K4" s="307"/>
      <c r="L4" s="307"/>
      <c r="M4" s="307"/>
      <c r="N4" s="307"/>
      <c r="O4" s="307"/>
      <c r="P4" s="307"/>
      <c r="Q4" s="307"/>
      <c r="R4" s="307"/>
      <c r="S4" s="307"/>
      <c r="T4" s="307"/>
      <c r="U4" s="307"/>
      <c r="V4" s="307"/>
      <c r="W4" s="307"/>
      <c r="X4" s="307"/>
      <c r="Y4" s="307"/>
      <c r="Z4" s="307"/>
      <c r="AA4" s="307"/>
      <c r="AB4" s="307"/>
    </row>
    <row r="5" spans="1:32" ht="15" customHeight="1" x14ac:dyDescent="0.25">
      <c r="A5" s="307" t="s">
        <v>250</v>
      </c>
      <c r="B5" s="307"/>
      <c r="C5" s="307"/>
      <c r="D5" s="307"/>
      <c r="E5" s="307"/>
      <c r="F5" s="307"/>
      <c r="G5" s="307"/>
      <c r="H5" s="307"/>
      <c r="I5" s="307"/>
      <c r="J5" s="307"/>
      <c r="K5" s="307"/>
      <c r="L5" s="307"/>
      <c r="M5" s="307"/>
      <c r="N5" s="307"/>
      <c r="O5" s="307"/>
      <c r="P5" s="307"/>
      <c r="Q5" s="307"/>
      <c r="R5" s="307"/>
      <c r="S5" s="307"/>
      <c r="T5" s="307"/>
      <c r="U5" s="307"/>
      <c r="V5" s="307"/>
      <c r="W5" s="307"/>
      <c r="X5" s="307"/>
      <c r="Y5" s="307"/>
      <c r="Z5" s="307"/>
      <c r="AA5" s="307"/>
      <c r="AB5" s="307"/>
    </row>
    <row r="6" spans="1:32" ht="15" customHeight="1" x14ac:dyDescent="0.25">
      <c r="A6" s="307" t="s">
        <v>259</v>
      </c>
      <c r="B6" s="307"/>
      <c r="C6" s="307"/>
      <c r="D6" s="307"/>
      <c r="E6" s="307"/>
      <c r="F6" s="307"/>
      <c r="G6" s="307"/>
      <c r="H6" s="307"/>
      <c r="I6" s="307"/>
      <c r="J6" s="307"/>
      <c r="K6" s="307"/>
      <c r="L6" s="307"/>
      <c r="M6" s="307"/>
      <c r="N6" s="307"/>
      <c r="O6" s="307"/>
      <c r="P6" s="307"/>
      <c r="Q6" s="307"/>
      <c r="R6" s="307"/>
      <c r="S6" s="307"/>
      <c r="T6" s="307"/>
      <c r="U6" s="307"/>
      <c r="V6" s="307"/>
      <c r="W6" s="307"/>
      <c r="X6" s="307"/>
      <c r="Y6" s="307"/>
      <c r="Z6" s="307"/>
      <c r="AA6" s="307"/>
      <c r="AB6" s="307"/>
    </row>
    <row r="7" spans="1:32" ht="15" customHeight="1" thickBot="1" x14ac:dyDescent="0.3">
      <c r="A7" s="124"/>
      <c r="B7" s="147"/>
      <c r="C7" s="124"/>
      <c r="D7" s="124"/>
      <c r="E7" s="124"/>
      <c r="F7" s="125"/>
      <c r="G7" s="124"/>
      <c r="H7" s="124"/>
      <c r="I7" s="124"/>
      <c r="J7" s="124"/>
      <c r="K7" s="124"/>
      <c r="L7" s="124"/>
      <c r="M7" s="124"/>
      <c r="N7" s="124"/>
      <c r="O7" s="124"/>
      <c r="P7" s="124"/>
      <c r="Q7" s="124"/>
      <c r="R7" s="124"/>
      <c r="S7" s="124"/>
      <c r="T7" s="124"/>
      <c r="U7" s="124"/>
      <c r="V7" s="124"/>
      <c r="W7" s="124"/>
      <c r="X7" s="124"/>
      <c r="Y7" s="124"/>
      <c r="Z7" s="124"/>
      <c r="AA7" s="124"/>
      <c r="AB7" s="124"/>
    </row>
    <row r="8" spans="1:32" ht="15" customHeight="1" x14ac:dyDescent="0.25">
      <c r="A8" s="309" t="s">
        <v>264</v>
      </c>
      <c r="B8" s="302" t="s">
        <v>265</v>
      </c>
      <c r="C8" s="302"/>
      <c r="D8" s="302"/>
      <c r="E8" s="111"/>
      <c r="F8" s="302" t="s">
        <v>116</v>
      </c>
      <c r="G8" s="302"/>
      <c r="H8" s="302"/>
      <c r="I8" s="111"/>
      <c r="J8" s="302" t="s">
        <v>117</v>
      </c>
      <c r="K8" s="302"/>
      <c r="L8" s="302"/>
      <c r="M8" s="111"/>
      <c r="N8" s="302" t="s">
        <v>118</v>
      </c>
      <c r="O8" s="302"/>
      <c r="P8" s="302"/>
      <c r="Q8" s="111"/>
      <c r="R8" s="302" t="s">
        <v>119</v>
      </c>
      <c r="S8" s="302"/>
      <c r="T8" s="302"/>
      <c r="U8" s="111"/>
      <c r="V8" s="302" t="s">
        <v>120</v>
      </c>
      <c r="W8" s="302"/>
      <c r="X8" s="302"/>
      <c r="Y8" s="111"/>
      <c r="Z8" s="302" t="s">
        <v>121</v>
      </c>
      <c r="AA8" s="302"/>
      <c r="AB8" s="302"/>
    </row>
    <row r="9" spans="1:32" ht="15" customHeight="1" thickBot="1" x14ac:dyDescent="0.3">
      <c r="A9" s="310"/>
      <c r="B9" s="112" t="s">
        <v>70</v>
      </c>
      <c r="C9" s="112" t="s">
        <v>71</v>
      </c>
      <c r="D9" s="112" t="s">
        <v>72</v>
      </c>
      <c r="E9" s="113"/>
      <c r="F9" s="112" t="s">
        <v>70</v>
      </c>
      <c r="G9" s="112" t="s">
        <v>71</v>
      </c>
      <c r="H9" s="112" t="s">
        <v>72</v>
      </c>
      <c r="I9" s="113"/>
      <c r="J9" s="112" t="s">
        <v>70</v>
      </c>
      <c r="K9" s="112" t="s">
        <v>71</v>
      </c>
      <c r="L9" s="112" t="s">
        <v>72</v>
      </c>
      <c r="M9" s="113"/>
      <c r="N9" s="112" t="s">
        <v>70</v>
      </c>
      <c r="O9" s="112" t="s">
        <v>71</v>
      </c>
      <c r="P9" s="112" t="s">
        <v>72</v>
      </c>
      <c r="Q9" s="113"/>
      <c r="R9" s="112" t="s">
        <v>70</v>
      </c>
      <c r="S9" s="112" t="s">
        <v>71</v>
      </c>
      <c r="T9" s="112" t="s">
        <v>72</v>
      </c>
      <c r="U9" s="113"/>
      <c r="V9" s="112" t="s">
        <v>70</v>
      </c>
      <c r="W9" s="112" t="s">
        <v>71</v>
      </c>
      <c r="X9" s="112" t="s">
        <v>72</v>
      </c>
      <c r="Y9" s="113"/>
      <c r="Z9" s="112" t="s">
        <v>70</v>
      </c>
      <c r="AA9" s="112" t="s">
        <v>71</v>
      </c>
      <c r="AB9" s="112" t="s">
        <v>72</v>
      </c>
    </row>
    <row r="10" spans="1:32" ht="15" customHeight="1" x14ac:dyDescent="0.25">
      <c r="A10" s="129"/>
      <c r="B10" s="115"/>
      <c r="C10" s="115"/>
      <c r="D10" s="115"/>
      <c r="E10" s="116"/>
      <c r="F10" s="115"/>
      <c r="G10" s="115"/>
      <c r="H10" s="115"/>
      <c r="I10" s="116"/>
      <c r="J10" s="115"/>
      <c r="K10" s="115"/>
      <c r="L10" s="115"/>
      <c r="M10" s="116"/>
      <c r="N10" s="115"/>
      <c r="O10" s="115"/>
      <c r="P10" s="115"/>
      <c r="Q10" s="116"/>
      <c r="R10" s="115"/>
      <c r="S10" s="115"/>
      <c r="T10" s="115"/>
      <c r="U10" s="116"/>
      <c r="V10" s="115"/>
      <c r="W10" s="115"/>
      <c r="X10" s="115"/>
      <c r="Y10" s="116"/>
      <c r="Z10" s="115"/>
      <c r="AA10" s="115"/>
      <c r="AB10" s="115"/>
    </row>
    <row r="11" spans="1:32" ht="15" customHeight="1" x14ac:dyDescent="0.25">
      <c r="A11" s="154" t="s">
        <v>266</v>
      </c>
      <c r="B11" s="156">
        <f>SUM(B13:B39)</f>
        <v>336477</v>
      </c>
      <c r="C11" s="156">
        <f>SUM(C13:C39)</f>
        <v>165134</v>
      </c>
      <c r="D11" s="156">
        <f>SUM(D13:D39)</f>
        <v>171343</v>
      </c>
      <c r="E11" s="156"/>
      <c r="F11" s="156">
        <f>SUM(F13:F39)</f>
        <v>80562</v>
      </c>
      <c r="G11" s="156">
        <f>SUM(G13:G39)</f>
        <v>41950</v>
      </c>
      <c r="H11" s="156">
        <f>SUM(H13:H39)</f>
        <v>38612</v>
      </c>
      <c r="I11" s="156"/>
      <c r="J11" s="156">
        <f>SUM(J13:J39)</f>
        <v>68052</v>
      </c>
      <c r="K11" s="156">
        <f>SUM(K13:K39)</f>
        <v>34498</v>
      </c>
      <c r="L11" s="156">
        <f>SUM(L13:L39)</f>
        <v>33554</v>
      </c>
      <c r="M11" s="156"/>
      <c r="N11" s="156">
        <f>SUM(N13:N39)</f>
        <v>58424</v>
      </c>
      <c r="O11" s="156">
        <f>SUM(O13:O39)</f>
        <v>28787</v>
      </c>
      <c r="P11" s="156">
        <f>SUM(P13:P39)</f>
        <v>29637</v>
      </c>
      <c r="Q11" s="156"/>
      <c r="R11" s="156">
        <f>SUM(R13:R39)</f>
        <v>63773</v>
      </c>
      <c r="S11" s="156">
        <f>SUM(S13:S39)</f>
        <v>30231</v>
      </c>
      <c r="T11" s="156">
        <f>SUM(T13:T39)</f>
        <v>33542</v>
      </c>
      <c r="U11" s="156"/>
      <c r="V11" s="156">
        <f>SUM(V13:V39)</f>
        <v>51598</v>
      </c>
      <c r="W11" s="156">
        <f>SUM(W13:W39)</f>
        <v>23598</v>
      </c>
      <c r="X11" s="156">
        <f>SUM(X13:X39)</f>
        <v>28000</v>
      </c>
      <c r="Y11" s="156"/>
      <c r="Z11" s="156">
        <f>SUM(Z13:Z39)</f>
        <v>14068</v>
      </c>
      <c r="AA11" s="156">
        <f>SUM(AA13:AA39)</f>
        <v>6070</v>
      </c>
      <c r="AB11" s="156">
        <f>SUM(AB13:AB39)</f>
        <v>7998</v>
      </c>
    </row>
    <row r="12" spans="1:32" ht="15" customHeight="1" x14ac:dyDescent="0.25">
      <c r="A12" s="110"/>
      <c r="B12" s="148"/>
      <c r="C12" s="148"/>
      <c r="D12" s="148"/>
      <c r="E12" s="148"/>
      <c r="F12" s="148"/>
      <c r="G12" s="148"/>
      <c r="H12" s="148"/>
      <c r="I12" s="148"/>
      <c r="J12" s="148"/>
      <c r="K12" s="148"/>
      <c r="L12" s="148"/>
      <c r="M12" s="148"/>
      <c r="N12" s="148"/>
      <c r="O12" s="148"/>
      <c r="P12" s="148"/>
      <c r="Q12" s="148"/>
      <c r="R12" s="148"/>
      <c r="S12" s="148"/>
      <c r="T12" s="148"/>
      <c r="U12" s="148"/>
      <c r="V12" s="148"/>
      <c r="W12" s="148"/>
      <c r="X12" s="148"/>
      <c r="Y12" s="148"/>
      <c r="Z12" s="148"/>
      <c r="AA12" s="148"/>
      <c r="AB12" s="148"/>
    </row>
    <row r="13" spans="1:32" ht="15" customHeight="1" x14ac:dyDescent="0.25">
      <c r="A13" s="110" t="s">
        <v>79</v>
      </c>
      <c r="B13" s="121">
        <v>20848</v>
      </c>
      <c r="C13" s="121">
        <v>10530</v>
      </c>
      <c r="D13" s="121">
        <v>10318</v>
      </c>
      <c r="E13" s="121"/>
      <c r="F13" s="121">
        <v>5334</v>
      </c>
      <c r="G13" s="121">
        <v>2891</v>
      </c>
      <c r="H13" s="121">
        <v>2443</v>
      </c>
      <c r="I13" s="121"/>
      <c r="J13" s="121">
        <v>4330</v>
      </c>
      <c r="K13" s="121">
        <v>2196</v>
      </c>
      <c r="L13" s="121">
        <v>2134</v>
      </c>
      <c r="M13" s="121"/>
      <c r="N13" s="121">
        <v>3759</v>
      </c>
      <c r="O13" s="121">
        <v>1840</v>
      </c>
      <c r="P13" s="121">
        <v>1919</v>
      </c>
      <c r="Q13" s="121"/>
      <c r="R13" s="121">
        <v>3774</v>
      </c>
      <c r="S13" s="121">
        <v>1886</v>
      </c>
      <c r="T13" s="121">
        <v>1888</v>
      </c>
      <c r="U13" s="121"/>
      <c r="V13" s="121">
        <v>2947</v>
      </c>
      <c r="W13" s="121">
        <v>1400</v>
      </c>
      <c r="X13" s="121">
        <v>1547</v>
      </c>
      <c r="Y13" s="121"/>
      <c r="Z13" s="121">
        <v>704</v>
      </c>
      <c r="AA13" s="121">
        <v>317</v>
      </c>
      <c r="AB13" s="121">
        <v>387</v>
      </c>
    </row>
    <row r="14" spans="1:32" ht="15" customHeight="1" x14ac:dyDescent="0.25">
      <c r="A14" s="110" t="s">
        <v>80</v>
      </c>
      <c r="B14" s="121">
        <v>23749</v>
      </c>
      <c r="C14" s="121">
        <v>11734</v>
      </c>
      <c r="D14" s="121">
        <v>12015</v>
      </c>
      <c r="E14" s="121"/>
      <c r="F14" s="121">
        <v>5600</v>
      </c>
      <c r="G14" s="121">
        <v>2915</v>
      </c>
      <c r="H14" s="121">
        <v>2685</v>
      </c>
      <c r="I14" s="121"/>
      <c r="J14" s="121">
        <v>4906</v>
      </c>
      <c r="K14" s="121">
        <v>2462</v>
      </c>
      <c r="L14" s="121">
        <v>2444</v>
      </c>
      <c r="M14" s="121"/>
      <c r="N14" s="121">
        <v>4380</v>
      </c>
      <c r="O14" s="121">
        <v>2190</v>
      </c>
      <c r="P14" s="121">
        <v>2190</v>
      </c>
      <c r="Q14" s="121"/>
      <c r="R14" s="121">
        <v>4357</v>
      </c>
      <c r="S14" s="121">
        <v>2072</v>
      </c>
      <c r="T14" s="121">
        <v>2285</v>
      </c>
      <c r="U14" s="121"/>
      <c r="V14" s="121">
        <v>3732</v>
      </c>
      <c r="W14" s="121">
        <v>1750</v>
      </c>
      <c r="X14" s="121">
        <v>1982</v>
      </c>
      <c r="Y14" s="121"/>
      <c r="Z14" s="121">
        <v>774</v>
      </c>
      <c r="AA14" s="121">
        <v>345</v>
      </c>
      <c r="AB14" s="121">
        <v>429</v>
      </c>
    </row>
    <row r="15" spans="1:32" ht="15" customHeight="1" x14ac:dyDescent="0.25">
      <c r="A15" s="110" t="s">
        <v>81</v>
      </c>
      <c r="B15" s="121">
        <v>16889</v>
      </c>
      <c r="C15" s="121">
        <v>8113</v>
      </c>
      <c r="D15" s="121">
        <v>8776</v>
      </c>
      <c r="E15" s="121"/>
      <c r="F15" s="121">
        <v>4464</v>
      </c>
      <c r="G15" s="121">
        <v>2265</v>
      </c>
      <c r="H15" s="121">
        <v>2199</v>
      </c>
      <c r="I15" s="121"/>
      <c r="J15" s="121">
        <v>3501</v>
      </c>
      <c r="K15" s="121">
        <v>1726</v>
      </c>
      <c r="L15" s="121">
        <v>1775</v>
      </c>
      <c r="M15" s="121"/>
      <c r="N15" s="121">
        <v>2915</v>
      </c>
      <c r="O15" s="121">
        <v>1392</v>
      </c>
      <c r="P15" s="121">
        <v>1523</v>
      </c>
      <c r="Q15" s="121"/>
      <c r="R15" s="121">
        <v>2943</v>
      </c>
      <c r="S15" s="121">
        <v>1398</v>
      </c>
      <c r="T15" s="121">
        <v>1545</v>
      </c>
      <c r="U15" s="121"/>
      <c r="V15" s="121">
        <v>2456</v>
      </c>
      <c r="W15" s="121">
        <v>1109</v>
      </c>
      <c r="X15" s="121">
        <v>1347</v>
      </c>
      <c r="Y15" s="121"/>
      <c r="Z15" s="121">
        <v>610</v>
      </c>
      <c r="AA15" s="121">
        <v>223</v>
      </c>
      <c r="AB15" s="121">
        <v>387</v>
      </c>
    </row>
    <row r="16" spans="1:32" ht="15" customHeight="1" x14ac:dyDescent="0.25">
      <c r="A16" s="110" t="s">
        <v>82</v>
      </c>
      <c r="B16" s="121">
        <v>21751</v>
      </c>
      <c r="C16" s="121">
        <v>10441</v>
      </c>
      <c r="D16" s="121">
        <v>11310</v>
      </c>
      <c r="E16" s="121"/>
      <c r="F16" s="121">
        <v>5297</v>
      </c>
      <c r="G16" s="121">
        <v>2724</v>
      </c>
      <c r="H16" s="121">
        <v>2573</v>
      </c>
      <c r="I16" s="121"/>
      <c r="J16" s="121">
        <v>4215</v>
      </c>
      <c r="K16" s="121">
        <v>2091</v>
      </c>
      <c r="L16" s="121">
        <v>2124</v>
      </c>
      <c r="M16" s="121"/>
      <c r="N16" s="121">
        <v>3775</v>
      </c>
      <c r="O16" s="121">
        <v>1873</v>
      </c>
      <c r="P16" s="121">
        <v>1902</v>
      </c>
      <c r="Q16" s="121"/>
      <c r="R16" s="121">
        <v>4019</v>
      </c>
      <c r="S16" s="121">
        <v>1814</v>
      </c>
      <c r="T16" s="121">
        <v>2205</v>
      </c>
      <c r="U16" s="121"/>
      <c r="V16" s="121">
        <v>2922</v>
      </c>
      <c r="W16" s="121">
        <v>1291</v>
      </c>
      <c r="X16" s="121">
        <v>1631</v>
      </c>
      <c r="Y16" s="121"/>
      <c r="Z16" s="121">
        <v>1523</v>
      </c>
      <c r="AA16" s="121">
        <v>648</v>
      </c>
      <c r="AB16" s="121">
        <v>875</v>
      </c>
    </row>
    <row r="17" spans="1:28" ht="15" customHeight="1" x14ac:dyDescent="0.25">
      <c r="A17" s="110" t="s">
        <v>83</v>
      </c>
      <c r="B17" s="121">
        <v>5818</v>
      </c>
      <c r="C17" s="121">
        <v>2936</v>
      </c>
      <c r="D17" s="121">
        <v>2882</v>
      </c>
      <c r="E17" s="121"/>
      <c r="F17" s="121">
        <v>1183</v>
      </c>
      <c r="G17" s="121">
        <v>648</v>
      </c>
      <c r="H17" s="121">
        <v>535</v>
      </c>
      <c r="I17" s="121"/>
      <c r="J17" s="121">
        <v>1155</v>
      </c>
      <c r="K17" s="121">
        <v>606</v>
      </c>
      <c r="L17" s="121">
        <v>549</v>
      </c>
      <c r="M17" s="121"/>
      <c r="N17" s="121">
        <v>1043</v>
      </c>
      <c r="O17" s="121">
        <v>546</v>
      </c>
      <c r="P17" s="121">
        <v>497</v>
      </c>
      <c r="Q17" s="121"/>
      <c r="R17" s="121">
        <v>1171</v>
      </c>
      <c r="S17" s="121">
        <v>550</v>
      </c>
      <c r="T17" s="121">
        <v>621</v>
      </c>
      <c r="U17" s="121"/>
      <c r="V17" s="121">
        <v>914</v>
      </c>
      <c r="W17" s="121">
        <v>417</v>
      </c>
      <c r="X17" s="121">
        <v>497</v>
      </c>
      <c r="Y17" s="121"/>
      <c r="Z17" s="121">
        <v>352</v>
      </c>
      <c r="AA17" s="121">
        <v>169</v>
      </c>
      <c r="AB17" s="121">
        <v>183</v>
      </c>
    </row>
    <row r="18" spans="1:28" ht="15" customHeight="1" x14ac:dyDescent="0.25">
      <c r="A18" s="110" t="s">
        <v>84</v>
      </c>
      <c r="B18" s="121">
        <v>13790</v>
      </c>
      <c r="C18" s="121">
        <v>7000</v>
      </c>
      <c r="D18" s="121">
        <v>6790</v>
      </c>
      <c r="E18" s="121"/>
      <c r="F18" s="121">
        <v>2930</v>
      </c>
      <c r="G18" s="121">
        <v>1596</v>
      </c>
      <c r="H18" s="121">
        <v>1334</v>
      </c>
      <c r="I18" s="121"/>
      <c r="J18" s="121">
        <v>2810</v>
      </c>
      <c r="K18" s="121">
        <v>1447</v>
      </c>
      <c r="L18" s="121">
        <v>1363</v>
      </c>
      <c r="M18" s="121"/>
      <c r="N18" s="121">
        <v>2407</v>
      </c>
      <c r="O18" s="121">
        <v>1225</v>
      </c>
      <c r="P18" s="121">
        <v>1182</v>
      </c>
      <c r="Q18" s="121"/>
      <c r="R18" s="121">
        <v>2801</v>
      </c>
      <c r="S18" s="121">
        <v>1384</v>
      </c>
      <c r="T18" s="121">
        <v>1417</v>
      </c>
      <c r="U18" s="121"/>
      <c r="V18" s="121">
        <v>2407</v>
      </c>
      <c r="W18" s="121">
        <v>1156</v>
      </c>
      <c r="X18" s="121">
        <v>1251</v>
      </c>
      <c r="Y18" s="121"/>
      <c r="Z18" s="121">
        <v>435</v>
      </c>
      <c r="AA18" s="121">
        <v>192</v>
      </c>
      <c r="AB18" s="121">
        <v>243</v>
      </c>
    </row>
    <row r="19" spans="1:28" ht="15" customHeight="1" x14ac:dyDescent="0.25">
      <c r="A19" s="110" t="s">
        <v>85</v>
      </c>
      <c r="B19" s="121">
        <v>2848</v>
      </c>
      <c r="C19" s="121">
        <v>1394</v>
      </c>
      <c r="D19" s="121">
        <v>1454</v>
      </c>
      <c r="E19" s="121"/>
      <c r="F19" s="121">
        <v>563</v>
      </c>
      <c r="G19" s="121">
        <v>290</v>
      </c>
      <c r="H19" s="121">
        <v>273</v>
      </c>
      <c r="I19" s="121"/>
      <c r="J19" s="121">
        <v>506</v>
      </c>
      <c r="K19" s="121">
        <v>263</v>
      </c>
      <c r="L19" s="121">
        <v>243</v>
      </c>
      <c r="M19" s="121"/>
      <c r="N19" s="121">
        <v>434</v>
      </c>
      <c r="O19" s="121">
        <v>219</v>
      </c>
      <c r="P19" s="121">
        <v>215</v>
      </c>
      <c r="Q19" s="121"/>
      <c r="R19" s="121">
        <v>609</v>
      </c>
      <c r="S19" s="121">
        <v>294</v>
      </c>
      <c r="T19" s="121">
        <v>315</v>
      </c>
      <c r="U19" s="121"/>
      <c r="V19" s="121">
        <v>529</v>
      </c>
      <c r="W19" s="121">
        <v>229</v>
      </c>
      <c r="X19" s="121">
        <v>300</v>
      </c>
      <c r="Y19" s="121"/>
      <c r="Z19" s="121">
        <v>207</v>
      </c>
      <c r="AA19" s="121">
        <v>99</v>
      </c>
      <c r="AB19" s="121">
        <v>108</v>
      </c>
    </row>
    <row r="20" spans="1:28" ht="15" customHeight="1" x14ac:dyDescent="0.25">
      <c r="A20" s="110" t="s">
        <v>86</v>
      </c>
      <c r="B20" s="121">
        <v>29938</v>
      </c>
      <c r="C20" s="121">
        <v>14649</v>
      </c>
      <c r="D20" s="121">
        <v>15289</v>
      </c>
      <c r="E20" s="121"/>
      <c r="F20" s="121">
        <v>7096</v>
      </c>
      <c r="G20" s="121">
        <v>3674</v>
      </c>
      <c r="H20" s="121">
        <v>3422</v>
      </c>
      <c r="I20" s="121"/>
      <c r="J20" s="121">
        <v>6060</v>
      </c>
      <c r="K20" s="121">
        <v>3070</v>
      </c>
      <c r="L20" s="121">
        <v>2990</v>
      </c>
      <c r="M20" s="121"/>
      <c r="N20" s="121">
        <v>5066</v>
      </c>
      <c r="O20" s="121">
        <v>2385</v>
      </c>
      <c r="P20" s="121">
        <v>2681</v>
      </c>
      <c r="Q20" s="121"/>
      <c r="R20" s="121">
        <v>5756</v>
      </c>
      <c r="S20" s="121">
        <v>2792</v>
      </c>
      <c r="T20" s="121">
        <v>2964</v>
      </c>
      <c r="U20" s="121"/>
      <c r="V20" s="121">
        <v>4580</v>
      </c>
      <c r="W20" s="121">
        <v>2117</v>
      </c>
      <c r="X20" s="121">
        <v>2463</v>
      </c>
      <c r="Y20" s="121"/>
      <c r="Z20" s="121">
        <v>1380</v>
      </c>
      <c r="AA20" s="121">
        <v>611</v>
      </c>
      <c r="AB20" s="121">
        <v>769</v>
      </c>
    </row>
    <row r="21" spans="1:28" ht="15" customHeight="1" x14ac:dyDescent="0.25">
      <c r="A21" s="110" t="s">
        <v>87</v>
      </c>
      <c r="B21" s="121">
        <v>15302</v>
      </c>
      <c r="C21" s="121">
        <v>7569</v>
      </c>
      <c r="D21" s="121">
        <v>7733</v>
      </c>
      <c r="E21" s="121"/>
      <c r="F21" s="121">
        <v>3426</v>
      </c>
      <c r="G21" s="121">
        <v>1739</v>
      </c>
      <c r="H21" s="121">
        <v>1687</v>
      </c>
      <c r="I21" s="121"/>
      <c r="J21" s="121">
        <v>3137</v>
      </c>
      <c r="K21" s="121">
        <v>1595</v>
      </c>
      <c r="L21" s="121">
        <v>1542</v>
      </c>
      <c r="M21" s="121"/>
      <c r="N21" s="121">
        <v>2670</v>
      </c>
      <c r="O21" s="121">
        <v>1321</v>
      </c>
      <c r="P21" s="121">
        <v>1349</v>
      </c>
      <c r="Q21" s="121"/>
      <c r="R21" s="121">
        <v>3055</v>
      </c>
      <c r="S21" s="121">
        <v>1489</v>
      </c>
      <c r="T21" s="121">
        <v>1566</v>
      </c>
      <c r="U21" s="121"/>
      <c r="V21" s="121">
        <v>2592</v>
      </c>
      <c r="W21" s="121">
        <v>1244</v>
      </c>
      <c r="X21" s="121">
        <v>1348</v>
      </c>
      <c r="Y21" s="121"/>
      <c r="Z21" s="121">
        <v>422</v>
      </c>
      <c r="AA21" s="121">
        <v>181</v>
      </c>
      <c r="AB21" s="121">
        <v>241</v>
      </c>
    </row>
    <row r="22" spans="1:28" ht="15" customHeight="1" x14ac:dyDescent="0.25">
      <c r="A22" s="110" t="s">
        <v>88</v>
      </c>
      <c r="B22" s="121">
        <v>16348</v>
      </c>
      <c r="C22" s="121">
        <v>7894</v>
      </c>
      <c r="D22" s="121">
        <v>8454</v>
      </c>
      <c r="E22" s="121"/>
      <c r="F22" s="121">
        <v>3908</v>
      </c>
      <c r="G22" s="121">
        <v>1977</v>
      </c>
      <c r="H22" s="121">
        <v>1931</v>
      </c>
      <c r="I22" s="121"/>
      <c r="J22" s="121">
        <v>3428</v>
      </c>
      <c r="K22" s="121">
        <v>1716</v>
      </c>
      <c r="L22" s="121">
        <v>1712</v>
      </c>
      <c r="M22" s="121"/>
      <c r="N22" s="121">
        <v>2888</v>
      </c>
      <c r="O22" s="121">
        <v>1421</v>
      </c>
      <c r="P22" s="121">
        <v>1467</v>
      </c>
      <c r="Q22" s="121"/>
      <c r="R22" s="121">
        <v>2934</v>
      </c>
      <c r="S22" s="121">
        <v>1397</v>
      </c>
      <c r="T22" s="121">
        <v>1537</v>
      </c>
      <c r="U22" s="121"/>
      <c r="V22" s="121">
        <v>2338</v>
      </c>
      <c r="W22" s="121">
        <v>1028</v>
      </c>
      <c r="X22" s="121">
        <v>1310</v>
      </c>
      <c r="Y22" s="121"/>
      <c r="Z22" s="121">
        <v>852</v>
      </c>
      <c r="AA22" s="121">
        <v>355</v>
      </c>
      <c r="AB22" s="121">
        <v>497</v>
      </c>
    </row>
    <row r="23" spans="1:28" ht="15" customHeight="1" x14ac:dyDescent="0.25">
      <c r="A23" s="110" t="s">
        <v>89</v>
      </c>
      <c r="B23" s="121">
        <v>4827</v>
      </c>
      <c r="C23" s="121">
        <v>2318</v>
      </c>
      <c r="D23" s="121">
        <v>2509</v>
      </c>
      <c r="E23" s="121"/>
      <c r="F23" s="121">
        <v>1353</v>
      </c>
      <c r="G23" s="121">
        <v>716</v>
      </c>
      <c r="H23" s="121">
        <v>637</v>
      </c>
      <c r="I23" s="121"/>
      <c r="J23" s="121">
        <v>1018</v>
      </c>
      <c r="K23" s="121">
        <v>504</v>
      </c>
      <c r="L23" s="121">
        <v>514</v>
      </c>
      <c r="M23" s="121"/>
      <c r="N23" s="121">
        <v>804</v>
      </c>
      <c r="O23" s="121">
        <v>374</v>
      </c>
      <c r="P23" s="121">
        <v>430</v>
      </c>
      <c r="Q23" s="121"/>
      <c r="R23" s="121">
        <v>824</v>
      </c>
      <c r="S23" s="121">
        <v>380</v>
      </c>
      <c r="T23" s="121">
        <v>444</v>
      </c>
      <c r="U23" s="121"/>
      <c r="V23" s="121">
        <v>652</v>
      </c>
      <c r="W23" s="121">
        <v>286</v>
      </c>
      <c r="X23" s="121">
        <v>366</v>
      </c>
      <c r="Y23" s="121"/>
      <c r="Z23" s="121">
        <v>176</v>
      </c>
      <c r="AA23" s="121">
        <v>58</v>
      </c>
      <c r="AB23" s="121">
        <v>118</v>
      </c>
    </row>
    <row r="24" spans="1:28" ht="15" customHeight="1" x14ac:dyDescent="0.25">
      <c r="A24" s="157" t="s">
        <v>90</v>
      </c>
      <c r="B24" s="121">
        <v>29089</v>
      </c>
      <c r="C24" s="121">
        <v>14603</v>
      </c>
      <c r="D24" s="121">
        <v>14486</v>
      </c>
      <c r="E24" s="121"/>
      <c r="F24" s="121">
        <v>7229</v>
      </c>
      <c r="G24" s="121">
        <v>3877</v>
      </c>
      <c r="H24" s="121">
        <v>3352</v>
      </c>
      <c r="I24" s="121"/>
      <c r="J24" s="121">
        <v>5920</v>
      </c>
      <c r="K24" s="121">
        <v>3048</v>
      </c>
      <c r="L24" s="121">
        <v>2872</v>
      </c>
      <c r="M24" s="121"/>
      <c r="N24" s="121">
        <v>4840</v>
      </c>
      <c r="O24" s="121">
        <v>2384</v>
      </c>
      <c r="P24" s="121">
        <v>2456</v>
      </c>
      <c r="Q24" s="121"/>
      <c r="R24" s="121">
        <v>5546</v>
      </c>
      <c r="S24" s="121">
        <v>2731</v>
      </c>
      <c r="T24" s="121">
        <v>2815</v>
      </c>
      <c r="U24" s="121"/>
      <c r="V24" s="121">
        <v>4343</v>
      </c>
      <c r="W24" s="121">
        <v>2000</v>
      </c>
      <c r="X24" s="121">
        <v>2343</v>
      </c>
      <c r="Y24" s="121"/>
      <c r="Z24" s="121">
        <v>1211</v>
      </c>
      <c r="AA24" s="121">
        <v>563</v>
      </c>
      <c r="AB24" s="121">
        <v>648</v>
      </c>
    </row>
    <row r="25" spans="1:28" ht="15" customHeight="1" x14ac:dyDescent="0.25">
      <c r="A25" s="110" t="s">
        <v>91</v>
      </c>
      <c r="B25" s="121">
        <v>6500</v>
      </c>
      <c r="C25" s="121">
        <v>3298</v>
      </c>
      <c r="D25" s="121">
        <v>3202</v>
      </c>
      <c r="E25" s="121"/>
      <c r="F25" s="121">
        <v>1545</v>
      </c>
      <c r="G25" s="121">
        <v>799</v>
      </c>
      <c r="H25" s="121">
        <v>746</v>
      </c>
      <c r="I25" s="121"/>
      <c r="J25" s="121">
        <v>1298</v>
      </c>
      <c r="K25" s="121">
        <v>669</v>
      </c>
      <c r="L25" s="121">
        <v>629</v>
      </c>
      <c r="M25" s="121"/>
      <c r="N25" s="121">
        <v>1181</v>
      </c>
      <c r="O25" s="121">
        <v>620</v>
      </c>
      <c r="P25" s="121">
        <v>561</v>
      </c>
      <c r="Q25" s="121"/>
      <c r="R25" s="121">
        <v>1323</v>
      </c>
      <c r="S25" s="121">
        <v>665</v>
      </c>
      <c r="T25" s="121">
        <v>658</v>
      </c>
      <c r="U25" s="121"/>
      <c r="V25" s="121">
        <v>1029</v>
      </c>
      <c r="W25" s="121">
        <v>475</v>
      </c>
      <c r="X25" s="121">
        <v>554</v>
      </c>
      <c r="Y25" s="121"/>
      <c r="Z25" s="121">
        <v>124</v>
      </c>
      <c r="AA25" s="121">
        <v>70</v>
      </c>
      <c r="AB25" s="121">
        <v>54</v>
      </c>
    </row>
    <row r="26" spans="1:28" ht="15" customHeight="1" x14ac:dyDescent="0.25">
      <c r="A26" s="110" t="s">
        <v>92</v>
      </c>
      <c r="B26" s="121">
        <v>27903</v>
      </c>
      <c r="C26" s="121">
        <v>13590</v>
      </c>
      <c r="D26" s="121">
        <v>14313</v>
      </c>
      <c r="E26" s="121"/>
      <c r="F26" s="121">
        <v>6589</v>
      </c>
      <c r="G26" s="121">
        <v>3318</v>
      </c>
      <c r="H26" s="121">
        <v>3271</v>
      </c>
      <c r="I26" s="121"/>
      <c r="J26" s="121">
        <v>5513</v>
      </c>
      <c r="K26" s="121">
        <v>2777</v>
      </c>
      <c r="L26" s="121">
        <v>2736</v>
      </c>
      <c r="M26" s="121"/>
      <c r="N26" s="121">
        <v>4822</v>
      </c>
      <c r="O26" s="121">
        <v>2411</v>
      </c>
      <c r="P26" s="121">
        <v>2411</v>
      </c>
      <c r="Q26" s="121"/>
      <c r="R26" s="121">
        <v>5414</v>
      </c>
      <c r="S26" s="121">
        <v>2527</v>
      </c>
      <c r="T26" s="121">
        <v>2887</v>
      </c>
      <c r="U26" s="121"/>
      <c r="V26" s="121">
        <v>4410</v>
      </c>
      <c r="W26" s="121">
        <v>2064</v>
      </c>
      <c r="X26" s="121">
        <v>2346</v>
      </c>
      <c r="Y26" s="121"/>
      <c r="Z26" s="121">
        <v>1155</v>
      </c>
      <c r="AA26" s="121">
        <v>493</v>
      </c>
      <c r="AB26" s="121">
        <v>662</v>
      </c>
    </row>
    <row r="27" spans="1:28" ht="15" customHeight="1" x14ac:dyDescent="0.25">
      <c r="A27" s="110" t="s">
        <v>93</v>
      </c>
      <c r="B27" s="121">
        <v>5230</v>
      </c>
      <c r="C27" s="121">
        <v>2545</v>
      </c>
      <c r="D27" s="121">
        <v>2685</v>
      </c>
      <c r="E27" s="121"/>
      <c r="F27" s="121">
        <v>1357</v>
      </c>
      <c r="G27" s="121">
        <v>680</v>
      </c>
      <c r="H27" s="121">
        <v>677</v>
      </c>
      <c r="I27" s="121"/>
      <c r="J27" s="121">
        <v>1117</v>
      </c>
      <c r="K27" s="121">
        <v>605</v>
      </c>
      <c r="L27" s="121">
        <v>512</v>
      </c>
      <c r="M27" s="121"/>
      <c r="N27" s="121">
        <v>952</v>
      </c>
      <c r="O27" s="121">
        <v>445</v>
      </c>
      <c r="P27" s="121">
        <v>507</v>
      </c>
      <c r="Q27" s="121"/>
      <c r="R27" s="121">
        <v>925</v>
      </c>
      <c r="S27" s="121">
        <v>426</v>
      </c>
      <c r="T27" s="121">
        <v>499</v>
      </c>
      <c r="U27" s="121"/>
      <c r="V27" s="121">
        <v>779</v>
      </c>
      <c r="W27" s="121">
        <v>359</v>
      </c>
      <c r="X27" s="121">
        <v>420</v>
      </c>
      <c r="Y27" s="121"/>
      <c r="Z27" s="121">
        <v>100</v>
      </c>
      <c r="AA27" s="121">
        <v>30</v>
      </c>
      <c r="AB27" s="121">
        <v>70</v>
      </c>
    </row>
    <row r="28" spans="1:28" ht="15" customHeight="1" x14ac:dyDescent="0.25">
      <c r="A28" s="110" t="s">
        <v>94</v>
      </c>
      <c r="B28" s="121">
        <v>9507</v>
      </c>
      <c r="C28" s="121">
        <v>4613</v>
      </c>
      <c r="D28" s="121">
        <v>4894</v>
      </c>
      <c r="E28" s="121"/>
      <c r="F28" s="121">
        <v>2502</v>
      </c>
      <c r="G28" s="121">
        <v>1327</v>
      </c>
      <c r="H28" s="121">
        <v>1175</v>
      </c>
      <c r="I28" s="121"/>
      <c r="J28" s="121">
        <v>1923</v>
      </c>
      <c r="K28" s="121">
        <v>985</v>
      </c>
      <c r="L28" s="121">
        <v>938</v>
      </c>
      <c r="M28" s="121"/>
      <c r="N28" s="121">
        <v>1735</v>
      </c>
      <c r="O28" s="121">
        <v>819</v>
      </c>
      <c r="P28" s="121">
        <v>916</v>
      </c>
      <c r="Q28" s="121"/>
      <c r="R28" s="121">
        <v>1763</v>
      </c>
      <c r="S28" s="121">
        <v>788</v>
      </c>
      <c r="T28" s="121">
        <v>975</v>
      </c>
      <c r="U28" s="121"/>
      <c r="V28" s="121">
        <v>1316</v>
      </c>
      <c r="W28" s="121">
        <v>591</v>
      </c>
      <c r="X28" s="121">
        <v>725</v>
      </c>
      <c r="Y28" s="121"/>
      <c r="Z28" s="121">
        <v>268</v>
      </c>
      <c r="AA28" s="121">
        <v>103</v>
      </c>
      <c r="AB28" s="121">
        <v>165</v>
      </c>
    </row>
    <row r="29" spans="1:28" ht="15" customHeight="1" x14ac:dyDescent="0.25">
      <c r="A29" s="110" t="s">
        <v>95</v>
      </c>
      <c r="B29" s="121">
        <v>6084</v>
      </c>
      <c r="C29" s="121">
        <v>2959</v>
      </c>
      <c r="D29" s="121">
        <v>3125</v>
      </c>
      <c r="E29" s="121"/>
      <c r="F29" s="121">
        <v>1222</v>
      </c>
      <c r="G29" s="121">
        <v>629</v>
      </c>
      <c r="H29" s="121">
        <v>593</v>
      </c>
      <c r="I29" s="121"/>
      <c r="J29" s="121">
        <v>1046</v>
      </c>
      <c r="K29" s="121">
        <v>540</v>
      </c>
      <c r="L29" s="121">
        <v>506</v>
      </c>
      <c r="M29" s="121"/>
      <c r="N29" s="121">
        <v>1004</v>
      </c>
      <c r="O29" s="121">
        <v>517</v>
      </c>
      <c r="P29" s="121">
        <v>487</v>
      </c>
      <c r="Q29" s="121"/>
      <c r="R29" s="121">
        <v>1194</v>
      </c>
      <c r="S29" s="121">
        <v>554</v>
      </c>
      <c r="T29" s="121">
        <v>640</v>
      </c>
      <c r="U29" s="121"/>
      <c r="V29" s="121">
        <v>1156</v>
      </c>
      <c r="W29" s="121">
        <v>533</v>
      </c>
      <c r="X29" s="121">
        <v>623</v>
      </c>
      <c r="Y29" s="121"/>
      <c r="Z29" s="121">
        <v>462</v>
      </c>
      <c r="AA29" s="121">
        <v>186</v>
      </c>
      <c r="AB29" s="121">
        <v>276</v>
      </c>
    </row>
    <row r="30" spans="1:28" ht="15" customHeight="1" x14ac:dyDescent="0.25">
      <c r="A30" s="110" t="s">
        <v>96</v>
      </c>
      <c r="B30" s="121">
        <v>7425</v>
      </c>
      <c r="C30" s="121">
        <v>3609</v>
      </c>
      <c r="D30" s="121">
        <v>3816</v>
      </c>
      <c r="E30" s="121"/>
      <c r="F30" s="121">
        <v>1611</v>
      </c>
      <c r="G30" s="121">
        <v>841</v>
      </c>
      <c r="H30" s="121">
        <v>770</v>
      </c>
      <c r="I30" s="121"/>
      <c r="J30" s="121">
        <v>1393</v>
      </c>
      <c r="K30" s="121">
        <v>703</v>
      </c>
      <c r="L30" s="121">
        <v>690</v>
      </c>
      <c r="M30" s="121"/>
      <c r="N30" s="121">
        <v>1228</v>
      </c>
      <c r="O30" s="121">
        <v>608</v>
      </c>
      <c r="P30" s="121">
        <v>620</v>
      </c>
      <c r="Q30" s="121"/>
      <c r="R30" s="121">
        <v>1397</v>
      </c>
      <c r="S30" s="121">
        <v>644</v>
      </c>
      <c r="T30" s="121">
        <v>753</v>
      </c>
      <c r="U30" s="121"/>
      <c r="V30" s="121">
        <v>1288</v>
      </c>
      <c r="W30" s="121">
        <v>593</v>
      </c>
      <c r="X30" s="121">
        <v>695</v>
      </c>
      <c r="Y30" s="121"/>
      <c r="Z30" s="121">
        <v>508</v>
      </c>
      <c r="AA30" s="121">
        <v>220</v>
      </c>
      <c r="AB30" s="121">
        <v>288</v>
      </c>
    </row>
    <row r="31" spans="1:28" ht="15" customHeight="1" x14ac:dyDescent="0.25">
      <c r="A31" s="110" t="s">
        <v>97</v>
      </c>
      <c r="B31" s="121">
        <v>5367</v>
      </c>
      <c r="C31" s="121">
        <v>2621</v>
      </c>
      <c r="D31" s="121">
        <v>2746</v>
      </c>
      <c r="E31" s="121"/>
      <c r="F31" s="121">
        <v>1105</v>
      </c>
      <c r="G31" s="121">
        <v>563</v>
      </c>
      <c r="H31" s="121">
        <v>542</v>
      </c>
      <c r="I31" s="121"/>
      <c r="J31" s="121">
        <v>1047</v>
      </c>
      <c r="K31" s="121">
        <v>526</v>
      </c>
      <c r="L31" s="121">
        <v>521</v>
      </c>
      <c r="M31" s="121"/>
      <c r="N31" s="121">
        <v>966</v>
      </c>
      <c r="O31" s="121">
        <v>462</v>
      </c>
      <c r="P31" s="121">
        <v>504</v>
      </c>
      <c r="Q31" s="121"/>
      <c r="R31" s="121">
        <v>1075</v>
      </c>
      <c r="S31" s="121">
        <v>534</v>
      </c>
      <c r="T31" s="121">
        <v>541</v>
      </c>
      <c r="U31" s="121"/>
      <c r="V31" s="121">
        <v>995</v>
      </c>
      <c r="W31" s="121">
        <v>457</v>
      </c>
      <c r="X31" s="121">
        <v>538</v>
      </c>
      <c r="Y31" s="121"/>
      <c r="Z31" s="121">
        <v>179</v>
      </c>
      <c r="AA31" s="121">
        <v>79</v>
      </c>
      <c r="AB31" s="121">
        <v>100</v>
      </c>
    </row>
    <row r="32" spans="1:28" ht="15" customHeight="1" x14ac:dyDescent="0.25">
      <c r="A32" s="110" t="s">
        <v>98</v>
      </c>
      <c r="B32" s="121">
        <v>9913</v>
      </c>
      <c r="C32" s="121">
        <v>4864</v>
      </c>
      <c r="D32" s="121">
        <v>5049</v>
      </c>
      <c r="E32" s="121"/>
      <c r="F32" s="121">
        <v>2640</v>
      </c>
      <c r="G32" s="121">
        <v>1368</v>
      </c>
      <c r="H32" s="121">
        <v>1272</v>
      </c>
      <c r="I32" s="121"/>
      <c r="J32" s="121">
        <v>2081</v>
      </c>
      <c r="K32" s="121">
        <v>1067</v>
      </c>
      <c r="L32" s="121">
        <v>1014</v>
      </c>
      <c r="M32" s="121"/>
      <c r="N32" s="121">
        <v>1627</v>
      </c>
      <c r="O32" s="121">
        <v>835</v>
      </c>
      <c r="P32" s="121">
        <v>792</v>
      </c>
      <c r="Q32" s="121"/>
      <c r="R32" s="121">
        <v>1970</v>
      </c>
      <c r="S32" s="121">
        <v>911</v>
      </c>
      <c r="T32" s="121">
        <v>1059</v>
      </c>
      <c r="U32" s="121"/>
      <c r="V32" s="121">
        <v>1362</v>
      </c>
      <c r="W32" s="121">
        <v>577</v>
      </c>
      <c r="X32" s="121">
        <v>785</v>
      </c>
      <c r="Y32" s="121"/>
      <c r="Z32" s="121">
        <v>233</v>
      </c>
      <c r="AA32" s="121">
        <v>106</v>
      </c>
      <c r="AB32" s="121">
        <v>127</v>
      </c>
    </row>
    <row r="33" spans="1:28" ht="15" customHeight="1" x14ac:dyDescent="0.25">
      <c r="A33" s="110" t="s">
        <v>99</v>
      </c>
      <c r="B33" s="121">
        <v>11198</v>
      </c>
      <c r="C33" s="121">
        <v>5531</v>
      </c>
      <c r="D33" s="121">
        <v>5667</v>
      </c>
      <c r="E33" s="121"/>
      <c r="F33" s="121">
        <v>2416</v>
      </c>
      <c r="G33" s="121">
        <v>1269</v>
      </c>
      <c r="H33" s="121">
        <v>1147</v>
      </c>
      <c r="I33" s="121"/>
      <c r="J33" s="121">
        <v>2166</v>
      </c>
      <c r="K33" s="121">
        <v>1097</v>
      </c>
      <c r="L33" s="121">
        <v>1069</v>
      </c>
      <c r="M33" s="121"/>
      <c r="N33" s="121">
        <v>2047</v>
      </c>
      <c r="O33" s="121">
        <v>1081</v>
      </c>
      <c r="P33" s="121">
        <v>966</v>
      </c>
      <c r="Q33" s="121"/>
      <c r="R33" s="121">
        <v>2100</v>
      </c>
      <c r="S33" s="121">
        <v>998</v>
      </c>
      <c r="T33" s="121">
        <v>1102</v>
      </c>
      <c r="U33" s="121"/>
      <c r="V33" s="121">
        <v>1926</v>
      </c>
      <c r="W33" s="121">
        <v>851</v>
      </c>
      <c r="X33" s="121">
        <v>1075</v>
      </c>
      <c r="Y33" s="121"/>
      <c r="Z33" s="121">
        <v>543</v>
      </c>
      <c r="AA33" s="121">
        <v>235</v>
      </c>
      <c r="AB33" s="121">
        <v>308</v>
      </c>
    </row>
    <row r="34" spans="1:28" ht="15" customHeight="1" x14ac:dyDescent="0.25">
      <c r="A34" s="110" t="s">
        <v>100</v>
      </c>
      <c r="B34" s="121">
        <v>5899</v>
      </c>
      <c r="C34" s="121">
        <v>2823</v>
      </c>
      <c r="D34" s="121">
        <v>3076</v>
      </c>
      <c r="E34" s="121"/>
      <c r="F34" s="121">
        <v>1358</v>
      </c>
      <c r="G34" s="121">
        <v>703</v>
      </c>
      <c r="H34" s="121">
        <v>655</v>
      </c>
      <c r="I34" s="121"/>
      <c r="J34" s="121">
        <v>1144</v>
      </c>
      <c r="K34" s="121">
        <v>576</v>
      </c>
      <c r="L34" s="121">
        <v>568</v>
      </c>
      <c r="M34" s="121"/>
      <c r="N34" s="121">
        <v>991</v>
      </c>
      <c r="O34" s="121">
        <v>491</v>
      </c>
      <c r="P34" s="121">
        <v>500</v>
      </c>
      <c r="Q34" s="121"/>
      <c r="R34" s="121">
        <v>1145</v>
      </c>
      <c r="S34" s="121">
        <v>489</v>
      </c>
      <c r="T34" s="121">
        <v>656</v>
      </c>
      <c r="U34" s="121"/>
      <c r="V34" s="121">
        <v>905</v>
      </c>
      <c r="W34" s="121">
        <v>405</v>
      </c>
      <c r="X34" s="121">
        <v>500</v>
      </c>
      <c r="Y34" s="121"/>
      <c r="Z34" s="121">
        <v>356</v>
      </c>
      <c r="AA34" s="121">
        <v>159</v>
      </c>
      <c r="AB34" s="121">
        <v>197</v>
      </c>
    </row>
    <row r="35" spans="1:28" ht="15" customHeight="1" x14ac:dyDescent="0.25">
      <c r="A35" s="110" t="s">
        <v>101</v>
      </c>
      <c r="B35" s="121">
        <v>7372</v>
      </c>
      <c r="C35" s="121">
        <v>3584</v>
      </c>
      <c r="D35" s="121">
        <v>3788</v>
      </c>
      <c r="E35" s="121"/>
      <c r="F35" s="121">
        <v>1668</v>
      </c>
      <c r="G35" s="121">
        <v>876</v>
      </c>
      <c r="H35" s="121">
        <v>792</v>
      </c>
      <c r="I35" s="121"/>
      <c r="J35" s="121">
        <v>1487</v>
      </c>
      <c r="K35" s="121">
        <v>796</v>
      </c>
      <c r="L35" s="121">
        <v>691</v>
      </c>
      <c r="M35" s="121"/>
      <c r="N35" s="121">
        <v>1237</v>
      </c>
      <c r="O35" s="121">
        <v>620</v>
      </c>
      <c r="P35" s="121">
        <v>617</v>
      </c>
      <c r="Q35" s="121"/>
      <c r="R35" s="121">
        <v>1554</v>
      </c>
      <c r="S35" s="121">
        <v>690</v>
      </c>
      <c r="T35" s="121">
        <v>864</v>
      </c>
      <c r="U35" s="121"/>
      <c r="V35" s="121">
        <v>1204</v>
      </c>
      <c r="W35" s="121">
        <v>518</v>
      </c>
      <c r="X35" s="121">
        <v>686</v>
      </c>
      <c r="Y35" s="121"/>
      <c r="Z35" s="121">
        <v>222</v>
      </c>
      <c r="AA35" s="121">
        <v>84</v>
      </c>
      <c r="AB35" s="121">
        <v>138</v>
      </c>
    </row>
    <row r="36" spans="1:28" ht="15" customHeight="1" x14ac:dyDescent="0.25">
      <c r="A36" s="110" t="s">
        <v>102</v>
      </c>
      <c r="B36" s="121">
        <v>1887</v>
      </c>
      <c r="C36" s="121">
        <v>883</v>
      </c>
      <c r="D36" s="121">
        <v>1004</v>
      </c>
      <c r="E36" s="121"/>
      <c r="F36" s="121">
        <v>451</v>
      </c>
      <c r="G36" s="121">
        <v>232</v>
      </c>
      <c r="H36" s="121">
        <v>219</v>
      </c>
      <c r="I36" s="121"/>
      <c r="J36" s="121">
        <v>362</v>
      </c>
      <c r="K36" s="121">
        <v>186</v>
      </c>
      <c r="L36" s="121">
        <v>176</v>
      </c>
      <c r="M36" s="121"/>
      <c r="N36" s="121">
        <v>299</v>
      </c>
      <c r="O36" s="121">
        <v>152</v>
      </c>
      <c r="P36" s="121">
        <v>147</v>
      </c>
      <c r="Q36" s="121"/>
      <c r="R36" s="121">
        <v>371</v>
      </c>
      <c r="S36" s="121">
        <v>165</v>
      </c>
      <c r="T36" s="121">
        <v>206</v>
      </c>
      <c r="U36" s="121"/>
      <c r="V36" s="121">
        <v>257</v>
      </c>
      <c r="W36" s="121">
        <v>96</v>
      </c>
      <c r="X36" s="121">
        <v>161</v>
      </c>
      <c r="Y36" s="121"/>
      <c r="Z36" s="121">
        <v>147</v>
      </c>
      <c r="AA36" s="121">
        <v>52</v>
      </c>
      <c r="AB36" s="121">
        <v>95</v>
      </c>
    </row>
    <row r="37" spans="1:28" ht="15" customHeight="1" x14ac:dyDescent="0.25">
      <c r="A37" s="110" t="s">
        <v>103</v>
      </c>
      <c r="B37" s="121">
        <v>16054</v>
      </c>
      <c r="C37" s="121">
        <v>7653</v>
      </c>
      <c r="D37" s="121">
        <v>8401</v>
      </c>
      <c r="E37" s="121"/>
      <c r="F37" s="121">
        <v>4012</v>
      </c>
      <c r="G37" s="121">
        <v>2101</v>
      </c>
      <c r="H37" s="121">
        <v>1911</v>
      </c>
      <c r="I37" s="121"/>
      <c r="J37" s="121">
        <v>3319</v>
      </c>
      <c r="K37" s="121">
        <v>1637</v>
      </c>
      <c r="L37" s="121">
        <v>1682</v>
      </c>
      <c r="M37" s="121"/>
      <c r="N37" s="121">
        <v>2712</v>
      </c>
      <c r="O37" s="121">
        <v>1285</v>
      </c>
      <c r="P37" s="121">
        <v>1427</v>
      </c>
      <c r="Q37" s="121"/>
      <c r="R37" s="121">
        <v>2997</v>
      </c>
      <c r="S37" s="121">
        <v>1317</v>
      </c>
      <c r="T37" s="121">
        <v>1680</v>
      </c>
      <c r="U37" s="121"/>
      <c r="V37" s="121">
        <v>2398</v>
      </c>
      <c r="W37" s="121">
        <v>1074</v>
      </c>
      <c r="X37" s="121">
        <v>1324</v>
      </c>
      <c r="Y37" s="121"/>
      <c r="Z37" s="121">
        <v>616</v>
      </c>
      <c r="AA37" s="121">
        <v>239</v>
      </c>
      <c r="AB37" s="121">
        <v>377</v>
      </c>
    </row>
    <row r="38" spans="1:28" ht="15" customHeight="1" x14ac:dyDescent="0.25">
      <c r="A38" s="110" t="s">
        <v>104</v>
      </c>
      <c r="B38" s="121">
        <v>12948</v>
      </c>
      <c r="C38" s="121">
        <v>6348</v>
      </c>
      <c r="D38" s="121">
        <v>6600</v>
      </c>
      <c r="E38" s="121"/>
      <c r="F38" s="121">
        <v>3078</v>
      </c>
      <c r="G38" s="121">
        <v>1616</v>
      </c>
      <c r="H38" s="121">
        <v>1462</v>
      </c>
      <c r="I38" s="121"/>
      <c r="J38" s="121">
        <v>2713</v>
      </c>
      <c r="K38" s="121">
        <v>1369</v>
      </c>
      <c r="L38" s="121">
        <v>1344</v>
      </c>
      <c r="M38" s="121"/>
      <c r="N38" s="121">
        <v>2325</v>
      </c>
      <c r="O38" s="121">
        <v>1112</v>
      </c>
      <c r="P38" s="121">
        <v>1213</v>
      </c>
      <c r="Q38" s="121"/>
      <c r="R38" s="121">
        <v>2466</v>
      </c>
      <c r="S38" s="121">
        <v>1168</v>
      </c>
      <c r="T38" s="121">
        <v>1298</v>
      </c>
      <c r="U38" s="121"/>
      <c r="V38" s="121">
        <v>1940</v>
      </c>
      <c r="W38" s="121">
        <v>863</v>
      </c>
      <c r="X38" s="121">
        <v>1077</v>
      </c>
      <c r="Y38" s="121"/>
      <c r="Z38" s="121">
        <v>426</v>
      </c>
      <c r="AA38" s="121">
        <v>220</v>
      </c>
      <c r="AB38" s="121">
        <v>206</v>
      </c>
    </row>
    <row r="39" spans="1:28" ht="15" customHeight="1" thickBot="1" x14ac:dyDescent="0.3">
      <c r="A39" s="125" t="s">
        <v>105</v>
      </c>
      <c r="B39" s="123">
        <v>1993</v>
      </c>
      <c r="C39" s="123">
        <v>1032</v>
      </c>
      <c r="D39" s="123">
        <v>961</v>
      </c>
      <c r="E39" s="123"/>
      <c r="F39" s="123">
        <v>625</v>
      </c>
      <c r="G39" s="123">
        <v>316</v>
      </c>
      <c r="H39" s="123">
        <v>309</v>
      </c>
      <c r="I39" s="123"/>
      <c r="J39" s="123">
        <v>457</v>
      </c>
      <c r="K39" s="123">
        <v>241</v>
      </c>
      <c r="L39" s="123">
        <v>216</v>
      </c>
      <c r="M39" s="123"/>
      <c r="N39" s="123">
        <v>317</v>
      </c>
      <c r="O39" s="123">
        <v>159</v>
      </c>
      <c r="P39" s="123">
        <v>158</v>
      </c>
      <c r="Q39" s="123"/>
      <c r="R39" s="123">
        <v>290</v>
      </c>
      <c r="S39" s="123">
        <v>168</v>
      </c>
      <c r="T39" s="123">
        <v>122</v>
      </c>
      <c r="U39" s="123"/>
      <c r="V39" s="123">
        <v>221</v>
      </c>
      <c r="W39" s="123">
        <v>115</v>
      </c>
      <c r="X39" s="123">
        <v>106</v>
      </c>
      <c r="Y39" s="123"/>
      <c r="Z39" s="123">
        <v>83</v>
      </c>
      <c r="AA39" s="123">
        <v>33</v>
      </c>
      <c r="AB39" s="123">
        <v>50</v>
      </c>
    </row>
    <row r="40" spans="1:28" ht="15" customHeight="1" x14ac:dyDescent="0.25">
      <c r="A40" s="303" t="s">
        <v>260</v>
      </c>
      <c r="B40" s="303"/>
      <c r="C40" s="303"/>
      <c r="D40" s="303"/>
      <c r="E40" s="303"/>
      <c r="F40" s="303"/>
      <c r="G40" s="303"/>
      <c r="H40" s="303"/>
      <c r="I40" s="303"/>
      <c r="J40" s="303"/>
      <c r="K40" s="303"/>
      <c r="L40" s="303"/>
      <c r="M40" s="303"/>
      <c r="N40" s="303"/>
      <c r="O40" s="303"/>
      <c r="P40" s="303"/>
      <c r="Q40" s="303"/>
      <c r="R40" s="303"/>
      <c r="S40" s="303"/>
      <c r="T40" s="303"/>
      <c r="U40" s="303"/>
      <c r="V40" s="303"/>
      <c r="W40" s="303"/>
      <c r="X40" s="303"/>
      <c r="Y40" s="303"/>
      <c r="Z40" s="303"/>
      <c r="AA40" s="303"/>
      <c r="AB40" s="303"/>
    </row>
    <row r="41" spans="1:28" ht="15" customHeight="1" x14ac:dyDescent="0.25">
      <c r="A41" s="304" t="s">
        <v>243</v>
      </c>
      <c r="B41" s="304"/>
      <c r="C41" s="304"/>
      <c r="D41" s="304"/>
      <c r="E41" s="304"/>
      <c r="F41" s="304"/>
      <c r="G41" s="304"/>
      <c r="H41" s="304"/>
      <c r="I41" s="304"/>
      <c r="J41" s="304"/>
      <c r="K41" s="304"/>
      <c r="L41" s="304"/>
      <c r="M41" s="304"/>
      <c r="N41" s="304"/>
      <c r="O41" s="304"/>
      <c r="P41" s="304"/>
      <c r="Q41" s="304"/>
      <c r="R41" s="304"/>
      <c r="S41" s="304"/>
      <c r="T41" s="304"/>
      <c r="U41" s="304"/>
      <c r="V41" s="304"/>
      <c r="W41" s="304"/>
      <c r="X41" s="304"/>
      <c r="Y41" s="304"/>
      <c r="Z41" s="304"/>
      <c r="AA41" s="304"/>
      <c r="AB41" s="304"/>
    </row>
  </sheetData>
  <mergeCells count="17">
    <mergeCell ref="A41:AB41"/>
    <mergeCell ref="A8:A9"/>
    <mergeCell ref="B8:D8"/>
    <mergeCell ref="F8:H8"/>
    <mergeCell ref="J8:L8"/>
    <mergeCell ref="N8:P8"/>
    <mergeCell ref="AE1:AF2"/>
    <mergeCell ref="R8:T8"/>
    <mergeCell ref="V8:X8"/>
    <mergeCell ref="Z8:AB8"/>
    <mergeCell ref="A40:AB40"/>
    <mergeCell ref="A6:AB6"/>
    <mergeCell ref="A1:AB1"/>
    <mergeCell ref="A2:AB2"/>
    <mergeCell ref="A3:AB3"/>
    <mergeCell ref="A4:AB4"/>
    <mergeCell ref="A5:AB5"/>
  </mergeCells>
  <hyperlinks>
    <hyperlink ref="AE1" r:id="rId1" location="INDICE!A1"/>
  </hyperlinks>
  <printOptions horizontalCentered="1"/>
  <pageMargins left="0.59055118110236227" right="0.59055118110236227" top="0.59055118110236227" bottom="0.98425196850393704" header="0" footer="0"/>
  <pageSetup scale="68" orientation="landscape" r:id="rId2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J176"/>
  <sheetViews>
    <sheetView topLeftCell="A103" zoomScaleNormal="100" zoomScaleSheetLayoutView="100" workbookViewId="0">
      <selection activeCell="P136" sqref="P136"/>
    </sheetView>
  </sheetViews>
  <sheetFormatPr baseColWidth="10" defaultRowHeight="15" customHeight="1" x14ac:dyDescent="0.2"/>
  <cols>
    <col min="1" max="1" width="19.28515625" style="104" customWidth="1"/>
    <col min="2" max="4" width="7.42578125" style="104" bestFit="1" customWidth="1"/>
    <col min="5" max="5" width="1.42578125" style="104" customWidth="1"/>
    <col min="6" max="8" width="7" style="104" bestFit="1" customWidth="1"/>
    <col min="9" max="9" width="1.42578125" style="104" customWidth="1"/>
    <col min="10" max="12" width="7" style="104" bestFit="1" customWidth="1"/>
    <col min="13" max="13" width="1.42578125" style="104" customWidth="1"/>
    <col min="14" max="16" width="7" style="104" bestFit="1" customWidth="1"/>
    <col min="17" max="17" width="1.42578125" style="104" customWidth="1"/>
    <col min="18" max="20" width="7" style="104" bestFit="1" customWidth="1"/>
    <col min="21" max="21" width="1.42578125" style="104" customWidth="1"/>
    <col min="22" max="24" width="7" style="104" bestFit="1" customWidth="1"/>
    <col min="25" max="25" width="1.42578125" style="104" customWidth="1"/>
    <col min="26" max="28" width="7" style="104" bestFit="1" customWidth="1"/>
    <col min="29" max="29" width="2.140625" style="104" customWidth="1"/>
    <col min="30" max="30" width="17" style="104" customWidth="1"/>
    <col min="31" max="33" width="6.140625" style="104" customWidth="1"/>
    <col min="34" max="34" width="1.42578125" style="104" customWidth="1"/>
    <col min="35" max="37" width="6.140625" style="104" customWidth="1"/>
    <col min="38" max="38" width="1.42578125" style="104" customWidth="1"/>
    <col min="39" max="41" width="6.140625" style="104" customWidth="1"/>
    <col min="42" max="42" width="1.42578125" style="104" customWidth="1"/>
    <col min="43" max="45" width="6.140625" style="104" customWidth="1"/>
    <col min="46" max="46" width="1.42578125" style="104" customWidth="1"/>
    <col min="47" max="49" width="6.140625" style="104" customWidth="1"/>
    <col min="50" max="50" width="1.42578125" style="104" customWidth="1"/>
    <col min="51" max="53" width="6.140625" style="104" customWidth="1"/>
    <col min="54" max="54" width="1.42578125" style="104" customWidth="1"/>
    <col min="55" max="57" width="6.140625" style="104" customWidth="1"/>
    <col min="58" max="62" width="11.42578125" style="98"/>
    <col min="63" max="256" width="11.42578125" style="104"/>
    <col min="257" max="257" width="19.28515625" style="104" customWidth="1"/>
    <col min="258" max="260" width="7.42578125" style="104" bestFit="1" customWidth="1"/>
    <col min="261" max="261" width="1.42578125" style="104" customWidth="1"/>
    <col min="262" max="264" width="6.140625" style="104" customWidth="1"/>
    <col min="265" max="265" width="1.42578125" style="104" customWidth="1"/>
    <col min="266" max="268" width="6.140625" style="104" customWidth="1"/>
    <col min="269" max="269" width="1.42578125" style="104" customWidth="1"/>
    <col min="270" max="272" width="6.140625" style="104" customWidth="1"/>
    <col min="273" max="273" width="1.42578125" style="104" customWidth="1"/>
    <col min="274" max="276" width="6.140625" style="104" customWidth="1"/>
    <col min="277" max="277" width="1.42578125" style="104" customWidth="1"/>
    <col min="278" max="280" width="6.140625" style="104" customWidth="1"/>
    <col min="281" max="281" width="1.42578125" style="104" customWidth="1"/>
    <col min="282" max="284" width="6.140625" style="104" customWidth="1"/>
    <col min="285" max="285" width="2.140625" style="104" customWidth="1"/>
    <col min="286" max="286" width="17" style="104" customWidth="1"/>
    <col min="287" max="289" width="6.140625" style="104" customWidth="1"/>
    <col min="290" max="290" width="1.42578125" style="104" customWidth="1"/>
    <col min="291" max="293" width="6.140625" style="104" customWidth="1"/>
    <col min="294" max="294" width="1.42578125" style="104" customWidth="1"/>
    <col min="295" max="297" width="6.140625" style="104" customWidth="1"/>
    <col min="298" max="298" width="1.42578125" style="104" customWidth="1"/>
    <col min="299" max="301" width="6.140625" style="104" customWidth="1"/>
    <col min="302" max="302" width="1.42578125" style="104" customWidth="1"/>
    <col min="303" max="305" width="6.140625" style="104" customWidth="1"/>
    <col min="306" max="306" width="1.42578125" style="104" customWidth="1"/>
    <col min="307" max="309" width="6.140625" style="104" customWidth="1"/>
    <col min="310" max="310" width="1.42578125" style="104" customWidth="1"/>
    <col min="311" max="313" width="6.140625" style="104" customWidth="1"/>
    <col min="314" max="512" width="11.42578125" style="104"/>
    <col min="513" max="513" width="19.28515625" style="104" customWidth="1"/>
    <col min="514" max="516" width="7.42578125" style="104" bestFit="1" customWidth="1"/>
    <col min="517" max="517" width="1.42578125" style="104" customWidth="1"/>
    <col min="518" max="520" width="6.140625" style="104" customWidth="1"/>
    <col min="521" max="521" width="1.42578125" style="104" customWidth="1"/>
    <col min="522" max="524" width="6.140625" style="104" customWidth="1"/>
    <col min="525" max="525" width="1.42578125" style="104" customWidth="1"/>
    <col min="526" max="528" width="6.140625" style="104" customWidth="1"/>
    <col min="529" max="529" width="1.42578125" style="104" customWidth="1"/>
    <col min="530" max="532" width="6.140625" style="104" customWidth="1"/>
    <col min="533" max="533" width="1.42578125" style="104" customWidth="1"/>
    <col min="534" max="536" width="6.140625" style="104" customWidth="1"/>
    <col min="537" max="537" width="1.42578125" style="104" customWidth="1"/>
    <col min="538" max="540" width="6.140625" style="104" customWidth="1"/>
    <col min="541" max="541" width="2.140625" style="104" customWidth="1"/>
    <col min="542" max="542" width="17" style="104" customWidth="1"/>
    <col min="543" max="545" width="6.140625" style="104" customWidth="1"/>
    <col min="546" max="546" width="1.42578125" style="104" customWidth="1"/>
    <col min="547" max="549" width="6.140625" style="104" customWidth="1"/>
    <col min="550" max="550" width="1.42578125" style="104" customWidth="1"/>
    <col min="551" max="553" width="6.140625" style="104" customWidth="1"/>
    <col min="554" max="554" width="1.42578125" style="104" customWidth="1"/>
    <col min="555" max="557" width="6.140625" style="104" customWidth="1"/>
    <col min="558" max="558" width="1.42578125" style="104" customWidth="1"/>
    <col min="559" max="561" width="6.140625" style="104" customWidth="1"/>
    <col min="562" max="562" width="1.42578125" style="104" customWidth="1"/>
    <col min="563" max="565" width="6.140625" style="104" customWidth="1"/>
    <col min="566" max="566" width="1.42578125" style="104" customWidth="1"/>
    <col min="567" max="569" width="6.140625" style="104" customWidth="1"/>
    <col min="570" max="768" width="11.42578125" style="104"/>
    <col min="769" max="769" width="19.28515625" style="104" customWidth="1"/>
    <col min="770" max="772" width="7.42578125" style="104" bestFit="1" customWidth="1"/>
    <col min="773" max="773" width="1.42578125" style="104" customWidth="1"/>
    <col min="774" max="776" width="6.140625" style="104" customWidth="1"/>
    <col min="777" max="777" width="1.42578125" style="104" customWidth="1"/>
    <col min="778" max="780" width="6.140625" style="104" customWidth="1"/>
    <col min="781" max="781" width="1.42578125" style="104" customWidth="1"/>
    <col min="782" max="784" width="6.140625" style="104" customWidth="1"/>
    <col min="785" max="785" width="1.42578125" style="104" customWidth="1"/>
    <col min="786" max="788" width="6.140625" style="104" customWidth="1"/>
    <col min="789" max="789" width="1.42578125" style="104" customWidth="1"/>
    <col min="790" max="792" width="6.140625" style="104" customWidth="1"/>
    <col min="793" max="793" width="1.42578125" style="104" customWidth="1"/>
    <col min="794" max="796" width="6.140625" style="104" customWidth="1"/>
    <col min="797" max="797" width="2.140625" style="104" customWidth="1"/>
    <col min="798" max="798" width="17" style="104" customWidth="1"/>
    <col min="799" max="801" width="6.140625" style="104" customWidth="1"/>
    <col min="802" max="802" width="1.42578125" style="104" customWidth="1"/>
    <col min="803" max="805" width="6.140625" style="104" customWidth="1"/>
    <col min="806" max="806" width="1.42578125" style="104" customWidth="1"/>
    <col min="807" max="809" width="6.140625" style="104" customWidth="1"/>
    <col min="810" max="810" width="1.42578125" style="104" customWidth="1"/>
    <col min="811" max="813" width="6.140625" style="104" customWidth="1"/>
    <col min="814" max="814" width="1.42578125" style="104" customWidth="1"/>
    <col min="815" max="817" width="6.140625" style="104" customWidth="1"/>
    <col min="818" max="818" width="1.42578125" style="104" customWidth="1"/>
    <col min="819" max="821" width="6.140625" style="104" customWidth="1"/>
    <col min="822" max="822" width="1.42578125" style="104" customWidth="1"/>
    <col min="823" max="825" width="6.140625" style="104" customWidth="1"/>
    <col min="826" max="1024" width="11.42578125" style="104"/>
    <col min="1025" max="1025" width="19.28515625" style="104" customWidth="1"/>
    <col min="1026" max="1028" width="7.42578125" style="104" bestFit="1" customWidth="1"/>
    <col min="1029" max="1029" width="1.42578125" style="104" customWidth="1"/>
    <col min="1030" max="1032" width="6.140625" style="104" customWidth="1"/>
    <col min="1033" max="1033" width="1.42578125" style="104" customWidth="1"/>
    <col min="1034" max="1036" width="6.140625" style="104" customWidth="1"/>
    <col min="1037" max="1037" width="1.42578125" style="104" customWidth="1"/>
    <col min="1038" max="1040" width="6.140625" style="104" customWidth="1"/>
    <col min="1041" max="1041" width="1.42578125" style="104" customWidth="1"/>
    <col min="1042" max="1044" width="6.140625" style="104" customWidth="1"/>
    <col min="1045" max="1045" width="1.42578125" style="104" customWidth="1"/>
    <col min="1046" max="1048" width="6.140625" style="104" customWidth="1"/>
    <col min="1049" max="1049" width="1.42578125" style="104" customWidth="1"/>
    <col min="1050" max="1052" width="6.140625" style="104" customWidth="1"/>
    <col min="1053" max="1053" width="2.140625" style="104" customWidth="1"/>
    <col min="1054" max="1054" width="17" style="104" customWidth="1"/>
    <col min="1055" max="1057" width="6.140625" style="104" customWidth="1"/>
    <col min="1058" max="1058" width="1.42578125" style="104" customWidth="1"/>
    <col min="1059" max="1061" width="6.140625" style="104" customWidth="1"/>
    <col min="1062" max="1062" width="1.42578125" style="104" customWidth="1"/>
    <col min="1063" max="1065" width="6.140625" style="104" customWidth="1"/>
    <col min="1066" max="1066" width="1.42578125" style="104" customWidth="1"/>
    <col min="1067" max="1069" width="6.140625" style="104" customWidth="1"/>
    <col min="1070" max="1070" width="1.42578125" style="104" customWidth="1"/>
    <col min="1071" max="1073" width="6.140625" style="104" customWidth="1"/>
    <col min="1074" max="1074" width="1.42578125" style="104" customWidth="1"/>
    <col min="1075" max="1077" width="6.140625" style="104" customWidth="1"/>
    <col min="1078" max="1078" width="1.42578125" style="104" customWidth="1"/>
    <col min="1079" max="1081" width="6.140625" style="104" customWidth="1"/>
    <col min="1082" max="1280" width="11.42578125" style="104"/>
    <col min="1281" max="1281" width="19.28515625" style="104" customWidth="1"/>
    <col min="1282" max="1284" width="7.42578125" style="104" bestFit="1" customWidth="1"/>
    <col min="1285" max="1285" width="1.42578125" style="104" customWidth="1"/>
    <col min="1286" max="1288" width="6.140625" style="104" customWidth="1"/>
    <col min="1289" max="1289" width="1.42578125" style="104" customWidth="1"/>
    <col min="1290" max="1292" width="6.140625" style="104" customWidth="1"/>
    <col min="1293" max="1293" width="1.42578125" style="104" customWidth="1"/>
    <col min="1294" max="1296" width="6.140625" style="104" customWidth="1"/>
    <col min="1297" max="1297" width="1.42578125" style="104" customWidth="1"/>
    <col min="1298" max="1300" width="6.140625" style="104" customWidth="1"/>
    <col min="1301" max="1301" width="1.42578125" style="104" customWidth="1"/>
    <col min="1302" max="1304" width="6.140625" style="104" customWidth="1"/>
    <col min="1305" max="1305" width="1.42578125" style="104" customWidth="1"/>
    <col min="1306" max="1308" width="6.140625" style="104" customWidth="1"/>
    <col min="1309" max="1309" width="2.140625" style="104" customWidth="1"/>
    <col min="1310" max="1310" width="17" style="104" customWidth="1"/>
    <col min="1311" max="1313" width="6.140625" style="104" customWidth="1"/>
    <col min="1314" max="1314" width="1.42578125" style="104" customWidth="1"/>
    <col min="1315" max="1317" width="6.140625" style="104" customWidth="1"/>
    <col min="1318" max="1318" width="1.42578125" style="104" customWidth="1"/>
    <col min="1319" max="1321" width="6.140625" style="104" customWidth="1"/>
    <col min="1322" max="1322" width="1.42578125" style="104" customWidth="1"/>
    <col min="1323" max="1325" width="6.140625" style="104" customWidth="1"/>
    <col min="1326" max="1326" width="1.42578125" style="104" customWidth="1"/>
    <col min="1327" max="1329" width="6.140625" style="104" customWidth="1"/>
    <col min="1330" max="1330" width="1.42578125" style="104" customWidth="1"/>
    <col min="1331" max="1333" width="6.140625" style="104" customWidth="1"/>
    <col min="1334" max="1334" width="1.42578125" style="104" customWidth="1"/>
    <col min="1335" max="1337" width="6.140625" style="104" customWidth="1"/>
    <col min="1338" max="1536" width="11.42578125" style="104"/>
    <col min="1537" max="1537" width="19.28515625" style="104" customWidth="1"/>
    <col min="1538" max="1540" width="7.42578125" style="104" bestFit="1" customWidth="1"/>
    <col min="1541" max="1541" width="1.42578125" style="104" customWidth="1"/>
    <col min="1542" max="1544" width="6.140625" style="104" customWidth="1"/>
    <col min="1545" max="1545" width="1.42578125" style="104" customWidth="1"/>
    <col min="1546" max="1548" width="6.140625" style="104" customWidth="1"/>
    <col min="1549" max="1549" width="1.42578125" style="104" customWidth="1"/>
    <col min="1550" max="1552" width="6.140625" style="104" customWidth="1"/>
    <col min="1553" max="1553" width="1.42578125" style="104" customWidth="1"/>
    <col min="1554" max="1556" width="6.140625" style="104" customWidth="1"/>
    <col min="1557" max="1557" width="1.42578125" style="104" customWidth="1"/>
    <col min="1558" max="1560" width="6.140625" style="104" customWidth="1"/>
    <col min="1561" max="1561" width="1.42578125" style="104" customWidth="1"/>
    <col min="1562" max="1564" width="6.140625" style="104" customWidth="1"/>
    <col min="1565" max="1565" width="2.140625" style="104" customWidth="1"/>
    <col min="1566" max="1566" width="17" style="104" customWidth="1"/>
    <col min="1567" max="1569" width="6.140625" style="104" customWidth="1"/>
    <col min="1570" max="1570" width="1.42578125" style="104" customWidth="1"/>
    <col min="1571" max="1573" width="6.140625" style="104" customWidth="1"/>
    <col min="1574" max="1574" width="1.42578125" style="104" customWidth="1"/>
    <col min="1575" max="1577" width="6.140625" style="104" customWidth="1"/>
    <col min="1578" max="1578" width="1.42578125" style="104" customWidth="1"/>
    <col min="1579" max="1581" width="6.140625" style="104" customWidth="1"/>
    <col min="1582" max="1582" width="1.42578125" style="104" customWidth="1"/>
    <col min="1583" max="1585" width="6.140625" style="104" customWidth="1"/>
    <col min="1586" max="1586" width="1.42578125" style="104" customWidth="1"/>
    <col min="1587" max="1589" width="6.140625" style="104" customWidth="1"/>
    <col min="1590" max="1590" width="1.42578125" style="104" customWidth="1"/>
    <col min="1591" max="1593" width="6.140625" style="104" customWidth="1"/>
    <col min="1594" max="1792" width="11.42578125" style="104"/>
    <col min="1793" max="1793" width="19.28515625" style="104" customWidth="1"/>
    <col min="1794" max="1796" width="7.42578125" style="104" bestFit="1" customWidth="1"/>
    <col min="1797" max="1797" width="1.42578125" style="104" customWidth="1"/>
    <col min="1798" max="1800" width="6.140625" style="104" customWidth="1"/>
    <col min="1801" max="1801" width="1.42578125" style="104" customWidth="1"/>
    <col min="1802" max="1804" width="6.140625" style="104" customWidth="1"/>
    <col min="1805" max="1805" width="1.42578125" style="104" customWidth="1"/>
    <col min="1806" max="1808" width="6.140625" style="104" customWidth="1"/>
    <col min="1809" max="1809" width="1.42578125" style="104" customWidth="1"/>
    <col min="1810" max="1812" width="6.140625" style="104" customWidth="1"/>
    <col min="1813" max="1813" width="1.42578125" style="104" customWidth="1"/>
    <col min="1814" max="1816" width="6.140625" style="104" customWidth="1"/>
    <col min="1817" max="1817" width="1.42578125" style="104" customWidth="1"/>
    <col min="1818" max="1820" width="6.140625" style="104" customWidth="1"/>
    <col min="1821" max="1821" width="2.140625" style="104" customWidth="1"/>
    <col min="1822" max="1822" width="17" style="104" customWidth="1"/>
    <col min="1823" max="1825" width="6.140625" style="104" customWidth="1"/>
    <col min="1826" max="1826" width="1.42578125" style="104" customWidth="1"/>
    <col min="1827" max="1829" width="6.140625" style="104" customWidth="1"/>
    <col min="1830" max="1830" width="1.42578125" style="104" customWidth="1"/>
    <col min="1831" max="1833" width="6.140625" style="104" customWidth="1"/>
    <col min="1834" max="1834" width="1.42578125" style="104" customWidth="1"/>
    <col min="1835" max="1837" width="6.140625" style="104" customWidth="1"/>
    <col min="1838" max="1838" width="1.42578125" style="104" customWidth="1"/>
    <col min="1839" max="1841" width="6.140625" style="104" customWidth="1"/>
    <col min="1842" max="1842" width="1.42578125" style="104" customWidth="1"/>
    <col min="1843" max="1845" width="6.140625" style="104" customWidth="1"/>
    <col min="1846" max="1846" width="1.42578125" style="104" customWidth="1"/>
    <col min="1847" max="1849" width="6.140625" style="104" customWidth="1"/>
    <col min="1850" max="2048" width="11.42578125" style="104"/>
    <col min="2049" max="2049" width="19.28515625" style="104" customWidth="1"/>
    <col min="2050" max="2052" width="7.42578125" style="104" bestFit="1" customWidth="1"/>
    <col min="2053" max="2053" width="1.42578125" style="104" customWidth="1"/>
    <col min="2054" max="2056" width="6.140625" style="104" customWidth="1"/>
    <col min="2057" max="2057" width="1.42578125" style="104" customWidth="1"/>
    <col min="2058" max="2060" width="6.140625" style="104" customWidth="1"/>
    <col min="2061" max="2061" width="1.42578125" style="104" customWidth="1"/>
    <col min="2062" max="2064" width="6.140625" style="104" customWidth="1"/>
    <col min="2065" max="2065" width="1.42578125" style="104" customWidth="1"/>
    <col min="2066" max="2068" width="6.140625" style="104" customWidth="1"/>
    <col min="2069" max="2069" width="1.42578125" style="104" customWidth="1"/>
    <col min="2070" max="2072" width="6.140625" style="104" customWidth="1"/>
    <col min="2073" max="2073" width="1.42578125" style="104" customWidth="1"/>
    <col min="2074" max="2076" width="6.140625" style="104" customWidth="1"/>
    <col min="2077" max="2077" width="2.140625" style="104" customWidth="1"/>
    <col min="2078" max="2078" width="17" style="104" customWidth="1"/>
    <col min="2079" max="2081" width="6.140625" style="104" customWidth="1"/>
    <col min="2082" max="2082" width="1.42578125" style="104" customWidth="1"/>
    <col min="2083" max="2085" width="6.140625" style="104" customWidth="1"/>
    <col min="2086" max="2086" width="1.42578125" style="104" customWidth="1"/>
    <col min="2087" max="2089" width="6.140625" style="104" customWidth="1"/>
    <col min="2090" max="2090" width="1.42578125" style="104" customWidth="1"/>
    <col min="2091" max="2093" width="6.140625" style="104" customWidth="1"/>
    <col min="2094" max="2094" width="1.42578125" style="104" customWidth="1"/>
    <col min="2095" max="2097" width="6.140625" style="104" customWidth="1"/>
    <col min="2098" max="2098" width="1.42578125" style="104" customWidth="1"/>
    <col min="2099" max="2101" width="6.140625" style="104" customWidth="1"/>
    <col min="2102" max="2102" width="1.42578125" style="104" customWidth="1"/>
    <col min="2103" max="2105" width="6.140625" style="104" customWidth="1"/>
    <col min="2106" max="2304" width="11.42578125" style="104"/>
    <col min="2305" max="2305" width="19.28515625" style="104" customWidth="1"/>
    <col min="2306" max="2308" width="7.42578125" style="104" bestFit="1" customWidth="1"/>
    <col min="2309" max="2309" width="1.42578125" style="104" customWidth="1"/>
    <col min="2310" max="2312" width="6.140625" style="104" customWidth="1"/>
    <col min="2313" max="2313" width="1.42578125" style="104" customWidth="1"/>
    <col min="2314" max="2316" width="6.140625" style="104" customWidth="1"/>
    <col min="2317" max="2317" width="1.42578125" style="104" customWidth="1"/>
    <col min="2318" max="2320" width="6.140625" style="104" customWidth="1"/>
    <col min="2321" max="2321" width="1.42578125" style="104" customWidth="1"/>
    <col min="2322" max="2324" width="6.140625" style="104" customWidth="1"/>
    <col min="2325" max="2325" width="1.42578125" style="104" customWidth="1"/>
    <col min="2326" max="2328" width="6.140625" style="104" customWidth="1"/>
    <col min="2329" max="2329" width="1.42578125" style="104" customWidth="1"/>
    <col min="2330" max="2332" width="6.140625" style="104" customWidth="1"/>
    <col min="2333" max="2333" width="2.140625" style="104" customWidth="1"/>
    <col min="2334" max="2334" width="17" style="104" customWidth="1"/>
    <col min="2335" max="2337" width="6.140625" style="104" customWidth="1"/>
    <col min="2338" max="2338" width="1.42578125" style="104" customWidth="1"/>
    <col min="2339" max="2341" width="6.140625" style="104" customWidth="1"/>
    <col min="2342" max="2342" width="1.42578125" style="104" customWidth="1"/>
    <col min="2343" max="2345" width="6.140625" style="104" customWidth="1"/>
    <col min="2346" max="2346" width="1.42578125" style="104" customWidth="1"/>
    <col min="2347" max="2349" width="6.140625" style="104" customWidth="1"/>
    <col min="2350" max="2350" width="1.42578125" style="104" customWidth="1"/>
    <col min="2351" max="2353" width="6.140625" style="104" customWidth="1"/>
    <col min="2354" max="2354" width="1.42578125" style="104" customWidth="1"/>
    <col min="2355" max="2357" width="6.140625" style="104" customWidth="1"/>
    <col min="2358" max="2358" width="1.42578125" style="104" customWidth="1"/>
    <col min="2359" max="2361" width="6.140625" style="104" customWidth="1"/>
    <col min="2362" max="2560" width="11.42578125" style="104"/>
    <col min="2561" max="2561" width="19.28515625" style="104" customWidth="1"/>
    <col min="2562" max="2564" width="7.42578125" style="104" bestFit="1" customWidth="1"/>
    <col min="2565" max="2565" width="1.42578125" style="104" customWidth="1"/>
    <col min="2566" max="2568" width="6.140625" style="104" customWidth="1"/>
    <col min="2569" max="2569" width="1.42578125" style="104" customWidth="1"/>
    <col min="2570" max="2572" width="6.140625" style="104" customWidth="1"/>
    <col min="2573" max="2573" width="1.42578125" style="104" customWidth="1"/>
    <col min="2574" max="2576" width="6.140625" style="104" customWidth="1"/>
    <col min="2577" max="2577" width="1.42578125" style="104" customWidth="1"/>
    <col min="2578" max="2580" width="6.140625" style="104" customWidth="1"/>
    <col min="2581" max="2581" width="1.42578125" style="104" customWidth="1"/>
    <col min="2582" max="2584" width="6.140625" style="104" customWidth="1"/>
    <col min="2585" max="2585" width="1.42578125" style="104" customWidth="1"/>
    <col min="2586" max="2588" width="6.140625" style="104" customWidth="1"/>
    <col min="2589" max="2589" width="2.140625" style="104" customWidth="1"/>
    <col min="2590" max="2590" width="17" style="104" customWidth="1"/>
    <col min="2591" max="2593" width="6.140625" style="104" customWidth="1"/>
    <col min="2594" max="2594" width="1.42578125" style="104" customWidth="1"/>
    <col min="2595" max="2597" width="6.140625" style="104" customWidth="1"/>
    <col min="2598" max="2598" width="1.42578125" style="104" customWidth="1"/>
    <col min="2599" max="2601" width="6.140625" style="104" customWidth="1"/>
    <col min="2602" max="2602" width="1.42578125" style="104" customWidth="1"/>
    <col min="2603" max="2605" width="6.140625" style="104" customWidth="1"/>
    <col min="2606" max="2606" width="1.42578125" style="104" customWidth="1"/>
    <col min="2607" max="2609" width="6.140625" style="104" customWidth="1"/>
    <col min="2610" max="2610" width="1.42578125" style="104" customWidth="1"/>
    <col min="2611" max="2613" width="6.140625" style="104" customWidth="1"/>
    <col min="2614" max="2614" width="1.42578125" style="104" customWidth="1"/>
    <col min="2615" max="2617" width="6.140625" style="104" customWidth="1"/>
    <col min="2618" max="2816" width="11.42578125" style="104"/>
    <col min="2817" max="2817" width="19.28515625" style="104" customWidth="1"/>
    <col min="2818" max="2820" width="7.42578125" style="104" bestFit="1" customWidth="1"/>
    <col min="2821" max="2821" width="1.42578125" style="104" customWidth="1"/>
    <col min="2822" max="2824" width="6.140625" style="104" customWidth="1"/>
    <col min="2825" max="2825" width="1.42578125" style="104" customWidth="1"/>
    <col min="2826" max="2828" width="6.140625" style="104" customWidth="1"/>
    <col min="2829" max="2829" width="1.42578125" style="104" customWidth="1"/>
    <col min="2830" max="2832" width="6.140625" style="104" customWidth="1"/>
    <col min="2833" max="2833" width="1.42578125" style="104" customWidth="1"/>
    <col min="2834" max="2836" width="6.140625" style="104" customWidth="1"/>
    <col min="2837" max="2837" width="1.42578125" style="104" customWidth="1"/>
    <col min="2838" max="2840" width="6.140625" style="104" customWidth="1"/>
    <col min="2841" max="2841" width="1.42578125" style="104" customWidth="1"/>
    <col min="2842" max="2844" width="6.140625" style="104" customWidth="1"/>
    <col min="2845" max="2845" width="2.140625" style="104" customWidth="1"/>
    <col min="2846" max="2846" width="17" style="104" customWidth="1"/>
    <col min="2847" max="2849" width="6.140625" style="104" customWidth="1"/>
    <col min="2850" max="2850" width="1.42578125" style="104" customWidth="1"/>
    <col min="2851" max="2853" width="6.140625" style="104" customWidth="1"/>
    <col min="2854" max="2854" width="1.42578125" style="104" customWidth="1"/>
    <col min="2855" max="2857" width="6.140625" style="104" customWidth="1"/>
    <col min="2858" max="2858" width="1.42578125" style="104" customWidth="1"/>
    <col min="2859" max="2861" width="6.140625" style="104" customWidth="1"/>
    <col min="2862" max="2862" width="1.42578125" style="104" customWidth="1"/>
    <col min="2863" max="2865" width="6.140625" style="104" customWidth="1"/>
    <col min="2866" max="2866" width="1.42578125" style="104" customWidth="1"/>
    <col min="2867" max="2869" width="6.140625" style="104" customWidth="1"/>
    <col min="2870" max="2870" width="1.42578125" style="104" customWidth="1"/>
    <col min="2871" max="2873" width="6.140625" style="104" customWidth="1"/>
    <col min="2874" max="3072" width="11.42578125" style="104"/>
    <col min="3073" max="3073" width="19.28515625" style="104" customWidth="1"/>
    <col min="3074" max="3076" width="7.42578125" style="104" bestFit="1" customWidth="1"/>
    <col min="3077" max="3077" width="1.42578125" style="104" customWidth="1"/>
    <col min="3078" max="3080" width="6.140625" style="104" customWidth="1"/>
    <col min="3081" max="3081" width="1.42578125" style="104" customWidth="1"/>
    <col min="3082" max="3084" width="6.140625" style="104" customWidth="1"/>
    <col min="3085" max="3085" width="1.42578125" style="104" customWidth="1"/>
    <col min="3086" max="3088" width="6.140625" style="104" customWidth="1"/>
    <col min="3089" max="3089" width="1.42578125" style="104" customWidth="1"/>
    <col min="3090" max="3092" width="6.140625" style="104" customWidth="1"/>
    <col min="3093" max="3093" width="1.42578125" style="104" customWidth="1"/>
    <col min="3094" max="3096" width="6.140625" style="104" customWidth="1"/>
    <col min="3097" max="3097" width="1.42578125" style="104" customWidth="1"/>
    <col min="3098" max="3100" width="6.140625" style="104" customWidth="1"/>
    <col min="3101" max="3101" width="2.140625" style="104" customWidth="1"/>
    <col min="3102" max="3102" width="17" style="104" customWidth="1"/>
    <col min="3103" max="3105" width="6.140625" style="104" customWidth="1"/>
    <col min="3106" max="3106" width="1.42578125" style="104" customWidth="1"/>
    <col min="3107" max="3109" width="6.140625" style="104" customWidth="1"/>
    <col min="3110" max="3110" width="1.42578125" style="104" customWidth="1"/>
    <col min="3111" max="3113" width="6.140625" style="104" customWidth="1"/>
    <col min="3114" max="3114" width="1.42578125" style="104" customWidth="1"/>
    <col min="3115" max="3117" width="6.140625" style="104" customWidth="1"/>
    <col min="3118" max="3118" width="1.42578125" style="104" customWidth="1"/>
    <col min="3119" max="3121" width="6.140625" style="104" customWidth="1"/>
    <col min="3122" max="3122" width="1.42578125" style="104" customWidth="1"/>
    <col min="3123" max="3125" width="6.140625" style="104" customWidth="1"/>
    <col min="3126" max="3126" width="1.42578125" style="104" customWidth="1"/>
    <col min="3127" max="3129" width="6.140625" style="104" customWidth="1"/>
    <col min="3130" max="3328" width="11.42578125" style="104"/>
    <col min="3329" max="3329" width="19.28515625" style="104" customWidth="1"/>
    <col min="3330" max="3332" width="7.42578125" style="104" bestFit="1" customWidth="1"/>
    <col min="3333" max="3333" width="1.42578125" style="104" customWidth="1"/>
    <col min="3334" max="3336" width="6.140625" style="104" customWidth="1"/>
    <col min="3337" max="3337" width="1.42578125" style="104" customWidth="1"/>
    <col min="3338" max="3340" width="6.140625" style="104" customWidth="1"/>
    <col min="3341" max="3341" width="1.42578125" style="104" customWidth="1"/>
    <col min="3342" max="3344" width="6.140625" style="104" customWidth="1"/>
    <col min="3345" max="3345" width="1.42578125" style="104" customWidth="1"/>
    <col min="3346" max="3348" width="6.140625" style="104" customWidth="1"/>
    <col min="3349" max="3349" width="1.42578125" style="104" customWidth="1"/>
    <col min="3350" max="3352" width="6.140625" style="104" customWidth="1"/>
    <col min="3353" max="3353" width="1.42578125" style="104" customWidth="1"/>
    <col min="3354" max="3356" width="6.140625" style="104" customWidth="1"/>
    <col min="3357" max="3357" width="2.140625" style="104" customWidth="1"/>
    <col min="3358" max="3358" width="17" style="104" customWidth="1"/>
    <col min="3359" max="3361" width="6.140625" style="104" customWidth="1"/>
    <col min="3362" max="3362" width="1.42578125" style="104" customWidth="1"/>
    <col min="3363" max="3365" width="6.140625" style="104" customWidth="1"/>
    <col min="3366" max="3366" width="1.42578125" style="104" customWidth="1"/>
    <col min="3367" max="3369" width="6.140625" style="104" customWidth="1"/>
    <col min="3370" max="3370" width="1.42578125" style="104" customWidth="1"/>
    <col min="3371" max="3373" width="6.140625" style="104" customWidth="1"/>
    <col min="3374" max="3374" width="1.42578125" style="104" customWidth="1"/>
    <col min="3375" max="3377" width="6.140625" style="104" customWidth="1"/>
    <col min="3378" max="3378" width="1.42578125" style="104" customWidth="1"/>
    <col min="3379" max="3381" width="6.140625" style="104" customWidth="1"/>
    <col min="3382" max="3382" width="1.42578125" style="104" customWidth="1"/>
    <col min="3383" max="3385" width="6.140625" style="104" customWidth="1"/>
    <col min="3386" max="3584" width="11.42578125" style="104"/>
    <col min="3585" max="3585" width="19.28515625" style="104" customWidth="1"/>
    <col min="3586" max="3588" width="7.42578125" style="104" bestFit="1" customWidth="1"/>
    <col min="3589" max="3589" width="1.42578125" style="104" customWidth="1"/>
    <col min="3590" max="3592" width="6.140625" style="104" customWidth="1"/>
    <col min="3593" max="3593" width="1.42578125" style="104" customWidth="1"/>
    <col min="3594" max="3596" width="6.140625" style="104" customWidth="1"/>
    <col min="3597" max="3597" width="1.42578125" style="104" customWidth="1"/>
    <col min="3598" max="3600" width="6.140625" style="104" customWidth="1"/>
    <col min="3601" max="3601" width="1.42578125" style="104" customWidth="1"/>
    <col min="3602" max="3604" width="6.140625" style="104" customWidth="1"/>
    <col min="3605" max="3605" width="1.42578125" style="104" customWidth="1"/>
    <col min="3606" max="3608" width="6.140625" style="104" customWidth="1"/>
    <col min="3609" max="3609" width="1.42578125" style="104" customWidth="1"/>
    <col min="3610" max="3612" width="6.140625" style="104" customWidth="1"/>
    <col min="3613" max="3613" width="2.140625" style="104" customWidth="1"/>
    <col min="3614" max="3614" width="17" style="104" customWidth="1"/>
    <col min="3615" max="3617" width="6.140625" style="104" customWidth="1"/>
    <col min="3618" max="3618" width="1.42578125" style="104" customWidth="1"/>
    <col min="3619" max="3621" width="6.140625" style="104" customWidth="1"/>
    <col min="3622" max="3622" width="1.42578125" style="104" customWidth="1"/>
    <col min="3623" max="3625" width="6.140625" style="104" customWidth="1"/>
    <col min="3626" max="3626" width="1.42578125" style="104" customWidth="1"/>
    <col min="3627" max="3629" width="6.140625" style="104" customWidth="1"/>
    <col min="3630" max="3630" width="1.42578125" style="104" customWidth="1"/>
    <col min="3631" max="3633" width="6.140625" style="104" customWidth="1"/>
    <col min="3634" max="3634" width="1.42578125" style="104" customWidth="1"/>
    <col min="3635" max="3637" width="6.140625" style="104" customWidth="1"/>
    <col min="3638" max="3638" width="1.42578125" style="104" customWidth="1"/>
    <col min="3639" max="3641" width="6.140625" style="104" customWidth="1"/>
    <col min="3642" max="3840" width="11.42578125" style="104"/>
    <col min="3841" max="3841" width="19.28515625" style="104" customWidth="1"/>
    <col min="3842" max="3844" width="7.42578125" style="104" bestFit="1" customWidth="1"/>
    <col min="3845" max="3845" width="1.42578125" style="104" customWidth="1"/>
    <col min="3846" max="3848" width="6.140625" style="104" customWidth="1"/>
    <col min="3849" max="3849" width="1.42578125" style="104" customWidth="1"/>
    <col min="3850" max="3852" width="6.140625" style="104" customWidth="1"/>
    <col min="3853" max="3853" width="1.42578125" style="104" customWidth="1"/>
    <col min="3854" max="3856" width="6.140625" style="104" customWidth="1"/>
    <col min="3857" max="3857" width="1.42578125" style="104" customWidth="1"/>
    <col min="3858" max="3860" width="6.140625" style="104" customWidth="1"/>
    <col min="3861" max="3861" width="1.42578125" style="104" customWidth="1"/>
    <col min="3862" max="3864" width="6.140625" style="104" customWidth="1"/>
    <col min="3865" max="3865" width="1.42578125" style="104" customWidth="1"/>
    <col min="3866" max="3868" width="6.140625" style="104" customWidth="1"/>
    <col min="3869" max="3869" width="2.140625" style="104" customWidth="1"/>
    <col min="3870" max="3870" width="17" style="104" customWidth="1"/>
    <col min="3871" max="3873" width="6.140625" style="104" customWidth="1"/>
    <col min="3874" max="3874" width="1.42578125" style="104" customWidth="1"/>
    <col min="3875" max="3877" width="6.140625" style="104" customWidth="1"/>
    <col min="3878" max="3878" width="1.42578125" style="104" customWidth="1"/>
    <col min="3879" max="3881" width="6.140625" style="104" customWidth="1"/>
    <col min="3882" max="3882" width="1.42578125" style="104" customWidth="1"/>
    <col min="3883" max="3885" width="6.140625" style="104" customWidth="1"/>
    <col min="3886" max="3886" width="1.42578125" style="104" customWidth="1"/>
    <col min="3887" max="3889" width="6.140625" style="104" customWidth="1"/>
    <col min="3890" max="3890" width="1.42578125" style="104" customWidth="1"/>
    <col min="3891" max="3893" width="6.140625" style="104" customWidth="1"/>
    <col min="3894" max="3894" width="1.42578125" style="104" customWidth="1"/>
    <col min="3895" max="3897" width="6.140625" style="104" customWidth="1"/>
    <col min="3898" max="4096" width="11.42578125" style="104"/>
    <col min="4097" max="4097" width="19.28515625" style="104" customWidth="1"/>
    <col min="4098" max="4100" width="7.42578125" style="104" bestFit="1" customWidth="1"/>
    <col min="4101" max="4101" width="1.42578125" style="104" customWidth="1"/>
    <col min="4102" max="4104" width="6.140625" style="104" customWidth="1"/>
    <col min="4105" max="4105" width="1.42578125" style="104" customWidth="1"/>
    <col min="4106" max="4108" width="6.140625" style="104" customWidth="1"/>
    <col min="4109" max="4109" width="1.42578125" style="104" customWidth="1"/>
    <col min="4110" max="4112" width="6.140625" style="104" customWidth="1"/>
    <col min="4113" max="4113" width="1.42578125" style="104" customWidth="1"/>
    <col min="4114" max="4116" width="6.140625" style="104" customWidth="1"/>
    <col min="4117" max="4117" width="1.42578125" style="104" customWidth="1"/>
    <col min="4118" max="4120" width="6.140625" style="104" customWidth="1"/>
    <col min="4121" max="4121" width="1.42578125" style="104" customWidth="1"/>
    <col min="4122" max="4124" width="6.140625" style="104" customWidth="1"/>
    <col min="4125" max="4125" width="2.140625" style="104" customWidth="1"/>
    <col min="4126" max="4126" width="17" style="104" customWidth="1"/>
    <col min="4127" max="4129" width="6.140625" style="104" customWidth="1"/>
    <col min="4130" max="4130" width="1.42578125" style="104" customWidth="1"/>
    <col min="4131" max="4133" width="6.140625" style="104" customWidth="1"/>
    <col min="4134" max="4134" width="1.42578125" style="104" customWidth="1"/>
    <col min="4135" max="4137" width="6.140625" style="104" customWidth="1"/>
    <col min="4138" max="4138" width="1.42578125" style="104" customWidth="1"/>
    <col min="4139" max="4141" width="6.140625" style="104" customWidth="1"/>
    <col min="4142" max="4142" width="1.42578125" style="104" customWidth="1"/>
    <col min="4143" max="4145" width="6.140625" style="104" customWidth="1"/>
    <col min="4146" max="4146" width="1.42578125" style="104" customWidth="1"/>
    <col min="4147" max="4149" width="6.140625" style="104" customWidth="1"/>
    <col min="4150" max="4150" width="1.42578125" style="104" customWidth="1"/>
    <col min="4151" max="4153" width="6.140625" style="104" customWidth="1"/>
    <col min="4154" max="4352" width="11.42578125" style="104"/>
    <col min="4353" max="4353" width="19.28515625" style="104" customWidth="1"/>
    <col min="4354" max="4356" width="7.42578125" style="104" bestFit="1" customWidth="1"/>
    <col min="4357" max="4357" width="1.42578125" style="104" customWidth="1"/>
    <col min="4358" max="4360" width="6.140625" style="104" customWidth="1"/>
    <col min="4361" max="4361" width="1.42578125" style="104" customWidth="1"/>
    <col min="4362" max="4364" width="6.140625" style="104" customWidth="1"/>
    <col min="4365" max="4365" width="1.42578125" style="104" customWidth="1"/>
    <col min="4366" max="4368" width="6.140625" style="104" customWidth="1"/>
    <col min="4369" max="4369" width="1.42578125" style="104" customWidth="1"/>
    <col min="4370" max="4372" width="6.140625" style="104" customWidth="1"/>
    <col min="4373" max="4373" width="1.42578125" style="104" customWidth="1"/>
    <col min="4374" max="4376" width="6.140625" style="104" customWidth="1"/>
    <col min="4377" max="4377" width="1.42578125" style="104" customWidth="1"/>
    <col min="4378" max="4380" width="6.140625" style="104" customWidth="1"/>
    <col min="4381" max="4381" width="2.140625" style="104" customWidth="1"/>
    <col min="4382" max="4382" width="17" style="104" customWidth="1"/>
    <col min="4383" max="4385" width="6.140625" style="104" customWidth="1"/>
    <col min="4386" max="4386" width="1.42578125" style="104" customWidth="1"/>
    <col min="4387" max="4389" width="6.140625" style="104" customWidth="1"/>
    <col min="4390" max="4390" width="1.42578125" style="104" customWidth="1"/>
    <col min="4391" max="4393" width="6.140625" style="104" customWidth="1"/>
    <col min="4394" max="4394" width="1.42578125" style="104" customWidth="1"/>
    <col min="4395" max="4397" width="6.140625" style="104" customWidth="1"/>
    <col min="4398" max="4398" width="1.42578125" style="104" customWidth="1"/>
    <col min="4399" max="4401" width="6.140625" style="104" customWidth="1"/>
    <col min="4402" max="4402" width="1.42578125" style="104" customWidth="1"/>
    <col min="4403" max="4405" width="6.140625" style="104" customWidth="1"/>
    <col min="4406" max="4406" width="1.42578125" style="104" customWidth="1"/>
    <col min="4407" max="4409" width="6.140625" style="104" customWidth="1"/>
    <col min="4410" max="4608" width="11.42578125" style="104"/>
    <col min="4609" max="4609" width="19.28515625" style="104" customWidth="1"/>
    <col min="4610" max="4612" width="7.42578125" style="104" bestFit="1" customWidth="1"/>
    <col min="4613" max="4613" width="1.42578125" style="104" customWidth="1"/>
    <col min="4614" max="4616" width="6.140625" style="104" customWidth="1"/>
    <col min="4617" max="4617" width="1.42578125" style="104" customWidth="1"/>
    <col min="4618" max="4620" width="6.140625" style="104" customWidth="1"/>
    <col min="4621" max="4621" width="1.42578125" style="104" customWidth="1"/>
    <col min="4622" max="4624" width="6.140625" style="104" customWidth="1"/>
    <col min="4625" max="4625" width="1.42578125" style="104" customWidth="1"/>
    <col min="4626" max="4628" width="6.140625" style="104" customWidth="1"/>
    <col min="4629" max="4629" width="1.42578125" style="104" customWidth="1"/>
    <col min="4630" max="4632" width="6.140625" style="104" customWidth="1"/>
    <col min="4633" max="4633" width="1.42578125" style="104" customWidth="1"/>
    <col min="4634" max="4636" width="6.140625" style="104" customWidth="1"/>
    <col min="4637" max="4637" width="2.140625" style="104" customWidth="1"/>
    <col min="4638" max="4638" width="17" style="104" customWidth="1"/>
    <col min="4639" max="4641" width="6.140625" style="104" customWidth="1"/>
    <col min="4642" max="4642" width="1.42578125" style="104" customWidth="1"/>
    <col min="4643" max="4645" width="6.140625" style="104" customWidth="1"/>
    <col min="4646" max="4646" width="1.42578125" style="104" customWidth="1"/>
    <col min="4647" max="4649" width="6.140625" style="104" customWidth="1"/>
    <col min="4650" max="4650" width="1.42578125" style="104" customWidth="1"/>
    <col min="4651" max="4653" width="6.140625" style="104" customWidth="1"/>
    <col min="4654" max="4654" width="1.42578125" style="104" customWidth="1"/>
    <col min="4655" max="4657" width="6.140625" style="104" customWidth="1"/>
    <col min="4658" max="4658" width="1.42578125" style="104" customWidth="1"/>
    <col min="4659" max="4661" width="6.140625" style="104" customWidth="1"/>
    <col min="4662" max="4662" width="1.42578125" style="104" customWidth="1"/>
    <col min="4663" max="4665" width="6.140625" style="104" customWidth="1"/>
    <col min="4666" max="4864" width="11.42578125" style="104"/>
    <col min="4865" max="4865" width="19.28515625" style="104" customWidth="1"/>
    <col min="4866" max="4868" width="7.42578125" style="104" bestFit="1" customWidth="1"/>
    <col min="4869" max="4869" width="1.42578125" style="104" customWidth="1"/>
    <col min="4870" max="4872" width="6.140625" style="104" customWidth="1"/>
    <col min="4873" max="4873" width="1.42578125" style="104" customWidth="1"/>
    <col min="4874" max="4876" width="6.140625" style="104" customWidth="1"/>
    <col min="4877" max="4877" width="1.42578125" style="104" customWidth="1"/>
    <col min="4878" max="4880" width="6.140625" style="104" customWidth="1"/>
    <col min="4881" max="4881" width="1.42578125" style="104" customWidth="1"/>
    <col min="4882" max="4884" width="6.140625" style="104" customWidth="1"/>
    <col min="4885" max="4885" width="1.42578125" style="104" customWidth="1"/>
    <col min="4886" max="4888" width="6.140625" style="104" customWidth="1"/>
    <col min="4889" max="4889" width="1.42578125" style="104" customWidth="1"/>
    <col min="4890" max="4892" width="6.140625" style="104" customWidth="1"/>
    <col min="4893" max="4893" width="2.140625" style="104" customWidth="1"/>
    <col min="4894" max="4894" width="17" style="104" customWidth="1"/>
    <col min="4895" max="4897" width="6.140625" style="104" customWidth="1"/>
    <col min="4898" max="4898" width="1.42578125" style="104" customWidth="1"/>
    <col min="4899" max="4901" width="6.140625" style="104" customWidth="1"/>
    <col min="4902" max="4902" width="1.42578125" style="104" customWidth="1"/>
    <col min="4903" max="4905" width="6.140625" style="104" customWidth="1"/>
    <col min="4906" max="4906" width="1.42578125" style="104" customWidth="1"/>
    <col min="4907" max="4909" width="6.140625" style="104" customWidth="1"/>
    <col min="4910" max="4910" width="1.42578125" style="104" customWidth="1"/>
    <col min="4911" max="4913" width="6.140625" style="104" customWidth="1"/>
    <col min="4914" max="4914" width="1.42578125" style="104" customWidth="1"/>
    <col min="4915" max="4917" width="6.140625" style="104" customWidth="1"/>
    <col min="4918" max="4918" width="1.42578125" style="104" customWidth="1"/>
    <col min="4919" max="4921" width="6.140625" style="104" customWidth="1"/>
    <col min="4922" max="5120" width="11.42578125" style="104"/>
    <col min="5121" max="5121" width="19.28515625" style="104" customWidth="1"/>
    <col min="5122" max="5124" width="7.42578125" style="104" bestFit="1" customWidth="1"/>
    <col min="5125" max="5125" width="1.42578125" style="104" customWidth="1"/>
    <col min="5126" max="5128" width="6.140625" style="104" customWidth="1"/>
    <col min="5129" max="5129" width="1.42578125" style="104" customWidth="1"/>
    <col min="5130" max="5132" width="6.140625" style="104" customWidth="1"/>
    <col min="5133" max="5133" width="1.42578125" style="104" customWidth="1"/>
    <col min="5134" max="5136" width="6.140625" style="104" customWidth="1"/>
    <col min="5137" max="5137" width="1.42578125" style="104" customWidth="1"/>
    <col min="5138" max="5140" width="6.140625" style="104" customWidth="1"/>
    <col min="5141" max="5141" width="1.42578125" style="104" customWidth="1"/>
    <col min="5142" max="5144" width="6.140625" style="104" customWidth="1"/>
    <col min="5145" max="5145" width="1.42578125" style="104" customWidth="1"/>
    <col min="5146" max="5148" width="6.140625" style="104" customWidth="1"/>
    <col min="5149" max="5149" width="2.140625" style="104" customWidth="1"/>
    <col min="5150" max="5150" width="17" style="104" customWidth="1"/>
    <col min="5151" max="5153" width="6.140625" style="104" customWidth="1"/>
    <col min="5154" max="5154" width="1.42578125" style="104" customWidth="1"/>
    <col min="5155" max="5157" width="6.140625" style="104" customWidth="1"/>
    <col min="5158" max="5158" width="1.42578125" style="104" customWidth="1"/>
    <col min="5159" max="5161" width="6.140625" style="104" customWidth="1"/>
    <col min="5162" max="5162" width="1.42578125" style="104" customWidth="1"/>
    <col min="5163" max="5165" width="6.140625" style="104" customWidth="1"/>
    <col min="5166" max="5166" width="1.42578125" style="104" customWidth="1"/>
    <col min="5167" max="5169" width="6.140625" style="104" customWidth="1"/>
    <col min="5170" max="5170" width="1.42578125" style="104" customWidth="1"/>
    <col min="5171" max="5173" width="6.140625" style="104" customWidth="1"/>
    <col min="5174" max="5174" width="1.42578125" style="104" customWidth="1"/>
    <col min="5175" max="5177" width="6.140625" style="104" customWidth="1"/>
    <col min="5178" max="5376" width="11.42578125" style="104"/>
    <col min="5377" max="5377" width="19.28515625" style="104" customWidth="1"/>
    <col min="5378" max="5380" width="7.42578125" style="104" bestFit="1" customWidth="1"/>
    <col min="5381" max="5381" width="1.42578125" style="104" customWidth="1"/>
    <col min="5382" max="5384" width="6.140625" style="104" customWidth="1"/>
    <col min="5385" max="5385" width="1.42578125" style="104" customWidth="1"/>
    <col min="5386" max="5388" width="6.140625" style="104" customWidth="1"/>
    <col min="5389" max="5389" width="1.42578125" style="104" customWidth="1"/>
    <col min="5390" max="5392" width="6.140625" style="104" customWidth="1"/>
    <col min="5393" max="5393" width="1.42578125" style="104" customWidth="1"/>
    <col min="5394" max="5396" width="6.140625" style="104" customWidth="1"/>
    <col min="5397" max="5397" width="1.42578125" style="104" customWidth="1"/>
    <col min="5398" max="5400" width="6.140625" style="104" customWidth="1"/>
    <col min="5401" max="5401" width="1.42578125" style="104" customWidth="1"/>
    <col min="5402" max="5404" width="6.140625" style="104" customWidth="1"/>
    <col min="5405" max="5405" width="2.140625" style="104" customWidth="1"/>
    <col min="5406" max="5406" width="17" style="104" customWidth="1"/>
    <col min="5407" max="5409" width="6.140625" style="104" customWidth="1"/>
    <col min="5410" max="5410" width="1.42578125" style="104" customWidth="1"/>
    <col min="5411" max="5413" width="6.140625" style="104" customWidth="1"/>
    <col min="5414" max="5414" width="1.42578125" style="104" customWidth="1"/>
    <col min="5415" max="5417" width="6.140625" style="104" customWidth="1"/>
    <col min="5418" max="5418" width="1.42578125" style="104" customWidth="1"/>
    <col min="5419" max="5421" width="6.140625" style="104" customWidth="1"/>
    <col min="5422" max="5422" width="1.42578125" style="104" customWidth="1"/>
    <col min="5423" max="5425" width="6.140625" style="104" customWidth="1"/>
    <col min="5426" max="5426" width="1.42578125" style="104" customWidth="1"/>
    <col min="5427" max="5429" width="6.140625" style="104" customWidth="1"/>
    <col min="5430" max="5430" width="1.42578125" style="104" customWidth="1"/>
    <col min="5431" max="5433" width="6.140625" style="104" customWidth="1"/>
    <col min="5434" max="5632" width="11.42578125" style="104"/>
    <col min="5633" max="5633" width="19.28515625" style="104" customWidth="1"/>
    <col min="5634" max="5636" width="7.42578125" style="104" bestFit="1" customWidth="1"/>
    <col min="5637" max="5637" width="1.42578125" style="104" customWidth="1"/>
    <col min="5638" max="5640" width="6.140625" style="104" customWidth="1"/>
    <col min="5641" max="5641" width="1.42578125" style="104" customWidth="1"/>
    <col min="5642" max="5644" width="6.140625" style="104" customWidth="1"/>
    <col min="5645" max="5645" width="1.42578125" style="104" customWidth="1"/>
    <col min="5646" max="5648" width="6.140625" style="104" customWidth="1"/>
    <col min="5649" max="5649" width="1.42578125" style="104" customWidth="1"/>
    <col min="5650" max="5652" width="6.140625" style="104" customWidth="1"/>
    <col min="5653" max="5653" width="1.42578125" style="104" customWidth="1"/>
    <col min="5654" max="5656" width="6.140625" style="104" customWidth="1"/>
    <col min="5657" max="5657" width="1.42578125" style="104" customWidth="1"/>
    <col min="5658" max="5660" width="6.140625" style="104" customWidth="1"/>
    <col min="5661" max="5661" width="2.140625" style="104" customWidth="1"/>
    <col min="5662" max="5662" width="17" style="104" customWidth="1"/>
    <col min="5663" max="5665" width="6.140625" style="104" customWidth="1"/>
    <col min="5666" max="5666" width="1.42578125" style="104" customWidth="1"/>
    <col min="5667" max="5669" width="6.140625" style="104" customWidth="1"/>
    <col min="5670" max="5670" width="1.42578125" style="104" customWidth="1"/>
    <col min="5671" max="5673" width="6.140625" style="104" customWidth="1"/>
    <col min="5674" max="5674" width="1.42578125" style="104" customWidth="1"/>
    <col min="5675" max="5677" width="6.140625" style="104" customWidth="1"/>
    <col min="5678" max="5678" width="1.42578125" style="104" customWidth="1"/>
    <col min="5679" max="5681" width="6.140625" style="104" customWidth="1"/>
    <col min="5682" max="5682" width="1.42578125" style="104" customWidth="1"/>
    <col min="5683" max="5685" width="6.140625" style="104" customWidth="1"/>
    <col min="5686" max="5686" width="1.42578125" style="104" customWidth="1"/>
    <col min="5687" max="5689" width="6.140625" style="104" customWidth="1"/>
    <col min="5690" max="5888" width="11.42578125" style="104"/>
    <col min="5889" max="5889" width="19.28515625" style="104" customWidth="1"/>
    <col min="5890" max="5892" width="7.42578125" style="104" bestFit="1" customWidth="1"/>
    <col min="5893" max="5893" width="1.42578125" style="104" customWidth="1"/>
    <col min="5894" max="5896" width="6.140625" style="104" customWidth="1"/>
    <col min="5897" max="5897" width="1.42578125" style="104" customWidth="1"/>
    <col min="5898" max="5900" width="6.140625" style="104" customWidth="1"/>
    <col min="5901" max="5901" width="1.42578125" style="104" customWidth="1"/>
    <col min="5902" max="5904" width="6.140625" style="104" customWidth="1"/>
    <col min="5905" max="5905" width="1.42578125" style="104" customWidth="1"/>
    <col min="5906" max="5908" width="6.140625" style="104" customWidth="1"/>
    <col min="5909" max="5909" width="1.42578125" style="104" customWidth="1"/>
    <col min="5910" max="5912" width="6.140625" style="104" customWidth="1"/>
    <col min="5913" max="5913" width="1.42578125" style="104" customWidth="1"/>
    <col min="5914" max="5916" width="6.140625" style="104" customWidth="1"/>
    <col min="5917" max="5917" width="2.140625" style="104" customWidth="1"/>
    <col min="5918" max="5918" width="17" style="104" customWidth="1"/>
    <col min="5919" max="5921" width="6.140625" style="104" customWidth="1"/>
    <col min="5922" max="5922" width="1.42578125" style="104" customWidth="1"/>
    <col min="5923" max="5925" width="6.140625" style="104" customWidth="1"/>
    <col min="5926" max="5926" width="1.42578125" style="104" customWidth="1"/>
    <col min="5927" max="5929" width="6.140625" style="104" customWidth="1"/>
    <col min="5930" max="5930" width="1.42578125" style="104" customWidth="1"/>
    <col min="5931" max="5933" width="6.140625" style="104" customWidth="1"/>
    <col min="5934" max="5934" width="1.42578125" style="104" customWidth="1"/>
    <col min="5935" max="5937" width="6.140625" style="104" customWidth="1"/>
    <col min="5938" max="5938" width="1.42578125" style="104" customWidth="1"/>
    <col min="5939" max="5941" width="6.140625" style="104" customWidth="1"/>
    <col min="5942" max="5942" width="1.42578125" style="104" customWidth="1"/>
    <col min="5943" max="5945" width="6.140625" style="104" customWidth="1"/>
    <col min="5946" max="6144" width="11.42578125" style="104"/>
    <col min="6145" max="6145" width="19.28515625" style="104" customWidth="1"/>
    <col min="6146" max="6148" width="7.42578125" style="104" bestFit="1" customWidth="1"/>
    <col min="6149" max="6149" width="1.42578125" style="104" customWidth="1"/>
    <col min="6150" max="6152" width="6.140625" style="104" customWidth="1"/>
    <col min="6153" max="6153" width="1.42578125" style="104" customWidth="1"/>
    <col min="6154" max="6156" width="6.140625" style="104" customWidth="1"/>
    <col min="6157" max="6157" width="1.42578125" style="104" customWidth="1"/>
    <col min="6158" max="6160" width="6.140625" style="104" customWidth="1"/>
    <col min="6161" max="6161" width="1.42578125" style="104" customWidth="1"/>
    <col min="6162" max="6164" width="6.140625" style="104" customWidth="1"/>
    <col min="6165" max="6165" width="1.42578125" style="104" customWidth="1"/>
    <col min="6166" max="6168" width="6.140625" style="104" customWidth="1"/>
    <col min="6169" max="6169" width="1.42578125" style="104" customWidth="1"/>
    <col min="6170" max="6172" width="6.140625" style="104" customWidth="1"/>
    <col min="6173" max="6173" width="2.140625" style="104" customWidth="1"/>
    <col min="6174" max="6174" width="17" style="104" customWidth="1"/>
    <col min="6175" max="6177" width="6.140625" style="104" customWidth="1"/>
    <col min="6178" max="6178" width="1.42578125" style="104" customWidth="1"/>
    <col min="6179" max="6181" width="6.140625" style="104" customWidth="1"/>
    <col min="6182" max="6182" width="1.42578125" style="104" customWidth="1"/>
    <col min="6183" max="6185" width="6.140625" style="104" customWidth="1"/>
    <col min="6186" max="6186" width="1.42578125" style="104" customWidth="1"/>
    <col min="6187" max="6189" width="6.140625" style="104" customWidth="1"/>
    <col min="6190" max="6190" width="1.42578125" style="104" customWidth="1"/>
    <col min="6191" max="6193" width="6.140625" style="104" customWidth="1"/>
    <col min="6194" max="6194" width="1.42578125" style="104" customWidth="1"/>
    <col min="6195" max="6197" width="6.140625" style="104" customWidth="1"/>
    <col min="6198" max="6198" width="1.42578125" style="104" customWidth="1"/>
    <col min="6199" max="6201" width="6.140625" style="104" customWidth="1"/>
    <col min="6202" max="6400" width="11.42578125" style="104"/>
    <col min="6401" max="6401" width="19.28515625" style="104" customWidth="1"/>
    <col min="6402" max="6404" width="7.42578125" style="104" bestFit="1" customWidth="1"/>
    <col min="6405" max="6405" width="1.42578125" style="104" customWidth="1"/>
    <col min="6406" max="6408" width="6.140625" style="104" customWidth="1"/>
    <col min="6409" max="6409" width="1.42578125" style="104" customWidth="1"/>
    <col min="6410" max="6412" width="6.140625" style="104" customWidth="1"/>
    <col min="6413" max="6413" width="1.42578125" style="104" customWidth="1"/>
    <col min="6414" max="6416" width="6.140625" style="104" customWidth="1"/>
    <col min="6417" max="6417" width="1.42578125" style="104" customWidth="1"/>
    <col min="6418" max="6420" width="6.140625" style="104" customWidth="1"/>
    <col min="6421" max="6421" width="1.42578125" style="104" customWidth="1"/>
    <col min="6422" max="6424" width="6.140625" style="104" customWidth="1"/>
    <col min="6425" max="6425" width="1.42578125" style="104" customWidth="1"/>
    <col min="6426" max="6428" width="6.140625" style="104" customWidth="1"/>
    <col min="6429" max="6429" width="2.140625" style="104" customWidth="1"/>
    <col min="6430" max="6430" width="17" style="104" customWidth="1"/>
    <col min="6431" max="6433" width="6.140625" style="104" customWidth="1"/>
    <col min="6434" max="6434" width="1.42578125" style="104" customWidth="1"/>
    <col min="6435" max="6437" width="6.140625" style="104" customWidth="1"/>
    <col min="6438" max="6438" width="1.42578125" style="104" customWidth="1"/>
    <col min="6439" max="6441" width="6.140625" style="104" customWidth="1"/>
    <col min="6442" max="6442" width="1.42578125" style="104" customWidth="1"/>
    <col min="6443" max="6445" width="6.140625" style="104" customWidth="1"/>
    <col min="6446" max="6446" width="1.42578125" style="104" customWidth="1"/>
    <col min="6447" max="6449" width="6.140625" style="104" customWidth="1"/>
    <col min="6450" max="6450" width="1.42578125" style="104" customWidth="1"/>
    <col min="6451" max="6453" width="6.140625" style="104" customWidth="1"/>
    <col min="6454" max="6454" width="1.42578125" style="104" customWidth="1"/>
    <col min="6455" max="6457" width="6.140625" style="104" customWidth="1"/>
    <col min="6458" max="6656" width="11.42578125" style="104"/>
    <col min="6657" max="6657" width="19.28515625" style="104" customWidth="1"/>
    <col min="6658" max="6660" width="7.42578125" style="104" bestFit="1" customWidth="1"/>
    <col min="6661" max="6661" width="1.42578125" style="104" customWidth="1"/>
    <col min="6662" max="6664" width="6.140625" style="104" customWidth="1"/>
    <col min="6665" max="6665" width="1.42578125" style="104" customWidth="1"/>
    <col min="6666" max="6668" width="6.140625" style="104" customWidth="1"/>
    <col min="6669" max="6669" width="1.42578125" style="104" customWidth="1"/>
    <col min="6670" max="6672" width="6.140625" style="104" customWidth="1"/>
    <col min="6673" max="6673" width="1.42578125" style="104" customWidth="1"/>
    <col min="6674" max="6676" width="6.140625" style="104" customWidth="1"/>
    <col min="6677" max="6677" width="1.42578125" style="104" customWidth="1"/>
    <col min="6678" max="6680" width="6.140625" style="104" customWidth="1"/>
    <col min="6681" max="6681" width="1.42578125" style="104" customWidth="1"/>
    <col min="6682" max="6684" width="6.140625" style="104" customWidth="1"/>
    <col min="6685" max="6685" width="2.140625" style="104" customWidth="1"/>
    <col min="6686" max="6686" width="17" style="104" customWidth="1"/>
    <col min="6687" max="6689" width="6.140625" style="104" customWidth="1"/>
    <col min="6690" max="6690" width="1.42578125" style="104" customWidth="1"/>
    <col min="6691" max="6693" width="6.140625" style="104" customWidth="1"/>
    <col min="6694" max="6694" width="1.42578125" style="104" customWidth="1"/>
    <col min="6695" max="6697" width="6.140625" style="104" customWidth="1"/>
    <col min="6698" max="6698" width="1.42578125" style="104" customWidth="1"/>
    <col min="6699" max="6701" width="6.140625" style="104" customWidth="1"/>
    <col min="6702" max="6702" width="1.42578125" style="104" customWidth="1"/>
    <col min="6703" max="6705" width="6.140625" style="104" customWidth="1"/>
    <col min="6706" max="6706" width="1.42578125" style="104" customWidth="1"/>
    <col min="6707" max="6709" width="6.140625" style="104" customWidth="1"/>
    <col min="6710" max="6710" width="1.42578125" style="104" customWidth="1"/>
    <col min="6711" max="6713" width="6.140625" style="104" customWidth="1"/>
    <col min="6714" max="6912" width="11.42578125" style="104"/>
    <col min="6913" max="6913" width="19.28515625" style="104" customWidth="1"/>
    <col min="6914" max="6916" width="7.42578125" style="104" bestFit="1" customWidth="1"/>
    <col min="6917" max="6917" width="1.42578125" style="104" customWidth="1"/>
    <col min="6918" max="6920" width="6.140625" style="104" customWidth="1"/>
    <col min="6921" max="6921" width="1.42578125" style="104" customWidth="1"/>
    <col min="6922" max="6924" width="6.140625" style="104" customWidth="1"/>
    <col min="6925" max="6925" width="1.42578125" style="104" customWidth="1"/>
    <col min="6926" max="6928" width="6.140625" style="104" customWidth="1"/>
    <col min="6929" max="6929" width="1.42578125" style="104" customWidth="1"/>
    <col min="6930" max="6932" width="6.140625" style="104" customWidth="1"/>
    <col min="6933" max="6933" width="1.42578125" style="104" customWidth="1"/>
    <col min="6934" max="6936" width="6.140625" style="104" customWidth="1"/>
    <col min="6937" max="6937" width="1.42578125" style="104" customWidth="1"/>
    <col min="6938" max="6940" width="6.140625" style="104" customWidth="1"/>
    <col min="6941" max="6941" width="2.140625" style="104" customWidth="1"/>
    <col min="6942" max="6942" width="17" style="104" customWidth="1"/>
    <col min="6943" max="6945" width="6.140625" style="104" customWidth="1"/>
    <col min="6946" max="6946" width="1.42578125" style="104" customWidth="1"/>
    <col min="6947" max="6949" width="6.140625" style="104" customWidth="1"/>
    <col min="6950" max="6950" width="1.42578125" style="104" customWidth="1"/>
    <col min="6951" max="6953" width="6.140625" style="104" customWidth="1"/>
    <col min="6954" max="6954" width="1.42578125" style="104" customWidth="1"/>
    <col min="6955" max="6957" width="6.140625" style="104" customWidth="1"/>
    <col min="6958" max="6958" width="1.42578125" style="104" customWidth="1"/>
    <col min="6959" max="6961" width="6.140625" style="104" customWidth="1"/>
    <col min="6962" max="6962" width="1.42578125" style="104" customWidth="1"/>
    <col min="6963" max="6965" width="6.140625" style="104" customWidth="1"/>
    <col min="6966" max="6966" width="1.42578125" style="104" customWidth="1"/>
    <col min="6967" max="6969" width="6.140625" style="104" customWidth="1"/>
    <col min="6970" max="7168" width="11.42578125" style="104"/>
    <col min="7169" max="7169" width="19.28515625" style="104" customWidth="1"/>
    <col min="7170" max="7172" width="7.42578125" style="104" bestFit="1" customWidth="1"/>
    <col min="7173" max="7173" width="1.42578125" style="104" customWidth="1"/>
    <col min="7174" max="7176" width="6.140625" style="104" customWidth="1"/>
    <col min="7177" max="7177" width="1.42578125" style="104" customWidth="1"/>
    <col min="7178" max="7180" width="6.140625" style="104" customWidth="1"/>
    <col min="7181" max="7181" width="1.42578125" style="104" customWidth="1"/>
    <col min="7182" max="7184" width="6.140625" style="104" customWidth="1"/>
    <col min="7185" max="7185" width="1.42578125" style="104" customWidth="1"/>
    <col min="7186" max="7188" width="6.140625" style="104" customWidth="1"/>
    <col min="7189" max="7189" width="1.42578125" style="104" customWidth="1"/>
    <col min="7190" max="7192" width="6.140625" style="104" customWidth="1"/>
    <col min="7193" max="7193" width="1.42578125" style="104" customWidth="1"/>
    <col min="7194" max="7196" width="6.140625" style="104" customWidth="1"/>
    <col min="7197" max="7197" width="2.140625" style="104" customWidth="1"/>
    <col min="7198" max="7198" width="17" style="104" customWidth="1"/>
    <col min="7199" max="7201" width="6.140625" style="104" customWidth="1"/>
    <col min="7202" max="7202" width="1.42578125" style="104" customWidth="1"/>
    <col min="7203" max="7205" width="6.140625" style="104" customWidth="1"/>
    <col min="7206" max="7206" width="1.42578125" style="104" customWidth="1"/>
    <col min="7207" max="7209" width="6.140625" style="104" customWidth="1"/>
    <col min="7210" max="7210" width="1.42578125" style="104" customWidth="1"/>
    <col min="7211" max="7213" width="6.140625" style="104" customWidth="1"/>
    <col min="7214" max="7214" width="1.42578125" style="104" customWidth="1"/>
    <col min="7215" max="7217" width="6.140625" style="104" customWidth="1"/>
    <col min="7218" max="7218" width="1.42578125" style="104" customWidth="1"/>
    <col min="7219" max="7221" width="6.140625" style="104" customWidth="1"/>
    <col min="7222" max="7222" width="1.42578125" style="104" customWidth="1"/>
    <col min="7223" max="7225" width="6.140625" style="104" customWidth="1"/>
    <col min="7226" max="7424" width="11.42578125" style="104"/>
    <col min="7425" max="7425" width="19.28515625" style="104" customWidth="1"/>
    <col min="7426" max="7428" width="7.42578125" style="104" bestFit="1" customWidth="1"/>
    <col min="7429" max="7429" width="1.42578125" style="104" customWidth="1"/>
    <col min="7430" max="7432" width="6.140625" style="104" customWidth="1"/>
    <col min="7433" max="7433" width="1.42578125" style="104" customWidth="1"/>
    <col min="7434" max="7436" width="6.140625" style="104" customWidth="1"/>
    <col min="7437" max="7437" width="1.42578125" style="104" customWidth="1"/>
    <col min="7438" max="7440" width="6.140625" style="104" customWidth="1"/>
    <col min="7441" max="7441" width="1.42578125" style="104" customWidth="1"/>
    <col min="7442" max="7444" width="6.140625" style="104" customWidth="1"/>
    <col min="7445" max="7445" width="1.42578125" style="104" customWidth="1"/>
    <col min="7446" max="7448" width="6.140625" style="104" customWidth="1"/>
    <col min="7449" max="7449" width="1.42578125" style="104" customWidth="1"/>
    <col min="7450" max="7452" width="6.140625" style="104" customWidth="1"/>
    <col min="7453" max="7453" width="2.140625" style="104" customWidth="1"/>
    <col min="7454" max="7454" width="17" style="104" customWidth="1"/>
    <col min="7455" max="7457" width="6.140625" style="104" customWidth="1"/>
    <col min="7458" max="7458" width="1.42578125" style="104" customWidth="1"/>
    <col min="7459" max="7461" width="6.140625" style="104" customWidth="1"/>
    <col min="7462" max="7462" width="1.42578125" style="104" customWidth="1"/>
    <col min="7463" max="7465" width="6.140625" style="104" customWidth="1"/>
    <col min="7466" max="7466" width="1.42578125" style="104" customWidth="1"/>
    <col min="7467" max="7469" width="6.140625" style="104" customWidth="1"/>
    <col min="7470" max="7470" width="1.42578125" style="104" customWidth="1"/>
    <col min="7471" max="7473" width="6.140625" style="104" customWidth="1"/>
    <col min="7474" max="7474" width="1.42578125" style="104" customWidth="1"/>
    <col min="7475" max="7477" width="6.140625" style="104" customWidth="1"/>
    <col min="7478" max="7478" width="1.42578125" style="104" customWidth="1"/>
    <col min="7479" max="7481" width="6.140625" style="104" customWidth="1"/>
    <col min="7482" max="7680" width="11.42578125" style="104"/>
    <col min="7681" max="7681" width="19.28515625" style="104" customWidth="1"/>
    <col min="7682" max="7684" width="7.42578125" style="104" bestFit="1" customWidth="1"/>
    <col min="7685" max="7685" width="1.42578125" style="104" customWidth="1"/>
    <col min="7686" max="7688" width="6.140625" style="104" customWidth="1"/>
    <col min="7689" max="7689" width="1.42578125" style="104" customWidth="1"/>
    <col min="7690" max="7692" width="6.140625" style="104" customWidth="1"/>
    <col min="7693" max="7693" width="1.42578125" style="104" customWidth="1"/>
    <col min="7694" max="7696" width="6.140625" style="104" customWidth="1"/>
    <col min="7697" max="7697" width="1.42578125" style="104" customWidth="1"/>
    <col min="7698" max="7700" width="6.140625" style="104" customWidth="1"/>
    <col min="7701" max="7701" width="1.42578125" style="104" customWidth="1"/>
    <col min="7702" max="7704" width="6.140625" style="104" customWidth="1"/>
    <col min="7705" max="7705" width="1.42578125" style="104" customWidth="1"/>
    <col min="7706" max="7708" width="6.140625" style="104" customWidth="1"/>
    <col min="7709" max="7709" width="2.140625" style="104" customWidth="1"/>
    <col min="7710" max="7710" width="17" style="104" customWidth="1"/>
    <col min="7711" max="7713" width="6.140625" style="104" customWidth="1"/>
    <col min="7714" max="7714" width="1.42578125" style="104" customWidth="1"/>
    <col min="7715" max="7717" width="6.140625" style="104" customWidth="1"/>
    <col min="7718" max="7718" width="1.42578125" style="104" customWidth="1"/>
    <col min="7719" max="7721" width="6.140625" style="104" customWidth="1"/>
    <col min="7722" max="7722" width="1.42578125" style="104" customWidth="1"/>
    <col min="7723" max="7725" width="6.140625" style="104" customWidth="1"/>
    <col min="7726" max="7726" width="1.42578125" style="104" customWidth="1"/>
    <col min="7727" max="7729" width="6.140625" style="104" customWidth="1"/>
    <col min="7730" max="7730" width="1.42578125" style="104" customWidth="1"/>
    <col min="7731" max="7733" width="6.140625" style="104" customWidth="1"/>
    <col min="7734" max="7734" width="1.42578125" style="104" customWidth="1"/>
    <col min="7735" max="7737" width="6.140625" style="104" customWidth="1"/>
    <col min="7738" max="7936" width="11.42578125" style="104"/>
    <col min="7937" max="7937" width="19.28515625" style="104" customWidth="1"/>
    <col min="7938" max="7940" width="7.42578125" style="104" bestFit="1" customWidth="1"/>
    <col min="7941" max="7941" width="1.42578125" style="104" customWidth="1"/>
    <col min="7942" max="7944" width="6.140625" style="104" customWidth="1"/>
    <col min="7945" max="7945" width="1.42578125" style="104" customWidth="1"/>
    <col min="7946" max="7948" width="6.140625" style="104" customWidth="1"/>
    <col min="7949" max="7949" width="1.42578125" style="104" customWidth="1"/>
    <col min="7950" max="7952" width="6.140625" style="104" customWidth="1"/>
    <col min="7953" max="7953" width="1.42578125" style="104" customWidth="1"/>
    <col min="7954" max="7956" width="6.140625" style="104" customWidth="1"/>
    <col min="7957" max="7957" width="1.42578125" style="104" customWidth="1"/>
    <col min="7958" max="7960" width="6.140625" style="104" customWidth="1"/>
    <col min="7961" max="7961" width="1.42578125" style="104" customWidth="1"/>
    <col min="7962" max="7964" width="6.140625" style="104" customWidth="1"/>
    <col min="7965" max="7965" width="2.140625" style="104" customWidth="1"/>
    <col min="7966" max="7966" width="17" style="104" customWidth="1"/>
    <col min="7967" max="7969" width="6.140625" style="104" customWidth="1"/>
    <col min="7970" max="7970" width="1.42578125" style="104" customWidth="1"/>
    <col min="7971" max="7973" width="6.140625" style="104" customWidth="1"/>
    <col min="7974" max="7974" width="1.42578125" style="104" customWidth="1"/>
    <col min="7975" max="7977" width="6.140625" style="104" customWidth="1"/>
    <col min="7978" max="7978" width="1.42578125" style="104" customWidth="1"/>
    <col min="7979" max="7981" width="6.140625" style="104" customWidth="1"/>
    <col min="7982" max="7982" width="1.42578125" style="104" customWidth="1"/>
    <col min="7983" max="7985" width="6.140625" style="104" customWidth="1"/>
    <col min="7986" max="7986" width="1.42578125" style="104" customWidth="1"/>
    <col min="7987" max="7989" width="6.140625" style="104" customWidth="1"/>
    <col min="7990" max="7990" width="1.42578125" style="104" customWidth="1"/>
    <col min="7991" max="7993" width="6.140625" style="104" customWidth="1"/>
    <col min="7994" max="8192" width="11.42578125" style="104"/>
    <col min="8193" max="8193" width="19.28515625" style="104" customWidth="1"/>
    <col min="8194" max="8196" width="7.42578125" style="104" bestFit="1" customWidth="1"/>
    <col min="8197" max="8197" width="1.42578125" style="104" customWidth="1"/>
    <col min="8198" max="8200" width="6.140625" style="104" customWidth="1"/>
    <col min="8201" max="8201" width="1.42578125" style="104" customWidth="1"/>
    <col min="8202" max="8204" width="6.140625" style="104" customWidth="1"/>
    <col min="8205" max="8205" width="1.42578125" style="104" customWidth="1"/>
    <col min="8206" max="8208" width="6.140625" style="104" customWidth="1"/>
    <col min="8209" max="8209" width="1.42578125" style="104" customWidth="1"/>
    <col min="8210" max="8212" width="6.140625" style="104" customWidth="1"/>
    <col min="8213" max="8213" width="1.42578125" style="104" customWidth="1"/>
    <col min="8214" max="8216" width="6.140625" style="104" customWidth="1"/>
    <col min="8217" max="8217" width="1.42578125" style="104" customWidth="1"/>
    <col min="8218" max="8220" width="6.140625" style="104" customWidth="1"/>
    <col min="8221" max="8221" width="2.140625" style="104" customWidth="1"/>
    <col min="8222" max="8222" width="17" style="104" customWidth="1"/>
    <col min="8223" max="8225" width="6.140625" style="104" customWidth="1"/>
    <col min="8226" max="8226" width="1.42578125" style="104" customWidth="1"/>
    <col min="8227" max="8229" width="6.140625" style="104" customWidth="1"/>
    <col min="8230" max="8230" width="1.42578125" style="104" customWidth="1"/>
    <col min="8231" max="8233" width="6.140625" style="104" customWidth="1"/>
    <col min="8234" max="8234" width="1.42578125" style="104" customWidth="1"/>
    <col min="8235" max="8237" width="6.140625" style="104" customWidth="1"/>
    <col min="8238" max="8238" width="1.42578125" style="104" customWidth="1"/>
    <col min="8239" max="8241" width="6.140625" style="104" customWidth="1"/>
    <col min="8242" max="8242" width="1.42578125" style="104" customWidth="1"/>
    <col min="8243" max="8245" width="6.140625" style="104" customWidth="1"/>
    <col min="8246" max="8246" width="1.42578125" style="104" customWidth="1"/>
    <col min="8247" max="8249" width="6.140625" style="104" customWidth="1"/>
    <col min="8250" max="8448" width="11.42578125" style="104"/>
    <col min="8449" max="8449" width="19.28515625" style="104" customWidth="1"/>
    <col min="8450" max="8452" width="7.42578125" style="104" bestFit="1" customWidth="1"/>
    <col min="8453" max="8453" width="1.42578125" style="104" customWidth="1"/>
    <col min="8454" max="8456" width="6.140625" style="104" customWidth="1"/>
    <col min="8457" max="8457" width="1.42578125" style="104" customWidth="1"/>
    <col min="8458" max="8460" width="6.140625" style="104" customWidth="1"/>
    <col min="8461" max="8461" width="1.42578125" style="104" customWidth="1"/>
    <col min="8462" max="8464" width="6.140625" style="104" customWidth="1"/>
    <col min="8465" max="8465" width="1.42578125" style="104" customWidth="1"/>
    <col min="8466" max="8468" width="6.140625" style="104" customWidth="1"/>
    <col min="8469" max="8469" width="1.42578125" style="104" customWidth="1"/>
    <col min="8470" max="8472" width="6.140625" style="104" customWidth="1"/>
    <col min="8473" max="8473" width="1.42578125" style="104" customWidth="1"/>
    <col min="8474" max="8476" width="6.140625" style="104" customWidth="1"/>
    <col min="8477" max="8477" width="2.140625" style="104" customWidth="1"/>
    <col min="8478" max="8478" width="17" style="104" customWidth="1"/>
    <col min="8479" max="8481" width="6.140625" style="104" customWidth="1"/>
    <col min="8482" max="8482" width="1.42578125" style="104" customWidth="1"/>
    <col min="8483" max="8485" width="6.140625" style="104" customWidth="1"/>
    <col min="8486" max="8486" width="1.42578125" style="104" customWidth="1"/>
    <col min="8487" max="8489" width="6.140625" style="104" customWidth="1"/>
    <col min="8490" max="8490" width="1.42578125" style="104" customWidth="1"/>
    <col min="8491" max="8493" width="6.140625" style="104" customWidth="1"/>
    <col min="8494" max="8494" width="1.42578125" style="104" customWidth="1"/>
    <col min="8495" max="8497" width="6.140625" style="104" customWidth="1"/>
    <col min="8498" max="8498" width="1.42578125" style="104" customWidth="1"/>
    <col min="8499" max="8501" width="6.140625" style="104" customWidth="1"/>
    <col min="8502" max="8502" width="1.42578125" style="104" customWidth="1"/>
    <col min="8503" max="8505" width="6.140625" style="104" customWidth="1"/>
    <col min="8506" max="8704" width="11.42578125" style="104"/>
    <col min="8705" max="8705" width="19.28515625" style="104" customWidth="1"/>
    <col min="8706" max="8708" width="7.42578125" style="104" bestFit="1" customWidth="1"/>
    <col min="8709" max="8709" width="1.42578125" style="104" customWidth="1"/>
    <col min="8710" max="8712" width="6.140625" style="104" customWidth="1"/>
    <col min="8713" max="8713" width="1.42578125" style="104" customWidth="1"/>
    <col min="8714" max="8716" width="6.140625" style="104" customWidth="1"/>
    <col min="8717" max="8717" width="1.42578125" style="104" customWidth="1"/>
    <col min="8718" max="8720" width="6.140625" style="104" customWidth="1"/>
    <col min="8721" max="8721" width="1.42578125" style="104" customWidth="1"/>
    <col min="8722" max="8724" width="6.140625" style="104" customWidth="1"/>
    <col min="8725" max="8725" width="1.42578125" style="104" customWidth="1"/>
    <col min="8726" max="8728" width="6.140625" style="104" customWidth="1"/>
    <col min="8729" max="8729" width="1.42578125" style="104" customWidth="1"/>
    <col min="8730" max="8732" width="6.140625" style="104" customWidth="1"/>
    <col min="8733" max="8733" width="2.140625" style="104" customWidth="1"/>
    <col min="8734" max="8734" width="17" style="104" customWidth="1"/>
    <col min="8735" max="8737" width="6.140625" style="104" customWidth="1"/>
    <col min="8738" max="8738" width="1.42578125" style="104" customWidth="1"/>
    <col min="8739" max="8741" width="6.140625" style="104" customWidth="1"/>
    <col min="8742" max="8742" width="1.42578125" style="104" customWidth="1"/>
    <col min="8743" max="8745" width="6.140625" style="104" customWidth="1"/>
    <col min="8746" max="8746" width="1.42578125" style="104" customWidth="1"/>
    <col min="8747" max="8749" width="6.140625" style="104" customWidth="1"/>
    <col min="8750" max="8750" width="1.42578125" style="104" customWidth="1"/>
    <col min="8751" max="8753" width="6.140625" style="104" customWidth="1"/>
    <col min="8754" max="8754" width="1.42578125" style="104" customWidth="1"/>
    <col min="8755" max="8757" width="6.140625" style="104" customWidth="1"/>
    <col min="8758" max="8758" width="1.42578125" style="104" customWidth="1"/>
    <col min="8759" max="8761" width="6.140625" style="104" customWidth="1"/>
    <col min="8762" max="8960" width="11.42578125" style="104"/>
    <col min="8961" max="8961" width="19.28515625" style="104" customWidth="1"/>
    <col min="8962" max="8964" width="7.42578125" style="104" bestFit="1" customWidth="1"/>
    <col min="8965" max="8965" width="1.42578125" style="104" customWidth="1"/>
    <col min="8966" max="8968" width="6.140625" style="104" customWidth="1"/>
    <col min="8969" max="8969" width="1.42578125" style="104" customWidth="1"/>
    <col min="8970" max="8972" width="6.140625" style="104" customWidth="1"/>
    <col min="8973" max="8973" width="1.42578125" style="104" customWidth="1"/>
    <col min="8974" max="8976" width="6.140625" style="104" customWidth="1"/>
    <col min="8977" max="8977" width="1.42578125" style="104" customWidth="1"/>
    <col min="8978" max="8980" width="6.140625" style="104" customWidth="1"/>
    <col min="8981" max="8981" width="1.42578125" style="104" customWidth="1"/>
    <col min="8982" max="8984" width="6.140625" style="104" customWidth="1"/>
    <col min="8985" max="8985" width="1.42578125" style="104" customWidth="1"/>
    <col min="8986" max="8988" width="6.140625" style="104" customWidth="1"/>
    <col min="8989" max="8989" width="2.140625" style="104" customWidth="1"/>
    <col min="8990" max="8990" width="17" style="104" customWidth="1"/>
    <col min="8991" max="8993" width="6.140625" style="104" customWidth="1"/>
    <col min="8994" max="8994" width="1.42578125" style="104" customWidth="1"/>
    <col min="8995" max="8997" width="6.140625" style="104" customWidth="1"/>
    <col min="8998" max="8998" width="1.42578125" style="104" customWidth="1"/>
    <col min="8999" max="9001" width="6.140625" style="104" customWidth="1"/>
    <col min="9002" max="9002" width="1.42578125" style="104" customWidth="1"/>
    <col min="9003" max="9005" width="6.140625" style="104" customWidth="1"/>
    <col min="9006" max="9006" width="1.42578125" style="104" customWidth="1"/>
    <col min="9007" max="9009" width="6.140625" style="104" customWidth="1"/>
    <col min="9010" max="9010" width="1.42578125" style="104" customWidth="1"/>
    <col min="9011" max="9013" width="6.140625" style="104" customWidth="1"/>
    <col min="9014" max="9014" width="1.42578125" style="104" customWidth="1"/>
    <col min="9015" max="9017" width="6.140625" style="104" customWidth="1"/>
    <col min="9018" max="9216" width="11.42578125" style="104"/>
    <col min="9217" max="9217" width="19.28515625" style="104" customWidth="1"/>
    <col min="9218" max="9220" width="7.42578125" style="104" bestFit="1" customWidth="1"/>
    <col min="9221" max="9221" width="1.42578125" style="104" customWidth="1"/>
    <col min="9222" max="9224" width="6.140625" style="104" customWidth="1"/>
    <col min="9225" max="9225" width="1.42578125" style="104" customWidth="1"/>
    <col min="9226" max="9228" width="6.140625" style="104" customWidth="1"/>
    <col min="9229" max="9229" width="1.42578125" style="104" customWidth="1"/>
    <col min="9230" max="9232" width="6.140625" style="104" customWidth="1"/>
    <col min="9233" max="9233" width="1.42578125" style="104" customWidth="1"/>
    <col min="9234" max="9236" width="6.140625" style="104" customWidth="1"/>
    <col min="9237" max="9237" width="1.42578125" style="104" customWidth="1"/>
    <col min="9238" max="9240" width="6.140625" style="104" customWidth="1"/>
    <col min="9241" max="9241" width="1.42578125" style="104" customWidth="1"/>
    <col min="9242" max="9244" width="6.140625" style="104" customWidth="1"/>
    <col min="9245" max="9245" width="2.140625" style="104" customWidth="1"/>
    <col min="9246" max="9246" width="17" style="104" customWidth="1"/>
    <col min="9247" max="9249" width="6.140625" style="104" customWidth="1"/>
    <col min="9250" max="9250" width="1.42578125" style="104" customWidth="1"/>
    <col min="9251" max="9253" width="6.140625" style="104" customWidth="1"/>
    <col min="9254" max="9254" width="1.42578125" style="104" customWidth="1"/>
    <col min="9255" max="9257" width="6.140625" style="104" customWidth="1"/>
    <col min="9258" max="9258" width="1.42578125" style="104" customWidth="1"/>
    <col min="9259" max="9261" width="6.140625" style="104" customWidth="1"/>
    <col min="9262" max="9262" width="1.42578125" style="104" customWidth="1"/>
    <col min="9263" max="9265" width="6.140625" style="104" customWidth="1"/>
    <col min="9266" max="9266" width="1.42578125" style="104" customWidth="1"/>
    <col min="9267" max="9269" width="6.140625" style="104" customWidth="1"/>
    <col min="9270" max="9270" width="1.42578125" style="104" customWidth="1"/>
    <col min="9271" max="9273" width="6.140625" style="104" customWidth="1"/>
    <col min="9274" max="9472" width="11.42578125" style="104"/>
    <col min="9473" max="9473" width="19.28515625" style="104" customWidth="1"/>
    <col min="9474" max="9476" width="7.42578125" style="104" bestFit="1" customWidth="1"/>
    <col min="9477" max="9477" width="1.42578125" style="104" customWidth="1"/>
    <col min="9478" max="9480" width="6.140625" style="104" customWidth="1"/>
    <col min="9481" max="9481" width="1.42578125" style="104" customWidth="1"/>
    <col min="9482" max="9484" width="6.140625" style="104" customWidth="1"/>
    <col min="9485" max="9485" width="1.42578125" style="104" customWidth="1"/>
    <col min="9486" max="9488" width="6.140625" style="104" customWidth="1"/>
    <col min="9489" max="9489" width="1.42578125" style="104" customWidth="1"/>
    <col min="9490" max="9492" width="6.140625" style="104" customWidth="1"/>
    <col min="9493" max="9493" width="1.42578125" style="104" customWidth="1"/>
    <col min="9494" max="9496" width="6.140625" style="104" customWidth="1"/>
    <col min="9497" max="9497" width="1.42578125" style="104" customWidth="1"/>
    <col min="9498" max="9500" width="6.140625" style="104" customWidth="1"/>
    <col min="9501" max="9501" width="2.140625" style="104" customWidth="1"/>
    <col min="9502" max="9502" width="17" style="104" customWidth="1"/>
    <col min="9503" max="9505" width="6.140625" style="104" customWidth="1"/>
    <col min="9506" max="9506" width="1.42578125" style="104" customWidth="1"/>
    <col min="9507" max="9509" width="6.140625" style="104" customWidth="1"/>
    <col min="9510" max="9510" width="1.42578125" style="104" customWidth="1"/>
    <col min="9511" max="9513" width="6.140625" style="104" customWidth="1"/>
    <col min="9514" max="9514" width="1.42578125" style="104" customWidth="1"/>
    <col min="9515" max="9517" width="6.140625" style="104" customWidth="1"/>
    <col min="9518" max="9518" width="1.42578125" style="104" customWidth="1"/>
    <col min="9519" max="9521" width="6.140625" style="104" customWidth="1"/>
    <col min="9522" max="9522" width="1.42578125" style="104" customWidth="1"/>
    <col min="9523" max="9525" width="6.140625" style="104" customWidth="1"/>
    <col min="9526" max="9526" width="1.42578125" style="104" customWidth="1"/>
    <col min="9527" max="9529" width="6.140625" style="104" customWidth="1"/>
    <col min="9530" max="9728" width="11.42578125" style="104"/>
    <col min="9729" max="9729" width="19.28515625" style="104" customWidth="1"/>
    <col min="9730" max="9732" width="7.42578125" style="104" bestFit="1" customWidth="1"/>
    <col min="9733" max="9733" width="1.42578125" style="104" customWidth="1"/>
    <col min="9734" max="9736" width="6.140625" style="104" customWidth="1"/>
    <col min="9737" max="9737" width="1.42578125" style="104" customWidth="1"/>
    <col min="9738" max="9740" width="6.140625" style="104" customWidth="1"/>
    <col min="9741" max="9741" width="1.42578125" style="104" customWidth="1"/>
    <col min="9742" max="9744" width="6.140625" style="104" customWidth="1"/>
    <col min="9745" max="9745" width="1.42578125" style="104" customWidth="1"/>
    <col min="9746" max="9748" width="6.140625" style="104" customWidth="1"/>
    <col min="9749" max="9749" width="1.42578125" style="104" customWidth="1"/>
    <col min="9750" max="9752" width="6.140625" style="104" customWidth="1"/>
    <col min="9753" max="9753" width="1.42578125" style="104" customWidth="1"/>
    <col min="9754" max="9756" width="6.140625" style="104" customWidth="1"/>
    <col min="9757" max="9757" width="2.140625" style="104" customWidth="1"/>
    <col min="9758" max="9758" width="17" style="104" customWidth="1"/>
    <col min="9759" max="9761" width="6.140625" style="104" customWidth="1"/>
    <col min="9762" max="9762" width="1.42578125" style="104" customWidth="1"/>
    <col min="9763" max="9765" width="6.140625" style="104" customWidth="1"/>
    <col min="9766" max="9766" width="1.42578125" style="104" customWidth="1"/>
    <col min="9767" max="9769" width="6.140625" style="104" customWidth="1"/>
    <col min="9770" max="9770" width="1.42578125" style="104" customWidth="1"/>
    <col min="9771" max="9773" width="6.140625" style="104" customWidth="1"/>
    <col min="9774" max="9774" width="1.42578125" style="104" customWidth="1"/>
    <col min="9775" max="9777" width="6.140625" style="104" customWidth="1"/>
    <col min="9778" max="9778" width="1.42578125" style="104" customWidth="1"/>
    <col min="9779" max="9781" width="6.140625" style="104" customWidth="1"/>
    <col min="9782" max="9782" width="1.42578125" style="104" customWidth="1"/>
    <col min="9783" max="9785" width="6.140625" style="104" customWidth="1"/>
    <col min="9786" max="9984" width="11.42578125" style="104"/>
    <col min="9985" max="9985" width="19.28515625" style="104" customWidth="1"/>
    <col min="9986" max="9988" width="7.42578125" style="104" bestFit="1" customWidth="1"/>
    <col min="9989" max="9989" width="1.42578125" style="104" customWidth="1"/>
    <col min="9990" max="9992" width="6.140625" style="104" customWidth="1"/>
    <col min="9993" max="9993" width="1.42578125" style="104" customWidth="1"/>
    <col min="9994" max="9996" width="6.140625" style="104" customWidth="1"/>
    <col min="9997" max="9997" width="1.42578125" style="104" customWidth="1"/>
    <col min="9998" max="10000" width="6.140625" style="104" customWidth="1"/>
    <col min="10001" max="10001" width="1.42578125" style="104" customWidth="1"/>
    <col min="10002" max="10004" width="6.140625" style="104" customWidth="1"/>
    <col min="10005" max="10005" width="1.42578125" style="104" customWidth="1"/>
    <col min="10006" max="10008" width="6.140625" style="104" customWidth="1"/>
    <col min="10009" max="10009" width="1.42578125" style="104" customWidth="1"/>
    <col min="10010" max="10012" width="6.140625" style="104" customWidth="1"/>
    <col min="10013" max="10013" width="2.140625" style="104" customWidth="1"/>
    <col min="10014" max="10014" width="17" style="104" customWidth="1"/>
    <col min="10015" max="10017" width="6.140625" style="104" customWidth="1"/>
    <col min="10018" max="10018" width="1.42578125" style="104" customWidth="1"/>
    <col min="10019" max="10021" width="6.140625" style="104" customWidth="1"/>
    <col min="10022" max="10022" width="1.42578125" style="104" customWidth="1"/>
    <col min="10023" max="10025" width="6.140625" style="104" customWidth="1"/>
    <col min="10026" max="10026" width="1.42578125" style="104" customWidth="1"/>
    <col min="10027" max="10029" width="6.140625" style="104" customWidth="1"/>
    <col min="10030" max="10030" width="1.42578125" style="104" customWidth="1"/>
    <col min="10031" max="10033" width="6.140625" style="104" customWidth="1"/>
    <col min="10034" max="10034" width="1.42578125" style="104" customWidth="1"/>
    <col min="10035" max="10037" width="6.140625" style="104" customWidth="1"/>
    <col min="10038" max="10038" width="1.42578125" style="104" customWidth="1"/>
    <col min="10039" max="10041" width="6.140625" style="104" customWidth="1"/>
    <col min="10042" max="10240" width="11.42578125" style="104"/>
    <col min="10241" max="10241" width="19.28515625" style="104" customWidth="1"/>
    <col min="10242" max="10244" width="7.42578125" style="104" bestFit="1" customWidth="1"/>
    <col min="10245" max="10245" width="1.42578125" style="104" customWidth="1"/>
    <col min="10246" max="10248" width="6.140625" style="104" customWidth="1"/>
    <col min="10249" max="10249" width="1.42578125" style="104" customWidth="1"/>
    <col min="10250" max="10252" width="6.140625" style="104" customWidth="1"/>
    <col min="10253" max="10253" width="1.42578125" style="104" customWidth="1"/>
    <col min="10254" max="10256" width="6.140625" style="104" customWidth="1"/>
    <col min="10257" max="10257" width="1.42578125" style="104" customWidth="1"/>
    <col min="10258" max="10260" width="6.140625" style="104" customWidth="1"/>
    <col min="10261" max="10261" width="1.42578125" style="104" customWidth="1"/>
    <col min="10262" max="10264" width="6.140625" style="104" customWidth="1"/>
    <col min="10265" max="10265" width="1.42578125" style="104" customWidth="1"/>
    <col min="10266" max="10268" width="6.140625" style="104" customWidth="1"/>
    <col min="10269" max="10269" width="2.140625" style="104" customWidth="1"/>
    <col min="10270" max="10270" width="17" style="104" customWidth="1"/>
    <col min="10271" max="10273" width="6.140625" style="104" customWidth="1"/>
    <col min="10274" max="10274" width="1.42578125" style="104" customWidth="1"/>
    <col min="10275" max="10277" width="6.140625" style="104" customWidth="1"/>
    <col min="10278" max="10278" width="1.42578125" style="104" customWidth="1"/>
    <col min="10279" max="10281" width="6.140625" style="104" customWidth="1"/>
    <col min="10282" max="10282" width="1.42578125" style="104" customWidth="1"/>
    <col min="10283" max="10285" width="6.140625" style="104" customWidth="1"/>
    <col min="10286" max="10286" width="1.42578125" style="104" customWidth="1"/>
    <col min="10287" max="10289" width="6.140625" style="104" customWidth="1"/>
    <col min="10290" max="10290" width="1.42578125" style="104" customWidth="1"/>
    <col min="10291" max="10293" width="6.140625" style="104" customWidth="1"/>
    <col min="10294" max="10294" width="1.42578125" style="104" customWidth="1"/>
    <col min="10295" max="10297" width="6.140625" style="104" customWidth="1"/>
    <col min="10298" max="10496" width="11.42578125" style="104"/>
    <col min="10497" max="10497" width="19.28515625" style="104" customWidth="1"/>
    <col min="10498" max="10500" width="7.42578125" style="104" bestFit="1" customWidth="1"/>
    <col min="10501" max="10501" width="1.42578125" style="104" customWidth="1"/>
    <col min="10502" max="10504" width="6.140625" style="104" customWidth="1"/>
    <col min="10505" max="10505" width="1.42578125" style="104" customWidth="1"/>
    <col min="10506" max="10508" width="6.140625" style="104" customWidth="1"/>
    <col min="10509" max="10509" width="1.42578125" style="104" customWidth="1"/>
    <col min="10510" max="10512" width="6.140625" style="104" customWidth="1"/>
    <col min="10513" max="10513" width="1.42578125" style="104" customWidth="1"/>
    <col min="10514" max="10516" width="6.140625" style="104" customWidth="1"/>
    <col min="10517" max="10517" width="1.42578125" style="104" customWidth="1"/>
    <col min="10518" max="10520" width="6.140625" style="104" customWidth="1"/>
    <col min="10521" max="10521" width="1.42578125" style="104" customWidth="1"/>
    <col min="10522" max="10524" width="6.140625" style="104" customWidth="1"/>
    <col min="10525" max="10525" width="2.140625" style="104" customWidth="1"/>
    <col min="10526" max="10526" width="17" style="104" customWidth="1"/>
    <col min="10527" max="10529" width="6.140625" style="104" customWidth="1"/>
    <col min="10530" max="10530" width="1.42578125" style="104" customWidth="1"/>
    <col min="10531" max="10533" width="6.140625" style="104" customWidth="1"/>
    <col min="10534" max="10534" width="1.42578125" style="104" customWidth="1"/>
    <col min="10535" max="10537" width="6.140625" style="104" customWidth="1"/>
    <col min="10538" max="10538" width="1.42578125" style="104" customWidth="1"/>
    <col min="10539" max="10541" width="6.140625" style="104" customWidth="1"/>
    <col min="10542" max="10542" width="1.42578125" style="104" customWidth="1"/>
    <col min="10543" max="10545" width="6.140625" style="104" customWidth="1"/>
    <col min="10546" max="10546" width="1.42578125" style="104" customWidth="1"/>
    <col min="10547" max="10549" width="6.140625" style="104" customWidth="1"/>
    <col min="10550" max="10550" width="1.42578125" style="104" customWidth="1"/>
    <col min="10551" max="10553" width="6.140625" style="104" customWidth="1"/>
    <col min="10554" max="10752" width="11.42578125" style="104"/>
    <col min="10753" max="10753" width="19.28515625" style="104" customWidth="1"/>
    <col min="10754" max="10756" width="7.42578125" style="104" bestFit="1" customWidth="1"/>
    <col min="10757" max="10757" width="1.42578125" style="104" customWidth="1"/>
    <col min="10758" max="10760" width="6.140625" style="104" customWidth="1"/>
    <col min="10761" max="10761" width="1.42578125" style="104" customWidth="1"/>
    <col min="10762" max="10764" width="6.140625" style="104" customWidth="1"/>
    <col min="10765" max="10765" width="1.42578125" style="104" customWidth="1"/>
    <col min="10766" max="10768" width="6.140625" style="104" customWidth="1"/>
    <col min="10769" max="10769" width="1.42578125" style="104" customWidth="1"/>
    <col min="10770" max="10772" width="6.140625" style="104" customWidth="1"/>
    <col min="10773" max="10773" width="1.42578125" style="104" customWidth="1"/>
    <col min="10774" max="10776" width="6.140625" style="104" customWidth="1"/>
    <col min="10777" max="10777" width="1.42578125" style="104" customWidth="1"/>
    <col min="10778" max="10780" width="6.140625" style="104" customWidth="1"/>
    <col min="10781" max="10781" width="2.140625" style="104" customWidth="1"/>
    <col min="10782" max="10782" width="17" style="104" customWidth="1"/>
    <col min="10783" max="10785" width="6.140625" style="104" customWidth="1"/>
    <col min="10786" max="10786" width="1.42578125" style="104" customWidth="1"/>
    <col min="10787" max="10789" width="6.140625" style="104" customWidth="1"/>
    <col min="10790" max="10790" width="1.42578125" style="104" customWidth="1"/>
    <col min="10791" max="10793" width="6.140625" style="104" customWidth="1"/>
    <col min="10794" max="10794" width="1.42578125" style="104" customWidth="1"/>
    <col min="10795" max="10797" width="6.140625" style="104" customWidth="1"/>
    <col min="10798" max="10798" width="1.42578125" style="104" customWidth="1"/>
    <col min="10799" max="10801" width="6.140625" style="104" customWidth="1"/>
    <col min="10802" max="10802" width="1.42578125" style="104" customWidth="1"/>
    <col min="10803" max="10805" width="6.140625" style="104" customWidth="1"/>
    <col min="10806" max="10806" width="1.42578125" style="104" customWidth="1"/>
    <col min="10807" max="10809" width="6.140625" style="104" customWidth="1"/>
    <col min="10810" max="11008" width="11.42578125" style="104"/>
    <col min="11009" max="11009" width="19.28515625" style="104" customWidth="1"/>
    <col min="11010" max="11012" width="7.42578125" style="104" bestFit="1" customWidth="1"/>
    <col min="11013" max="11013" width="1.42578125" style="104" customWidth="1"/>
    <col min="11014" max="11016" width="6.140625" style="104" customWidth="1"/>
    <col min="11017" max="11017" width="1.42578125" style="104" customWidth="1"/>
    <col min="11018" max="11020" width="6.140625" style="104" customWidth="1"/>
    <col min="11021" max="11021" width="1.42578125" style="104" customWidth="1"/>
    <col min="11022" max="11024" width="6.140625" style="104" customWidth="1"/>
    <col min="11025" max="11025" width="1.42578125" style="104" customWidth="1"/>
    <col min="11026" max="11028" width="6.140625" style="104" customWidth="1"/>
    <col min="11029" max="11029" width="1.42578125" style="104" customWidth="1"/>
    <col min="11030" max="11032" width="6.140625" style="104" customWidth="1"/>
    <col min="11033" max="11033" width="1.42578125" style="104" customWidth="1"/>
    <col min="11034" max="11036" width="6.140625" style="104" customWidth="1"/>
    <col min="11037" max="11037" width="2.140625" style="104" customWidth="1"/>
    <col min="11038" max="11038" width="17" style="104" customWidth="1"/>
    <col min="11039" max="11041" width="6.140625" style="104" customWidth="1"/>
    <col min="11042" max="11042" width="1.42578125" style="104" customWidth="1"/>
    <col min="11043" max="11045" width="6.140625" style="104" customWidth="1"/>
    <col min="11046" max="11046" width="1.42578125" style="104" customWidth="1"/>
    <col min="11047" max="11049" width="6.140625" style="104" customWidth="1"/>
    <col min="11050" max="11050" width="1.42578125" style="104" customWidth="1"/>
    <col min="11051" max="11053" width="6.140625" style="104" customWidth="1"/>
    <col min="11054" max="11054" width="1.42578125" style="104" customWidth="1"/>
    <col min="11055" max="11057" width="6.140625" style="104" customWidth="1"/>
    <col min="11058" max="11058" width="1.42578125" style="104" customWidth="1"/>
    <col min="11059" max="11061" width="6.140625" style="104" customWidth="1"/>
    <col min="11062" max="11062" width="1.42578125" style="104" customWidth="1"/>
    <col min="11063" max="11065" width="6.140625" style="104" customWidth="1"/>
    <col min="11066" max="11264" width="11.42578125" style="104"/>
    <col min="11265" max="11265" width="19.28515625" style="104" customWidth="1"/>
    <col min="11266" max="11268" width="7.42578125" style="104" bestFit="1" customWidth="1"/>
    <col min="11269" max="11269" width="1.42578125" style="104" customWidth="1"/>
    <col min="11270" max="11272" width="6.140625" style="104" customWidth="1"/>
    <col min="11273" max="11273" width="1.42578125" style="104" customWidth="1"/>
    <col min="11274" max="11276" width="6.140625" style="104" customWidth="1"/>
    <col min="11277" max="11277" width="1.42578125" style="104" customWidth="1"/>
    <col min="11278" max="11280" width="6.140625" style="104" customWidth="1"/>
    <col min="11281" max="11281" width="1.42578125" style="104" customWidth="1"/>
    <col min="11282" max="11284" width="6.140625" style="104" customWidth="1"/>
    <col min="11285" max="11285" width="1.42578125" style="104" customWidth="1"/>
    <col min="11286" max="11288" width="6.140625" style="104" customWidth="1"/>
    <col min="11289" max="11289" width="1.42578125" style="104" customWidth="1"/>
    <col min="11290" max="11292" width="6.140625" style="104" customWidth="1"/>
    <col min="11293" max="11293" width="2.140625" style="104" customWidth="1"/>
    <col min="11294" max="11294" width="17" style="104" customWidth="1"/>
    <col min="11295" max="11297" width="6.140625" style="104" customWidth="1"/>
    <col min="11298" max="11298" width="1.42578125" style="104" customWidth="1"/>
    <col min="11299" max="11301" width="6.140625" style="104" customWidth="1"/>
    <col min="11302" max="11302" width="1.42578125" style="104" customWidth="1"/>
    <col min="11303" max="11305" width="6.140625" style="104" customWidth="1"/>
    <col min="11306" max="11306" width="1.42578125" style="104" customWidth="1"/>
    <col min="11307" max="11309" width="6.140625" style="104" customWidth="1"/>
    <col min="11310" max="11310" width="1.42578125" style="104" customWidth="1"/>
    <col min="11311" max="11313" width="6.140625" style="104" customWidth="1"/>
    <col min="11314" max="11314" width="1.42578125" style="104" customWidth="1"/>
    <col min="11315" max="11317" width="6.140625" style="104" customWidth="1"/>
    <col min="11318" max="11318" width="1.42578125" style="104" customWidth="1"/>
    <col min="11319" max="11321" width="6.140625" style="104" customWidth="1"/>
    <col min="11322" max="11520" width="11.42578125" style="104"/>
    <col min="11521" max="11521" width="19.28515625" style="104" customWidth="1"/>
    <col min="11522" max="11524" width="7.42578125" style="104" bestFit="1" customWidth="1"/>
    <col min="11525" max="11525" width="1.42578125" style="104" customWidth="1"/>
    <col min="11526" max="11528" width="6.140625" style="104" customWidth="1"/>
    <col min="11529" max="11529" width="1.42578125" style="104" customWidth="1"/>
    <col min="11530" max="11532" width="6.140625" style="104" customWidth="1"/>
    <col min="11533" max="11533" width="1.42578125" style="104" customWidth="1"/>
    <col min="11534" max="11536" width="6.140625" style="104" customWidth="1"/>
    <col min="11537" max="11537" width="1.42578125" style="104" customWidth="1"/>
    <col min="11538" max="11540" width="6.140625" style="104" customWidth="1"/>
    <col min="11541" max="11541" width="1.42578125" style="104" customWidth="1"/>
    <col min="11542" max="11544" width="6.140625" style="104" customWidth="1"/>
    <col min="11545" max="11545" width="1.42578125" style="104" customWidth="1"/>
    <col min="11546" max="11548" width="6.140625" style="104" customWidth="1"/>
    <col min="11549" max="11549" width="2.140625" style="104" customWidth="1"/>
    <col min="11550" max="11550" width="17" style="104" customWidth="1"/>
    <col min="11551" max="11553" width="6.140625" style="104" customWidth="1"/>
    <col min="11554" max="11554" width="1.42578125" style="104" customWidth="1"/>
    <col min="11555" max="11557" width="6.140625" style="104" customWidth="1"/>
    <col min="11558" max="11558" width="1.42578125" style="104" customWidth="1"/>
    <col min="11559" max="11561" width="6.140625" style="104" customWidth="1"/>
    <col min="11562" max="11562" width="1.42578125" style="104" customWidth="1"/>
    <col min="11563" max="11565" width="6.140625" style="104" customWidth="1"/>
    <col min="11566" max="11566" width="1.42578125" style="104" customWidth="1"/>
    <col min="11567" max="11569" width="6.140625" style="104" customWidth="1"/>
    <col min="11570" max="11570" width="1.42578125" style="104" customWidth="1"/>
    <col min="11571" max="11573" width="6.140625" style="104" customWidth="1"/>
    <col min="11574" max="11574" width="1.42578125" style="104" customWidth="1"/>
    <col min="11575" max="11577" width="6.140625" style="104" customWidth="1"/>
    <col min="11578" max="11776" width="11.42578125" style="104"/>
    <col min="11777" max="11777" width="19.28515625" style="104" customWidth="1"/>
    <col min="11778" max="11780" width="7.42578125" style="104" bestFit="1" customWidth="1"/>
    <col min="11781" max="11781" width="1.42578125" style="104" customWidth="1"/>
    <col min="11782" max="11784" width="6.140625" style="104" customWidth="1"/>
    <col min="11785" max="11785" width="1.42578125" style="104" customWidth="1"/>
    <col min="11786" max="11788" width="6.140625" style="104" customWidth="1"/>
    <col min="11789" max="11789" width="1.42578125" style="104" customWidth="1"/>
    <col min="11790" max="11792" width="6.140625" style="104" customWidth="1"/>
    <col min="11793" max="11793" width="1.42578125" style="104" customWidth="1"/>
    <col min="11794" max="11796" width="6.140625" style="104" customWidth="1"/>
    <col min="11797" max="11797" width="1.42578125" style="104" customWidth="1"/>
    <col min="11798" max="11800" width="6.140625" style="104" customWidth="1"/>
    <col min="11801" max="11801" width="1.42578125" style="104" customWidth="1"/>
    <col min="11802" max="11804" width="6.140625" style="104" customWidth="1"/>
    <col min="11805" max="11805" width="2.140625" style="104" customWidth="1"/>
    <col min="11806" max="11806" width="17" style="104" customWidth="1"/>
    <col min="11807" max="11809" width="6.140625" style="104" customWidth="1"/>
    <col min="11810" max="11810" width="1.42578125" style="104" customWidth="1"/>
    <col min="11811" max="11813" width="6.140625" style="104" customWidth="1"/>
    <col min="11814" max="11814" width="1.42578125" style="104" customWidth="1"/>
    <col min="11815" max="11817" width="6.140625" style="104" customWidth="1"/>
    <col min="11818" max="11818" width="1.42578125" style="104" customWidth="1"/>
    <col min="11819" max="11821" width="6.140625" style="104" customWidth="1"/>
    <col min="11822" max="11822" width="1.42578125" style="104" customWidth="1"/>
    <col min="11823" max="11825" width="6.140625" style="104" customWidth="1"/>
    <col min="11826" max="11826" width="1.42578125" style="104" customWidth="1"/>
    <col min="11827" max="11829" width="6.140625" style="104" customWidth="1"/>
    <col min="11830" max="11830" width="1.42578125" style="104" customWidth="1"/>
    <col min="11831" max="11833" width="6.140625" style="104" customWidth="1"/>
    <col min="11834" max="12032" width="11.42578125" style="104"/>
    <col min="12033" max="12033" width="19.28515625" style="104" customWidth="1"/>
    <col min="12034" max="12036" width="7.42578125" style="104" bestFit="1" customWidth="1"/>
    <col min="12037" max="12037" width="1.42578125" style="104" customWidth="1"/>
    <col min="12038" max="12040" width="6.140625" style="104" customWidth="1"/>
    <col min="12041" max="12041" width="1.42578125" style="104" customWidth="1"/>
    <col min="12042" max="12044" width="6.140625" style="104" customWidth="1"/>
    <col min="12045" max="12045" width="1.42578125" style="104" customWidth="1"/>
    <col min="12046" max="12048" width="6.140625" style="104" customWidth="1"/>
    <col min="12049" max="12049" width="1.42578125" style="104" customWidth="1"/>
    <col min="12050" max="12052" width="6.140625" style="104" customWidth="1"/>
    <col min="12053" max="12053" width="1.42578125" style="104" customWidth="1"/>
    <col min="12054" max="12056" width="6.140625" style="104" customWidth="1"/>
    <col min="12057" max="12057" width="1.42578125" style="104" customWidth="1"/>
    <col min="12058" max="12060" width="6.140625" style="104" customWidth="1"/>
    <col min="12061" max="12061" width="2.140625" style="104" customWidth="1"/>
    <col min="12062" max="12062" width="17" style="104" customWidth="1"/>
    <col min="12063" max="12065" width="6.140625" style="104" customWidth="1"/>
    <col min="12066" max="12066" width="1.42578125" style="104" customWidth="1"/>
    <col min="12067" max="12069" width="6.140625" style="104" customWidth="1"/>
    <col min="12070" max="12070" width="1.42578125" style="104" customWidth="1"/>
    <col min="12071" max="12073" width="6.140625" style="104" customWidth="1"/>
    <col min="12074" max="12074" width="1.42578125" style="104" customWidth="1"/>
    <col min="12075" max="12077" width="6.140625" style="104" customWidth="1"/>
    <col min="12078" max="12078" width="1.42578125" style="104" customWidth="1"/>
    <col min="12079" max="12081" width="6.140625" style="104" customWidth="1"/>
    <col min="12082" max="12082" width="1.42578125" style="104" customWidth="1"/>
    <col min="12083" max="12085" width="6.140625" style="104" customWidth="1"/>
    <col min="12086" max="12086" width="1.42578125" style="104" customWidth="1"/>
    <col min="12087" max="12089" width="6.140625" style="104" customWidth="1"/>
    <col min="12090" max="12288" width="11.42578125" style="104"/>
    <col min="12289" max="12289" width="19.28515625" style="104" customWidth="1"/>
    <col min="12290" max="12292" width="7.42578125" style="104" bestFit="1" customWidth="1"/>
    <col min="12293" max="12293" width="1.42578125" style="104" customWidth="1"/>
    <col min="12294" max="12296" width="6.140625" style="104" customWidth="1"/>
    <col min="12297" max="12297" width="1.42578125" style="104" customWidth="1"/>
    <col min="12298" max="12300" width="6.140625" style="104" customWidth="1"/>
    <col min="12301" max="12301" width="1.42578125" style="104" customWidth="1"/>
    <col min="12302" max="12304" width="6.140625" style="104" customWidth="1"/>
    <col min="12305" max="12305" width="1.42578125" style="104" customWidth="1"/>
    <col min="12306" max="12308" width="6.140625" style="104" customWidth="1"/>
    <col min="12309" max="12309" width="1.42578125" style="104" customWidth="1"/>
    <col min="12310" max="12312" width="6.140625" style="104" customWidth="1"/>
    <col min="12313" max="12313" width="1.42578125" style="104" customWidth="1"/>
    <col min="12314" max="12316" width="6.140625" style="104" customWidth="1"/>
    <col min="12317" max="12317" width="2.140625" style="104" customWidth="1"/>
    <col min="12318" max="12318" width="17" style="104" customWidth="1"/>
    <col min="12319" max="12321" width="6.140625" style="104" customWidth="1"/>
    <col min="12322" max="12322" width="1.42578125" style="104" customWidth="1"/>
    <col min="12323" max="12325" width="6.140625" style="104" customWidth="1"/>
    <col min="12326" max="12326" width="1.42578125" style="104" customWidth="1"/>
    <col min="12327" max="12329" width="6.140625" style="104" customWidth="1"/>
    <col min="12330" max="12330" width="1.42578125" style="104" customWidth="1"/>
    <col min="12331" max="12333" width="6.140625" style="104" customWidth="1"/>
    <col min="12334" max="12334" width="1.42578125" style="104" customWidth="1"/>
    <col min="12335" max="12337" width="6.140625" style="104" customWidth="1"/>
    <col min="12338" max="12338" width="1.42578125" style="104" customWidth="1"/>
    <col min="12339" max="12341" width="6.140625" style="104" customWidth="1"/>
    <col min="12342" max="12342" width="1.42578125" style="104" customWidth="1"/>
    <col min="12343" max="12345" width="6.140625" style="104" customWidth="1"/>
    <col min="12346" max="12544" width="11.42578125" style="104"/>
    <col min="12545" max="12545" width="19.28515625" style="104" customWidth="1"/>
    <col min="12546" max="12548" width="7.42578125" style="104" bestFit="1" customWidth="1"/>
    <col min="12549" max="12549" width="1.42578125" style="104" customWidth="1"/>
    <col min="12550" max="12552" width="6.140625" style="104" customWidth="1"/>
    <col min="12553" max="12553" width="1.42578125" style="104" customWidth="1"/>
    <col min="12554" max="12556" width="6.140625" style="104" customWidth="1"/>
    <col min="12557" max="12557" width="1.42578125" style="104" customWidth="1"/>
    <col min="12558" max="12560" width="6.140625" style="104" customWidth="1"/>
    <col min="12561" max="12561" width="1.42578125" style="104" customWidth="1"/>
    <col min="12562" max="12564" width="6.140625" style="104" customWidth="1"/>
    <col min="12565" max="12565" width="1.42578125" style="104" customWidth="1"/>
    <col min="12566" max="12568" width="6.140625" style="104" customWidth="1"/>
    <col min="12569" max="12569" width="1.42578125" style="104" customWidth="1"/>
    <col min="12570" max="12572" width="6.140625" style="104" customWidth="1"/>
    <col min="12573" max="12573" width="2.140625" style="104" customWidth="1"/>
    <col min="12574" max="12574" width="17" style="104" customWidth="1"/>
    <col min="12575" max="12577" width="6.140625" style="104" customWidth="1"/>
    <col min="12578" max="12578" width="1.42578125" style="104" customWidth="1"/>
    <col min="12579" max="12581" width="6.140625" style="104" customWidth="1"/>
    <col min="12582" max="12582" width="1.42578125" style="104" customWidth="1"/>
    <col min="12583" max="12585" width="6.140625" style="104" customWidth="1"/>
    <col min="12586" max="12586" width="1.42578125" style="104" customWidth="1"/>
    <col min="12587" max="12589" width="6.140625" style="104" customWidth="1"/>
    <col min="12590" max="12590" width="1.42578125" style="104" customWidth="1"/>
    <col min="12591" max="12593" width="6.140625" style="104" customWidth="1"/>
    <col min="12594" max="12594" width="1.42578125" style="104" customWidth="1"/>
    <col min="12595" max="12597" width="6.140625" style="104" customWidth="1"/>
    <col min="12598" max="12598" width="1.42578125" style="104" customWidth="1"/>
    <col min="12599" max="12601" width="6.140625" style="104" customWidth="1"/>
    <col min="12602" max="12800" width="11.42578125" style="104"/>
    <col min="12801" max="12801" width="19.28515625" style="104" customWidth="1"/>
    <col min="12802" max="12804" width="7.42578125" style="104" bestFit="1" customWidth="1"/>
    <col min="12805" max="12805" width="1.42578125" style="104" customWidth="1"/>
    <col min="12806" max="12808" width="6.140625" style="104" customWidth="1"/>
    <col min="12809" max="12809" width="1.42578125" style="104" customWidth="1"/>
    <col min="12810" max="12812" width="6.140625" style="104" customWidth="1"/>
    <col min="12813" max="12813" width="1.42578125" style="104" customWidth="1"/>
    <col min="12814" max="12816" width="6.140625" style="104" customWidth="1"/>
    <col min="12817" max="12817" width="1.42578125" style="104" customWidth="1"/>
    <col min="12818" max="12820" width="6.140625" style="104" customWidth="1"/>
    <col min="12821" max="12821" width="1.42578125" style="104" customWidth="1"/>
    <col min="12822" max="12824" width="6.140625" style="104" customWidth="1"/>
    <col min="12825" max="12825" width="1.42578125" style="104" customWidth="1"/>
    <col min="12826" max="12828" width="6.140625" style="104" customWidth="1"/>
    <col min="12829" max="12829" width="2.140625" style="104" customWidth="1"/>
    <col min="12830" max="12830" width="17" style="104" customWidth="1"/>
    <col min="12831" max="12833" width="6.140625" style="104" customWidth="1"/>
    <col min="12834" max="12834" width="1.42578125" style="104" customWidth="1"/>
    <col min="12835" max="12837" width="6.140625" style="104" customWidth="1"/>
    <col min="12838" max="12838" width="1.42578125" style="104" customWidth="1"/>
    <col min="12839" max="12841" width="6.140625" style="104" customWidth="1"/>
    <col min="12842" max="12842" width="1.42578125" style="104" customWidth="1"/>
    <col min="12843" max="12845" width="6.140625" style="104" customWidth="1"/>
    <col min="12846" max="12846" width="1.42578125" style="104" customWidth="1"/>
    <col min="12847" max="12849" width="6.140625" style="104" customWidth="1"/>
    <col min="12850" max="12850" width="1.42578125" style="104" customWidth="1"/>
    <col min="12851" max="12853" width="6.140625" style="104" customWidth="1"/>
    <col min="12854" max="12854" width="1.42578125" style="104" customWidth="1"/>
    <col min="12855" max="12857" width="6.140625" style="104" customWidth="1"/>
    <col min="12858" max="13056" width="11.42578125" style="104"/>
    <col min="13057" max="13057" width="19.28515625" style="104" customWidth="1"/>
    <col min="13058" max="13060" width="7.42578125" style="104" bestFit="1" customWidth="1"/>
    <col min="13061" max="13061" width="1.42578125" style="104" customWidth="1"/>
    <col min="13062" max="13064" width="6.140625" style="104" customWidth="1"/>
    <col min="13065" max="13065" width="1.42578125" style="104" customWidth="1"/>
    <col min="13066" max="13068" width="6.140625" style="104" customWidth="1"/>
    <col min="13069" max="13069" width="1.42578125" style="104" customWidth="1"/>
    <col min="13070" max="13072" width="6.140625" style="104" customWidth="1"/>
    <col min="13073" max="13073" width="1.42578125" style="104" customWidth="1"/>
    <col min="13074" max="13076" width="6.140625" style="104" customWidth="1"/>
    <col min="13077" max="13077" width="1.42578125" style="104" customWidth="1"/>
    <col min="13078" max="13080" width="6.140625" style="104" customWidth="1"/>
    <col min="13081" max="13081" width="1.42578125" style="104" customWidth="1"/>
    <col min="13082" max="13084" width="6.140625" style="104" customWidth="1"/>
    <col min="13085" max="13085" width="2.140625" style="104" customWidth="1"/>
    <col min="13086" max="13086" width="17" style="104" customWidth="1"/>
    <col min="13087" max="13089" width="6.140625" style="104" customWidth="1"/>
    <col min="13090" max="13090" width="1.42578125" style="104" customWidth="1"/>
    <col min="13091" max="13093" width="6.140625" style="104" customWidth="1"/>
    <col min="13094" max="13094" width="1.42578125" style="104" customWidth="1"/>
    <col min="13095" max="13097" width="6.140625" style="104" customWidth="1"/>
    <col min="13098" max="13098" width="1.42578125" style="104" customWidth="1"/>
    <col min="13099" max="13101" width="6.140625" style="104" customWidth="1"/>
    <col min="13102" max="13102" width="1.42578125" style="104" customWidth="1"/>
    <col min="13103" max="13105" width="6.140625" style="104" customWidth="1"/>
    <col min="13106" max="13106" width="1.42578125" style="104" customWidth="1"/>
    <col min="13107" max="13109" width="6.140625" style="104" customWidth="1"/>
    <col min="13110" max="13110" width="1.42578125" style="104" customWidth="1"/>
    <col min="13111" max="13113" width="6.140625" style="104" customWidth="1"/>
    <col min="13114" max="13312" width="11.42578125" style="104"/>
    <col min="13313" max="13313" width="19.28515625" style="104" customWidth="1"/>
    <col min="13314" max="13316" width="7.42578125" style="104" bestFit="1" customWidth="1"/>
    <col min="13317" max="13317" width="1.42578125" style="104" customWidth="1"/>
    <col min="13318" max="13320" width="6.140625" style="104" customWidth="1"/>
    <col min="13321" max="13321" width="1.42578125" style="104" customWidth="1"/>
    <col min="13322" max="13324" width="6.140625" style="104" customWidth="1"/>
    <col min="13325" max="13325" width="1.42578125" style="104" customWidth="1"/>
    <col min="13326" max="13328" width="6.140625" style="104" customWidth="1"/>
    <col min="13329" max="13329" width="1.42578125" style="104" customWidth="1"/>
    <col min="13330" max="13332" width="6.140625" style="104" customWidth="1"/>
    <col min="13333" max="13333" width="1.42578125" style="104" customWidth="1"/>
    <col min="13334" max="13336" width="6.140625" style="104" customWidth="1"/>
    <col min="13337" max="13337" width="1.42578125" style="104" customWidth="1"/>
    <col min="13338" max="13340" width="6.140625" style="104" customWidth="1"/>
    <col min="13341" max="13341" width="2.140625" style="104" customWidth="1"/>
    <col min="13342" max="13342" width="17" style="104" customWidth="1"/>
    <col min="13343" max="13345" width="6.140625" style="104" customWidth="1"/>
    <col min="13346" max="13346" width="1.42578125" style="104" customWidth="1"/>
    <col min="13347" max="13349" width="6.140625" style="104" customWidth="1"/>
    <col min="13350" max="13350" width="1.42578125" style="104" customWidth="1"/>
    <col min="13351" max="13353" width="6.140625" style="104" customWidth="1"/>
    <col min="13354" max="13354" width="1.42578125" style="104" customWidth="1"/>
    <col min="13355" max="13357" width="6.140625" style="104" customWidth="1"/>
    <col min="13358" max="13358" width="1.42578125" style="104" customWidth="1"/>
    <col min="13359" max="13361" width="6.140625" style="104" customWidth="1"/>
    <col min="13362" max="13362" width="1.42578125" style="104" customWidth="1"/>
    <col min="13363" max="13365" width="6.140625" style="104" customWidth="1"/>
    <col min="13366" max="13366" width="1.42578125" style="104" customWidth="1"/>
    <col min="13367" max="13369" width="6.140625" style="104" customWidth="1"/>
    <col min="13370" max="13568" width="11.42578125" style="104"/>
    <col min="13569" max="13569" width="19.28515625" style="104" customWidth="1"/>
    <col min="13570" max="13572" width="7.42578125" style="104" bestFit="1" customWidth="1"/>
    <col min="13573" max="13573" width="1.42578125" style="104" customWidth="1"/>
    <col min="13574" max="13576" width="6.140625" style="104" customWidth="1"/>
    <col min="13577" max="13577" width="1.42578125" style="104" customWidth="1"/>
    <col min="13578" max="13580" width="6.140625" style="104" customWidth="1"/>
    <col min="13581" max="13581" width="1.42578125" style="104" customWidth="1"/>
    <col min="13582" max="13584" width="6.140625" style="104" customWidth="1"/>
    <col min="13585" max="13585" width="1.42578125" style="104" customWidth="1"/>
    <col min="13586" max="13588" width="6.140625" style="104" customWidth="1"/>
    <col min="13589" max="13589" width="1.42578125" style="104" customWidth="1"/>
    <col min="13590" max="13592" width="6.140625" style="104" customWidth="1"/>
    <col min="13593" max="13593" width="1.42578125" style="104" customWidth="1"/>
    <col min="13594" max="13596" width="6.140625" style="104" customWidth="1"/>
    <col min="13597" max="13597" width="2.140625" style="104" customWidth="1"/>
    <col min="13598" max="13598" width="17" style="104" customWidth="1"/>
    <col min="13599" max="13601" width="6.140625" style="104" customWidth="1"/>
    <col min="13602" max="13602" width="1.42578125" style="104" customWidth="1"/>
    <col min="13603" max="13605" width="6.140625" style="104" customWidth="1"/>
    <col min="13606" max="13606" width="1.42578125" style="104" customWidth="1"/>
    <col min="13607" max="13609" width="6.140625" style="104" customWidth="1"/>
    <col min="13610" max="13610" width="1.42578125" style="104" customWidth="1"/>
    <col min="13611" max="13613" width="6.140625" style="104" customWidth="1"/>
    <col min="13614" max="13614" width="1.42578125" style="104" customWidth="1"/>
    <col min="13615" max="13617" width="6.140625" style="104" customWidth="1"/>
    <col min="13618" max="13618" width="1.42578125" style="104" customWidth="1"/>
    <col min="13619" max="13621" width="6.140625" style="104" customWidth="1"/>
    <col min="13622" max="13622" width="1.42578125" style="104" customWidth="1"/>
    <col min="13623" max="13625" width="6.140625" style="104" customWidth="1"/>
    <col min="13626" max="13824" width="11.42578125" style="104"/>
    <col min="13825" max="13825" width="19.28515625" style="104" customWidth="1"/>
    <col min="13826" max="13828" width="7.42578125" style="104" bestFit="1" customWidth="1"/>
    <col min="13829" max="13829" width="1.42578125" style="104" customWidth="1"/>
    <col min="13830" max="13832" width="6.140625" style="104" customWidth="1"/>
    <col min="13833" max="13833" width="1.42578125" style="104" customWidth="1"/>
    <col min="13834" max="13836" width="6.140625" style="104" customWidth="1"/>
    <col min="13837" max="13837" width="1.42578125" style="104" customWidth="1"/>
    <col min="13838" max="13840" width="6.140625" style="104" customWidth="1"/>
    <col min="13841" max="13841" width="1.42578125" style="104" customWidth="1"/>
    <col min="13842" max="13844" width="6.140625" style="104" customWidth="1"/>
    <col min="13845" max="13845" width="1.42578125" style="104" customWidth="1"/>
    <col min="13846" max="13848" width="6.140625" style="104" customWidth="1"/>
    <col min="13849" max="13849" width="1.42578125" style="104" customWidth="1"/>
    <col min="13850" max="13852" width="6.140625" style="104" customWidth="1"/>
    <col min="13853" max="13853" width="2.140625" style="104" customWidth="1"/>
    <col min="13854" max="13854" width="17" style="104" customWidth="1"/>
    <col min="13855" max="13857" width="6.140625" style="104" customWidth="1"/>
    <col min="13858" max="13858" width="1.42578125" style="104" customWidth="1"/>
    <col min="13859" max="13861" width="6.140625" style="104" customWidth="1"/>
    <col min="13862" max="13862" width="1.42578125" style="104" customWidth="1"/>
    <col min="13863" max="13865" width="6.140625" style="104" customWidth="1"/>
    <col min="13866" max="13866" width="1.42578125" style="104" customWidth="1"/>
    <col min="13867" max="13869" width="6.140625" style="104" customWidth="1"/>
    <col min="13870" max="13870" width="1.42578125" style="104" customWidth="1"/>
    <col min="13871" max="13873" width="6.140625" style="104" customWidth="1"/>
    <col min="13874" max="13874" width="1.42578125" style="104" customWidth="1"/>
    <col min="13875" max="13877" width="6.140625" style="104" customWidth="1"/>
    <col min="13878" max="13878" width="1.42578125" style="104" customWidth="1"/>
    <col min="13879" max="13881" width="6.140625" style="104" customWidth="1"/>
    <col min="13882" max="14080" width="11.42578125" style="104"/>
    <col min="14081" max="14081" width="19.28515625" style="104" customWidth="1"/>
    <col min="14082" max="14084" width="7.42578125" style="104" bestFit="1" customWidth="1"/>
    <col min="14085" max="14085" width="1.42578125" style="104" customWidth="1"/>
    <col min="14086" max="14088" width="6.140625" style="104" customWidth="1"/>
    <col min="14089" max="14089" width="1.42578125" style="104" customWidth="1"/>
    <col min="14090" max="14092" width="6.140625" style="104" customWidth="1"/>
    <col min="14093" max="14093" width="1.42578125" style="104" customWidth="1"/>
    <col min="14094" max="14096" width="6.140625" style="104" customWidth="1"/>
    <col min="14097" max="14097" width="1.42578125" style="104" customWidth="1"/>
    <col min="14098" max="14100" width="6.140625" style="104" customWidth="1"/>
    <col min="14101" max="14101" width="1.42578125" style="104" customWidth="1"/>
    <col min="14102" max="14104" width="6.140625" style="104" customWidth="1"/>
    <col min="14105" max="14105" width="1.42578125" style="104" customWidth="1"/>
    <col min="14106" max="14108" width="6.140625" style="104" customWidth="1"/>
    <col min="14109" max="14109" width="2.140625" style="104" customWidth="1"/>
    <col min="14110" max="14110" width="17" style="104" customWidth="1"/>
    <col min="14111" max="14113" width="6.140625" style="104" customWidth="1"/>
    <col min="14114" max="14114" width="1.42578125" style="104" customWidth="1"/>
    <col min="14115" max="14117" width="6.140625" style="104" customWidth="1"/>
    <col min="14118" max="14118" width="1.42578125" style="104" customWidth="1"/>
    <col min="14119" max="14121" width="6.140625" style="104" customWidth="1"/>
    <col min="14122" max="14122" width="1.42578125" style="104" customWidth="1"/>
    <col min="14123" max="14125" width="6.140625" style="104" customWidth="1"/>
    <col min="14126" max="14126" width="1.42578125" style="104" customWidth="1"/>
    <col min="14127" max="14129" width="6.140625" style="104" customWidth="1"/>
    <col min="14130" max="14130" width="1.42578125" style="104" customWidth="1"/>
    <col min="14131" max="14133" width="6.140625" style="104" customWidth="1"/>
    <col min="14134" max="14134" width="1.42578125" style="104" customWidth="1"/>
    <col min="14135" max="14137" width="6.140625" style="104" customWidth="1"/>
    <col min="14138" max="14336" width="11.42578125" style="104"/>
    <col min="14337" max="14337" width="19.28515625" style="104" customWidth="1"/>
    <col min="14338" max="14340" width="7.42578125" style="104" bestFit="1" customWidth="1"/>
    <col min="14341" max="14341" width="1.42578125" style="104" customWidth="1"/>
    <col min="14342" max="14344" width="6.140625" style="104" customWidth="1"/>
    <col min="14345" max="14345" width="1.42578125" style="104" customWidth="1"/>
    <col min="14346" max="14348" width="6.140625" style="104" customWidth="1"/>
    <col min="14349" max="14349" width="1.42578125" style="104" customWidth="1"/>
    <col min="14350" max="14352" width="6.140625" style="104" customWidth="1"/>
    <col min="14353" max="14353" width="1.42578125" style="104" customWidth="1"/>
    <col min="14354" max="14356" width="6.140625" style="104" customWidth="1"/>
    <col min="14357" max="14357" width="1.42578125" style="104" customWidth="1"/>
    <col min="14358" max="14360" width="6.140625" style="104" customWidth="1"/>
    <col min="14361" max="14361" width="1.42578125" style="104" customWidth="1"/>
    <col min="14362" max="14364" width="6.140625" style="104" customWidth="1"/>
    <col min="14365" max="14365" width="2.140625" style="104" customWidth="1"/>
    <col min="14366" max="14366" width="17" style="104" customWidth="1"/>
    <col min="14367" max="14369" width="6.140625" style="104" customWidth="1"/>
    <col min="14370" max="14370" width="1.42578125" style="104" customWidth="1"/>
    <col min="14371" max="14373" width="6.140625" style="104" customWidth="1"/>
    <col min="14374" max="14374" width="1.42578125" style="104" customWidth="1"/>
    <col min="14375" max="14377" width="6.140625" style="104" customWidth="1"/>
    <col min="14378" max="14378" width="1.42578125" style="104" customWidth="1"/>
    <col min="14379" max="14381" width="6.140625" style="104" customWidth="1"/>
    <col min="14382" max="14382" width="1.42578125" style="104" customWidth="1"/>
    <col min="14383" max="14385" width="6.140625" style="104" customWidth="1"/>
    <col min="14386" max="14386" width="1.42578125" style="104" customWidth="1"/>
    <col min="14387" max="14389" width="6.140625" style="104" customWidth="1"/>
    <col min="14390" max="14390" width="1.42578125" style="104" customWidth="1"/>
    <col min="14391" max="14393" width="6.140625" style="104" customWidth="1"/>
    <col min="14394" max="14592" width="11.42578125" style="104"/>
    <col min="14593" max="14593" width="19.28515625" style="104" customWidth="1"/>
    <col min="14594" max="14596" width="7.42578125" style="104" bestFit="1" customWidth="1"/>
    <col min="14597" max="14597" width="1.42578125" style="104" customWidth="1"/>
    <col min="14598" max="14600" width="6.140625" style="104" customWidth="1"/>
    <col min="14601" max="14601" width="1.42578125" style="104" customWidth="1"/>
    <col min="14602" max="14604" width="6.140625" style="104" customWidth="1"/>
    <col min="14605" max="14605" width="1.42578125" style="104" customWidth="1"/>
    <col min="14606" max="14608" width="6.140625" style="104" customWidth="1"/>
    <col min="14609" max="14609" width="1.42578125" style="104" customWidth="1"/>
    <col min="14610" max="14612" width="6.140625" style="104" customWidth="1"/>
    <col min="14613" max="14613" width="1.42578125" style="104" customWidth="1"/>
    <col min="14614" max="14616" width="6.140625" style="104" customWidth="1"/>
    <col min="14617" max="14617" width="1.42578125" style="104" customWidth="1"/>
    <col min="14618" max="14620" width="6.140625" style="104" customWidth="1"/>
    <col min="14621" max="14621" width="2.140625" style="104" customWidth="1"/>
    <col min="14622" max="14622" width="17" style="104" customWidth="1"/>
    <col min="14623" max="14625" width="6.140625" style="104" customWidth="1"/>
    <col min="14626" max="14626" width="1.42578125" style="104" customWidth="1"/>
    <col min="14627" max="14629" width="6.140625" style="104" customWidth="1"/>
    <col min="14630" max="14630" width="1.42578125" style="104" customWidth="1"/>
    <col min="14631" max="14633" width="6.140625" style="104" customWidth="1"/>
    <col min="14634" max="14634" width="1.42578125" style="104" customWidth="1"/>
    <col min="14635" max="14637" width="6.140625" style="104" customWidth="1"/>
    <col min="14638" max="14638" width="1.42578125" style="104" customWidth="1"/>
    <col min="14639" max="14641" width="6.140625" style="104" customWidth="1"/>
    <col min="14642" max="14642" width="1.42578125" style="104" customWidth="1"/>
    <col min="14643" max="14645" width="6.140625" style="104" customWidth="1"/>
    <col min="14646" max="14646" width="1.42578125" style="104" customWidth="1"/>
    <col min="14647" max="14649" width="6.140625" style="104" customWidth="1"/>
    <col min="14650" max="14848" width="11.42578125" style="104"/>
    <col min="14849" max="14849" width="19.28515625" style="104" customWidth="1"/>
    <col min="14850" max="14852" width="7.42578125" style="104" bestFit="1" customWidth="1"/>
    <col min="14853" max="14853" width="1.42578125" style="104" customWidth="1"/>
    <col min="14854" max="14856" width="6.140625" style="104" customWidth="1"/>
    <col min="14857" max="14857" width="1.42578125" style="104" customWidth="1"/>
    <col min="14858" max="14860" width="6.140625" style="104" customWidth="1"/>
    <col min="14861" max="14861" width="1.42578125" style="104" customWidth="1"/>
    <col min="14862" max="14864" width="6.140625" style="104" customWidth="1"/>
    <col min="14865" max="14865" width="1.42578125" style="104" customWidth="1"/>
    <col min="14866" max="14868" width="6.140625" style="104" customWidth="1"/>
    <col min="14869" max="14869" width="1.42578125" style="104" customWidth="1"/>
    <col min="14870" max="14872" width="6.140625" style="104" customWidth="1"/>
    <col min="14873" max="14873" width="1.42578125" style="104" customWidth="1"/>
    <col min="14874" max="14876" width="6.140625" style="104" customWidth="1"/>
    <col min="14877" max="14877" width="2.140625" style="104" customWidth="1"/>
    <col min="14878" max="14878" width="17" style="104" customWidth="1"/>
    <col min="14879" max="14881" width="6.140625" style="104" customWidth="1"/>
    <col min="14882" max="14882" width="1.42578125" style="104" customWidth="1"/>
    <col min="14883" max="14885" width="6.140625" style="104" customWidth="1"/>
    <col min="14886" max="14886" width="1.42578125" style="104" customWidth="1"/>
    <col min="14887" max="14889" width="6.140625" style="104" customWidth="1"/>
    <col min="14890" max="14890" width="1.42578125" style="104" customWidth="1"/>
    <col min="14891" max="14893" width="6.140625" style="104" customWidth="1"/>
    <col min="14894" max="14894" width="1.42578125" style="104" customWidth="1"/>
    <col min="14895" max="14897" width="6.140625" style="104" customWidth="1"/>
    <col min="14898" max="14898" width="1.42578125" style="104" customWidth="1"/>
    <col min="14899" max="14901" width="6.140625" style="104" customWidth="1"/>
    <col min="14902" max="14902" width="1.42578125" style="104" customWidth="1"/>
    <col min="14903" max="14905" width="6.140625" style="104" customWidth="1"/>
    <col min="14906" max="15104" width="11.42578125" style="104"/>
    <col min="15105" max="15105" width="19.28515625" style="104" customWidth="1"/>
    <col min="15106" max="15108" width="7.42578125" style="104" bestFit="1" customWidth="1"/>
    <col min="15109" max="15109" width="1.42578125" style="104" customWidth="1"/>
    <col min="15110" max="15112" width="6.140625" style="104" customWidth="1"/>
    <col min="15113" max="15113" width="1.42578125" style="104" customWidth="1"/>
    <col min="15114" max="15116" width="6.140625" style="104" customWidth="1"/>
    <col min="15117" max="15117" width="1.42578125" style="104" customWidth="1"/>
    <col min="15118" max="15120" width="6.140625" style="104" customWidth="1"/>
    <col min="15121" max="15121" width="1.42578125" style="104" customWidth="1"/>
    <col min="15122" max="15124" width="6.140625" style="104" customWidth="1"/>
    <col min="15125" max="15125" width="1.42578125" style="104" customWidth="1"/>
    <col min="15126" max="15128" width="6.140625" style="104" customWidth="1"/>
    <col min="15129" max="15129" width="1.42578125" style="104" customWidth="1"/>
    <col min="15130" max="15132" width="6.140625" style="104" customWidth="1"/>
    <col min="15133" max="15133" width="2.140625" style="104" customWidth="1"/>
    <col min="15134" max="15134" width="17" style="104" customWidth="1"/>
    <col min="15135" max="15137" width="6.140625" style="104" customWidth="1"/>
    <col min="15138" max="15138" width="1.42578125" style="104" customWidth="1"/>
    <col min="15139" max="15141" width="6.140625" style="104" customWidth="1"/>
    <col min="15142" max="15142" width="1.42578125" style="104" customWidth="1"/>
    <col min="15143" max="15145" width="6.140625" style="104" customWidth="1"/>
    <col min="15146" max="15146" width="1.42578125" style="104" customWidth="1"/>
    <col min="15147" max="15149" width="6.140625" style="104" customWidth="1"/>
    <col min="15150" max="15150" width="1.42578125" style="104" customWidth="1"/>
    <col min="15151" max="15153" width="6.140625" style="104" customWidth="1"/>
    <col min="15154" max="15154" width="1.42578125" style="104" customWidth="1"/>
    <col min="15155" max="15157" width="6.140625" style="104" customWidth="1"/>
    <col min="15158" max="15158" width="1.42578125" style="104" customWidth="1"/>
    <col min="15159" max="15161" width="6.140625" style="104" customWidth="1"/>
    <col min="15162" max="15360" width="11.42578125" style="104"/>
    <col min="15361" max="15361" width="19.28515625" style="104" customWidth="1"/>
    <col min="15362" max="15364" width="7.42578125" style="104" bestFit="1" customWidth="1"/>
    <col min="15365" max="15365" width="1.42578125" style="104" customWidth="1"/>
    <col min="15366" max="15368" width="6.140625" style="104" customWidth="1"/>
    <col min="15369" max="15369" width="1.42578125" style="104" customWidth="1"/>
    <col min="15370" max="15372" width="6.140625" style="104" customWidth="1"/>
    <col min="15373" max="15373" width="1.42578125" style="104" customWidth="1"/>
    <col min="15374" max="15376" width="6.140625" style="104" customWidth="1"/>
    <col min="15377" max="15377" width="1.42578125" style="104" customWidth="1"/>
    <col min="15378" max="15380" width="6.140625" style="104" customWidth="1"/>
    <col min="15381" max="15381" width="1.42578125" style="104" customWidth="1"/>
    <col min="15382" max="15384" width="6.140625" style="104" customWidth="1"/>
    <col min="15385" max="15385" width="1.42578125" style="104" customWidth="1"/>
    <col min="15386" max="15388" width="6.140625" style="104" customWidth="1"/>
    <col min="15389" max="15389" width="2.140625" style="104" customWidth="1"/>
    <col min="15390" max="15390" width="17" style="104" customWidth="1"/>
    <col min="15391" max="15393" width="6.140625" style="104" customWidth="1"/>
    <col min="15394" max="15394" width="1.42578125" style="104" customWidth="1"/>
    <col min="15395" max="15397" width="6.140625" style="104" customWidth="1"/>
    <col min="15398" max="15398" width="1.42578125" style="104" customWidth="1"/>
    <col min="15399" max="15401" width="6.140625" style="104" customWidth="1"/>
    <col min="15402" max="15402" width="1.42578125" style="104" customWidth="1"/>
    <col min="15403" max="15405" width="6.140625" style="104" customWidth="1"/>
    <col min="15406" max="15406" width="1.42578125" style="104" customWidth="1"/>
    <col min="15407" max="15409" width="6.140625" style="104" customWidth="1"/>
    <col min="15410" max="15410" width="1.42578125" style="104" customWidth="1"/>
    <col min="15411" max="15413" width="6.140625" style="104" customWidth="1"/>
    <col min="15414" max="15414" width="1.42578125" style="104" customWidth="1"/>
    <col min="15415" max="15417" width="6.140625" style="104" customWidth="1"/>
    <col min="15418" max="15616" width="11.42578125" style="104"/>
    <col min="15617" max="15617" width="19.28515625" style="104" customWidth="1"/>
    <col min="15618" max="15620" width="7.42578125" style="104" bestFit="1" customWidth="1"/>
    <col min="15621" max="15621" width="1.42578125" style="104" customWidth="1"/>
    <col min="15622" max="15624" width="6.140625" style="104" customWidth="1"/>
    <col min="15625" max="15625" width="1.42578125" style="104" customWidth="1"/>
    <col min="15626" max="15628" width="6.140625" style="104" customWidth="1"/>
    <col min="15629" max="15629" width="1.42578125" style="104" customWidth="1"/>
    <col min="15630" max="15632" width="6.140625" style="104" customWidth="1"/>
    <col min="15633" max="15633" width="1.42578125" style="104" customWidth="1"/>
    <col min="15634" max="15636" width="6.140625" style="104" customWidth="1"/>
    <col min="15637" max="15637" width="1.42578125" style="104" customWidth="1"/>
    <col min="15638" max="15640" width="6.140625" style="104" customWidth="1"/>
    <col min="15641" max="15641" width="1.42578125" style="104" customWidth="1"/>
    <col min="15642" max="15644" width="6.140625" style="104" customWidth="1"/>
    <col min="15645" max="15645" width="2.140625" style="104" customWidth="1"/>
    <col min="15646" max="15646" width="17" style="104" customWidth="1"/>
    <col min="15647" max="15649" width="6.140625" style="104" customWidth="1"/>
    <col min="15650" max="15650" width="1.42578125" style="104" customWidth="1"/>
    <col min="15651" max="15653" width="6.140625" style="104" customWidth="1"/>
    <col min="15654" max="15654" width="1.42578125" style="104" customWidth="1"/>
    <col min="15655" max="15657" width="6.140625" style="104" customWidth="1"/>
    <col min="15658" max="15658" width="1.42578125" style="104" customWidth="1"/>
    <col min="15659" max="15661" width="6.140625" style="104" customWidth="1"/>
    <col min="15662" max="15662" width="1.42578125" style="104" customWidth="1"/>
    <col min="15663" max="15665" width="6.140625" style="104" customWidth="1"/>
    <col min="15666" max="15666" width="1.42578125" style="104" customWidth="1"/>
    <col min="15667" max="15669" width="6.140625" style="104" customWidth="1"/>
    <col min="15670" max="15670" width="1.42578125" style="104" customWidth="1"/>
    <col min="15671" max="15673" width="6.140625" style="104" customWidth="1"/>
    <col min="15674" max="15872" width="11.42578125" style="104"/>
    <col min="15873" max="15873" width="19.28515625" style="104" customWidth="1"/>
    <col min="15874" max="15876" width="7.42578125" style="104" bestFit="1" customWidth="1"/>
    <col min="15877" max="15877" width="1.42578125" style="104" customWidth="1"/>
    <col min="15878" max="15880" width="6.140625" style="104" customWidth="1"/>
    <col min="15881" max="15881" width="1.42578125" style="104" customWidth="1"/>
    <col min="15882" max="15884" width="6.140625" style="104" customWidth="1"/>
    <col min="15885" max="15885" width="1.42578125" style="104" customWidth="1"/>
    <col min="15886" max="15888" width="6.140625" style="104" customWidth="1"/>
    <col min="15889" max="15889" width="1.42578125" style="104" customWidth="1"/>
    <col min="15890" max="15892" width="6.140625" style="104" customWidth="1"/>
    <col min="15893" max="15893" width="1.42578125" style="104" customWidth="1"/>
    <col min="15894" max="15896" width="6.140625" style="104" customWidth="1"/>
    <col min="15897" max="15897" width="1.42578125" style="104" customWidth="1"/>
    <col min="15898" max="15900" width="6.140625" style="104" customWidth="1"/>
    <col min="15901" max="15901" width="2.140625" style="104" customWidth="1"/>
    <col min="15902" max="15902" width="17" style="104" customWidth="1"/>
    <col min="15903" max="15905" width="6.140625" style="104" customWidth="1"/>
    <col min="15906" max="15906" width="1.42578125" style="104" customWidth="1"/>
    <col min="15907" max="15909" width="6.140625" style="104" customWidth="1"/>
    <col min="15910" max="15910" width="1.42578125" style="104" customWidth="1"/>
    <col min="15911" max="15913" width="6.140625" style="104" customWidth="1"/>
    <col min="15914" max="15914" width="1.42578125" style="104" customWidth="1"/>
    <col min="15915" max="15917" width="6.140625" style="104" customWidth="1"/>
    <col min="15918" max="15918" width="1.42578125" style="104" customWidth="1"/>
    <col min="15919" max="15921" width="6.140625" style="104" customWidth="1"/>
    <col min="15922" max="15922" width="1.42578125" style="104" customWidth="1"/>
    <col min="15923" max="15925" width="6.140625" style="104" customWidth="1"/>
    <col min="15926" max="15926" width="1.42578125" style="104" customWidth="1"/>
    <col min="15927" max="15929" width="6.140625" style="104" customWidth="1"/>
    <col min="15930" max="16128" width="11.42578125" style="104"/>
    <col min="16129" max="16129" width="19.28515625" style="104" customWidth="1"/>
    <col min="16130" max="16132" width="7.42578125" style="104" bestFit="1" customWidth="1"/>
    <col min="16133" max="16133" width="1.42578125" style="104" customWidth="1"/>
    <col min="16134" max="16136" width="6.140625" style="104" customWidth="1"/>
    <col min="16137" max="16137" width="1.42578125" style="104" customWidth="1"/>
    <col min="16138" max="16140" width="6.140625" style="104" customWidth="1"/>
    <col min="16141" max="16141" width="1.42578125" style="104" customWidth="1"/>
    <col min="16142" max="16144" width="6.140625" style="104" customWidth="1"/>
    <col min="16145" max="16145" width="1.42578125" style="104" customWidth="1"/>
    <col min="16146" max="16148" width="6.140625" style="104" customWidth="1"/>
    <col min="16149" max="16149" width="1.42578125" style="104" customWidth="1"/>
    <col min="16150" max="16152" width="6.140625" style="104" customWidth="1"/>
    <col min="16153" max="16153" width="1.42578125" style="104" customWidth="1"/>
    <col min="16154" max="16156" width="6.140625" style="104" customWidth="1"/>
    <col min="16157" max="16157" width="2.140625" style="104" customWidth="1"/>
    <col min="16158" max="16158" width="17" style="104" customWidth="1"/>
    <col min="16159" max="16161" width="6.140625" style="104" customWidth="1"/>
    <col min="16162" max="16162" width="1.42578125" style="104" customWidth="1"/>
    <col min="16163" max="16165" width="6.140625" style="104" customWidth="1"/>
    <col min="16166" max="16166" width="1.42578125" style="104" customWidth="1"/>
    <col min="16167" max="16169" width="6.140625" style="104" customWidth="1"/>
    <col min="16170" max="16170" width="1.42578125" style="104" customWidth="1"/>
    <col min="16171" max="16173" width="6.140625" style="104" customWidth="1"/>
    <col min="16174" max="16174" width="1.42578125" style="104" customWidth="1"/>
    <col min="16175" max="16177" width="6.140625" style="104" customWidth="1"/>
    <col min="16178" max="16178" width="1.42578125" style="104" customWidth="1"/>
    <col min="16179" max="16181" width="6.140625" style="104" customWidth="1"/>
    <col min="16182" max="16182" width="1.42578125" style="104" customWidth="1"/>
    <col min="16183" max="16185" width="6.140625" style="104" customWidth="1"/>
    <col min="16186" max="16384" width="11.42578125" style="104"/>
  </cols>
  <sheetData>
    <row r="1" spans="1:62" ht="15" customHeight="1" x14ac:dyDescent="0.2">
      <c r="AD1" s="286" t="s">
        <v>362</v>
      </c>
      <c r="AE1" s="286"/>
    </row>
    <row r="2" spans="1:62" ht="15" customHeight="1" x14ac:dyDescent="0.2">
      <c r="AD2" s="286"/>
      <c r="AE2" s="286"/>
    </row>
    <row r="3" spans="1:62" ht="15" customHeight="1" x14ac:dyDescent="0.2">
      <c r="A3" s="311" t="s">
        <v>290</v>
      </c>
      <c r="B3" s="311"/>
      <c r="C3" s="311"/>
      <c r="D3" s="311"/>
      <c r="E3" s="311"/>
      <c r="F3" s="311"/>
      <c r="G3" s="311"/>
      <c r="H3" s="311"/>
      <c r="I3" s="311"/>
      <c r="J3" s="311"/>
      <c r="K3" s="311"/>
      <c r="L3" s="311"/>
      <c r="M3" s="311"/>
      <c r="N3" s="311"/>
      <c r="O3" s="311"/>
      <c r="P3" s="311"/>
      <c r="Q3" s="311"/>
      <c r="R3" s="311"/>
      <c r="S3" s="311"/>
      <c r="T3" s="311"/>
      <c r="U3" s="311"/>
      <c r="V3" s="311"/>
      <c r="W3" s="311"/>
      <c r="X3" s="311"/>
      <c r="Y3" s="311"/>
      <c r="Z3" s="311"/>
      <c r="AA3" s="311"/>
      <c r="AB3" s="311"/>
      <c r="AD3" s="311" t="s">
        <v>291</v>
      </c>
      <c r="AE3" s="311"/>
      <c r="AF3" s="311"/>
      <c r="AG3" s="311"/>
      <c r="AH3" s="311"/>
      <c r="AI3" s="311"/>
      <c r="AJ3" s="311"/>
      <c r="AK3" s="311"/>
      <c r="AL3" s="311"/>
      <c r="AM3" s="311"/>
      <c r="AN3" s="311"/>
      <c r="AO3" s="311"/>
      <c r="AP3" s="311"/>
      <c r="AQ3" s="311"/>
      <c r="AR3" s="311"/>
      <c r="AS3" s="311"/>
      <c r="AT3" s="311"/>
      <c r="AU3" s="311"/>
      <c r="AV3" s="311"/>
      <c r="AW3" s="311"/>
      <c r="AX3" s="311"/>
      <c r="AY3" s="311"/>
      <c r="AZ3" s="311"/>
      <c r="BA3" s="311"/>
      <c r="BB3" s="311"/>
      <c r="BC3" s="311"/>
      <c r="BD3" s="311"/>
      <c r="BE3" s="311"/>
    </row>
    <row r="4" spans="1:62" ht="15" customHeight="1" x14ac:dyDescent="0.2">
      <c r="A4" s="312" t="s">
        <v>126</v>
      </c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312"/>
      <c r="M4" s="312"/>
      <c r="N4" s="312"/>
      <c r="O4" s="312"/>
      <c r="P4" s="312"/>
      <c r="Q4" s="312"/>
      <c r="R4" s="312"/>
      <c r="S4" s="312"/>
      <c r="T4" s="312"/>
      <c r="U4" s="312"/>
      <c r="V4" s="312"/>
      <c r="W4" s="312"/>
      <c r="X4" s="312"/>
      <c r="Y4" s="312"/>
      <c r="Z4" s="312"/>
      <c r="AA4" s="312"/>
      <c r="AB4" s="312"/>
      <c r="AD4" s="312" t="s">
        <v>127</v>
      </c>
      <c r="AE4" s="312"/>
      <c r="AF4" s="312"/>
      <c r="AG4" s="312"/>
      <c r="AH4" s="312"/>
      <c r="AI4" s="312"/>
      <c r="AJ4" s="312"/>
      <c r="AK4" s="312"/>
      <c r="AL4" s="312"/>
      <c r="AM4" s="312"/>
      <c r="AN4" s="312"/>
      <c r="AO4" s="312"/>
      <c r="AP4" s="312"/>
      <c r="AQ4" s="312"/>
      <c r="AR4" s="312"/>
      <c r="AS4" s="312"/>
      <c r="AT4" s="312"/>
      <c r="AU4" s="312"/>
      <c r="AV4" s="312"/>
      <c r="AW4" s="312"/>
      <c r="AX4" s="312"/>
      <c r="AY4" s="312"/>
      <c r="AZ4" s="312"/>
      <c r="BA4" s="312"/>
      <c r="BB4" s="312"/>
      <c r="BC4" s="312"/>
      <c r="BD4" s="312"/>
      <c r="BE4" s="312"/>
    </row>
    <row r="5" spans="1:62" ht="15" customHeight="1" x14ac:dyDescent="0.2">
      <c r="A5" s="307" t="s">
        <v>257</v>
      </c>
      <c r="B5" s="307"/>
      <c r="C5" s="307"/>
      <c r="D5" s="307"/>
      <c r="E5" s="307"/>
      <c r="F5" s="307"/>
      <c r="G5" s="307"/>
      <c r="H5" s="307"/>
      <c r="I5" s="307"/>
      <c r="J5" s="307"/>
      <c r="K5" s="307"/>
      <c r="L5" s="307"/>
      <c r="M5" s="307"/>
      <c r="N5" s="307"/>
      <c r="O5" s="307"/>
      <c r="P5" s="307"/>
      <c r="Q5" s="307"/>
      <c r="R5" s="307"/>
      <c r="S5" s="307"/>
      <c r="T5" s="307"/>
      <c r="U5" s="307"/>
      <c r="V5" s="307"/>
      <c r="W5" s="307"/>
      <c r="X5" s="307"/>
      <c r="Y5" s="307"/>
      <c r="Z5" s="307"/>
      <c r="AA5" s="307"/>
      <c r="AB5" s="307"/>
      <c r="AD5" s="307" t="s">
        <v>257</v>
      </c>
      <c r="AE5" s="307"/>
      <c r="AF5" s="307"/>
      <c r="AG5" s="307"/>
      <c r="AH5" s="307"/>
      <c r="AI5" s="307"/>
      <c r="AJ5" s="307"/>
      <c r="AK5" s="307"/>
      <c r="AL5" s="307"/>
      <c r="AM5" s="307"/>
      <c r="AN5" s="307"/>
      <c r="AO5" s="307"/>
      <c r="AP5" s="307"/>
      <c r="AQ5" s="307"/>
      <c r="AR5" s="307"/>
      <c r="AS5" s="307"/>
      <c r="AT5" s="307"/>
      <c r="AU5" s="307"/>
      <c r="AV5" s="307"/>
      <c r="AW5" s="307"/>
      <c r="AX5" s="307"/>
      <c r="AY5" s="307"/>
      <c r="AZ5" s="307"/>
      <c r="BA5" s="307"/>
      <c r="BB5" s="307"/>
      <c r="BC5" s="307"/>
      <c r="BD5" s="307"/>
      <c r="BE5" s="307"/>
    </row>
    <row r="6" spans="1:62" ht="15" customHeight="1" x14ac:dyDescent="0.2">
      <c r="A6" s="307" t="s">
        <v>268</v>
      </c>
      <c r="B6" s="307"/>
      <c r="C6" s="307"/>
      <c r="D6" s="307"/>
      <c r="E6" s="307"/>
      <c r="F6" s="307"/>
      <c r="G6" s="307"/>
      <c r="H6" s="307"/>
      <c r="I6" s="307"/>
      <c r="J6" s="307"/>
      <c r="K6" s="307"/>
      <c r="L6" s="307"/>
      <c r="M6" s="307"/>
      <c r="N6" s="307"/>
      <c r="O6" s="307"/>
      <c r="P6" s="307"/>
      <c r="Q6" s="307"/>
      <c r="R6" s="307"/>
      <c r="S6" s="307"/>
      <c r="T6" s="307"/>
      <c r="U6" s="307"/>
      <c r="V6" s="307"/>
      <c r="W6" s="307"/>
      <c r="X6" s="307"/>
      <c r="Y6" s="307"/>
      <c r="Z6" s="307"/>
      <c r="AA6" s="307"/>
      <c r="AB6" s="307"/>
      <c r="AD6" s="307" t="s">
        <v>268</v>
      </c>
      <c r="AE6" s="307"/>
      <c r="AF6" s="307"/>
      <c r="AG6" s="307"/>
      <c r="AH6" s="307"/>
      <c r="AI6" s="307"/>
      <c r="AJ6" s="307"/>
      <c r="AK6" s="307"/>
      <c r="AL6" s="307"/>
      <c r="AM6" s="307"/>
      <c r="AN6" s="307"/>
      <c r="AO6" s="307"/>
      <c r="AP6" s="307"/>
      <c r="AQ6" s="307"/>
      <c r="AR6" s="307"/>
      <c r="AS6" s="307"/>
      <c r="AT6" s="307"/>
      <c r="AU6" s="307"/>
      <c r="AV6" s="307"/>
      <c r="AW6" s="307"/>
      <c r="AX6" s="307"/>
      <c r="AY6" s="307"/>
      <c r="AZ6" s="307"/>
      <c r="BA6" s="307"/>
      <c r="BB6" s="307"/>
      <c r="BC6" s="307"/>
      <c r="BD6" s="307"/>
      <c r="BE6" s="307"/>
    </row>
    <row r="7" spans="1:62" ht="15" customHeight="1" x14ac:dyDescent="0.2">
      <c r="A7" s="307" t="s">
        <v>250</v>
      </c>
      <c r="B7" s="307"/>
      <c r="C7" s="307"/>
      <c r="D7" s="307"/>
      <c r="E7" s="307"/>
      <c r="F7" s="307"/>
      <c r="G7" s="307"/>
      <c r="H7" s="307"/>
      <c r="I7" s="307"/>
      <c r="J7" s="307"/>
      <c r="K7" s="307"/>
      <c r="L7" s="307"/>
      <c r="M7" s="307"/>
      <c r="N7" s="307"/>
      <c r="O7" s="307"/>
      <c r="P7" s="307"/>
      <c r="Q7" s="307"/>
      <c r="R7" s="307"/>
      <c r="S7" s="307"/>
      <c r="T7" s="307"/>
      <c r="U7" s="307"/>
      <c r="V7" s="307"/>
      <c r="W7" s="307"/>
      <c r="X7" s="307"/>
      <c r="Y7" s="307"/>
      <c r="Z7" s="307"/>
      <c r="AA7" s="307"/>
      <c r="AB7" s="307"/>
      <c r="AD7" s="307" t="s">
        <v>250</v>
      </c>
      <c r="AE7" s="307"/>
      <c r="AF7" s="307"/>
      <c r="AG7" s="307"/>
      <c r="AH7" s="307"/>
      <c r="AI7" s="307"/>
      <c r="AJ7" s="307"/>
      <c r="AK7" s="307"/>
      <c r="AL7" s="307"/>
      <c r="AM7" s="307"/>
      <c r="AN7" s="307"/>
      <c r="AO7" s="307"/>
      <c r="AP7" s="307"/>
      <c r="AQ7" s="307"/>
      <c r="AR7" s="307"/>
      <c r="AS7" s="307"/>
      <c r="AT7" s="307"/>
      <c r="AU7" s="307"/>
      <c r="AV7" s="307"/>
      <c r="AW7" s="307"/>
      <c r="AX7" s="307"/>
      <c r="AY7" s="307"/>
      <c r="AZ7" s="307"/>
      <c r="BA7" s="307"/>
      <c r="BB7" s="307"/>
      <c r="BC7" s="307"/>
      <c r="BD7" s="307"/>
      <c r="BE7" s="307"/>
    </row>
    <row r="8" spans="1:62" ht="15" customHeight="1" x14ac:dyDescent="0.2">
      <c r="A8" s="307" t="s">
        <v>259</v>
      </c>
      <c r="B8" s="307"/>
      <c r="C8" s="307"/>
      <c r="D8" s="307"/>
      <c r="E8" s="307"/>
      <c r="F8" s="307"/>
      <c r="G8" s="307"/>
      <c r="H8" s="307"/>
      <c r="I8" s="307"/>
      <c r="J8" s="307"/>
      <c r="K8" s="307"/>
      <c r="L8" s="307"/>
      <c r="M8" s="307"/>
      <c r="N8" s="307"/>
      <c r="O8" s="307"/>
      <c r="P8" s="307"/>
      <c r="Q8" s="307"/>
      <c r="R8" s="307"/>
      <c r="S8" s="307"/>
      <c r="T8" s="307"/>
      <c r="U8" s="307"/>
      <c r="V8" s="307"/>
      <c r="W8" s="307"/>
      <c r="X8" s="307"/>
      <c r="Y8" s="307"/>
      <c r="Z8" s="307"/>
      <c r="AA8" s="307"/>
      <c r="AB8" s="307"/>
      <c r="AD8" s="307" t="s">
        <v>259</v>
      </c>
      <c r="AE8" s="307"/>
      <c r="AF8" s="307"/>
      <c r="AG8" s="307"/>
      <c r="AH8" s="307"/>
      <c r="AI8" s="307"/>
      <c r="AJ8" s="307"/>
      <c r="AK8" s="307"/>
      <c r="AL8" s="307"/>
      <c r="AM8" s="307"/>
      <c r="AN8" s="307"/>
      <c r="AO8" s="307"/>
      <c r="AP8" s="307"/>
      <c r="AQ8" s="307"/>
      <c r="AR8" s="307"/>
      <c r="AS8" s="307"/>
      <c r="AT8" s="307"/>
      <c r="AU8" s="307"/>
      <c r="AV8" s="307"/>
      <c r="AW8" s="307"/>
      <c r="AX8" s="307"/>
      <c r="AY8" s="307"/>
      <c r="AZ8" s="307"/>
      <c r="BA8" s="307"/>
      <c r="BB8" s="307"/>
      <c r="BC8" s="307"/>
      <c r="BD8" s="307"/>
      <c r="BE8" s="307"/>
    </row>
    <row r="9" spans="1:62" ht="15" customHeight="1" thickBot="1" x14ac:dyDescent="0.25">
      <c r="A9" s="102"/>
      <c r="B9" s="145"/>
      <c r="C9" s="102"/>
      <c r="D9" s="102"/>
      <c r="E9" s="102"/>
      <c r="F9" s="103"/>
      <c r="G9" s="102"/>
      <c r="H9" s="102"/>
      <c r="I9" s="102"/>
      <c r="J9" s="102"/>
      <c r="K9" s="102"/>
      <c r="L9" s="102"/>
      <c r="M9" s="102"/>
      <c r="N9" s="102"/>
      <c r="O9" s="102"/>
      <c r="P9" s="102"/>
      <c r="Q9" s="102"/>
      <c r="R9" s="102"/>
      <c r="S9" s="102"/>
      <c r="T9" s="102"/>
      <c r="U9" s="102"/>
      <c r="V9" s="102"/>
      <c r="W9" s="102"/>
      <c r="X9" s="102"/>
      <c r="Y9" s="102"/>
      <c r="Z9" s="102"/>
      <c r="AA9" s="102"/>
      <c r="AB9" s="102"/>
      <c r="AD9" s="102"/>
      <c r="AE9" s="145"/>
      <c r="AF9" s="102"/>
      <c r="AG9" s="102"/>
      <c r="AH9" s="102"/>
      <c r="AI9" s="103"/>
      <c r="AJ9" s="102"/>
      <c r="AK9" s="102"/>
      <c r="AL9" s="102"/>
      <c r="AM9" s="102"/>
      <c r="AN9" s="102"/>
      <c r="AO9" s="102"/>
      <c r="AP9" s="102"/>
      <c r="AQ9" s="102"/>
      <c r="AR9" s="102"/>
      <c r="AS9" s="102"/>
      <c r="AT9" s="102"/>
      <c r="AU9" s="102"/>
      <c r="AV9" s="102"/>
      <c r="AW9" s="102"/>
      <c r="AX9" s="102"/>
      <c r="AY9" s="102"/>
      <c r="AZ9" s="102"/>
      <c r="BA9" s="102"/>
      <c r="BB9" s="102"/>
      <c r="BC9" s="102"/>
      <c r="BD9" s="102"/>
      <c r="BE9" s="102"/>
    </row>
    <row r="10" spans="1:62" ht="15" customHeight="1" x14ac:dyDescent="0.2">
      <c r="A10" s="309" t="s">
        <v>264</v>
      </c>
      <c r="B10" s="302" t="s">
        <v>265</v>
      </c>
      <c r="C10" s="302"/>
      <c r="D10" s="302"/>
      <c r="E10" s="111"/>
      <c r="F10" s="302" t="s">
        <v>116</v>
      </c>
      <c r="G10" s="302"/>
      <c r="H10" s="302"/>
      <c r="I10" s="111"/>
      <c r="J10" s="302" t="s">
        <v>117</v>
      </c>
      <c r="K10" s="302"/>
      <c r="L10" s="302"/>
      <c r="M10" s="111"/>
      <c r="N10" s="302" t="s">
        <v>118</v>
      </c>
      <c r="O10" s="302"/>
      <c r="P10" s="302"/>
      <c r="Q10" s="111"/>
      <c r="R10" s="302" t="s">
        <v>119</v>
      </c>
      <c r="S10" s="302"/>
      <c r="T10" s="302"/>
      <c r="U10" s="111"/>
      <c r="V10" s="302" t="s">
        <v>120</v>
      </c>
      <c r="W10" s="302"/>
      <c r="X10" s="302"/>
      <c r="Y10" s="111"/>
      <c r="Z10" s="302" t="s">
        <v>121</v>
      </c>
      <c r="AA10" s="302"/>
      <c r="AB10" s="302"/>
      <c r="AD10" s="309" t="s">
        <v>264</v>
      </c>
      <c r="AE10" s="302" t="s">
        <v>265</v>
      </c>
      <c r="AF10" s="302"/>
      <c r="AG10" s="302"/>
      <c r="AH10" s="111"/>
      <c r="AI10" s="302" t="s">
        <v>116</v>
      </c>
      <c r="AJ10" s="302"/>
      <c r="AK10" s="302"/>
      <c r="AL10" s="111"/>
      <c r="AM10" s="302" t="s">
        <v>117</v>
      </c>
      <c r="AN10" s="302"/>
      <c r="AO10" s="302"/>
      <c r="AP10" s="111"/>
      <c r="AQ10" s="302" t="s">
        <v>118</v>
      </c>
      <c r="AR10" s="302"/>
      <c r="AS10" s="302"/>
      <c r="AT10" s="111"/>
      <c r="AU10" s="302" t="s">
        <v>119</v>
      </c>
      <c r="AV10" s="302"/>
      <c r="AW10" s="302"/>
      <c r="AX10" s="111"/>
      <c r="AY10" s="302" t="s">
        <v>120</v>
      </c>
      <c r="AZ10" s="302"/>
      <c r="BA10" s="302"/>
      <c r="BB10" s="111"/>
      <c r="BC10" s="302" t="s">
        <v>121</v>
      </c>
      <c r="BD10" s="302"/>
      <c r="BE10" s="302"/>
    </row>
    <row r="11" spans="1:62" ht="15" customHeight="1" thickBot="1" x14ac:dyDescent="0.25">
      <c r="A11" s="310"/>
      <c r="B11" s="112" t="s">
        <v>70</v>
      </c>
      <c r="C11" s="112" t="s">
        <v>71</v>
      </c>
      <c r="D11" s="112" t="s">
        <v>72</v>
      </c>
      <c r="E11" s="113"/>
      <c r="F11" s="112" t="s">
        <v>70</v>
      </c>
      <c r="G11" s="112" t="s">
        <v>71</v>
      </c>
      <c r="H11" s="112" t="s">
        <v>72</v>
      </c>
      <c r="I11" s="113"/>
      <c r="J11" s="112" t="s">
        <v>70</v>
      </c>
      <c r="K11" s="112" t="s">
        <v>71</v>
      </c>
      <c r="L11" s="112" t="s">
        <v>72</v>
      </c>
      <c r="M11" s="113"/>
      <c r="N11" s="112" t="s">
        <v>70</v>
      </c>
      <c r="O11" s="112" t="s">
        <v>71</v>
      </c>
      <c r="P11" s="112" t="s">
        <v>72</v>
      </c>
      <c r="Q11" s="113"/>
      <c r="R11" s="112" t="s">
        <v>70</v>
      </c>
      <c r="S11" s="112" t="s">
        <v>71</v>
      </c>
      <c r="T11" s="112" t="s">
        <v>72</v>
      </c>
      <c r="U11" s="113"/>
      <c r="V11" s="112" t="s">
        <v>70</v>
      </c>
      <c r="W11" s="112" t="s">
        <v>71</v>
      </c>
      <c r="X11" s="112" t="s">
        <v>72</v>
      </c>
      <c r="Y11" s="113"/>
      <c r="Z11" s="112" t="s">
        <v>70</v>
      </c>
      <c r="AA11" s="112" t="s">
        <v>71</v>
      </c>
      <c r="AB11" s="112" t="s">
        <v>72</v>
      </c>
      <c r="AD11" s="310"/>
      <c r="AE11" s="112" t="s">
        <v>70</v>
      </c>
      <c r="AF11" s="112" t="s">
        <v>71</v>
      </c>
      <c r="AG11" s="112" t="s">
        <v>72</v>
      </c>
      <c r="AH11" s="113"/>
      <c r="AI11" s="112" t="s">
        <v>70</v>
      </c>
      <c r="AJ11" s="112" t="s">
        <v>71</v>
      </c>
      <c r="AK11" s="112" t="s">
        <v>72</v>
      </c>
      <c r="AL11" s="113"/>
      <c r="AM11" s="112" t="s">
        <v>70</v>
      </c>
      <c r="AN11" s="112" t="s">
        <v>71</v>
      </c>
      <c r="AO11" s="112" t="s">
        <v>72</v>
      </c>
      <c r="AP11" s="113"/>
      <c r="AQ11" s="112" t="s">
        <v>70</v>
      </c>
      <c r="AR11" s="112" t="s">
        <v>71</v>
      </c>
      <c r="AS11" s="112" t="s">
        <v>72</v>
      </c>
      <c r="AT11" s="113"/>
      <c r="AU11" s="112" t="s">
        <v>70</v>
      </c>
      <c r="AV11" s="112" t="s">
        <v>71</v>
      </c>
      <c r="AW11" s="112" t="s">
        <v>72</v>
      </c>
      <c r="AX11" s="113"/>
      <c r="AY11" s="112" t="s">
        <v>70</v>
      </c>
      <c r="AZ11" s="112" t="s">
        <v>71</v>
      </c>
      <c r="BA11" s="112" t="s">
        <v>72</v>
      </c>
      <c r="BB11" s="113"/>
      <c r="BC11" s="112" t="s">
        <v>70</v>
      </c>
      <c r="BD11" s="112" t="s">
        <v>71</v>
      </c>
      <c r="BE11" s="112" t="s">
        <v>72</v>
      </c>
    </row>
    <row r="12" spans="1:62" ht="15" customHeight="1" x14ac:dyDescent="0.2">
      <c r="A12" s="129"/>
      <c r="B12" s="115"/>
      <c r="C12" s="115"/>
      <c r="D12" s="115"/>
      <c r="E12" s="116"/>
      <c r="F12" s="115"/>
      <c r="G12" s="115"/>
      <c r="H12" s="115"/>
      <c r="I12" s="116"/>
      <c r="J12" s="115"/>
      <c r="K12" s="115"/>
      <c r="L12" s="115"/>
      <c r="M12" s="116"/>
      <c r="N12" s="115"/>
      <c r="O12" s="115"/>
      <c r="P12" s="115"/>
      <c r="Q12" s="116"/>
      <c r="R12" s="115"/>
      <c r="S12" s="115"/>
      <c r="T12" s="115"/>
      <c r="U12" s="116"/>
      <c r="V12" s="115"/>
      <c r="W12" s="115"/>
      <c r="X12" s="115"/>
      <c r="Y12" s="116"/>
      <c r="Z12" s="115"/>
      <c r="AA12" s="115"/>
      <c r="AB12" s="115"/>
      <c r="AD12" s="106"/>
      <c r="AE12" s="100"/>
      <c r="AF12" s="100"/>
      <c r="AG12" s="100"/>
      <c r="AH12" s="101"/>
      <c r="AI12" s="100"/>
      <c r="AJ12" s="100"/>
      <c r="AK12" s="100"/>
      <c r="AL12" s="101"/>
      <c r="AM12" s="100"/>
      <c r="AN12" s="100"/>
      <c r="AO12" s="100"/>
      <c r="AP12" s="101"/>
      <c r="AQ12" s="100"/>
      <c r="AR12" s="100"/>
      <c r="AS12" s="100"/>
      <c r="AT12" s="101"/>
      <c r="AU12" s="100"/>
      <c r="AV12" s="100"/>
      <c r="AW12" s="100"/>
      <c r="AX12" s="101"/>
      <c r="AY12" s="100"/>
      <c r="AZ12" s="100"/>
      <c r="BA12" s="100"/>
      <c r="BB12" s="101"/>
      <c r="BC12" s="100"/>
      <c r="BD12" s="100"/>
      <c r="BE12" s="100"/>
    </row>
    <row r="13" spans="1:62" s="158" customFormat="1" ht="15" customHeight="1" x14ac:dyDescent="0.25">
      <c r="A13" s="154" t="s">
        <v>266</v>
      </c>
      <c r="B13" s="156">
        <f>+F13+J13+N13+R13+V13+Z13</f>
        <v>207574</v>
      </c>
      <c r="C13" s="156">
        <f>+G13+K13+O13+S13+W13+AA13</f>
        <v>95018</v>
      </c>
      <c r="D13" s="156">
        <f>+H13+L13+P13+T13+X13+AB13</f>
        <v>112556</v>
      </c>
      <c r="E13" s="156"/>
      <c r="F13" s="156">
        <f>SUM(F15:F41)</f>
        <v>45881</v>
      </c>
      <c r="G13" s="156">
        <f>SUM(G15:G41)</f>
        <v>22142</v>
      </c>
      <c r="H13" s="156">
        <f>SUM(H15:H41)</f>
        <v>23739</v>
      </c>
      <c r="I13" s="156"/>
      <c r="J13" s="156">
        <f>SUM(J15:J41)</f>
        <v>37607</v>
      </c>
      <c r="K13" s="156">
        <f>SUM(K15:K41)</f>
        <v>17685</v>
      </c>
      <c r="L13" s="156">
        <f>SUM(L15:L41)</f>
        <v>19922</v>
      </c>
      <c r="M13" s="156"/>
      <c r="N13" s="156">
        <f>SUM(N15:N41)</f>
        <v>37685</v>
      </c>
      <c r="O13" s="156">
        <f>SUM(O15:O41)</f>
        <v>17326</v>
      </c>
      <c r="P13" s="156">
        <f>SUM(P15:P41)</f>
        <v>20359</v>
      </c>
      <c r="Q13" s="156"/>
      <c r="R13" s="156">
        <f>SUM(R15:R41)</f>
        <v>36340</v>
      </c>
      <c r="S13" s="156">
        <f>SUM(S15:S41)</f>
        <v>16032</v>
      </c>
      <c r="T13" s="156">
        <f>SUM(T15:T41)</f>
        <v>20308</v>
      </c>
      <c r="U13" s="156"/>
      <c r="V13" s="156">
        <f>SUM(V15:V41)</f>
        <v>38314</v>
      </c>
      <c r="W13" s="156">
        <f>SUM(W15:W41)</f>
        <v>16910</v>
      </c>
      <c r="X13" s="156">
        <f>SUM(X15:X41)</f>
        <v>21404</v>
      </c>
      <c r="Y13" s="156"/>
      <c r="Z13" s="156">
        <f>SUM(Z15:Z41)</f>
        <v>11747</v>
      </c>
      <c r="AA13" s="156">
        <f>SUM(AA15:AA41)</f>
        <v>4923</v>
      </c>
      <c r="AB13" s="156">
        <f>SUM(AB15:AB41)</f>
        <v>6824</v>
      </c>
      <c r="AD13" s="154" t="s">
        <v>266</v>
      </c>
      <c r="AE13" s="162">
        <f>+B13/(B13+B57+B104)*100</f>
        <v>61.690397857803056</v>
      </c>
      <c r="AF13" s="162">
        <f>+C13/(C13+C57+C104)*100</f>
        <v>57.539937263071209</v>
      </c>
      <c r="AG13" s="162">
        <f>+D13/(D13+D57+D104)*100</f>
        <v>65.690457153195638</v>
      </c>
      <c r="AH13" s="163"/>
      <c r="AI13" s="162">
        <f>+F13/(F13+F57+F104)*100</f>
        <v>56.951168044487474</v>
      </c>
      <c r="AJ13" s="162">
        <f>+G13/(G13+G57+G104)*100</f>
        <v>52.781883194278898</v>
      </c>
      <c r="AK13" s="162">
        <f>+H13/(H13+H57+H104)*100</f>
        <v>61.48088677095204</v>
      </c>
      <c r="AL13" s="163"/>
      <c r="AM13" s="162">
        <f>+J13/(J13+J57+J104)*100</f>
        <v>55.26215247163934</v>
      </c>
      <c r="AN13" s="162">
        <f>+K13/(K13+K57+K104)*100</f>
        <v>51.263841382109106</v>
      </c>
      <c r="AO13" s="162">
        <f>+L13/(L13+L57+L104)*100</f>
        <v>59.372951063956606</v>
      </c>
      <c r="AP13" s="163"/>
      <c r="AQ13" s="162">
        <f>+N13/(N13+N57+N104)*100</f>
        <v>64.502601670546355</v>
      </c>
      <c r="AR13" s="162">
        <f>+O13/(O13+O57+O104)*100</f>
        <v>60.186889915586896</v>
      </c>
      <c r="AS13" s="162">
        <f>+P13/(P13+P57+P104)*100</f>
        <v>68.694537233863073</v>
      </c>
      <c r="AT13" s="163"/>
      <c r="AU13" s="162">
        <f>+R13/(R13+R57+R104)*100</f>
        <v>56.98336286516237</v>
      </c>
      <c r="AV13" s="162">
        <f>+S13/(S13+S57+S104)*100</f>
        <v>53.031656246898883</v>
      </c>
      <c r="AW13" s="162">
        <f>+T13/(T13+T57+T104)*100</f>
        <v>60.544988372786356</v>
      </c>
      <c r="AX13" s="163"/>
      <c r="AY13" s="162">
        <f>+V13/(V13+V57+V104)*100</f>
        <v>74.254816078142554</v>
      </c>
      <c r="AZ13" s="162">
        <f>+W13/(W13+W57+W104)*100</f>
        <v>71.658615136876008</v>
      </c>
      <c r="BA13" s="162">
        <f>+X13/(X13+X57+X104)*100</f>
        <v>76.44285714285715</v>
      </c>
      <c r="BB13" s="163"/>
      <c r="BC13" s="162">
        <f>+Z13/(Z13+Z57+Z104)*100</f>
        <v>83.501563832812053</v>
      </c>
      <c r="BD13" s="162">
        <f>+AA13/(AA13+AA57+AA104)*100</f>
        <v>81.103789126853371</v>
      </c>
      <c r="BE13" s="162">
        <f>+AB13/(AB13+AB57+AB104)*100</f>
        <v>85.321330332583145</v>
      </c>
      <c r="BF13" s="99"/>
      <c r="BG13" s="99"/>
      <c r="BH13" s="99"/>
      <c r="BI13" s="99"/>
      <c r="BJ13" s="99"/>
    </row>
    <row r="14" spans="1:62" ht="15" customHeight="1" x14ac:dyDescent="0.2">
      <c r="A14" s="110"/>
      <c r="B14" s="148"/>
      <c r="C14" s="148"/>
      <c r="D14" s="148"/>
      <c r="E14" s="148"/>
      <c r="F14" s="148"/>
      <c r="G14" s="148"/>
      <c r="H14" s="148"/>
      <c r="I14" s="148"/>
      <c r="J14" s="148"/>
      <c r="K14" s="148"/>
      <c r="L14" s="148"/>
      <c r="M14" s="148"/>
      <c r="N14" s="148"/>
      <c r="O14" s="148"/>
      <c r="P14" s="148"/>
      <c r="Q14" s="148"/>
      <c r="R14" s="148"/>
      <c r="S14" s="148"/>
      <c r="T14" s="148"/>
      <c r="U14" s="148"/>
      <c r="V14" s="148"/>
      <c r="W14" s="148"/>
      <c r="X14" s="148"/>
      <c r="Y14" s="148"/>
      <c r="Z14" s="148"/>
      <c r="AA14" s="148"/>
      <c r="AB14" s="148"/>
      <c r="AD14" s="110"/>
      <c r="AE14" s="146"/>
      <c r="AF14" s="146"/>
      <c r="AG14" s="146"/>
      <c r="AH14" s="146"/>
      <c r="AI14" s="146"/>
      <c r="AJ14" s="146"/>
      <c r="AK14" s="146"/>
      <c r="AL14" s="146"/>
      <c r="AM14" s="146"/>
      <c r="AN14" s="146"/>
      <c r="AO14" s="146"/>
      <c r="AP14" s="146"/>
      <c r="AQ14" s="146"/>
      <c r="AR14" s="146"/>
      <c r="AS14" s="146"/>
      <c r="AT14" s="146"/>
      <c r="AU14" s="146"/>
      <c r="AV14" s="146"/>
      <c r="AW14" s="146"/>
      <c r="AX14" s="146"/>
      <c r="AY14" s="146"/>
      <c r="AZ14" s="146"/>
      <c r="BA14" s="146"/>
      <c r="BB14" s="146"/>
      <c r="BC14" s="146"/>
      <c r="BD14" s="146"/>
      <c r="BE14" s="146"/>
    </row>
    <row r="15" spans="1:62" ht="15" customHeight="1" x14ac:dyDescent="0.2">
      <c r="A15" s="110" t="s">
        <v>79</v>
      </c>
      <c r="B15" s="121">
        <v>11844</v>
      </c>
      <c r="C15" s="121">
        <v>5811</v>
      </c>
      <c r="D15" s="121">
        <v>6033</v>
      </c>
      <c r="E15" s="121"/>
      <c r="F15" s="121">
        <v>2767</v>
      </c>
      <c r="G15" s="121">
        <v>1488</v>
      </c>
      <c r="H15" s="121">
        <v>1279</v>
      </c>
      <c r="I15" s="121"/>
      <c r="J15" s="121">
        <v>2155</v>
      </c>
      <c r="K15" s="121">
        <v>1069</v>
      </c>
      <c r="L15" s="121">
        <v>1086</v>
      </c>
      <c r="M15" s="121"/>
      <c r="N15" s="121">
        <v>2335</v>
      </c>
      <c r="O15" s="121">
        <v>1057</v>
      </c>
      <c r="P15" s="121">
        <v>1278</v>
      </c>
      <c r="Q15" s="121"/>
      <c r="R15" s="121">
        <v>1847</v>
      </c>
      <c r="S15" s="121">
        <v>912</v>
      </c>
      <c r="T15" s="121">
        <v>935</v>
      </c>
      <c r="U15" s="121"/>
      <c r="V15" s="121">
        <v>2111</v>
      </c>
      <c r="W15" s="121">
        <v>998</v>
      </c>
      <c r="X15" s="121">
        <v>1113</v>
      </c>
      <c r="Y15" s="121"/>
      <c r="Z15" s="121">
        <v>629</v>
      </c>
      <c r="AA15" s="121">
        <v>287</v>
      </c>
      <c r="AB15" s="121">
        <v>342</v>
      </c>
      <c r="AD15" s="110" t="s">
        <v>79</v>
      </c>
      <c r="AE15" s="105">
        <f t="shared" ref="AE15:AE41" si="0">+B15/(B15+B59+B106)*100</f>
        <v>56.811204911742131</v>
      </c>
      <c r="AF15" s="105">
        <f t="shared" ref="AF15:AF41" si="1">+C15/(C15+C59+C106)*100</f>
        <v>55.185185185185183</v>
      </c>
      <c r="AG15" s="105">
        <f t="shared" ref="AG15:AG41" si="2">+D15/(D15+D59+D106)*100</f>
        <v>58.470633843768169</v>
      </c>
      <c r="AH15" s="146"/>
      <c r="AI15" s="105">
        <f t="shared" ref="AI15:AI41" si="3">+F15/(F15+F59+F106)*100</f>
        <v>51.874765654293206</v>
      </c>
      <c r="AJ15" s="105">
        <f t="shared" ref="AJ15:AJ41" si="4">+G15/(G15+G59+G106)*100</f>
        <v>51.470079557246628</v>
      </c>
      <c r="AK15" s="105">
        <f t="shared" ref="AK15:AK41" si="5">+H15/(H15+H59+H106)*100</f>
        <v>52.353663528448621</v>
      </c>
      <c r="AL15" s="108"/>
      <c r="AM15" s="105">
        <f t="shared" ref="AM15:AM41" si="6">+J15/(J15+J59+J106)*100</f>
        <v>49.76905311778291</v>
      </c>
      <c r="AN15" s="105">
        <f t="shared" ref="AN15:AN41" si="7">+K15/(K15+K59+K106)*100</f>
        <v>48.679417122040078</v>
      </c>
      <c r="AO15" s="105">
        <f t="shared" ref="AO15:AO41" si="8">+L15/(L15+L59+L106)*100</f>
        <v>50.890346766635432</v>
      </c>
      <c r="AP15" s="108"/>
      <c r="AQ15" s="105">
        <f t="shared" ref="AQ15:AQ41" si="9">+N15/(N15+N59+N106)*100</f>
        <v>62.117584463953179</v>
      </c>
      <c r="AR15" s="105">
        <f t="shared" ref="AR15:AR41" si="10">+O15/(O15+O59+O106)*100</f>
        <v>57.445652173913039</v>
      </c>
      <c r="AS15" s="105">
        <f t="shared" ref="AS15:AS41" si="11">+P15/(P15+P59+P106)*100</f>
        <v>66.597186034392905</v>
      </c>
      <c r="AT15" s="108"/>
      <c r="AU15" s="105">
        <f t="shared" ref="AU15:AU41" si="12">+R15/(R15+R59+R106)*100</f>
        <v>48.94011658717541</v>
      </c>
      <c r="AV15" s="105">
        <f t="shared" ref="AV15:AV41" si="13">+S15/(S15+S59+S106)*100</f>
        <v>48.356309650053021</v>
      </c>
      <c r="AW15" s="105">
        <f t="shared" ref="AW15:AW41" si="14">+T15/(T15+T59+T106)*100</f>
        <v>49.523305084745758</v>
      </c>
      <c r="AX15" s="108"/>
      <c r="AY15" s="105">
        <f t="shared" ref="AY15:AY41" si="15">+V15/(V15+V59+V106)*100</f>
        <v>71.632168306752632</v>
      </c>
      <c r="AZ15" s="105">
        <f t="shared" ref="AZ15:AZ41" si="16">+W15/(W15+W59+W106)*100</f>
        <v>71.285714285714292</v>
      </c>
      <c r="BA15" s="105">
        <f t="shared" ref="BA15:BA41" si="17">+X15/(X15+X59+X106)*100</f>
        <v>71.945701357466064</v>
      </c>
      <c r="BB15" s="146"/>
      <c r="BC15" s="105">
        <f t="shared" ref="BC15:BC34" si="18">+Z15/(Z15+Z59+Z106)*100</f>
        <v>89.346590909090907</v>
      </c>
      <c r="BD15" s="105">
        <f t="shared" ref="BD15:BD34" si="19">+AA15/(AA15+AA59+AA106)*100</f>
        <v>90.536277602523668</v>
      </c>
      <c r="BE15" s="105">
        <f t="shared" ref="BE15:BE34" si="20">+AB15/(AB15+AB59+AB106)*100</f>
        <v>88.372093023255815</v>
      </c>
    </row>
    <row r="16" spans="1:62" ht="15" customHeight="1" x14ac:dyDescent="0.2">
      <c r="A16" s="110" t="s">
        <v>80</v>
      </c>
      <c r="B16" s="121">
        <v>15010</v>
      </c>
      <c r="C16" s="121">
        <v>6914</v>
      </c>
      <c r="D16" s="121">
        <v>8096</v>
      </c>
      <c r="E16" s="121"/>
      <c r="F16" s="121">
        <v>3224</v>
      </c>
      <c r="G16" s="121">
        <v>1599</v>
      </c>
      <c r="H16" s="121">
        <v>1625</v>
      </c>
      <c r="I16" s="121"/>
      <c r="J16" s="121">
        <v>2845</v>
      </c>
      <c r="K16" s="121">
        <v>1308</v>
      </c>
      <c r="L16" s="121">
        <v>1537</v>
      </c>
      <c r="M16" s="121"/>
      <c r="N16" s="121">
        <v>2911</v>
      </c>
      <c r="O16" s="121">
        <v>1338</v>
      </c>
      <c r="P16" s="121">
        <v>1573</v>
      </c>
      <c r="Q16" s="121"/>
      <c r="R16" s="121">
        <v>2491</v>
      </c>
      <c r="S16" s="121">
        <v>1069</v>
      </c>
      <c r="T16" s="121">
        <v>1422</v>
      </c>
      <c r="U16" s="121"/>
      <c r="V16" s="121">
        <v>2834</v>
      </c>
      <c r="W16" s="121">
        <v>1288</v>
      </c>
      <c r="X16" s="121">
        <v>1546</v>
      </c>
      <c r="Y16" s="121"/>
      <c r="Z16" s="121">
        <v>705</v>
      </c>
      <c r="AA16" s="121">
        <v>312</v>
      </c>
      <c r="AB16" s="121">
        <v>393</v>
      </c>
      <c r="AD16" s="110" t="s">
        <v>80</v>
      </c>
      <c r="AE16" s="105">
        <f t="shared" si="0"/>
        <v>63.20266116468062</v>
      </c>
      <c r="AF16" s="105">
        <f t="shared" si="1"/>
        <v>58.922788477927391</v>
      </c>
      <c r="AG16" s="105">
        <f t="shared" si="2"/>
        <v>67.382438618393664</v>
      </c>
      <c r="AH16" s="146"/>
      <c r="AI16" s="105">
        <f t="shared" si="3"/>
        <v>57.571428571428577</v>
      </c>
      <c r="AJ16" s="105">
        <f t="shared" si="4"/>
        <v>54.854202401372213</v>
      </c>
      <c r="AK16" s="105">
        <f t="shared" si="5"/>
        <v>60.521415270018622</v>
      </c>
      <c r="AL16" s="108"/>
      <c r="AM16" s="105">
        <f t="shared" si="6"/>
        <v>57.990216061964937</v>
      </c>
      <c r="AN16" s="105">
        <f t="shared" si="7"/>
        <v>53.12753858651503</v>
      </c>
      <c r="AO16" s="105">
        <f t="shared" si="8"/>
        <v>62.888707037643208</v>
      </c>
      <c r="AP16" s="108"/>
      <c r="AQ16" s="105">
        <f t="shared" si="9"/>
        <v>66.461187214611869</v>
      </c>
      <c r="AR16" s="105">
        <f t="shared" si="10"/>
        <v>61.095890410958908</v>
      </c>
      <c r="AS16" s="105">
        <f t="shared" si="11"/>
        <v>71.826484018264836</v>
      </c>
      <c r="AT16" s="108"/>
      <c r="AU16" s="105">
        <f t="shared" si="12"/>
        <v>57.172366307092034</v>
      </c>
      <c r="AV16" s="105">
        <f t="shared" si="13"/>
        <v>51.592664092664094</v>
      </c>
      <c r="AW16" s="105">
        <f t="shared" si="14"/>
        <v>62.231947483588627</v>
      </c>
      <c r="AX16" s="108"/>
      <c r="AY16" s="105">
        <f t="shared" si="15"/>
        <v>75.937834941050369</v>
      </c>
      <c r="AZ16" s="105">
        <f t="shared" si="16"/>
        <v>73.599999999999994</v>
      </c>
      <c r="BA16" s="105">
        <f t="shared" si="17"/>
        <v>78.002018163471249</v>
      </c>
      <c r="BB16" s="146"/>
      <c r="BC16" s="105">
        <f t="shared" si="18"/>
        <v>91.085271317829452</v>
      </c>
      <c r="BD16" s="105">
        <f t="shared" si="19"/>
        <v>90.434782608695656</v>
      </c>
      <c r="BE16" s="105">
        <f t="shared" si="20"/>
        <v>91.608391608391599</v>
      </c>
    </row>
    <row r="17" spans="1:57" ht="15" customHeight="1" x14ac:dyDescent="0.2">
      <c r="A17" s="110" t="s">
        <v>81</v>
      </c>
      <c r="B17" s="121">
        <v>9655</v>
      </c>
      <c r="C17" s="121">
        <v>4227</v>
      </c>
      <c r="D17" s="121">
        <v>5428</v>
      </c>
      <c r="E17" s="121"/>
      <c r="F17" s="121">
        <v>1973</v>
      </c>
      <c r="G17" s="121">
        <v>885</v>
      </c>
      <c r="H17" s="121">
        <v>1088</v>
      </c>
      <c r="I17" s="121"/>
      <c r="J17" s="121">
        <v>1778</v>
      </c>
      <c r="K17" s="121">
        <v>785</v>
      </c>
      <c r="L17" s="121">
        <v>993</v>
      </c>
      <c r="M17" s="121"/>
      <c r="N17" s="121">
        <v>1831</v>
      </c>
      <c r="O17" s="121">
        <v>833</v>
      </c>
      <c r="P17" s="121">
        <v>998</v>
      </c>
      <c r="Q17" s="121"/>
      <c r="R17" s="121">
        <v>1647</v>
      </c>
      <c r="S17" s="121">
        <v>696</v>
      </c>
      <c r="T17" s="121">
        <v>951</v>
      </c>
      <c r="U17" s="121"/>
      <c r="V17" s="121">
        <v>1896</v>
      </c>
      <c r="W17" s="121">
        <v>836</v>
      </c>
      <c r="X17" s="121">
        <v>1060</v>
      </c>
      <c r="Y17" s="121"/>
      <c r="Z17" s="121">
        <v>530</v>
      </c>
      <c r="AA17" s="121">
        <v>192</v>
      </c>
      <c r="AB17" s="121">
        <v>338</v>
      </c>
      <c r="AD17" s="110" t="s">
        <v>81</v>
      </c>
      <c r="AE17" s="105">
        <f t="shared" si="0"/>
        <v>57.167387056664097</v>
      </c>
      <c r="AF17" s="105">
        <f t="shared" si="1"/>
        <v>52.101565388882044</v>
      </c>
      <c r="AG17" s="105">
        <f t="shared" si="2"/>
        <v>61.850501367365538</v>
      </c>
      <c r="AH17" s="146"/>
      <c r="AI17" s="105">
        <f t="shared" si="3"/>
        <v>44.198028673835125</v>
      </c>
      <c r="AJ17" s="105">
        <f t="shared" si="4"/>
        <v>39.072847682119203</v>
      </c>
      <c r="AK17" s="105">
        <f t="shared" si="5"/>
        <v>49.477035015916329</v>
      </c>
      <c r="AL17" s="108"/>
      <c r="AM17" s="105">
        <f t="shared" si="6"/>
        <v>50.785489860039988</v>
      </c>
      <c r="AN17" s="105">
        <f t="shared" si="7"/>
        <v>45.480880648899188</v>
      </c>
      <c r="AO17" s="105">
        <f t="shared" si="8"/>
        <v>55.943661971830984</v>
      </c>
      <c r="AP17" s="108"/>
      <c r="AQ17" s="105">
        <f t="shared" si="9"/>
        <v>62.813036020583191</v>
      </c>
      <c r="AR17" s="105">
        <f t="shared" si="10"/>
        <v>59.84195402298851</v>
      </c>
      <c r="AS17" s="105">
        <f t="shared" si="11"/>
        <v>65.528562048588313</v>
      </c>
      <c r="AT17" s="108"/>
      <c r="AU17" s="105">
        <f t="shared" si="12"/>
        <v>55.963302752293572</v>
      </c>
      <c r="AV17" s="105">
        <f t="shared" si="13"/>
        <v>49.785407725321889</v>
      </c>
      <c r="AW17" s="105">
        <f t="shared" si="14"/>
        <v>61.553398058252426</v>
      </c>
      <c r="AX17" s="108"/>
      <c r="AY17" s="105">
        <f t="shared" si="15"/>
        <v>77.198697068403916</v>
      </c>
      <c r="AZ17" s="105">
        <f t="shared" si="16"/>
        <v>75.383228133453557</v>
      </c>
      <c r="BA17" s="105">
        <f t="shared" si="17"/>
        <v>78.69339272457313</v>
      </c>
      <c r="BB17" s="146"/>
      <c r="BC17" s="105">
        <f t="shared" si="18"/>
        <v>86.885245901639337</v>
      </c>
      <c r="BD17" s="105">
        <f t="shared" si="19"/>
        <v>86.098654708520186</v>
      </c>
      <c r="BE17" s="105">
        <f t="shared" si="20"/>
        <v>87.338501291989672</v>
      </c>
    </row>
    <row r="18" spans="1:57" ht="15" customHeight="1" x14ac:dyDescent="0.2">
      <c r="A18" s="110" t="s">
        <v>82</v>
      </c>
      <c r="B18" s="121">
        <v>12129</v>
      </c>
      <c r="C18" s="121">
        <v>5329</v>
      </c>
      <c r="D18" s="121">
        <v>6800</v>
      </c>
      <c r="E18" s="121"/>
      <c r="F18" s="121">
        <v>2392</v>
      </c>
      <c r="G18" s="121">
        <v>1101</v>
      </c>
      <c r="H18" s="121">
        <v>1291</v>
      </c>
      <c r="I18" s="121"/>
      <c r="J18" s="121">
        <v>2115</v>
      </c>
      <c r="K18" s="121">
        <v>946</v>
      </c>
      <c r="L18" s="121">
        <v>1169</v>
      </c>
      <c r="M18" s="121"/>
      <c r="N18" s="121">
        <v>2266</v>
      </c>
      <c r="O18" s="121">
        <v>1057</v>
      </c>
      <c r="P18" s="121">
        <v>1209</v>
      </c>
      <c r="Q18" s="121"/>
      <c r="R18" s="121">
        <v>1990</v>
      </c>
      <c r="S18" s="121">
        <v>824</v>
      </c>
      <c r="T18" s="121">
        <v>1166</v>
      </c>
      <c r="U18" s="121"/>
      <c r="V18" s="121">
        <v>2110</v>
      </c>
      <c r="W18" s="121">
        <v>876</v>
      </c>
      <c r="X18" s="121">
        <v>1234</v>
      </c>
      <c r="Y18" s="121"/>
      <c r="Z18" s="121">
        <v>1256</v>
      </c>
      <c r="AA18" s="121">
        <v>525</v>
      </c>
      <c r="AB18" s="121">
        <v>731</v>
      </c>
      <c r="AD18" s="110" t="s">
        <v>82</v>
      </c>
      <c r="AE18" s="105">
        <f t="shared" si="0"/>
        <v>55.76295342742862</v>
      </c>
      <c r="AF18" s="105">
        <f t="shared" si="1"/>
        <v>51.039172493056221</v>
      </c>
      <c r="AG18" s="105">
        <f t="shared" si="2"/>
        <v>60.123784261715294</v>
      </c>
      <c r="AH18" s="146"/>
      <c r="AI18" s="105">
        <f t="shared" si="3"/>
        <v>45.157636397961113</v>
      </c>
      <c r="AJ18" s="105">
        <f t="shared" si="4"/>
        <v>40.418502202643168</v>
      </c>
      <c r="AK18" s="105">
        <f t="shared" si="5"/>
        <v>50.174893120870578</v>
      </c>
      <c r="AL18" s="108"/>
      <c r="AM18" s="105">
        <f t="shared" si="6"/>
        <v>50.177935943060504</v>
      </c>
      <c r="AN18" s="105">
        <f t="shared" si="7"/>
        <v>45.241511238641799</v>
      </c>
      <c r="AO18" s="105">
        <f t="shared" si="8"/>
        <v>55.037664783427495</v>
      </c>
      <c r="AP18" s="108"/>
      <c r="AQ18" s="105">
        <f t="shared" si="9"/>
        <v>60.026490066225172</v>
      </c>
      <c r="AR18" s="105">
        <f t="shared" si="10"/>
        <v>56.433529097704216</v>
      </c>
      <c r="AS18" s="105">
        <f t="shared" si="11"/>
        <v>63.564668769716093</v>
      </c>
      <c r="AT18" s="108"/>
      <c r="AU18" s="105">
        <f t="shared" si="12"/>
        <v>49.514804677780546</v>
      </c>
      <c r="AV18" s="105">
        <f t="shared" si="13"/>
        <v>45.424476295479607</v>
      </c>
      <c r="AW18" s="105">
        <f t="shared" si="14"/>
        <v>52.879818594104307</v>
      </c>
      <c r="AX18" s="108"/>
      <c r="AY18" s="105">
        <f t="shared" si="15"/>
        <v>72.210814510609168</v>
      </c>
      <c r="AZ18" s="105">
        <f t="shared" si="16"/>
        <v>67.854376452362501</v>
      </c>
      <c r="BA18" s="105">
        <f t="shared" si="17"/>
        <v>75.659104843654205</v>
      </c>
      <c r="BB18" s="146"/>
      <c r="BC18" s="105">
        <f t="shared" si="18"/>
        <v>82.468811556139201</v>
      </c>
      <c r="BD18" s="105">
        <f t="shared" si="19"/>
        <v>81.018518518518519</v>
      </c>
      <c r="BE18" s="105">
        <f t="shared" si="20"/>
        <v>83.542857142857144</v>
      </c>
    </row>
    <row r="19" spans="1:57" ht="15" customHeight="1" x14ac:dyDescent="0.2">
      <c r="A19" s="110" t="s">
        <v>83</v>
      </c>
      <c r="B19" s="121">
        <v>4486</v>
      </c>
      <c r="C19" s="121">
        <v>2127</v>
      </c>
      <c r="D19" s="121">
        <v>2359</v>
      </c>
      <c r="E19" s="121"/>
      <c r="F19" s="121">
        <v>875</v>
      </c>
      <c r="G19" s="121">
        <v>437</v>
      </c>
      <c r="H19" s="121">
        <v>438</v>
      </c>
      <c r="I19" s="121"/>
      <c r="J19" s="121">
        <v>848</v>
      </c>
      <c r="K19" s="121">
        <v>415</v>
      </c>
      <c r="L19" s="121">
        <v>433</v>
      </c>
      <c r="M19" s="121"/>
      <c r="N19" s="121">
        <v>850</v>
      </c>
      <c r="O19" s="121">
        <v>427</v>
      </c>
      <c r="P19" s="121">
        <v>423</v>
      </c>
      <c r="Q19" s="121"/>
      <c r="R19" s="121">
        <v>822</v>
      </c>
      <c r="S19" s="121">
        <v>350</v>
      </c>
      <c r="T19" s="121">
        <v>472</v>
      </c>
      <c r="U19" s="121"/>
      <c r="V19" s="121">
        <v>768</v>
      </c>
      <c r="W19" s="121">
        <v>345</v>
      </c>
      <c r="X19" s="121">
        <v>423</v>
      </c>
      <c r="Y19" s="121"/>
      <c r="Z19" s="121">
        <v>323</v>
      </c>
      <c r="AA19" s="121">
        <v>153</v>
      </c>
      <c r="AB19" s="121">
        <v>170</v>
      </c>
      <c r="AD19" s="110" t="s">
        <v>83</v>
      </c>
      <c r="AE19" s="105">
        <f t="shared" si="0"/>
        <v>77.105534547954619</v>
      </c>
      <c r="AF19" s="105">
        <f t="shared" si="1"/>
        <v>72.445504087193456</v>
      </c>
      <c r="AG19" s="105">
        <f t="shared" si="2"/>
        <v>81.852879944482993</v>
      </c>
      <c r="AH19" s="146"/>
      <c r="AI19" s="105">
        <f t="shared" si="3"/>
        <v>73.964497041420117</v>
      </c>
      <c r="AJ19" s="105">
        <f t="shared" si="4"/>
        <v>67.438271604938265</v>
      </c>
      <c r="AK19" s="105">
        <f t="shared" si="5"/>
        <v>81.869158878504678</v>
      </c>
      <c r="AL19" s="108"/>
      <c r="AM19" s="105">
        <f t="shared" si="6"/>
        <v>73.419913419913414</v>
      </c>
      <c r="AN19" s="105">
        <f t="shared" si="7"/>
        <v>68.481848184818489</v>
      </c>
      <c r="AO19" s="105">
        <f t="shared" si="8"/>
        <v>78.87067395264117</v>
      </c>
      <c r="AP19" s="108"/>
      <c r="AQ19" s="105">
        <f t="shared" si="9"/>
        <v>81.495685522531161</v>
      </c>
      <c r="AR19" s="105">
        <f t="shared" si="10"/>
        <v>78.205128205128204</v>
      </c>
      <c r="AS19" s="105">
        <f t="shared" si="11"/>
        <v>85.110663983903422</v>
      </c>
      <c r="AT19" s="108"/>
      <c r="AU19" s="105">
        <f t="shared" si="12"/>
        <v>70.196413321947048</v>
      </c>
      <c r="AV19" s="105">
        <f t="shared" si="13"/>
        <v>63.636363636363633</v>
      </c>
      <c r="AW19" s="105">
        <f t="shared" si="14"/>
        <v>76.006441223832539</v>
      </c>
      <c r="AX19" s="108"/>
      <c r="AY19" s="105">
        <f t="shared" si="15"/>
        <v>84.026258205689274</v>
      </c>
      <c r="AZ19" s="105">
        <f t="shared" si="16"/>
        <v>82.733812949640281</v>
      </c>
      <c r="BA19" s="105">
        <f t="shared" si="17"/>
        <v>85.110663983903422</v>
      </c>
      <c r="BB19" s="146"/>
      <c r="BC19" s="105">
        <f t="shared" si="18"/>
        <v>91.76136363636364</v>
      </c>
      <c r="BD19" s="105">
        <f t="shared" si="19"/>
        <v>90.532544378698219</v>
      </c>
      <c r="BE19" s="105">
        <f t="shared" si="20"/>
        <v>92.896174863387984</v>
      </c>
    </row>
    <row r="20" spans="1:57" ht="15" customHeight="1" x14ac:dyDescent="0.2">
      <c r="A20" s="110" t="s">
        <v>84</v>
      </c>
      <c r="B20" s="121">
        <v>9208</v>
      </c>
      <c r="C20" s="121">
        <v>4347</v>
      </c>
      <c r="D20" s="121">
        <v>4861</v>
      </c>
      <c r="E20" s="121"/>
      <c r="F20" s="121">
        <v>1949</v>
      </c>
      <c r="G20" s="121">
        <v>975</v>
      </c>
      <c r="H20" s="121">
        <v>974</v>
      </c>
      <c r="I20" s="121"/>
      <c r="J20" s="121">
        <v>1743</v>
      </c>
      <c r="K20" s="121">
        <v>811</v>
      </c>
      <c r="L20" s="121">
        <v>932</v>
      </c>
      <c r="M20" s="121"/>
      <c r="N20" s="121">
        <v>1673</v>
      </c>
      <c r="O20" s="121">
        <v>791</v>
      </c>
      <c r="P20" s="121">
        <v>882</v>
      </c>
      <c r="Q20" s="121"/>
      <c r="R20" s="121">
        <v>1579</v>
      </c>
      <c r="S20" s="121">
        <v>727</v>
      </c>
      <c r="T20" s="121">
        <v>852</v>
      </c>
      <c r="U20" s="121"/>
      <c r="V20" s="121">
        <v>1876</v>
      </c>
      <c r="W20" s="121">
        <v>878</v>
      </c>
      <c r="X20" s="121">
        <v>998</v>
      </c>
      <c r="Y20" s="121"/>
      <c r="Z20" s="121">
        <v>388</v>
      </c>
      <c r="AA20" s="121">
        <v>165</v>
      </c>
      <c r="AB20" s="121">
        <v>223</v>
      </c>
      <c r="AD20" s="110" t="s">
        <v>84</v>
      </c>
      <c r="AE20" s="105">
        <f t="shared" si="0"/>
        <v>66.77302393038434</v>
      </c>
      <c r="AF20" s="105">
        <f t="shared" si="1"/>
        <v>62.1</v>
      </c>
      <c r="AG20" s="105">
        <f t="shared" si="2"/>
        <v>71.590574374079523</v>
      </c>
      <c r="AH20" s="146"/>
      <c r="AI20" s="105">
        <f t="shared" si="3"/>
        <v>66.518771331058019</v>
      </c>
      <c r="AJ20" s="105">
        <f t="shared" si="4"/>
        <v>61.090225563909769</v>
      </c>
      <c r="AK20" s="105">
        <f t="shared" si="5"/>
        <v>73.013493253373312</v>
      </c>
      <c r="AL20" s="108"/>
      <c r="AM20" s="105">
        <f t="shared" si="6"/>
        <v>62.028469750889684</v>
      </c>
      <c r="AN20" s="105">
        <f t="shared" si="7"/>
        <v>56.046993780234963</v>
      </c>
      <c r="AO20" s="105">
        <f t="shared" si="8"/>
        <v>68.378576669112263</v>
      </c>
      <c r="AP20" s="108"/>
      <c r="AQ20" s="105">
        <f t="shared" si="9"/>
        <v>69.505608641462402</v>
      </c>
      <c r="AR20" s="105">
        <f t="shared" si="10"/>
        <v>64.571428571428569</v>
      </c>
      <c r="AS20" s="105">
        <f t="shared" si="11"/>
        <v>74.619289340101531</v>
      </c>
      <c r="AT20" s="108"/>
      <c r="AU20" s="105">
        <f t="shared" si="12"/>
        <v>56.372724027133167</v>
      </c>
      <c r="AV20" s="105">
        <f t="shared" si="13"/>
        <v>52.528901734104053</v>
      </c>
      <c r="AW20" s="105">
        <f t="shared" si="14"/>
        <v>60.12702893436839</v>
      </c>
      <c r="AX20" s="108"/>
      <c r="AY20" s="105">
        <f t="shared" si="15"/>
        <v>77.939343581221436</v>
      </c>
      <c r="AZ20" s="105">
        <f t="shared" si="16"/>
        <v>75.951557093425606</v>
      </c>
      <c r="BA20" s="105">
        <f t="shared" si="17"/>
        <v>79.776179056754586</v>
      </c>
      <c r="BB20" s="146"/>
      <c r="BC20" s="105">
        <f t="shared" si="18"/>
        <v>89.195402298850581</v>
      </c>
      <c r="BD20" s="105">
        <f t="shared" si="19"/>
        <v>85.9375</v>
      </c>
      <c r="BE20" s="105">
        <f t="shared" si="20"/>
        <v>91.769547325102891</v>
      </c>
    </row>
    <row r="21" spans="1:57" ht="15" customHeight="1" x14ac:dyDescent="0.2">
      <c r="A21" s="110" t="s">
        <v>85</v>
      </c>
      <c r="B21" s="121">
        <v>1956</v>
      </c>
      <c r="C21" s="121">
        <v>883</v>
      </c>
      <c r="D21" s="121">
        <v>1073</v>
      </c>
      <c r="E21" s="121"/>
      <c r="F21" s="121">
        <v>389</v>
      </c>
      <c r="G21" s="121">
        <v>184</v>
      </c>
      <c r="H21" s="121">
        <v>205</v>
      </c>
      <c r="I21" s="121"/>
      <c r="J21" s="121">
        <v>294</v>
      </c>
      <c r="K21" s="121">
        <v>135</v>
      </c>
      <c r="L21" s="121">
        <v>159</v>
      </c>
      <c r="M21" s="121"/>
      <c r="N21" s="121">
        <v>287</v>
      </c>
      <c r="O21" s="121">
        <v>140</v>
      </c>
      <c r="P21" s="121">
        <v>147</v>
      </c>
      <c r="Q21" s="121"/>
      <c r="R21" s="121">
        <v>395</v>
      </c>
      <c r="S21" s="121">
        <v>159</v>
      </c>
      <c r="T21" s="121">
        <v>236</v>
      </c>
      <c r="U21" s="121"/>
      <c r="V21" s="121">
        <v>412</v>
      </c>
      <c r="W21" s="121">
        <v>179</v>
      </c>
      <c r="X21" s="121">
        <v>233</v>
      </c>
      <c r="Y21" s="121"/>
      <c r="Z21" s="121">
        <v>179</v>
      </c>
      <c r="AA21" s="121">
        <v>86</v>
      </c>
      <c r="AB21" s="121">
        <v>93</v>
      </c>
      <c r="AD21" s="110" t="s">
        <v>85</v>
      </c>
      <c r="AE21" s="105">
        <f t="shared" si="0"/>
        <v>68.67977528089888</v>
      </c>
      <c r="AF21" s="105">
        <f t="shared" si="1"/>
        <v>63.342898134863702</v>
      </c>
      <c r="AG21" s="105">
        <f t="shared" si="2"/>
        <v>73.796423658872072</v>
      </c>
      <c r="AH21" s="146"/>
      <c r="AI21" s="105">
        <f t="shared" si="3"/>
        <v>69.094138543516863</v>
      </c>
      <c r="AJ21" s="105">
        <f t="shared" si="4"/>
        <v>63.448275862068968</v>
      </c>
      <c r="AK21" s="105">
        <f t="shared" si="5"/>
        <v>75.091575091575095</v>
      </c>
      <c r="AL21" s="108"/>
      <c r="AM21" s="105">
        <f t="shared" si="6"/>
        <v>58.102766798418969</v>
      </c>
      <c r="AN21" s="105">
        <f t="shared" si="7"/>
        <v>51.330798479087449</v>
      </c>
      <c r="AO21" s="105">
        <f t="shared" si="8"/>
        <v>65.432098765432102</v>
      </c>
      <c r="AP21" s="108"/>
      <c r="AQ21" s="105">
        <f t="shared" si="9"/>
        <v>66.129032258064512</v>
      </c>
      <c r="AR21" s="105">
        <f t="shared" si="10"/>
        <v>63.926940639269404</v>
      </c>
      <c r="AS21" s="105">
        <f t="shared" si="11"/>
        <v>68.372093023255815</v>
      </c>
      <c r="AT21" s="108"/>
      <c r="AU21" s="105">
        <f t="shared" si="12"/>
        <v>64.860426929392446</v>
      </c>
      <c r="AV21" s="105">
        <f t="shared" si="13"/>
        <v>54.081632653061227</v>
      </c>
      <c r="AW21" s="105">
        <f t="shared" si="14"/>
        <v>74.920634920634924</v>
      </c>
      <c r="AX21" s="108"/>
      <c r="AY21" s="105">
        <f t="shared" si="15"/>
        <v>77.882797731568999</v>
      </c>
      <c r="AZ21" s="105">
        <f t="shared" si="16"/>
        <v>78.165938864628828</v>
      </c>
      <c r="BA21" s="105">
        <f t="shared" si="17"/>
        <v>77.666666666666657</v>
      </c>
      <c r="BB21" s="146"/>
      <c r="BC21" s="105">
        <f t="shared" si="18"/>
        <v>86.473429951690818</v>
      </c>
      <c r="BD21" s="105">
        <f t="shared" si="19"/>
        <v>86.868686868686879</v>
      </c>
      <c r="BE21" s="105">
        <f t="shared" si="20"/>
        <v>86.111111111111114</v>
      </c>
    </row>
    <row r="22" spans="1:57" ht="15" customHeight="1" x14ac:dyDescent="0.2">
      <c r="A22" s="110" t="s">
        <v>86</v>
      </c>
      <c r="B22" s="121">
        <v>19036</v>
      </c>
      <c r="C22" s="121">
        <v>8764</v>
      </c>
      <c r="D22" s="121">
        <v>10272</v>
      </c>
      <c r="E22" s="121"/>
      <c r="F22" s="121">
        <v>4111</v>
      </c>
      <c r="G22" s="121">
        <v>1957</v>
      </c>
      <c r="H22" s="121">
        <v>2154</v>
      </c>
      <c r="I22" s="121"/>
      <c r="J22" s="121">
        <v>3405</v>
      </c>
      <c r="K22" s="121">
        <v>1615</v>
      </c>
      <c r="L22" s="121">
        <v>1790</v>
      </c>
      <c r="M22" s="121"/>
      <c r="N22" s="121">
        <v>3239</v>
      </c>
      <c r="O22" s="121">
        <v>1448</v>
      </c>
      <c r="P22" s="121">
        <v>1791</v>
      </c>
      <c r="Q22" s="121"/>
      <c r="R22" s="121">
        <v>3528</v>
      </c>
      <c r="S22" s="121">
        <v>1627</v>
      </c>
      <c r="T22" s="121">
        <v>1901</v>
      </c>
      <c r="U22" s="121"/>
      <c r="V22" s="121">
        <v>3532</v>
      </c>
      <c r="W22" s="121">
        <v>1597</v>
      </c>
      <c r="X22" s="121">
        <v>1935</v>
      </c>
      <c r="Y22" s="121"/>
      <c r="Z22" s="121">
        <v>1221</v>
      </c>
      <c r="AA22" s="121">
        <v>520</v>
      </c>
      <c r="AB22" s="121">
        <v>701</v>
      </c>
      <c r="AD22" s="110" t="s">
        <v>86</v>
      </c>
      <c r="AE22" s="105">
        <f t="shared" si="0"/>
        <v>63.584741799719424</v>
      </c>
      <c r="AF22" s="105">
        <f t="shared" si="1"/>
        <v>59.826609324868599</v>
      </c>
      <c r="AG22" s="105">
        <f t="shared" si="2"/>
        <v>67.185558244489513</v>
      </c>
      <c r="AH22" s="146"/>
      <c r="AI22" s="105">
        <f t="shared" si="3"/>
        <v>57.934047350620062</v>
      </c>
      <c r="AJ22" s="105">
        <f t="shared" si="4"/>
        <v>53.266194882961351</v>
      </c>
      <c r="AK22" s="105">
        <f t="shared" si="5"/>
        <v>62.945645821157214</v>
      </c>
      <c r="AL22" s="108"/>
      <c r="AM22" s="105">
        <f t="shared" si="6"/>
        <v>56.188118811881196</v>
      </c>
      <c r="AN22" s="105">
        <f t="shared" si="7"/>
        <v>52.605863192182412</v>
      </c>
      <c r="AO22" s="105">
        <f t="shared" si="8"/>
        <v>59.866220735785959</v>
      </c>
      <c r="AP22" s="108"/>
      <c r="AQ22" s="105">
        <f t="shared" si="9"/>
        <v>63.936044216344257</v>
      </c>
      <c r="AR22" s="105">
        <f t="shared" si="10"/>
        <v>60.712788259958074</v>
      </c>
      <c r="AS22" s="105">
        <f t="shared" si="11"/>
        <v>66.803431555389778</v>
      </c>
      <c r="AT22" s="108"/>
      <c r="AU22" s="105">
        <f t="shared" si="12"/>
        <v>61.292564280750518</v>
      </c>
      <c r="AV22" s="105">
        <f t="shared" si="13"/>
        <v>58.273638968481379</v>
      </c>
      <c r="AW22" s="105">
        <f t="shared" si="14"/>
        <v>64.136302294197037</v>
      </c>
      <c r="AX22" s="108"/>
      <c r="AY22" s="105">
        <f t="shared" si="15"/>
        <v>77.117903930131007</v>
      </c>
      <c r="AZ22" s="105">
        <f t="shared" si="16"/>
        <v>75.43693906471421</v>
      </c>
      <c r="BA22" s="105">
        <f t="shared" si="17"/>
        <v>78.562728380024367</v>
      </c>
      <c r="BB22" s="146"/>
      <c r="BC22" s="105">
        <f t="shared" si="18"/>
        <v>88.478260869565219</v>
      </c>
      <c r="BD22" s="105">
        <f t="shared" si="19"/>
        <v>85.106382978723403</v>
      </c>
      <c r="BE22" s="105">
        <f t="shared" si="20"/>
        <v>91.15734720416124</v>
      </c>
    </row>
    <row r="23" spans="1:57" ht="15" customHeight="1" x14ac:dyDescent="0.2">
      <c r="A23" s="110" t="s">
        <v>87</v>
      </c>
      <c r="B23" s="121">
        <v>10322</v>
      </c>
      <c r="C23" s="121">
        <v>4818</v>
      </c>
      <c r="D23" s="121">
        <v>5504</v>
      </c>
      <c r="E23" s="121"/>
      <c r="F23" s="121">
        <v>2317</v>
      </c>
      <c r="G23" s="121">
        <v>1094</v>
      </c>
      <c r="H23" s="121">
        <v>1223</v>
      </c>
      <c r="I23" s="121"/>
      <c r="J23" s="121">
        <v>1965</v>
      </c>
      <c r="K23" s="121">
        <v>957</v>
      </c>
      <c r="L23" s="121">
        <v>1008</v>
      </c>
      <c r="M23" s="121"/>
      <c r="N23" s="121">
        <v>1742</v>
      </c>
      <c r="O23" s="121">
        <v>798</v>
      </c>
      <c r="P23" s="121">
        <v>944</v>
      </c>
      <c r="Q23" s="121"/>
      <c r="R23" s="121">
        <v>1930</v>
      </c>
      <c r="S23" s="121">
        <v>911</v>
      </c>
      <c r="T23" s="121">
        <v>1019</v>
      </c>
      <c r="U23" s="121"/>
      <c r="V23" s="121">
        <v>2000</v>
      </c>
      <c r="W23" s="121">
        <v>904</v>
      </c>
      <c r="X23" s="121">
        <v>1096</v>
      </c>
      <c r="Y23" s="121"/>
      <c r="Z23" s="121">
        <v>368</v>
      </c>
      <c r="AA23" s="121">
        <v>154</v>
      </c>
      <c r="AB23" s="121">
        <v>214</v>
      </c>
      <c r="AD23" s="110" t="s">
        <v>87</v>
      </c>
      <c r="AE23" s="105">
        <f t="shared" si="0"/>
        <v>67.455234609854926</v>
      </c>
      <c r="AF23" s="105">
        <f t="shared" si="1"/>
        <v>63.654379706698371</v>
      </c>
      <c r="AG23" s="105">
        <f t="shared" si="2"/>
        <v>71.175481701797494</v>
      </c>
      <c r="AH23" s="146"/>
      <c r="AI23" s="105">
        <f t="shared" si="3"/>
        <v>67.629889083479284</v>
      </c>
      <c r="AJ23" s="105">
        <f t="shared" si="4"/>
        <v>62.909718228867163</v>
      </c>
      <c r="AK23" s="105">
        <f t="shared" si="5"/>
        <v>72.495554238292826</v>
      </c>
      <c r="AL23" s="108"/>
      <c r="AM23" s="105">
        <f t="shared" si="6"/>
        <v>62.63946445648709</v>
      </c>
      <c r="AN23" s="105">
        <f t="shared" si="7"/>
        <v>60</v>
      </c>
      <c r="AO23" s="105">
        <f t="shared" si="8"/>
        <v>65.369649805447466</v>
      </c>
      <c r="AP23" s="108"/>
      <c r="AQ23" s="105">
        <f t="shared" si="9"/>
        <v>65.243445692883896</v>
      </c>
      <c r="AR23" s="105">
        <f t="shared" si="10"/>
        <v>60.408781226343677</v>
      </c>
      <c r="AS23" s="105">
        <f t="shared" si="11"/>
        <v>69.977761304670125</v>
      </c>
      <c r="AT23" s="108"/>
      <c r="AU23" s="105">
        <f t="shared" si="12"/>
        <v>63.175122749590841</v>
      </c>
      <c r="AV23" s="105">
        <f t="shared" si="13"/>
        <v>61.182001343183344</v>
      </c>
      <c r="AW23" s="105">
        <f t="shared" si="14"/>
        <v>65.070242656449551</v>
      </c>
      <c r="AX23" s="108"/>
      <c r="AY23" s="105">
        <f t="shared" si="15"/>
        <v>77.160493827160494</v>
      </c>
      <c r="AZ23" s="105">
        <f t="shared" si="16"/>
        <v>72.668810289389057</v>
      </c>
      <c r="BA23" s="105">
        <f t="shared" si="17"/>
        <v>81.305637982195847</v>
      </c>
      <c r="BB23" s="146"/>
      <c r="BC23" s="105">
        <f t="shared" si="18"/>
        <v>87.203791469194314</v>
      </c>
      <c r="BD23" s="105">
        <f t="shared" si="19"/>
        <v>85.082872928176798</v>
      </c>
      <c r="BE23" s="105">
        <f t="shared" si="20"/>
        <v>88.796680497925308</v>
      </c>
    </row>
    <row r="24" spans="1:57" ht="15" customHeight="1" x14ac:dyDescent="0.2">
      <c r="A24" s="110" t="s">
        <v>88</v>
      </c>
      <c r="B24" s="121">
        <v>10908</v>
      </c>
      <c r="C24" s="121">
        <v>4777</v>
      </c>
      <c r="D24" s="121">
        <v>6131</v>
      </c>
      <c r="E24" s="121"/>
      <c r="F24" s="121">
        <v>2498</v>
      </c>
      <c r="G24" s="121">
        <v>1135</v>
      </c>
      <c r="H24" s="121">
        <v>1363</v>
      </c>
      <c r="I24" s="121"/>
      <c r="J24" s="121">
        <v>2041</v>
      </c>
      <c r="K24" s="121">
        <v>906</v>
      </c>
      <c r="L24" s="121">
        <v>1135</v>
      </c>
      <c r="M24" s="121"/>
      <c r="N24" s="121">
        <v>1993</v>
      </c>
      <c r="O24" s="121">
        <v>904</v>
      </c>
      <c r="P24" s="121">
        <v>1089</v>
      </c>
      <c r="Q24" s="121"/>
      <c r="R24" s="121">
        <v>1857</v>
      </c>
      <c r="S24" s="121">
        <v>809</v>
      </c>
      <c r="T24" s="121">
        <v>1048</v>
      </c>
      <c r="U24" s="121"/>
      <c r="V24" s="121">
        <v>1760</v>
      </c>
      <c r="W24" s="121">
        <v>721</v>
      </c>
      <c r="X24" s="121">
        <v>1039</v>
      </c>
      <c r="Y24" s="121"/>
      <c r="Z24" s="121">
        <v>759</v>
      </c>
      <c r="AA24" s="121">
        <v>302</v>
      </c>
      <c r="AB24" s="121">
        <v>457</v>
      </c>
      <c r="AD24" s="110" t="s">
        <v>88</v>
      </c>
      <c r="AE24" s="105">
        <f t="shared" si="0"/>
        <v>66.723758257890879</v>
      </c>
      <c r="AF24" s="105">
        <f t="shared" si="1"/>
        <v>60.514314669369142</v>
      </c>
      <c r="AG24" s="105">
        <f t="shared" si="2"/>
        <v>72.521883132245094</v>
      </c>
      <c r="AH24" s="146"/>
      <c r="AI24" s="105">
        <f t="shared" si="3"/>
        <v>63.920163766632555</v>
      </c>
      <c r="AJ24" s="105">
        <f t="shared" si="4"/>
        <v>57.41021750126454</v>
      </c>
      <c r="AK24" s="105">
        <f t="shared" si="5"/>
        <v>70.585189021232523</v>
      </c>
      <c r="AL24" s="108"/>
      <c r="AM24" s="105">
        <f t="shared" si="6"/>
        <v>59.539089848308045</v>
      </c>
      <c r="AN24" s="105">
        <f t="shared" si="7"/>
        <v>52.7972027972028</v>
      </c>
      <c r="AO24" s="105">
        <f t="shared" si="8"/>
        <v>66.296728971962608</v>
      </c>
      <c r="AP24" s="108"/>
      <c r="AQ24" s="105">
        <f t="shared" si="9"/>
        <v>69.00969529085873</v>
      </c>
      <c r="AR24" s="105">
        <f t="shared" si="10"/>
        <v>63.617171006333571</v>
      </c>
      <c r="AS24" s="105">
        <f t="shared" si="11"/>
        <v>74.233128834355838</v>
      </c>
      <c r="AT24" s="108"/>
      <c r="AU24" s="105">
        <f t="shared" si="12"/>
        <v>63.292433537832316</v>
      </c>
      <c r="AV24" s="105">
        <f t="shared" si="13"/>
        <v>57.909806728704375</v>
      </c>
      <c r="AW24" s="105">
        <f t="shared" si="14"/>
        <v>68.184775536759929</v>
      </c>
      <c r="AX24" s="108"/>
      <c r="AY24" s="105">
        <f t="shared" si="15"/>
        <v>75.278015397775874</v>
      </c>
      <c r="AZ24" s="105">
        <f t="shared" si="16"/>
        <v>70.136186770428012</v>
      </c>
      <c r="BA24" s="105">
        <f t="shared" si="17"/>
        <v>79.312977099236633</v>
      </c>
      <c r="BB24" s="146"/>
      <c r="BC24" s="105">
        <f t="shared" si="18"/>
        <v>89.08450704225352</v>
      </c>
      <c r="BD24" s="105">
        <f t="shared" si="19"/>
        <v>85.070422535211264</v>
      </c>
      <c r="BE24" s="105">
        <f t="shared" si="20"/>
        <v>91.951710261569417</v>
      </c>
    </row>
    <row r="25" spans="1:57" ht="15" customHeight="1" x14ac:dyDescent="0.2">
      <c r="A25" s="110" t="s">
        <v>89</v>
      </c>
      <c r="B25" s="121">
        <v>2897</v>
      </c>
      <c r="C25" s="121">
        <v>1272</v>
      </c>
      <c r="D25" s="121">
        <v>1625</v>
      </c>
      <c r="E25" s="121"/>
      <c r="F25" s="121">
        <v>737</v>
      </c>
      <c r="G25" s="121">
        <v>363</v>
      </c>
      <c r="H25" s="121">
        <v>374</v>
      </c>
      <c r="I25" s="121"/>
      <c r="J25" s="121">
        <v>536</v>
      </c>
      <c r="K25" s="121">
        <v>234</v>
      </c>
      <c r="L25" s="121">
        <v>302</v>
      </c>
      <c r="M25" s="121"/>
      <c r="N25" s="121">
        <v>575</v>
      </c>
      <c r="O25" s="121">
        <v>258</v>
      </c>
      <c r="P25" s="121">
        <v>317</v>
      </c>
      <c r="Q25" s="121"/>
      <c r="R25" s="121">
        <v>434</v>
      </c>
      <c r="S25" s="121">
        <v>172</v>
      </c>
      <c r="T25" s="121">
        <v>262</v>
      </c>
      <c r="U25" s="121"/>
      <c r="V25" s="121">
        <v>456</v>
      </c>
      <c r="W25" s="121">
        <v>191</v>
      </c>
      <c r="X25" s="121">
        <v>265</v>
      </c>
      <c r="Y25" s="121"/>
      <c r="Z25" s="121">
        <v>159</v>
      </c>
      <c r="AA25" s="121">
        <v>54</v>
      </c>
      <c r="AB25" s="121">
        <v>105</v>
      </c>
      <c r="AD25" s="110" t="s">
        <v>89</v>
      </c>
      <c r="AE25" s="105">
        <f t="shared" si="0"/>
        <v>60.016573441060707</v>
      </c>
      <c r="AF25" s="105">
        <f t="shared" si="1"/>
        <v>54.874892148403795</v>
      </c>
      <c r="AG25" s="105">
        <f t="shared" si="2"/>
        <v>64.766839378238345</v>
      </c>
      <c r="AH25" s="146"/>
      <c r="AI25" s="105">
        <f t="shared" si="3"/>
        <v>54.471544715447152</v>
      </c>
      <c r="AJ25" s="105">
        <f t="shared" si="4"/>
        <v>50.698324022346362</v>
      </c>
      <c r="AK25" s="105">
        <f t="shared" si="5"/>
        <v>58.712715855572995</v>
      </c>
      <c r="AL25" s="108"/>
      <c r="AM25" s="105">
        <f t="shared" si="6"/>
        <v>52.652259332023576</v>
      </c>
      <c r="AN25" s="105">
        <f t="shared" si="7"/>
        <v>46.428571428571431</v>
      </c>
      <c r="AO25" s="105">
        <f t="shared" si="8"/>
        <v>58.754863813229576</v>
      </c>
      <c r="AP25" s="108"/>
      <c r="AQ25" s="105">
        <f t="shared" si="9"/>
        <v>71.517412935323392</v>
      </c>
      <c r="AR25" s="105">
        <f t="shared" si="10"/>
        <v>68.983957219251337</v>
      </c>
      <c r="AS25" s="105">
        <f t="shared" si="11"/>
        <v>73.720930232558132</v>
      </c>
      <c r="AT25" s="108"/>
      <c r="AU25" s="105">
        <f t="shared" si="12"/>
        <v>52.66990291262136</v>
      </c>
      <c r="AV25" s="105">
        <f t="shared" si="13"/>
        <v>45.263157894736842</v>
      </c>
      <c r="AW25" s="105">
        <f t="shared" si="14"/>
        <v>59.009009009009006</v>
      </c>
      <c r="AX25" s="108"/>
      <c r="AY25" s="105">
        <f t="shared" si="15"/>
        <v>69.938650306748457</v>
      </c>
      <c r="AZ25" s="105">
        <f t="shared" si="16"/>
        <v>66.783216783216787</v>
      </c>
      <c r="BA25" s="105">
        <f t="shared" si="17"/>
        <v>72.404371584699462</v>
      </c>
      <c r="BB25" s="146"/>
      <c r="BC25" s="105">
        <f t="shared" si="18"/>
        <v>90.340909090909093</v>
      </c>
      <c r="BD25" s="105">
        <f t="shared" si="19"/>
        <v>93.103448275862064</v>
      </c>
      <c r="BE25" s="105">
        <f t="shared" si="20"/>
        <v>88.983050847457619</v>
      </c>
    </row>
    <row r="26" spans="1:57" ht="15" customHeight="1" x14ac:dyDescent="0.2">
      <c r="A26" s="157" t="s">
        <v>90</v>
      </c>
      <c r="B26" s="121">
        <v>16507</v>
      </c>
      <c r="C26" s="121">
        <v>7933</v>
      </c>
      <c r="D26" s="121">
        <v>8574</v>
      </c>
      <c r="E26" s="121"/>
      <c r="F26" s="121">
        <v>3629</v>
      </c>
      <c r="G26" s="121">
        <v>1825</v>
      </c>
      <c r="H26" s="121">
        <v>1804</v>
      </c>
      <c r="I26" s="121"/>
      <c r="J26" s="121">
        <v>2992</v>
      </c>
      <c r="K26" s="121">
        <v>1484</v>
      </c>
      <c r="L26" s="121">
        <v>1508</v>
      </c>
      <c r="M26" s="121"/>
      <c r="N26" s="121">
        <v>2922</v>
      </c>
      <c r="O26" s="121">
        <v>1339</v>
      </c>
      <c r="P26" s="121">
        <v>1583</v>
      </c>
      <c r="Q26" s="121"/>
      <c r="R26" s="121">
        <v>2869</v>
      </c>
      <c r="S26" s="121">
        <v>1357</v>
      </c>
      <c r="T26" s="121">
        <v>1512</v>
      </c>
      <c r="U26" s="121"/>
      <c r="V26" s="121">
        <v>3158</v>
      </c>
      <c r="W26" s="121">
        <v>1479</v>
      </c>
      <c r="X26" s="121">
        <v>1679</v>
      </c>
      <c r="Y26" s="121"/>
      <c r="Z26" s="121">
        <v>937</v>
      </c>
      <c r="AA26" s="121">
        <v>449</v>
      </c>
      <c r="AB26" s="121">
        <v>488</v>
      </c>
      <c r="AD26" s="157" t="s">
        <v>90</v>
      </c>
      <c r="AE26" s="105">
        <f t="shared" si="0"/>
        <v>56.746536491457256</v>
      </c>
      <c r="AF26" s="105">
        <f t="shared" si="1"/>
        <v>54.324453879339863</v>
      </c>
      <c r="AG26" s="105">
        <f t="shared" si="2"/>
        <v>59.188181692668785</v>
      </c>
      <c r="AH26" s="146"/>
      <c r="AI26" s="105">
        <f t="shared" si="3"/>
        <v>50.200580993221742</v>
      </c>
      <c r="AJ26" s="105">
        <f t="shared" si="4"/>
        <v>47.072478720660307</v>
      </c>
      <c r="AK26" s="105">
        <f t="shared" si="5"/>
        <v>53.818615751789977</v>
      </c>
      <c r="AL26" s="108"/>
      <c r="AM26" s="105">
        <f t="shared" si="6"/>
        <v>50.540540540540533</v>
      </c>
      <c r="AN26" s="105">
        <f t="shared" si="7"/>
        <v>48.687664041994751</v>
      </c>
      <c r="AO26" s="105">
        <f t="shared" si="8"/>
        <v>52.50696378830083</v>
      </c>
      <c r="AP26" s="108"/>
      <c r="AQ26" s="105">
        <f t="shared" si="9"/>
        <v>60.371900826446279</v>
      </c>
      <c r="AR26" s="105">
        <f t="shared" si="10"/>
        <v>56.166107382550337</v>
      </c>
      <c r="AS26" s="105">
        <f t="shared" si="11"/>
        <v>64.454397394136805</v>
      </c>
      <c r="AT26" s="108"/>
      <c r="AU26" s="105">
        <f t="shared" si="12"/>
        <v>51.730977280923184</v>
      </c>
      <c r="AV26" s="105">
        <f t="shared" si="13"/>
        <v>49.68875869644819</v>
      </c>
      <c r="AW26" s="105">
        <f t="shared" si="14"/>
        <v>53.712255772646536</v>
      </c>
      <c r="AX26" s="108"/>
      <c r="AY26" s="105">
        <f t="shared" si="15"/>
        <v>72.714713331798293</v>
      </c>
      <c r="AZ26" s="105">
        <f t="shared" si="16"/>
        <v>73.95</v>
      </c>
      <c r="BA26" s="105">
        <f t="shared" si="17"/>
        <v>71.660264618011098</v>
      </c>
      <c r="BB26" s="146"/>
      <c r="BC26" s="105">
        <f t="shared" si="18"/>
        <v>77.374071015689509</v>
      </c>
      <c r="BD26" s="105">
        <f t="shared" si="19"/>
        <v>79.751332149200721</v>
      </c>
      <c r="BE26" s="105">
        <f t="shared" si="20"/>
        <v>75.308641975308646</v>
      </c>
    </row>
    <row r="27" spans="1:57" ht="15" customHeight="1" x14ac:dyDescent="0.2">
      <c r="A27" s="110" t="s">
        <v>91</v>
      </c>
      <c r="B27" s="121">
        <v>4590</v>
      </c>
      <c r="C27" s="121">
        <v>2178</v>
      </c>
      <c r="D27" s="121">
        <v>2412</v>
      </c>
      <c r="E27" s="121"/>
      <c r="F27" s="121">
        <v>1096</v>
      </c>
      <c r="G27" s="121">
        <v>532</v>
      </c>
      <c r="H27" s="121">
        <v>564</v>
      </c>
      <c r="I27" s="121"/>
      <c r="J27" s="121">
        <v>854</v>
      </c>
      <c r="K27" s="121">
        <v>405</v>
      </c>
      <c r="L27" s="121">
        <v>449</v>
      </c>
      <c r="M27" s="121"/>
      <c r="N27" s="121">
        <v>829</v>
      </c>
      <c r="O27" s="121">
        <v>417</v>
      </c>
      <c r="P27" s="121">
        <v>412</v>
      </c>
      <c r="Q27" s="121"/>
      <c r="R27" s="121">
        <v>869</v>
      </c>
      <c r="S27" s="121">
        <v>403</v>
      </c>
      <c r="T27" s="121">
        <v>466</v>
      </c>
      <c r="U27" s="121"/>
      <c r="V27" s="121">
        <v>857</v>
      </c>
      <c r="W27" s="121">
        <v>374</v>
      </c>
      <c r="X27" s="121">
        <v>483</v>
      </c>
      <c r="Y27" s="121"/>
      <c r="Z27" s="121">
        <v>85</v>
      </c>
      <c r="AA27" s="121">
        <v>47</v>
      </c>
      <c r="AB27" s="121">
        <v>38</v>
      </c>
      <c r="AD27" s="110" t="s">
        <v>91</v>
      </c>
      <c r="AE27" s="105">
        <f t="shared" si="0"/>
        <v>70.615384615384613</v>
      </c>
      <c r="AF27" s="105">
        <f t="shared" si="1"/>
        <v>66.040024257125523</v>
      </c>
      <c r="AG27" s="105">
        <f t="shared" si="2"/>
        <v>75.327920049968768</v>
      </c>
      <c r="AH27" s="146"/>
      <c r="AI27" s="105">
        <f t="shared" si="3"/>
        <v>70.938511326860848</v>
      </c>
      <c r="AJ27" s="105">
        <f t="shared" si="4"/>
        <v>66.583229036295364</v>
      </c>
      <c r="AK27" s="105">
        <f t="shared" si="5"/>
        <v>75.603217158176932</v>
      </c>
      <c r="AL27" s="108"/>
      <c r="AM27" s="105">
        <f t="shared" si="6"/>
        <v>65.793528505392914</v>
      </c>
      <c r="AN27" s="105">
        <f t="shared" si="7"/>
        <v>60.538116591928251</v>
      </c>
      <c r="AO27" s="105">
        <f t="shared" si="8"/>
        <v>71.383147853736091</v>
      </c>
      <c r="AP27" s="108"/>
      <c r="AQ27" s="105">
        <f t="shared" si="9"/>
        <v>70.194750211685005</v>
      </c>
      <c r="AR27" s="105">
        <f t="shared" si="10"/>
        <v>67.258064516129039</v>
      </c>
      <c r="AS27" s="105">
        <f t="shared" si="11"/>
        <v>73.440285204991085</v>
      </c>
      <c r="AT27" s="108"/>
      <c r="AU27" s="105">
        <f t="shared" si="12"/>
        <v>65.684051398337118</v>
      </c>
      <c r="AV27" s="105">
        <f t="shared" si="13"/>
        <v>60.601503759398497</v>
      </c>
      <c r="AW27" s="105">
        <f t="shared" si="14"/>
        <v>70.820668693009111</v>
      </c>
      <c r="AX27" s="108"/>
      <c r="AY27" s="105">
        <f t="shared" si="15"/>
        <v>83.284742468415942</v>
      </c>
      <c r="AZ27" s="105">
        <f t="shared" si="16"/>
        <v>78.736842105263165</v>
      </c>
      <c r="BA27" s="105">
        <f t="shared" si="17"/>
        <v>87.184115523465692</v>
      </c>
      <c r="BB27" s="146"/>
      <c r="BC27" s="105">
        <f t="shared" si="18"/>
        <v>68.548387096774192</v>
      </c>
      <c r="BD27" s="105">
        <f t="shared" si="19"/>
        <v>67.142857142857139</v>
      </c>
      <c r="BE27" s="105">
        <f t="shared" si="20"/>
        <v>70.370370370370367</v>
      </c>
    </row>
    <row r="28" spans="1:57" ht="15" customHeight="1" x14ac:dyDescent="0.2">
      <c r="A28" s="110" t="s">
        <v>92</v>
      </c>
      <c r="B28" s="121">
        <v>17143</v>
      </c>
      <c r="C28" s="121">
        <v>7894</v>
      </c>
      <c r="D28" s="121">
        <v>9249</v>
      </c>
      <c r="E28" s="121"/>
      <c r="F28" s="121">
        <v>3783</v>
      </c>
      <c r="G28" s="121">
        <v>1800</v>
      </c>
      <c r="H28" s="121">
        <v>1983</v>
      </c>
      <c r="I28" s="121"/>
      <c r="J28" s="121">
        <v>2904</v>
      </c>
      <c r="K28" s="121">
        <v>1350</v>
      </c>
      <c r="L28" s="121">
        <v>1554</v>
      </c>
      <c r="M28" s="121"/>
      <c r="N28" s="121">
        <v>3191</v>
      </c>
      <c r="O28" s="121">
        <v>1508</v>
      </c>
      <c r="P28" s="121">
        <v>1683</v>
      </c>
      <c r="Q28" s="121"/>
      <c r="R28" s="121">
        <v>2995</v>
      </c>
      <c r="S28" s="121">
        <v>1308</v>
      </c>
      <c r="T28" s="121">
        <v>1687</v>
      </c>
      <c r="U28" s="121"/>
      <c r="V28" s="121">
        <v>3332</v>
      </c>
      <c r="W28" s="121">
        <v>1530</v>
      </c>
      <c r="X28" s="121">
        <v>1802</v>
      </c>
      <c r="Y28" s="121"/>
      <c r="Z28" s="121">
        <v>938</v>
      </c>
      <c r="AA28" s="121">
        <v>398</v>
      </c>
      <c r="AB28" s="121">
        <v>540</v>
      </c>
      <c r="AD28" s="110" t="s">
        <v>92</v>
      </c>
      <c r="AE28" s="105">
        <f t="shared" si="0"/>
        <v>61.437838225280437</v>
      </c>
      <c r="AF28" s="105">
        <f t="shared" si="1"/>
        <v>58.086828550404711</v>
      </c>
      <c r="AG28" s="105">
        <f t="shared" si="2"/>
        <v>64.619576608677434</v>
      </c>
      <c r="AH28" s="146"/>
      <c r="AI28" s="105">
        <f t="shared" si="3"/>
        <v>57.413871604188806</v>
      </c>
      <c r="AJ28" s="105">
        <f t="shared" si="4"/>
        <v>54.249547920433997</v>
      </c>
      <c r="AK28" s="105">
        <f t="shared" si="5"/>
        <v>60.623662488535615</v>
      </c>
      <c r="AL28" s="108"/>
      <c r="AM28" s="105">
        <f t="shared" si="6"/>
        <v>52.675494286232535</v>
      </c>
      <c r="AN28" s="105">
        <f t="shared" si="7"/>
        <v>48.613611811307166</v>
      </c>
      <c r="AO28" s="105">
        <f t="shared" si="8"/>
        <v>56.798245614035089</v>
      </c>
      <c r="AP28" s="108"/>
      <c r="AQ28" s="105">
        <f t="shared" si="9"/>
        <v>66.17586063873911</v>
      </c>
      <c r="AR28" s="105">
        <f t="shared" si="10"/>
        <v>62.546661136457907</v>
      </c>
      <c r="AS28" s="105">
        <f t="shared" si="11"/>
        <v>69.80506014102032</v>
      </c>
      <c r="AT28" s="108"/>
      <c r="AU28" s="105">
        <f t="shared" si="12"/>
        <v>55.319541928333948</v>
      </c>
      <c r="AV28" s="105">
        <f t="shared" si="13"/>
        <v>51.760981400870598</v>
      </c>
      <c r="AW28" s="105">
        <f t="shared" si="14"/>
        <v>58.43436092829927</v>
      </c>
      <c r="AX28" s="108"/>
      <c r="AY28" s="105">
        <f t="shared" si="15"/>
        <v>75.555555555555557</v>
      </c>
      <c r="AZ28" s="105">
        <f t="shared" si="16"/>
        <v>74.127906976744185</v>
      </c>
      <c r="BA28" s="105">
        <f t="shared" si="17"/>
        <v>76.811594202898547</v>
      </c>
      <c r="BB28" s="146"/>
      <c r="BC28" s="105">
        <f t="shared" si="18"/>
        <v>81.212121212121218</v>
      </c>
      <c r="BD28" s="105">
        <f t="shared" si="19"/>
        <v>80.730223123732245</v>
      </c>
      <c r="BE28" s="105">
        <f t="shared" si="20"/>
        <v>81.570996978851966</v>
      </c>
    </row>
    <row r="29" spans="1:57" ht="15" customHeight="1" x14ac:dyDescent="0.2">
      <c r="A29" s="110" t="s">
        <v>93</v>
      </c>
      <c r="B29" s="121">
        <v>3208</v>
      </c>
      <c r="C29" s="121">
        <v>1380</v>
      </c>
      <c r="D29" s="121">
        <v>1828</v>
      </c>
      <c r="E29" s="121"/>
      <c r="F29" s="121">
        <v>777</v>
      </c>
      <c r="G29" s="121">
        <v>338</v>
      </c>
      <c r="H29" s="121">
        <v>439</v>
      </c>
      <c r="I29" s="121"/>
      <c r="J29" s="121">
        <v>607</v>
      </c>
      <c r="K29" s="121">
        <v>302</v>
      </c>
      <c r="L29" s="121">
        <v>305</v>
      </c>
      <c r="M29" s="121"/>
      <c r="N29" s="121">
        <v>650</v>
      </c>
      <c r="O29" s="121">
        <v>256</v>
      </c>
      <c r="P29" s="121">
        <v>394</v>
      </c>
      <c r="Q29" s="121"/>
      <c r="R29" s="121">
        <v>534</v>
      </c>
      <c r="S29" s="121">
        <v>219</v>
      </c>
      <c r="T29" s="121">
        <v>315</v>
      </c>
      <c r="U29" s="121"/>
      <c r="V29" s="121">
        <v>555</v>
      </c>
      <c r="W29" s="121">
        <v>241</v>
      </c>
      <c r="X29" s="121">
        <v>314</v>
      </c>
      <c r="Y29" s="121"/>
      <c r="Z29" s="121">
        <v>85</v>
      </c>
      <c r="AA29" s="121">
        <v>24</v>
      </c>
      <c r="AB29" s="121">
        <v>61</v>
      </c>
      <c r="AD29" s="110" t="s">
        <v>93</v>
      </c>
      <c r="AE29" s="105">
        <f t="shared" si="0"/>
        <v>61.338432122370932</v>
      </c>
      <c r="AF29" s="105">
        <f t="shared" si="1"/>
        <v>54.223968565815326</v>
      </c>
      <c r="AG29" s="105">
        <f t="shared" si="2"/>
        <v>68.081936685288639</v>
      </c>
      <c r="AH29" s="146"/>
      <c r="AI29" s="105">
        <f t="shared" si="3"/>
        <v>57.25865880619012</v>
      </c>
      <c r="AJ29" s="105">
        <f t="shared" si="4"/>
        <v>49.705882352941174</v>
      </c>
      <c r="AK29" s="105">
        <f t="shared" si="5"/>
        <v>64.844903988183162</v>
      </c>
      <c r="AL29" s="108"/>
      <c r="AM29" s="105">
        <f t="shared" si="6"/>
        <v>54.341987466427931</v>
      </c>
      <c r="AN29" s="105">
        <f t="shared" si="7"/>
        <v>49.917355371900825</v>
      </c>
      <c r="AO29" s="105">
        <f t="shared" si="8"/>
        <v>59.5703125</v>
      </c>
      <c r="AP29" s="108"/>
      <c r="AQ29" s="105">
        <f t="shared" si="9"/>
        <v>68.277310924369743</v>
      </c>
      <c r="AR29" s="105">
        <f t="shared" si="10"/>
        <v>57.528089887640455</v>
      </c>
      <c r="AS29" s="105">
        <f t="shared" si="11"/>
        <v>77.712031558185402</v>
      </c>
      <c r="AT29" s="108"/>
      <c r="AU29" s="105">
        <f t="shared" si="12"/>
        <v>57.729729729729726</v>
      </c>
      <c r="AV29" s="105">
        <f t="shared" si="13"/>
        <v>51.408450704225352</v>
      </c>
      <c r="AW29" s="105">
        <f t="shared" si="14"/>
        <v>63.126252505010015</v>
      </c>
      <c r="AX29" s="108"/>
      <c r="AY29" s="105">
        <f t="shared" si="15"/>
        <v>71.245186136071894</v>
      </c>
      <c r="AZ29" s="105">
        <f t="shared" si="16"/>
        <v>67.130919220055702</v>
      </c>
      <c r="BA29" s="105">
        <f t="shared" si="17"/>
        <v>74.761904761904759</v>
      </c>
      <c r="BB29" s="146"/>
      <c r="BC29" s="105">
        <f t="shared" si="18"/>
        <v>85</v>
      </c>
      <c r="BD29" s="105">
        <f t="shared" si="19"/>
        <v>80</v>
      </c>
      <c r="BE29" s="105">
        <f t="shared" si="20"/>
        <v>87.142857142857139</v>
      </c>
    </row>
    <row r="30" spans="1:57" ht="15" customHeight="1" x14ac:dyDescent="0.2">
      <c r="A30" s="110" t="s">
        <v>94</v>
      </c>
      <c r="B30" s="121">
        <v>5014</v>
      </c>
      <c r="C30" s="121">
        <v>2207</v>
      </c>
      <c r="D30" s="121">
        <v>2807</v>
      </c>
      <c r="E30" s="121"/>
      <c r="F30" s="121">
        <v>1250</v>
      </c>
      <c r="G30" s="121">
        <v>579</v>
      </c>
      <c r="H30" s="121">
        <v>671</v>
      </c>
      <c r="I30" s="121"/>
      <c r="J30" s="121">
        <v>890</v>
      </c>
      <c r="K30" s="121">
        <v>425</v>
      </c>
      <c r="L30" s="121">
        <v>465</v>
      </c>
      <c r="M30" s="121"/>
      <c r="N30" s="121">
        <v>992</v>
      </c>
      <c r="O30" s="121">
        <v>415</v>
      </c>
      <c r="P30" s="121">
        <v>577</v>
      </c>
      <c r="Q30" s="121"/>
      <c r="R30" s="121">
        <v>830</v>
      </c>
      <c r="S30" s="121">
        <v>337</v>
      </c>
      <c r="T30" s="121">
        <v>493</v>
      </c>
      <c r="U30" s="121"/>
      <c r="V30" s="121">
        <v>894</v>
      </c>
      <c r="W30" s="121">
        <v>394</v>
      </c>
      <c r="X30" s="121">
        <v>500</v>
      </c>
      <c r="Y30" s="121"/>
      <c r="Z30" s="121">
        <v>158</v>
      </c>
      <c r="AA30" s="121">
        <v>57</v>
      </c>
      <c r="AB30" s="121">
        <v>101</v>
      </c>
      <c r="AD30" s="110" t="s">
        <v>94</v>
      </c>
      <c r="AE30" s="105">
        <f t="shared" si="0"/>
        <v>52.740086252235194</v>
      </c>
      <c r="AF30" s="105">
        <f t="shared" si="1"/>
        <v>47.843052243659223</v>
      </c>
      <c r="AG30" s="105">
        <f t="shared" si="2"/>
        <v>57.355946056395588</v>
      </c>
      <c r="AH30" s="146"/>
      <c r="AI30" s="105">
        <f t="shared" si="3"/>
        <v>49.960031974420467</v>
      </c>
      <c r="AJ30" s="105">
        <f t="shared" si="4"/>
        <v>43.632253202712882</v>
      </c>
      <c r="AK30" s="105">
        <f t="shared" si="5"/>
        <v>57.106382978723403</v>
      </c>
      <c r="AL30" s="108"/>
      <c r="AM30" s="105">
        <f t="shared" si="6"/>
        <v>46.281851274050965</v>
      </c>
      <c r="AN30" s="105">
        <f t="shared" si="7"/>
        <v>43.147208121827411</v>
      </c>
      <c r="AO30" s="105">
        <f t="shared" si="8"/>
        <v>49.573560767590621</v>
      </c>
      <c r="AP30" s="108"/>
      <c r="AQ30" s="105">
        <f t="shared" si="9"/>
        <v>57.175792507204612</v>
      </c>
      <c r="AR30" s="105">
        <f t="shared" si="10"/>
        <v>50.671550671550669</v>
      </c>
      <c r="AS30" s="105">
        <f t="shared" si="11"/>
        <v>62.991266375545848</v>
      </c>
      <c r="AT30" s="108"/>
      <c r="AU30" s="105">
        <f t="shared" si="12"/>
        <v>47.078842881452069</v>
      </c>
      <c r="AV30" s="105">
        <f t="shared" si="13"/>
        <v>42.766497461928935</v>
      </c>
      <c r="AW30" s="105">
        <f t="shared" si="14"/>
        <v>50.564102564102562</v>
      </c>
      <c r="AX30" s="108"/>
      <c r="AY30" s="105">
        <f t="shared" si="15"/>
        <v>67.933130699088153</v>
      </c>
      <c r="AZ30" s="105">
        <f t="shared" si="16"/>
        <v>66.666666666666657</v>
      </c>
      <c r="BA30" s="105">
        <f t="shared" si="17"/>
        <v>68.965517241379317</v>
      </c>
      <c r="BB30" s="146"/>
      <c r="BC30" s="105">
        <f t="shared" si="18"/>
        <v>58.955223880597018</v>
      </c>
      <c r="BD30" s="105">
        <f t="shared" si="19"/>
        <v>55.339805825242713</v>
      </c>
      <c r="BE30" s="105">
        <f t="shared" si="20"/>
        <v>61.212121212121204</v>
      </c>
    </row>
    <row r="31" spans="1:57" ht="15" customHeight="1" x14ac:dyDescent="0.2">
      <c r="A31" s="110" t="s">
        <v>95</v>
      </c>
      <c r="B31" s="121">
        <v>3955</v>
      </c>
      <c r="C31" s="121">
        <v>1728</v>
      </c>
      <c r="D31" s="121">
        <v>2227</v>
      </c>
      <c r="E31" s="121"/>
      <c r="F31" s="121">
        <v>734</v>
      </c>
      <c r="G31" s="121">
        <v>337</v>
      </c>
      <c r="H31" s="121">
        <v>397</v>
      </c>
      <c r="I31" s="121"/>
      <c r="J31" s="121">
        <v>595</v>
      </c>
      <c r="K31" s="121">
        <v>284</v>
      </c>
      <c r="L31" s="121">
        <v>311</v>
      </c>
      <c r="M31" s="121"/>
      <c r="N31" s="121">
        <v>652</v>
      </c>
      <c r="O31" s="121">
        <v>300</v>
      </c>
      <c r="P31" s="121">
        <v>352</v>
      </c>
      <c r="Q31" s="121"/>
      <c r="R31" s="121">
        <v>766</v>
      </c>
      <c r="S31" s="121">
        <v>300</v>
      </c>
      <c r="T31" s="121">
        <v>466</v>
      </c>
      <c r="U31" s="121"/>
      <c r="V31" s="121">
        <v>796</v>
      </c>
      <c r="W31" s="121">
        <v>343</v>
      </c>
      <c r="X31" s="121">
        <v>453</v>
      </c>
      <c r="Y31" s="121"/>
      <c r="Z31" s="121">
        <v>412</v>
      </c>
      <c r="AA31" s="121">
        <v>164</v>
      </c>
      <c r="AB31" s="121">
        <v>248</v>
      </c>
      <c r="AD31" s="110" t="s">
        <v>95</v>
      </c>
      <c r="AE31" s="105">
        <f t="shared" si="0"/>
        <v>65.006574621959231</v>
      </c>
      <c r="AF31" s="105">
        <f t="shared" si="1"/>
        <v>58.398107468739433</v>
      </c>
      <c r="AG31" s="105">
        <f t="shared" si="2"/>
        <v>71.26400000000001</v>
      </c>
      <c r="AH31" s="146"/>
      <c r="AI31" s="105">
        <f t="shared" si="3"/>
        <v>60.065466448445171</v>
      </c>
      <c r="AJ31" s="105">
        <f t="shared" si="4"/>
        <v>53.577106518282989</v>
      </c>
      <c r="AK31" s="105">
        <f t="shared" si="5"/>
        <v>66.947723440134908</v>
      </c>
      <c r="AL31" s="108"/>
      <c r="AM31" s="105">
        <f t="shared" si="6"/>
        <v>56.883365200764821</v>
      </c>
      <c r="AN31" s="105">
        <f t="shared" si="7"/>
        <v>52.592592592592588</v>
      </c>
      <c r="AO31" s="105">
        <f t="shared" si="8"/>
        <v>61.462450592885375</v>
      </c>
      <c r="AP31" s="108"/>
      <c r="AQ31" s="105">
        <f t="shared" si="9"/>
        <v>64.940239043824704</v>
      </c>
      <c r="AR31" s="105">
        <f t="shared" si="10"/>
        <v>58.027079303675045</v>
      </c>
      <c r="AS31" s="105">
        <f t="shared" si="11"/>
        <v>72.279260780287473</v>
      </c>
      <c r="AT31" s="108"/>
      <c r="AU31" s="105">
        <f t="shared" si="12"/>
        <v>64.154103852596307</v>
      </c>
      <c r="AV31" s="105">
        <f t="shared" si="13"/>
        <v>54.151624548736464</v>
      </c>
      <c r="AW31" s="105">
        <f t="shared" si="14"/>
        <v>72.8125</v>
      </c>
      <c r="AX31" s="108"/>
      <c r="AY31" s="105">
        <f t="shared" si="15"/>
        <v>68.858131487889267</v>
      </c>
      <c r="AZ31" s="105">
        <f t="shared" si="16"/>
        <v>64.352720450281424</v>
      </c>
      <c r="BA31" s="105">
        <f t="shared" si="17"/>
        <v>72.712680577849113</v>
      </c>
      <c r="BB31" s="146"/>
      <c r="BC31" s="105">
        <f t="shared" si="18"/>
        <v>89.177489177489178</v>
      </c>
      <c r="BD31" s="105">
        <f t="shared" si="19"/>
        <v>88.172043010752688</v>
      </c>
      <c r="BE31" s="105">
        <f t="shared" si="20"/>
        <v>89.85507246376811</v>
      </c>
    </row>
    <row r="32" spans="1:57" ht="15" customHeight="1" x14ac:dyDescent="0.2">
      <c r="A32" s="110" t="s">
        <v>96</v>
      </c>
      <c r="B32" s="121">
        <v>4532</v>
      </c>
      <c r="C32" s="121">
        <v>1967</v>
      </c>
      <c r="D32" s="121">
        <v>2565</v>
      </c>
      <c r="E32" s="121"/>
      <c r="F32" s="121">
        <v>919</v>
      </c>
      <c r="G32" s="121">
        <v>425</v>
      </c>
      <c r="H32" s="121">
        <v>494</v>
      </c>
      <c r="I32" s="121"/>
      <c r="J32" s="121">
        <v>726</v>
      </c>
      <c r="K32" s="121">
        <v>308</v>
      </c>
      <c r="L32" s="121">
        <v>418</v>
      </c>
      <c r="M32" s="121"/>
      <c r="N32" s="121">
        <v>672</v>
      </c>
      <c r="O32" s="121">
        <v>302</v>
      </c>
      <c r="P32" s="121">
        <v>370</v>
      </c>
      <c r="Q32" s="121"/>
      <c r="R32" s="121">
        <v>833</v>
      </c>
      <c r="S32" s="121">
        <v>354</v>
      </c>
      <c r="T32" s="121">
        <v>479</v>
      </c>
      <c r="U32" s="121"/>
      <c r="V32" s="121">
        <v>947</v>
      </c>
      <c r="W32" s="121">
        <v>400</v>
      </c>
      <c r="X32" s="121">
        <v>547</v>
      </c>
      <c r="Y32" s="121"/>
      <c r="Z32" s="121">
        <v>435</v>
      </c>
      <c r="AA32" s="121">
        <v>178</v>
      </c>
      <c r="AB32" s="121">
        <v>257</v>
      </c>
      <c r="AD32" s="110" t="s">
        <v>96</v>
      </c>
      <c r="AE32" s="105">
        <f t="shared" si="0"/>
        <v>61.037037037037031</v>
      </c>
      <c r="AF32" s="105">
        <f t="shared" si="1"/>
        <v>54.502632308118592</v>
      </c>
      <c r="AG32" s="105">
        <f t="shared" si="2"/>
        <v>67.216981132075475</v>
      </c>
      <c r="AH32" s="146"/>
      <c r="AI32" s="105">
        <f t="shared" si="3"/>
        <v>57.045313469894474</v>
      </c>
      <c r="AJ32" s="105">
        <f t="shared" si="4"/>
        <v>50.535077288941736</v>
      </c>
      <c r="AK32" s="105">
        <f t="shared" si="5"/>
        <v>64.15584415584415</v>
      </c>
      <c r="AL32" s="108"/>
      <c r="AM32" s="105">
        <f t="shared" si="6"/>
        <v>52.117731514716439</v>
      </c>
      <c r="AN32" s="105">
        <f t="shared" si="7"/>
        <v>43.812233285917493</v>
      </c>
      <c r="AO32" s="105">
        <f t="shared" si="8"/>
        <v>60.579710144927532</v>
      </c>
      <c r="AP32" s="108"/>
      <c r="AQ32" s="105">
        <f t="shared" si="9"/>
        <v>54.723127035830622</v>
      </c>
      <c r="AR32" s="105">
        <f t="shared" si="10"/>
        <v>49.671052631578952</v>
      </c>
      <c r="AS32" s="105">
        <f t="shared" si="11"/>
        <v>59.677419354838712</v>
      </c>
      <c r="AT32" s="108"/>
      <c r="AU32" s="105">
        <f t="shared" si="12"/>
        <v>59.627773801002149</v>
      </c>
      <c r="AV32" s="105">
        <f t="shared" si="13"/>
        <v>54.968944099378881</v>
      </c>
      <c r="AW32" s="105">
        <f t="shared" si="14"/>
        <v>63.612217795484725</v>
      </c>
      <c r="AX32" s="108"/>
      <c r="AY32" s="105">
        <f t="shared" si="15"/>
        <v>73.524844720496901</v>
      </c>
      <c r="AZ32" s="105">
        <f t="shared" si="16"/>
        <v>67.453625632377751</v>
      </c>
      <c r="BA32" s="105">
        <f t="shared" si="17"/>
        <v>78.705035971223026</v>
      </c>
      <c r="BB32" s="146"/>
      <c r="BC32" s="105">
        <f t="shared" si="18"/>
        <v>85.629921259842519</v>
      </c>
      <c r="BD32" s="105">
        <f t="shared" si="19"/>
        <v>80.909090909090907</v>
      </c>
      <c r="BE32" s="105">
        <f t="shared" si="20"/>
        <v>89.236111111111114</v>
      </c>
    </row>
    <row r="33" spans="1:57" ht="15" customHeight="1" x14ac:dyDescent="0.2">
      <c r="A33" s="110" t="s">
        <v>97</v>
      </c>
      <c r="B33" s="121">
        <v>3460</v>
      </c>
      <c r="C33" s="121">
        <v>1557</v>
      </c>
      <c r="D33" s="121">
        <v>1903</v>
      </c>
      <c r="E33" s="121"/>
      <c r="F33" s="121">
        <v>640</v>
      </c>
      <c r="G33" s="121">
        <v>292</v>
      </c>
      <c r="H33" s="121">
        <v>348</v>
      </c>
      <c r="I33" s="121"/>
      <c r="J33" s="121">
        <v>606</v>
      </c>
      <c r="K33" s="121">
        <v>289</v>
      </c>
      <c r="L33" s="121">
        <v>317</v>
      </c>
      <c r="M33" s="121"/>
      <c r="N33" s="121">
        <v>678</v>
      </c>
      <c r="O33" s="121">
        <v>309</v>
      </c>
      <c r="P33" s="121">
        <v>369</v>
      </c>
      <c r="Q33" s="121"/>
      <c r="R33" s="121">
        <v>640</v>
      </c>
      <c r="S33" s="121">
        <v>292</v>
      </c>
      <c r="T33" s="121">
        <v>348</v>
      </c>
      <c r="U33" s="121"/>
      <c r="V33" s="121">
        <v>739</v>
      </c>
      <c r="W33" s="121">
        <v>310</v>
      </c>
      <c r="X33" s="121">
        <v>429</v>
      </c>
      <c r="Y33" s="121"/>
      <c r="Z33" s="121">
        <v>157</v>
      </c>
      <c r="AA33" s="121">
        <v>65</v>
      </c>
      <c r="AB33" s="121">
        <v>92</v>
      </c>
      <c r="AD33" s="110" t="s">
        <v>97</v>
      </c>
      <c r="AE33" s="105">
        <f t="shared" si="0"/>
        <v>64.468045463014718</v>
      </c>
      <c r="AF33" s="105">
        <f t="shared" si="1"/>
        <v>59.404807325448303</v>
      </c>
      <c r="AG33" s="105">
        <f t="shared" si="2"/>
        <v>69.300801165331393</v>
      </c>
      <c r="AH33" s="146"/>
      <c r="AI33" s="105">
        <f t="shared" si="3"/>
        <v>57.918552036199102</v>
      </c>
      <c r="AJ33" s="105">
        <f t="shared" si="4"/>
        <v>51.865008880994665</v>
      </c>
      <c r="AK33" s="105">
        <f t="shared" si="5"/>
        <v>64.206642066420656</v>
      </c>
      <c r="AL33" s="108"/>
      <c r="AM33" s="105">
        <f t="shared" si="6"/>
        <v>57.879656160458445</v>
      </c>
      <c r="AN33" s="105">
        <f t="shared" si="7"/>
        <v>54.942965779467677</v>
      </c>
      <c r="AO33" s="105">
        <f t="shared" si="8"/>
        <v>60.84452975047985</v>
      </c>
      <c r="AP33" s="108"/>
      <c r="AQ33" s="105">
        <f t="shared" si="9"/>
        <v>70.186335403726702</v>
      </c>
      <c r="AR33" s="105">
        <f t="shared" si="10"/>
        <v>66.883116883116884</v>
      </c>
      <c r="AS33" s="105">
        <f t="shared" si="11"/>
        <v>73.214285714285708</v>
      </c>
      <c r="AT33" s="108"/>
      <c r="AU33" s="105">
        <f t="shared" si="12"/>
        <v>59.534883720930232</v>
      </c>
      <c r="AV33" s="105">
        <f t="shared" si="13"/>
        <v>54.68164794007491</v>
      </c>
      <c r="AW33" s="105">
        <f t="shared" si="14"/>
        <v>64.325323475046218</v>
      </c>
      <c r="AX33" s="108"/>
      <c r="AY33" s="105">
        <f t="shared" si="15"/>
        <v>74.2713567839196</v>
      </c>
      <c r="AZ33" s="105">
        <f t="shared" si="16"/>
        <v>67.833698030634565</v>
      </c>
      <c r="BA33" s="105">
        <f t="shared" si="17"/>
        <v>79.739776951672852</v>
      </c>
      <c r="BB33" s="146"/>
      <c r="BC33" s="105">
        <f t="shared" si="18"/>
        <v>87.709497206703915</v>
      </c>
      <c r="BD33" s="105">
        <f t="shared" si="19"/>
        <v>82.278481012658233</v>
      </c>
      <c r="BE33" s="105">
        <f t="shared" si="20"/>
        <v>92</v>
      </c>
    </row>
    <row r="34" spans="1:57" ht="15" customHeight="1" x14ac:dyDescent="0.2">
      <c r="A34" s="110" t="s">
        <v>98</v>
      </c>
      <c r="B34" s="121">
        <v>5671</v>
      </c>
      <c r="C34" s="121">
        <v>2602</v>
      </c>
      <c r="D34" s="121">
        <v>3069</v>
      </c>
      <c r="E34" s="121"/>
      <c r="F34" s="121">
        <v>1430</v>
      </c>
      <c r="G34" s="121">
        <v>692</v>
      </c>
      <c r="H34" s="121">
        <v>738</v>
      </c>
      <c r="I34" s="121"/>
      <c r="J34" s="121">
        <v>1149</v>
      </c>
      <c r="K34" s="121">
        <v>525</v>
      </c>
      <c r="L34" s="121">
        <v>624</v>
      </c>
      <c r="M34" s="121"/>
      <c r="N34" s="121">
        <v>929</v>
      </c>
      <c r="O34" s="121">
        <v>441</v>
      </c>
      <c r="P34" s="121">
        <v>488</v>
      </c>
      <c r="Q34" s="121"/>
      <c r="R34" s="121">
        <v>1040</v>
      </c>
      <c r="S34" s="121">
        <v>470</v>
      </c>
      <c r="T34" s="121">
        <v>570</v>
      </c>
      <c r="U34" s="121"/>
      <c r="V34" s="121">
        <v>929</v>
      </c>
      <c r="W34" s="121">
        <v>389</v>
      </c>
      <c r="X34" s="121">
        <v>540</v>
      </c>
      <c r="Y34" s="121"/>
      <c r="Z34" s="121">
        <v>194</v>
      </c>
      <c r="AA34" s="121">
        <v>85</v>
      </c>
      <c r="AB34" s="121">
        <v>109</v>
      </c>
      <c r="AD34" s="110" t="s">
        <v>98</v>
      </c>
      <c r="AE34" s="105">
        <f t="shared" si="0"/>
        <v>57.207707051346709</v>
      </c>
      <c r="AF34" s="105">
        <f t="shared" si="1"/>
        <v>53.495065789473685</v>
      </c>
      <c r="AG34" s="105">
        <f t="shared" si="2"/>
        <v>60.784313725490193</v>
      </c>
      <c r="AH34" s="146"/>
      <c r="AI34" s="105">
        <f t="shared" si="3"/>
        <v>54.166666666666664</v>
      </c>
      <c r="AJ34" s="105">
        <f t="shared" si="4"/>
        <v>50.584795321637429</v>
      </c>
      <c r="AK34" s="105">
        <f t="shared" si="5"/>
        <v>58.018867924528308</v>
      </c>
      <c r="AL34" s="108"/>
      <c r="AM34" s="105">
        <f t="shared" si="6"/>
        <v>55.213839500240269</v>
      </c>
      <c r="AN34" s="105">
        <f t="shared" si="7"/>
        <v>49.203373945641985</v>
      </c>
      <c r="AO34" s="105">
        <f t="shared" si="8"/>
        <v>61.53846153846154</v>
      </c>
      <c r="AP34" s="108"/>
      <c r="AQ34" s="105">
        <f t="shared" si="9"/>
        <v>57.098955132145058</v>
      </c>
      <c r="AR34" s="105">
        <f t="shared" si="10"/>
        <v>52.814371257485028</v>
      </c>
      <c r="AS34" s="105">
        <f t="shared" si="11"/>
        <v>61.616161616161612</v>
      </c>
      <c r="AT34" s="108"/>
      <c r="AU34" s="105">
        <f t="shared" si="12"/>
        <v>52.791878172588838</v>
      </c>
      <c r="AV34" s="105">
        <f t="shared" si="13"/>
        <v>51.591657519209654</v>
      </c>
      <c r="AW34" s="105">
        <f t="shared" si="14"/>
        <v>53.824362606232292</v>
      </c>
      <c r="AX34" s="108"/>
      <c r="AY34" s="105">
        <f t="shared" si="15"/>
        <v>68.20851688693098</v>
      </c>
      <c r="AZ34" s="105">
        <f t="shared" si="16"/>
        <v>67.417677642980934</v>
      </c>
      <c r="BA34" s="105">
        <f t="shared" si="17"/>
        <v>68.789808917197448</v>
      </c>
      <c r="BB34" s="146"/>
      <c r="BC34" s="105">
        <f t="shared" si="18"/>
        <v>83.261802575107296</v>
      </c>
      <c r="BD34" s="105">
        <f t="shared" si="19"/>
        <v>80.188679245283026</v>
      </c>
      <c r="BE34" s="105">
        <f t="shared" si="20"/>
        <v>85.826771653543304</v>
      </c>
    </row>
    <row r="35" spans="1:57" ht="15" customHeight="1" x14ac:dyDescent="0.2">
      <c r="A35" s="110" t="s">
        <v>99</v>
      </c>
      <c r="B35" s="121">
        <v>7305</v>
      </c>
      <c r="C35" s="121">
        <v>3347</v>
      </c>
      <c r="D35" s="121">
        <v>3958</v>
      </c>
      <c r="E35" s="121"/>
      <c r="F35" s="121">
        <v>1591</v>
      </c>
      <c r="G35" s="121">
        <v>778</v>
      </c>
      <c r="H35" s="121">
        <v>813</v>
      </c>
      <c r="I35" s="121"/>
      <c r="J35" s="121">
        <v>1311</v>
      </c>
      <c r="K35" s="121">
        <v>622</v>
      </c>
      <c r="L35" s="121">
        <v>689</v>
      </c>
      <c r="M35" s="121"/>
      <c r="N35" s="121">
        <v>1340</v>
      </c>
      <c r="O35" s="121">
        <v>656</v>
      </c>
      <c r="P35" s="121">
        <v>684</v>
      </c>
      <c r="Q35" s="121"/>
      <c r="R35" s="121">
        <v>1306</v>
      </c>
      <c r="S35" s="121">
        <v>568</v>
      </c>
      <c r="T35" s="121">
        <v>738</v>
      </c>
      <c r="U35" s="121"/>
      <c r="V35" s="121">
        <v>1336</v>
      </c>
      <c r="W35" s="121">
        <v>559</v>
      </c>
      <c r="X35" s="121">
        <v>777</v>
      </c>
      <c r="Y35" s="121"/>
      <c r="Z35" s="121">
        <v>421</v>
      </c>
      <c r="AA35" s="121">
        <v>164</v>
      </c>
      <c r="AB35" s="121">
        <v>257</v>
      </c>
      <c r="AD35" s="110" t="s">
        <v>99</v>
      </c>
      <c r="AE35" s="105">
        <f t="shared" si="0"/>
        <v>65.234863368458647</v>
      </c>
      <c r="AF35" s="105">
        <f t="shared" si="1"/>
        <v>60.513469535346232</v>
      </c>
      <c r="AG35" s="105">
        <f t="shared" si="2"/>
        <v>69.842950414681496</v>
      </c>
      <c r="AH35" s="146"/>
      <c r="AI35" s="105">
        <f t="shared" si="3"/>
        <v>65.852649006622528</v>
      </c>
      <c r="AJ35" s="105">
        <f t="shared" si="4"/>
        <v>61.308116627265562</v>
      </c>
      <c r="AK35" s="105">
        <f t="shared" si="5"/>
        <v>70.880557977332174</v>
      </c>
      <c r="AL35" s="108"/>
      <c r="AM35" s="105">
        <f t="shared" si="6"/>
        <v>60.526315789473685</v>
      </c>
      <c r="AN35" s="105">
        <f t="shared" si="7"/>
        <v>56.700091157702829</v>
      </c>
      <c r="AO35" s="105">
        <f t="shared" si="8"/>
        <v>64.452759588400383</v>
      </c>
      <c r="AP35" s="108"/>
      <c r="AQ35" s="105">
        <f t="shared" si="9"/>
        <v>65.461651196873476</v>
      </c>
      <c r="AR35" s="105">
        <f t="shared" si="10"/>
        <v>60.684551341350598</v>
      </c>
      <c r="AS35" s="105">
        <f t="shared" si="11"/>
        <v>70.807453416149073</v>
      </c>
      <c r="AT35" s="108"/>
      <c r="AU35" s="105">
        <f t="shared" si="12"/>
        <v>62.190476190476197</v>
      </c>
      <c r="AV35" s="105">
        <f t="shared" si="13"/>
        <v>56.913827655310619</v>
      </c>
      <c r="AW35" s="105">
        <f t="shared" si="14"/>
        <v>66.969147005444654</v>
      </c>
      <c r="AX35" s="108"/>
      <c r="AY35" s="105">
        <f t="shared" si="15"/>
        <v>69.366562824506744</v>
      </c>
      <c r="AZ35" s="105">
        <f t="shared" si="16"/>
        <v>65.687426556991781</v>
      </c>
      <c r="BA35" s="105">
        <f t="shared" si="17"/>
        <v>72.279069767441868</v>
      </c>
      <c r="BB35" s="146"/>
      <c r="BC35" s="105">
        <v>0</v>
      </c>
      <c r="BD35" s="105">
        <v>0</v>
      </c>
      <c r="BE35" s="105">
        <v>0</v>
      </c>
    </row>
    <row r="36" spans="1:57" ht="15" customHeight="1" x14ac:dyDescent="0.2">
      <c r="A36" s="110" t="s">
        <v>100</v>
      </c>
      <c r="B36" s="121">
        <v>3848</v>
      </c>
      <c r="C36" s="121">
        <v>1747</v>
      </c>
      <c r="D36" s="121">
        <v>2101</v>
      </c>
      <c r="E36" s="121"/>
      <c r="F36" s="121">
        <v>834</v>
      </c>
      <c r="G36" s="121">
        <v>413</v>
      </c>
      <c r="H36" s="121">
        <v>421</v>
      </c>
      <c r="I36" s="121"/>
      <c r="J36" s="121">
        <v>663</v>
      </c>
      <c r="K36" s="121">
        <v>313</v>
      </c>
      <c r="L36" s="121">
        <v>350</v>
      </c>
      <c r="M36" s="121"/>
      <c r="N36" s="121">
        <v>669</v>
      </c>
      <c r="O36" s="121">
        <v>329</v>
      </c>
      <c r="P36" s="121">
        <v>340</v>
      </c>
      <c r="Q36" s="121"/>
      <c r="R36" s="121">
        <v>759</v>
      </c>
      <c r="S36" s="121">
        <v>321</v>
      </c>
      <c r="T36" s="121">
        <v>438</v>
      </c>
      <c r="U36" s="121"/>
      <c r="V36" s="121">
        <v>707</v>
      </c>
      <c r="W36" s="121">
        <v>288</v>
      </c>
      <c r="X36" s="121">
        <v>419</v>
      </c>
      <c r="Y36" s="121"/>
      <c r="Z36" s="121">
        <v>216</v>
      </c>
      <c r="AA36" s="121">
        <v>83</v>
      </c>
      <c r="AB36" s="121">
        <v>133</v>
      </c>
      <c r="AD36" s="110" t="s">
        <v>100</v>
      </c>
      <c r="AE36" s="105">
        <f t="shared" si="0"/>
        <v>65.231395151720633</v>
      </c>
      <c r="AF36" s="105">
        <f t="shared" si="1"/>
        <v>61.884520014169318</v>
      </c>
      <c r="AG36" s="105">
        <f t="shared" si="2"/>
        <v>68.302990897269183</v>
      </c>
      <c r="AH36" s="146"/>
      <c r="AI36" s="105">
        <f t="shared" si="3"/>
        <v>61.413843888070694</v>
      </c>
      <c r="AJ36" s="105">
        <f t="shared" si="4"/>
        <v>58.74822190611664</v>
      </c>
      <c r="AK36" s="105">
        <f t="shared" si="5"/>
        <v>64.274809160305352</v>
      </c>
      <c r="AL36" s="108"/>
      <c r="AM36" s="105">
        <f t="shared" si="6"/>
        <v>57.95454545454546</v>
      </c>
      <c r="AN36" s="105">
        <f t="shared" si="7"/>
        <v>54.340277777777779</v>
      </c>
      <c r="AO36" s="105">
        <f t="shared" si="8"/>
        <v>61.619718309859152</v>
      </c>
      <c r="AP36" s="108"/>
      <c r="AQ36" s="105">
        <f t="shared" si="9"/>
        <v>67.507568113017157</v>
      </c>
      <c r="AR36" s="105">
        <f t="shared" si="10"/>
        <v>67.006109979633393</v>
      </c>
      <c r="AS36" s="105">
        <f t="shared" si="11"/>
        <v>68</v>
      </c>
      <c r="AT36" s="108"/>
      <c r="AU36" s="105">
        <f t="shared" si="12"/>
        <v>66.288209606986896</v>
      </c>
      <c r="AV36" s="105">
        <f t="shared" si="13"/>
        <v>65.644171779141104</v>
      </c>
      <c r="AW36" s="105">
        <f t="shared" si="14"/>
        <v>66.768292682926827</v>
      </c>
      <c r="AX36" s="108"/>
      <c r="AY36" s="105">
        <f t="shared" si="15"/>
        <v>78.121546961325976</v>
      </c>
      <c r="AZ36" s="105">
        <f t="shared" si="16"/>
        <v>71.111111111111114</v>
      </c>
      <c r="BA36" s="105">
        <f t="shared" si="17"/>
        <v>83.8</v>
      </c>
      <c r="BB36" s="146"/>
      <c r="BC36" s="105">
        <f t="shared" ref="BC36:BE41" si="21">+Z36/(Z36+Z80+Z127)*100</f>
        <v>60.674157303370791</v>
      </c>
      <c r="BD36" s="105">
        <f t="shared" si="21"/>
        <v>52.20125786163522</v>
      </c>
      <c r="BE36" s="105">
        <f t="shared" si="21"/>
        <v>67.512690355329951</v>
      </c>
    </row>
    <row r="37" spans="1:57" ht="15" customHeight="1" x14ac:dyDescent="0.2">
      <c r="A37" s="110" t="s">
        <v>101</v>
      </c>
      <c r="B37" s="121">
        <v>4682</v>
      </c>
      <c r="C37" s="121">
        <v>2089</v>
      </c>
      <c r="D37" s="121">
        <v>2593</v>
      </c>
      <c r="E37" s="121"/>
      <c r="F37" s="121">
        <v>945</v>
      </c>
      <c r="G37" s="121">
        <v>473</v>
      </c>
      <c r="H37" s="121">
        <v>472</v>
      </c>
      <c r="I37" s="121"/>
      <c r="J37" s="121">
        <v>866</v>
      </c>
      <c r="K37" s="121">
        <v>429</v>
      </c>
      <c r="L37" s="121">
        <v>437</v>
      </c>
      <c r="M37" s="121"/>
      <c r="N37" s="121">
        <v>826</v>
      </c>
      <c r="O37" s="121">
        <v>375</v>
      </c>
      <c r="P37" s="121">
        <v>451</v>
      </c>
      <c r="Q37" s="121"/>
      <c r="R37" s="121">
        <v>941</v>
      </c>
      <c r="S37" s="121">
        <v>382</v>
      </c>
      <c r="T37" s="121">
        <v>559</v>
      </c>
      <c r="U37" s="121"/>
      <c r="V37" s="121">
        <v>920</v>
      </c>
      <c r="W37" s="121">
        <v>368</v>
      </c>
      <c r="X37" s="121">
        <v>552</v>
      </c>
      <c r="Y37" s="121"/>
      <c r="Z37" s="121">
        <v>184</v>
      </c>
      <c r="AA37" s="121">
        <v>62</v>
      </c>
      <c r="AB37" s="121">
        <v>122</v>
      </c>
      <c r="AD37" s="110" t="s">
        <v>101</v>
      </c>
      <c r="AE37" s="105">
        <f t="shared" si="0"/>
        <v>63.510580575149213</v>
      </c>
      <c r="AF37" s="105">
        <f t="shared" si="1"/>
        <v>58.286830357142861</v>
      </c>
      <c r="AG37" s="105">
        <f t="shared" si="2"/>
        <v>68.453009503695881</v>
      </c>
      <c r="AH37" s="146"/>
      <c r="AI37" s="105">
        <f t="shared" si="3"/>
        <v>56.654676258992808</v>
      </c>
      <c r="AJ37" s="105">
        <f t="shared" si="4"/>
        <v>53.99543378995434</v>
      </c>
      <c r="AK37" s="105">
        <f t="shared" si="5"/>
        <v>59.595959595959592</v>
      </c>
      <c r="AL37" s="108"/>
      <c r="AM37" s="105">
        <f t="shared" si="6"/>
        <v>58.238063214525894</v>
      </c>
      <c r="AN37" s="105">
        <f t="shared" si="7"/>
        <v>53.894472361809044</v>
      </c>
      <c r="AO37" s="105">
        <f t="shared" si="8"/>
        <v>63.24167872648335</v>
      </c>
      <c r="AP37" s="108"/>
      <c r="AQ37" s="105">
        <f t="shared" si="9"/>
        <v>66.774454324979786</v>
      </c>
      <c r="AR37" s="105">
        <f t="shared" si="10"/>
        <v>60.483870967741936</v>
      </c>
      <c r="AS37" s="105">
        <f t="shared" si="11"/>
        <v>73.095623987034031</v>
      </c>
      <c r="AT37" s="108"/>
      <c r="AU37" s="105">
        <f t="shared" si="12"/>
        <v>60.553410553410558</v>
      </c>
      <c r="AV37" s="105">
        <f t="shared" si="13"/>
        <v>55.362318840579704</v>
      </c>
      <c r="AW37" s="105">
        <f t="shared" si="14"/>
        <v>64.699074074074076</v>
      </c>
      <c r="AX37" s="108"/>
      <c r="AY37" s="105">
        <f t="shared" si="15"/>
        <v>76.411960132890371</v>
      </c>
      <c r="AZ37" s="105">
        <f t="shared" si="16"/>
        <v>71.04247104247105</v>
      </c>
      <c r="BA37" s="105">
        <f t="shared" si="17"/>
        <v>80.466472303206999</v>
      </c>
      <c r="BB37" s="146"/>
      <c r="BC37" s="105">
        <f t="shared" si="21"/>
        <v>82.882882882882882</v>
      </c>
      <c r="BD37" s="105">
        <f t="shared" si="21"/>
        <v>73.80952380952381</v>
      </c>
      <c r="BE37" s="105">
        <f t="shared" si="21"/>
        <v>88.405797101449281</v>
      </c>
    </row>
    <row r="38" spans="1:57" ht="15" customHeight="1" x14ac:dyDescent="0.2">
      <c r="A38" s="110" t="s">
        <v>102</v>
      </c>
      <c r="B38" s="121">
        <v>1134</v>
      </c>
      <c r="C38" s="121">
        <v>458</v>
      </c>
      <c r="D38" s="121">
        <v>676</v>
      </c>
      <c r="E38" s="121"/>
      <c r="F38" s="121">
        <v>251</v>
      </c>
      <c r="G38" s="121">
        <v>109</v>
      </c>
      <c r="H38" s="121">
        <v>142</v>
      </c>
      <c r="I38" s="121"/>
      <c r="J38" s="121">
        <v>186</v>
      </c>
      <c r="K38" s="121">
        <v>86</v>
      </c>
      <c r="L38" s="121">
        <v>100</v>
      </c>
      <c r="M38" s="121"/>
      <c r="N38" s="121">
        <v>164</v>
      </c>
      <c r="O38" s="121">
        <v>71</v>
      </c>
      <c r="P38" s="121">
        <v>93</v>
      </c>
      <c r="Q38" s="121"/>
      <c r="R38" s="121">
        <v>222</v>
      </c>
      <c r="S38" s="121">
        <v>85</v>
      </c>
      <c r="T38" s="121">
        <v>137</v>
      </c>
      <c r="U38" s="121"/>
      <c r="V38" s="121">
        <v>172</v>
      </c>
      <c r="W38" s="121">
        <v>58</v>
      </c>
      <c r="X38" s="121">
        <v>114</v>
      </c>
      <c r="Y38" s="121"/>
      <c r="Z38" s="121">
        <v>139</v>
      </c>
      <c r="AA38" s="121">
        <v>49</v>
      </c>
      <c r="AB38" s="121">
        <v>90</v>
      </c>
      <c r="AD38" s="110" t="s">
        <v>102</v>
      </c>
      <c r="AE38" s="105">
        <f t="shared" si="0"/>
        <v>60.095389507154216</v>
      </c>
      <c r="AF38" s="105">
        <f t="shared" si="1"/>
        <v>51.868629671574176</v>
      </c>
      <c r="AG38" s="105">
        <f t="shared" si="2"/>
        <v>67.330677290836647</v>
      </c>
      <c r="AH38" s="146"/>
      <c r="AI38" s="105">
        <f t="shared" si="3"/>
        <v>55.654101995565405</v>
      </c>
      <c r="AJ38" s="105">
        <f t="shared" si="4"/>
        <v>46.982758620689658</v>
      </c>
      <c r="AK38" s="105">
        <f t="shared" si="5"/>
        <v>64.840182648401822</v>
      </c>
      <c r="AL38" s="108"/>
      <c r="AM38" s="105">
        <f t="shared" si="6"/>
        <v>51.381215469613259</v>
      </c>
      <c r="AN38" s="105">
        <f t="shared" si="7"/>
        <v>46.236559139784944</v>
      </c>
      <c r="AO38" s="105">
        <f t="shared" si="8"/>
        <v>56.81818181818182</v>
      </c>
      <c r="AP38" s="108"/>
      <c r="AQ38" s="105">
        <f t="shared" si="9"/>
        <v>54.849498327759193</v>
      </c>
      <c r="AR38" s="105">
        <f t="shared" si="10"/>
        <v>46.710526315789473</v>
      </c>
      <c r="AS38" s="105">
        <f t="shared" si="11"/>
        <v>63.265306122448983</v>
      </c>
      <c r="AT38" s="108"/>
      <c r="AU38" s="105">
        <f t="shared" si="12"/>
        <v>59.838274932614553</v>
      </c>
      <c r="AV38" s="105">
        <f t="shared" si="13"/>
        <v>51.515151515151516</v>
      </c>
      <c r="AW38" s="105">
        <f t="shared" si="14"/>
        <v>66.504854368932044</v>
      </c>
      <c r="AX38" s="108"/>
      <c r="AY38" s="105">
        <f t="shared" si="15"/>
        <v>66.926070038910495</v>
      </c>
      <c r="AZ38" s="105">
        <f t="shared" si="16"/>
        <v>60.416666666666664</v>
      </c>
      <c r="BA38" s="105">
        <f t="shared" si="17"/>
        <v>70.807453416149073</v>
      </c>
      <c r="BB38" s="146"/>
      <c r="BC38" s="105">
        <f t="shared" si="21"/>
        <v>94.557823129251702</v>
      </c>
      <c r="BD38" s="105">
        <f t="shared" si="21"/>
        <v>94.230769230769226</v>
      </c>
      <c r="BE38" s="105">
        <f t="shared" si="21"/>
        <v>94.73684210526315</v>
      </c>
    </row>
    <row r="39" spans="1:57" ht="15" customHeight="1" x14ac:dyDescent="0.2">
      <c r="A39" s="110" t="s">
        <v>103</v>
      </c>
      <c r="B39" s="121">
        <v>10252</v>
      </c>
      <c r="C39" s="121">
        <v>4623</v>
      </c>
      <c r="D39" s="121">
        <v>5629</v>
      </c>
      <c r="E39" s="121"/>
      <c r="F39" s="121">
        <v>2507</v>
      </c>
      <c r="G39" s="121">
        <v>1234</v>
      </c>
      <c r="H39" s="121">
        <v>1273</v>
      </c>
      <c r="I39" s="121"/>
      <c r="J39" s="121">
        <v>1851</v>
      </c>
      <c r="K39" s="121">
        <v>891</v>
      </c>
      <c r="L39" s="121">
        <v>960</v>
      </c>
      <c r="M39" s="121"/>
      <c r="N39" s="121">
        <v>1750</v>
      </c>
      <c r="O39" s="121">
        <v>789</v>
      </c>
      <c r="P39" s="121">
        <v>961</v>
      </c>
      <c r="Q39" s="121"/>
      <c r="R39" s="121">
        <v>1829</v>
      </c>
      <c r="S39" s="121">
        <v>752</v>
      </c>
      <c r="T39" s="121">
        <v>1077</v>
      </c>
      <c r="U39" s="121"/>
      <c r="V39" s="121">
        <v>1792</v>
      </c>
      <c r="W39" s="121">
        <v>764</v>
      </c>
      <c r="X39" s="121">
        <v>1028</v>
      </c>
      <c r="Y39" s="121"/>
      <c r="Z39" s="121">
        <v>523</v>
      </c>
      <c r="AA39" s="121">
        <v>193</v>
      </c>
      <c r="AB39" s="121">
        <v>330</v>
      </c>
      <c r="AD39" s="110" t="s">
        <v>103</v>
      </c>
      <c r="AE39" s="105">
        <f t="shared" si="0"/>
        <v>63.859474274324157</v>
      </c>
      <c r="AF39" s="105">
        <f t="shared" si="1"/>
        <v>60.407683261466097</v>
      </c>
      <c r="AG39" s="105">
        <f t="shared" si="2"/>
        <v>67.003928103797179</v>
      </c>
      <c r="AH39" s="146"/>
      <c r="AI39" s="105">
        <f t="shared" si="3"/>
        <v>62.48753738783649</v>
      </c>
      <c r="AJ39" s="105">
        <f t="shared" si="4"/>
        <v>58.733936220847212</v>
      </c>
      <c r="AK39" s="105">
        <f t="shared" si="5"/>
        <v>66.614338042909466</v>
      </c>
      <c r="AL39" s="108"/>
      <c r="AM39" s="105">
        <f t="shared" si="6"/>
        <v>55.769810183790305</v>
      </c>
      <c r="AN39" s="105">
        <f t="shared" si="7"/>
        <v>54.428833231521082</v>
      </c>
      <c r="AO39" s="105">
        <f t="shared" si="8"/>
        <v>57.074910820451841</v>
      </c>
      <c r="AP39" s="108"/>
      <c r="AQ39" s="105">
        <f t="shared" si="9"/>
        <v>64.528023598820056</v>
      </c>
      <c r="AR39" s="105">
        <f t="shared" si="10"/>
        <v>61.400778210116734</v>
      </c>
      <c r="AS39" s="105">
        <f t="shared" si="11"/>
        <v>67.344078486334965</v>
      </c>
      <c r="AT39" s="108"/>
      <c r="AU39" s="105">
        <f t="shared" si="12"/>
        <v>61.027694361027699</v>
      </c>
      <c r="AV39" s="105">
        <f t="shared" si="13"/>
        <v>57.099468488990127</v>
      </c>
      <c r="AW39" s="105">
        <f t="shared" si="14"/>
        <v>64.107142857142861</v>
      </c>
      <c r="AX39" s="108"/>
      <c r="AY39" s="105">
        <f t="shared" si="15"/>
        <v>74.728940783986658</v>
      </c>
      <c r="AZ39" s="105">
        <f t="shared" si="16"/>
        <v>71.135940409683428</v>
      </c>
      <c r="BA39" s="105">
        <f t="shared" si="17"/>
        <v>77.643504531722058</v>
      </c>
      <c r="BB39" s="146"/>
      <c r="BC39" s="105">
        <f t="shared" si="21"/>
        <v>84.902597402597408</v>
      </c>
      <c r="BD39" s="105">
        <f t="shared" si="21"/>
        <v>80.753138075313814</v>
      </c>
      <c r="BE39" s="105">
        <f t="shared" si="21"/>
        <v>87.533156498673733</v>
      </c>
    </row>
    <row r="40" spans="1:57" ht="15" customHeight="1" x14ac:dyDescent="0.2">
      <c r="A40" s="110" t="s">
        <v>104</v>
      </c>
      <c r="B40" s="121">
        <v>7633</v>
      </c>
      <c r="C40" s="121">
        <v>3450</v>
      </c>
      <c r="D40" s="121">
        <v>4183</v>
      </c>
      <c r="E40" s="121"/>
      <c r="F40" s="121">
        <v>1904</v>
      </c>
      <c r="G40" s="121">
        <v>922</v>
      </c>
      <c r="H40" s="121">
        <v>982</v>
      </c>
      <c r="I40" s="121"/>
      <c r="J40" s="121">
        <v>1432</v>
      </c>
      <c r="K40" s="121">
        <v>665</v>
      </c>
      <c r="L40" s="121">
        <v>767</v>
      </c>
      <c r="M40" s="121"/>
      <c r="N40" s="121">
        <v>1513</v>
      </c>
      <c r="O40" s="121">
        <v>667</v>
      </c>
      <c r="P40" s="121">
        <v>846</v>
      </c>
      <c r="Q40" s="121"/>
      <c r="R40" s="121">
        <v>1222</v>
      </c>
      <c r="S40" s="121">
        <v>540</v>
      </c>
      <c r="T40" s="121">
        <v>682</v>
      </c>
      <c r="U40" s="121"/>
      <c r="V40" s="121">
        <v>1260</v>
      </c>
      <c r="W40" s="121">
        <v>516</v>
      </c>
      <c r="X40" s="121">
        <v>744</v>
      </c>
      <c r="Y40" s="121"/>
      <c r="Z40" s="121">
        <v>302</v>
      </c>
      <c r="AA40" s="121">
        <v>140</v>
      </c>
      <c r="AB40" s="121">
        <v>162</v>
      </c>
      <c r="AD40" s="110" t="s">
        <v>104</v>
      </c>
      <c r="AE40" s="105">
        <f t="shared" si="0"/>
        <v>58.951189372876122</v>
      </c>
      <c r="AF40" s="105">
        <f t="shared" si="1"/>
        <v>54.347826086956516</v>
      </c>
      <c r="AG40" s="105">
        <f t="shared" si="2"/>
        <v>63.378787878787875</v>
      </c>
      <c r="AH40" s="146"/>
      <c r="AI40" s="105">
        <f t="shared" si="3"/>
        <v>61.858349577647822</v>
      </c>
      <c r="AJ40" s="105">
        <f t="shared" si="4"/>
        <v>57.054455445544548</v>
      </c>
      <c r="AK40" s="105">
        <f t="shared" si="5"/>
        <v>67.168262653898765</v>
      </c>
      <c r="AL40" s="108"/>
      <c r="AM40" s="105">
        <f t="shared" si="6"/>
        <v>52.782897161813494</v>
      </c>
      <c r="AN40" s="105">
        <f t="shared" si="7"/>
        <v>48.575602629656686</v>
      </c>
      <c r="AO40" s="105">
        <f t="shared" si="8"/>
        <v>57.068452380952387</v>
      </c>
      <c r="AP40" s="108"/>
      <c r="AQ40" s="105">
        <f t="shared" si="9"/>
        <v>65.075268817204304</v>
      </c>
      <c r="AR40" s="105">
        <f t="shared" si="10"/>
        <v>59.982014388489212</v>
      </c>
      <c r="AS40" s="105">
        <f t="shared" si="11"/>
        <v>69.744435284418799</v>
      </c>
      <c r="AT40" s="108"/>
      <c r="AU40" s="105">
        <f t="shared" si="12"/>
        <v>49.55393349553934</v>
      </c>
      <c r="AV40" s="105">
        <f t="shared" si="13"/>
        <v>46.232876712328768</v>
      </c>
      <c r="AW40" s="105">
        <f t="shared" si="14"/>
        <v>52.542372881355938</v>
      </c>
      <c r="AX40" s="108"/>
      <c r="AY40" s="105">
        <f t="shared" si="15"/>
        <v>64.948453608247419</v>
      </c>
      <c r="AZ40" s="105">
        <f t="shared" si="16"/>
        <v>59.79142526071842</v>
      </c>
      <c r="BA40" s="105">
        <f t="shared" si="17"/>
        <v>69.080779944289688</v>
      </c>
      <c r="BB40" s="146"/>
      <c r="BC40" s="105">
        <f t="shared" si="21"/>
        <v>70.89201877934272</v>
      </c>
      <c r="BD40" s="105">
        <f t="shared" si="21"/>
        <v>63.636363636363633</v>
      </c>
      <c r="BE40" s="105">
        <f t="shared" si="21"/>
        <v>78.640776699029118</v>
      </c>
    </row>
    <row r="41" spans="1:57" ht="15" customHeight="1" thickBot="1" x14ac:dyDescent="0.25">
      <c r="A41" s="125" t="s">
        <v>105</v>
      </c>
      <c r="B41" s="123">
        <v>1189</v>
      </c>
      <c r="C41" s="123">
        <v>589</v>
      </c>
      <c r="D41" s="123">
        <v>600</v>
      </c>
      <c r="E41" s="123"/>
      <c r="F41" s="123">
        <v>359</v>
      </c>
      <c r="G41" s="123">
        <v>175</v>
      </c>
      <c r="H41" s="123">
        <v>184</v>
      </c>
      <c r="I41" s="123"/>
      <c r="J41" s="123">
        <v>250</v>
      </c>
      <c r="K41" s="123">
        <v>126</v>
      </c>
      <c r="L41" s="123">
        <v>124</v>
      </c>
      <c r="M41" s="123"/>
      <c r="N41" s="123">
        <v>206</v>
      </c>
      <c r="O41" s="123">
        <v>101</v>
      </c>
      <c r="P41" s="123">
        <v>105</v>
      </c>
      <c r="Q41" s="123"/>
      <c r="R41" s="123">
        <v>165</v>
      </c>
      <c r="S41" s="123">
        <v>88</v>
      </c>
      <c r="T41" s="123">
        <v>77</v>
      </c>
      <c r="U41" s="123"/>
      <c r="V41" s="123">
        <v>165</v>
      </c>
      <c r="W41" s="123">
        <v>84</v>
      </c>
      <c r="X41" s="123">
        <v>81</v>
      </c>
      <c r="Y41" s="123"/>
      <c r="Z41" s="123">
        <v>44</v>
      </c>
      <c r="AA41" s="123">
        <v>15</v>
      </c>
      <c r="AB41" s="123">
        <v>29</v>
      </c>
      <c r="AD41" s="125" t="s">
        <v>105</v>
      </c>
      <c r="AE41" s="107">
        <f t="shared" si="0"/>
        <v>59.658805820371299</v>
      </c>
      <c r="AF41" s="107">
        <f t="shared" si="1"/>
        <v>57.073643410852718</v>
      </c>
      <c r="AG41" s="107">
        <f t="shared" si="2"/>
        <v>62.434963579604577</v>
      </c>
      <c r="AH41" s="159"/>
      <c r="AI41" s="107">
        <f t="shared" si="3"/>
        <v>57.440000000000005</v>
      </c>
      <c r="AJ41" s="107">
        <f t="shared" si="4"/>
        <v>55.379746835443036</v>
      </c>
      <c r="AK41" s="107">
        <f t="shared" si="5"/>
        <v>59.546925566343049</v>
      </c>
      <c r="AL41" s="103"/>
      <c r="AM41" s="107">
        <f t="shared" si="6"/>
        <v>54.704595185995622</v>
      </c>
      <c r="AN41" s="107">
        <f t="shared" si="7"/>
        <v>52.282157676348554</v>
      </c>
      <c r="AO41" s="107">
        <f t="shared" si="8"/>
        <v>57.407407407407405</v>
      </c>
      <c r="AP41" s="103"/>
      <c r="AQ41" s="107">
        <f t="shared" si="9"/>
        <v>64.98422712933754</v>
      </c>
      <c r="AR41" s="107">
        <f t="shared" si="10"/>
        <v>63.522012578616348</v>
      </c>
      <c r="AS41" s="107">
        <f t="shared" si="11"/>
        <v>66.455696202531641</v>
      </c>
      <c r="AT41" s="103"/>
      <c r="AU41" s="107">
        <f t="shared" si="12"/>
        <v>56.896551724137936</v>
      </c>
      <c r="AV41" s="107">
        <f t="shared" si="13"/>
        <v>52.380952380952387</v>
      </c>
      <c r="AW41" s="107">
        <f t="shared" si="14"/>
        <v>63.114754098360656</v>
      </c>
      <c r="AX41" s="103"/>
      <c r="AY41" s="107">
        <f t="shared" si="15"/>
        <v>74.660633484162901</v>
      </c>
      <c r="AZ41" s="107">
        <f t="shared" si="16"/>
        <v>73.043478260869563</v>
      </c>
      <c r="BA41" s="107">
        <f t="shared" si="17"/>
        <v>76.415094339622641</v>
      </c>
      <c r="BB41" s="159"/>
      <c r="BC41" s="107">
        <f t="shared" si="21"/>
        <v>53.01204819277109</v>
      </c>
      <c r="BD41" s="107">
        <f t="shared" si="21"/>
        <v>45.454545454545453</v>
      </c>
      <c r="BE41" s="107">
        <f t="shared" si="21"/>
        <v>57.999999999999993</v>
      </c>
    </row>
    <row r="42" spans="1:57" ht="15" customHeight="1" x14ac:dyDescent="0.2">
      <c r="A42" s="303" t="s">
        <v>260</v>
      </c>
      <c r="B42" s="303"/>
      <c r="C42" s="303"/>
      <c r="D42" s="303"/>
      <c r="E42" s="303"/>
      <c r="F42" s="303"/>
      <c r="G42" s="303"/>
      <c r="H42" s="303"/>
      <c r="I42" s="303"/>
      <c r="J42" s="303"/>
      <c r="K42" s="303"/>
      <c r="L42" s="303"/>
      <c r="M42" s="303"/>
      <c r="N42" s="303"/>
      <c r="O42" s="303"/>
      <c r="P42" s="303"/>
      <c r="Q42" s="303"/>
      <c r="R42" s="303"/>
      <c r="S42" s="303"/>
      <c r="T42" s="303"/>
      <c r="U42" s="303"/>
      <c r="V42" s="303"/>
      <c r="W42" s="303"/>
      <c r="X42" s="303"/>
      <c r="Y42" s="303"/>
      <c r="Z42" s="303"/>
      <c r="AA42" s="303"/>
      <c r="AB42" s="303"/>
      <c r="AD42" s="303" t="s">
        <v>260</v>
      </c>
      <c r="AE42" s="303"/>
      <c r="AF42" s="303"/>
      <c r="AG42" s="303"/>
      <c r="AH42" s="303"/>
      <c r="AI42" s="303"/>
      <c r="AJ42" s="303"/>
      <c r="AK42" s="303"/>
      <c r="AL42" s="303"/>
      <c r="AM42" s="303"/>
      <c r="AN42" s="303"/>
      <c r="AO42" s="303"/>
      <c r="AP42" s="303"/>
      <c r="AQ42" s="303"/>
      <c r="AR42" s="303"/>
      <c r="AS42" s="303"/>
      <c r="AT42" s="303"/>
      <c r="AU42" s="303"/>
      <c r="AV42" s="303"/>
      <c r="AW42" s="303"/>
      <c r="AX42" s="303"/>
      <c r="AY42" s="303"/>
      <c r="AZ42" s="303"/>
      <c r="BA42" s="303"/>
      <c r="BB42" s="303"/>
      <c r="BC42" s="303"/>
      <c r="BD42" s="303"/>
      <c r="BE42" s="303"/>
    </row>
    <row r="43" spans="1:57" ht="15" customHeight="1" x14ac:dyDescent="0.2">
      <c r="A43" s="304" t="s">
        <v>243</v>
      </c>
      <c r="B43" s="304"/>
      <c r="C43" s="304"/>
      <c r="D43" s="304"/>
      <c r="E43" s="304"/>
      <c r="F43" s="304"/>
      <c r="G43" s="304"/>
      <c r="H43" s="304"/>
      <c r="I43" s="304"/>
      <c r="J43" s="304"/>
      <c r="K43" s="304"/>
      <c r="L43" s="304"/>
      <c r="M43" s="304"/>
      <c r="N43" s="304"/>
      <c r="O43" s="304"/>
      <c r="P43" s="304"/>
      <c r="Q43" s="304"/>
      <c r="R43" s="304"/>
      <c r="S43" s="304"/>
      <c r="T43" s="304"/>
      <c r="U43" s="304"/>
      <c r="V43" s="304"/>
      <c r="W43" s="304"/>
      <c r="X43" s="304"/>
      <c r="Y43" s="304"/>
      <c r="Z43" s="304"/>
      <c r="AA43" s="304"/>
      <c r="AB43" s="304"/>
      <c r="AD43" s="304" t="s">
        <v>243</v>
      </c>
      <c r="AE43" s="304"/>
      <c r="AF43" s="304"/>
      <c r="AG43" s="304"/>
      <c r="AH43" s="304"/>
      <c r="AI43" s="304"/>
      <c r="AJ43" s="304"/>
      <c r="AK43" s="304"/>
      <c r="AL43" s="304"/>
      <c r="AM43" s="304"/>
      <c r="AN43" s="304"/>
      <c r="AO43" s="304"/>
      <c r="AP43" s="304"/>
      <c r="AQ43" s="304"/>
      <c r="AR43" s="304"/>
      <c r="AS43" s="304"/>
      <c r="AT43" s="304"/>
      <c r="AU43" s="304"/>
      <c r="AV43" s="304"/>
      <c r="AW43" s="304"/>
      <c r="AX43" s="304"/>
      <c r="AY43" s="304"/>
      <c r="AZ43" s="304"/>
      <c r="BA43" s="304"/>
      <c r="BB43" s="304"/>
      <c r="BC43" s="304"/>
      <c r="BD43" s="304"/>
      <c r="BE43" s="304"/>
    </row>
    <row r="44" spans="1:57" ht="15" customHeight="1" x14ac:dyDescent="0.2">
      <c r="A44" s="144"/>
      <c r="B44" s="144"/>
      <c r="C44" s="144"/>
      <c r="D44" s="144"/>
      <c r="E44" s="144"/>
      <c r="F44" s="144"/>
      <c r="G44" s="144"/>
      <c r="H44" s="144"/>
      <c r="I44" s="144"/>
      <c r="J44" s="144"/>
      <c r="K44" s="144"/>
      <c r="L44" s="144"/>
      <c r="M44" s="144"/>
      <c r="N44" s="144"/>
      <c r="O44" s="144"/>
      <c r="P44" s="144"/>
      <c r="Q44" s="144"/>
      <c r="R44" s="144"/>
      <c r="S44" s="144"/>
      <c r="T44" s="144"/>
      <c r="U44" s="144"/>
      <c r="V44" s="144"/>
      <c r="W44" s="144"/>
      <c r="X44" s="144"/>
      <c r="Y44" s="144"/>
      <c r="Z44" s="144"/>
      <c r="AA44" s="144"/>
      <c r="AB44" s="144"/>
      <c r="AD44" s="144"/>
      <c r="AE44" s="144"/>
      <c r="AF44" s="144"/>
      <c r="AG44" s="144"/>
      <c r="AH44" s="144"/>
      <c r="AI44" s="144"/>
      <c r="AJ44" s="144"/>
      <c r="AK44" s="144"/>
      <c r="AL44" s="144"/>
      <c r="AM44" s="144"/>
      <c r="AN44" s="144"/>
      <c r="AO44" s="144"/>
      <c r="AP44" s="144"/>
      <c r="AQ44" s="144"/>
      <c r="AR44" s="144"/>
      <c r="AS44" s="144"/>
      <c r="AT44" s="144"/>
      <c r="AU44" s="144"/>
      <c r="AV44" s="144"/>
      <c r="AW44" s="144"/>
      <c r="AX44" s="144"/>
      <c r="AY44" s="144"/>
      <c r="AZ44" s="144"/>
      <c r="BA44" s="144"/>
      <c r="BB44" s="144"/>
      <c r="BC44" s="144"/>
      <c r="BD44" s="144"/>
      <c r="BE44" s="144"/>
    </row>
    <row r="45" spans="1:57" ht="15" customHeight="1" x14ac:dyDescent="0.2">
      <c r="A45" s="144"/>
      <c r="B45" s="144"/>
      <c r="C45" s="144"/>
      <c r="D45" s="144"/>
      <c r="E45" s="144"/>
      <c r="F45" s="144"/>
      <c r="G45" s="144"/>
      <c r="H45" s="144"/>
      <c r="I45" s="144"/>
      <c r="J45" s="144"/>
      <c r="K45" s="144"/>
      <c r="L45" s="144"/>
      <c r="M45" s="144"/>
      <c r="N45" s="144"/>
      <c r="O45" s="144"/>
      <c r="P45" s="144"/>
      <c r="Q45" s="144"/>
      <c r="R45" s="144"/>
      <c r="S45" s="144"/>
      <c r="T45" s="144"/>
      <c r="U45" s="144"/>
      <c r="V45" s="144"/>
      <c r="W45" s="144"/>
      <c r="X45" s="144"/>
      <c r="Y45" s="144"/>
      <c r="Z45" s="144"/>
      <c r="AA45" s="144"/>
      <c r="AB45" s="144"/>
      <c r="AD45" s="144"/>
      <c r="AE45" s="144"/>
      <c r="AF45" s="144"/>
      <c r="AG45" s="144"/>
      <c r="AH45" s="144"/>
      <c r="AI45" s="144"/>
      <c r="AJ45" s="144"/>
      <c r="AK45" s="144"/>
      <c r="AL45" s="144"/>
      <c r="AM45" s="144"/>
      <c r="AN45" s="144"/>
      <c r="AO45" s="144"/>
      <c r="AP45" s="144"/>
      <c r="AQ45" s="144"/>
      <c r="AR45" s="144"/>
      <c r="AS45" s="144"/>
      <c r="AT45" s="144"/>
      <c r="AU45" s="144"/>
      <c r="AV45" s="144"/>
      <c r="AW45" s="144"/>
      <c r="AX45" s="144"/>
      <c r="AY45" s="144"/>
      <c r="AZ45" s="144"/>
      <c r="BA45" s="144"/>
      <c r="BB45" s="144"/>
      <c r="BC45" s="144"/>
      <c r="BD45" s="144"/>
      <c r="BE45" s="144"/>
    </row>
    <row r="46" spans="1:57" ht="15" customHeight="1" x14ac:dyDescent="0.2">
      <c r="A46" s="144"/>
      <c r="B46" s="144"/>
      <c r="C46" s="144"/>
      <c r="D46" s="144"/>
      <c r="E46" s="144"/>
      <c r="F46" s="144"/>
      <c r="G46" s="144"/>
      <c r="H46" s="144"/>
      <c r="I46" s="144"/>
      <c r="J46" s="144"/>
      <c r="K46" s="144"/>
      <c r="L46" s="144"/>
      <c r="M46" s="144"/>
      <c r="N46" s="144"/>
      <c r="O46" s="144"/>
      <c r="P46" s="144"/>
      <c r="Q46" s="144"/>
      <c r="R46" s="144"/>
      <c r="S46" s="144"/>
      <c r="T46" s="144"/>
      <c r="U46" s="144"/>
      <c r="V46" s="144"/>
      <c r="W46" s="144"/>
      <c r="X46" s="144"/>
      <c r="Y46" s="144"/>
      <c r="Z46" s="144"/>
      <c r="AA46" s="144"/>
      <c r="AB46" s="144"/>
      <c r="AD46" s="144"/>
      <c r="AE46" s="144"/>
      <c r="AF46" s="144"/>
      <c r="AG46" s="144"/>
      <c r="AH46" s="144"/>
      <c r="AI46" s="144"/>
      <c r="AJ46" s="144"/>
      <c r="AK46" s="144"/>
      <c r="AL46" s="144"/>
      <c r="AM46" s="144"/>
      <c r="AN46" s="144"/>
      <c r="AO46" s="144"/>
      <c r="AP46" s="144"/>
      <c r="AQ46" s="144"/>
      <c r="AR46" s="144"/>
      <c r="AS46" s="144"/>
      <c r="AT46" s="144"/>
      <c r="AU46" s="144"/>
      <c r="AV46" s="144"/>
      <c r="AW46" s="144"/>
      <c r="AX46" s="144"/>
      <c r="AY46" s="144"/>
      <c r="AZ46" s="144"/>
      <c r="BA46" s="144"/>
      <c r="BB46" s="144"/>
      <c r="BC46" s="144"/>
      <c r="BD46" s="144"/>
      <c r="BE46" s="144"/>
    </row>
    <row r="47" spans="1:57" ht="15" customHeight="1" x14ac:dyDescent="0.2">
      <c r="A47" s="311" t="s">
        <v>288</v>
      </c>
      <c r="B47" s="311"/>
      <c r="C47" s="311"/>
      <c r="D47" s="311"/>
      <c r="E47" s="311"/>
      <c r="F47" s="311"/>
      <c r="G47" s="311"/>
      <c r="H47" s="311"/>
      <c r="I47" s="311"/>
      <c r="J47" s="311"/>
      <c r="K47" s="311"/>
      <c r="L47" s="311"/>
      <c r="M47" s="311"/>
      <c r="N47" s="311"/>
      <c r="O47" s="311"/>
      <c r="P47" s="311"/>
      <c r="Q47" s="311"/>
      <c r="R47" s="311"/>
      <c r="S47" s="311"/>
      <c r="T47" s="311"/>
      <c r="U47" s="311"/>
      <c r="V47" s="311"/>
      <c r="W47" s="311"/>
      <c r="X47" s="311"/>
      <c r="Y47" s="311"/>
      <c r="Z47" s="311"/>
      <c r="AA47" s="311"/>
      <c r="AB47" s="311"/>
      <c r="AD47" s="311" t="s">
        <v>289</v>
      </c>
      <c r="AE47" s="311"/>
      <c r="AF47" s="311"/>
      <c r="AG47" s="311"/>
      <c r="AH47" s="311"/>
      <c r="AI47" s="311"/>
      <c r="AJ47" s="311"/>
      <c r="AK47" s="311"/>
      <c r="AL47" s="311"/>
      <c r="AM47" s="311"/>
      <c r="AN47" s="311"/>
      <c r="AO47" s="311"/>
      <c r="AP47" s="311"/>
      <c r="AQ47" s="311"/>
      <c r="AR47" s="311"/>
      <c r="AS47" s="311"/>
      <c r="AT47" s="311"/>
      <c r="AU47" s="311"/>
      <c r="AV47" s="311"/>
      <c r="AW47" s="311"/>
      <c r="AX47" s="311"/>
      <c r="AY47" s="311"/>
      <c r="AZ47" s="311"/>
      <c r="BA47" s="311"/>
      <c r="BB47" s="311"/>
      <c r="BC47" s="311"/>
      <c r="BD47" s="311"/>
      <c r="BE47" s="311"/>
    </row>
    <row r="48" spans="1:57" ht="15" customHeight="1" x14ac:dyDescent="0.2">
      <c r="A48" s="312" t="s">
        <v>128</v>
      </c>
      <c r="B48" s="312"/>
      <c r="C48" s="312"/>
      <c r="D48" s="312"/>
      <c r="E48" s="312"/>
      <c r="F48" s="312"/>
      <c r="G48" s="312"/>
      <c r="H48" s="312"/>
      <c r="I48" s="312"/>
      <c r="J48" s="312"/>
      <c r="K48" s="312"/>
      <c r="L48" s="312"/>
      <c r="M48" s="312"/>
      <c r="N48" s="312"/>
      <c r="O48" s="312"/>
      <c r="P48" s="312"/>
      <c r="Q48" s="312"/>
      <c r="R48" s="312"/>
      <c r="S48" s="312"/>
      <c r="T48" s="312"/>
      <c r="U48" s="312"/>
      <c r="V48" s="312"/>
      <c r="W48" s="312"/>
      <c r="X48" s="312"/>
      <c r="Y48" s="312"/>
      <c r="Z48" s="312"/>
      <c r="AA48" s="312"/>
      <c r="AB48" s="312"/>
      <c r="AD48" s="312" t="s">
        <v>129</v>
      </c>
      <c r="AE48" s="312"/>
      <c r="AF48" s="312"/>
      <c r="AG48" s="312"/>
      <c r="AH48" s="312"/>
      <c r="AI48" s="312"/>
      <c r="AJ48" s="312"/>
      <c r="AK48" s="312"/>
      <c r="AL48" s="312"/>
      <c r="AM48" s="312"/>
      <c r="AN48" s="312"/>
      <c r="AO48" s="312"/>
      <c r="AP48" s="312"/>
      <c r="AQ48" s="312"/>
      <c r="AR48" s="312"/>
      <c r="AS48" s="312"/>
      <c r="AT48" s="312"/>
      <c r="AU48" s="312"/>
      <c r="AV48" s="312"/>
      <c r="AW48" s="312"/>
      <c r="AX48" s="312"/>
      <c r="AY48" s="312"/>
      <c r="AZ48" s="312"/>
      <c r="BA48" s="312"/>
      <c r="BB48" s="312"/>
      <c r="BC48" s="312"/>
      <c r="BD48" s="312"/>
      <c r="BE48" s="312"/>
    </row>
    <row r="49" spans="1:58" ht="15" customHeight="1" x14ac:dyDescent="0.2">
      <c r="A49" s="307" t="s">
        <v>257</v>
      </c>
      <c r="B49" s="307"/>
      <c r="C49" s="307"/>
      <c r="D49" s="307"/>
      <c r="E49" s="307"/>
      <c r="F49" s="307"/>
      <c r="G49" s="307"/>
      <c r="H49" s="307"/>
      <c r="I49" s="307"/>
      <c r="J49" s="307"/>
      <c r="K49" s="307"/>
      <c r="L49" s="307"/>
      <c r="M49" s="307"/>
      <c r="N49" s="307"/>
      <c r="O49" s="307"/>
      <c r="P49" s="307"/>
      <c r="Q49" s="307"/>
      <c r="R49" s="307"/>
      <c r="S49" s="307"/>
      <c r="T49" s="307"/>
      <c r="U49" s="307"/>
      <c r="V49" s="307"/>
      <c r="W49" s="307"/>
      <c r="X49" s="307"/>
      <c r="Y49" s="307"/>
      <c r="Z49" s="307"/>
      <c r="AA49" s="307"/>
      <c r="AB49" s="307"/>
      <c r="AD49" s="307" t="s">
        <v>257</v>
      </c>
      <c r="AE49" s="307"/>
      <c r="AF49" s="307"/>
      <c r="AG49" s="307"/>
      <c r="AH49" s="307"/>
      <c r="AI49" s="307"/>
      <c r="AJ49" s="307"/>
      <c r="AK49" s="307"/>
      <c r="AL49" s="307"/>
      <c r="AM49" s="307"/>
      <c r="AN49" s="307"/>
      <c r="AO49" s="307"/>
      <c r="AP49" s="307"/>
      <c r="AQ49" s="307"/>
      <c r="AR49" s="307"/>
      <c r="AS49" s="307"/>
      <c r="AT49" s="307"/>
      <c r="AU49" s="307"/>
      <c r="AV49" s="307"/>
      <c r="AW49" s="307"/>
      <c r="AX49" s="307"/>
      <c r="AY49" s="307"/>
      <c r="AZ49" s="307"/>
      <c r="BA49" s="307"/>
      <c r="BB49" s="307"/>
      <c r="BC49" s="307"/>
      <c r="BD49" s="307"/>
      <c r="BE49" s="307"/>
    </row>
    <row r="50" spans="1:58" ht="15" customHeight="1" x14ac:dyDescent="0.2">
      <c r="A50" s="307" t="s">
        <v>268</v>
      </c>
      <c r="B50" s="307"/>
      <c r="C50" s="307"/>
      <c r="D50" s="307"/>
      <c r="E50" s="307"/>
      <c r="F50" s="307"/>
      <c r="G50" s="307"/>
      <c r="H50" s="307"/>
      <c r="I50" s="307"/>
      <c r="J50" s="307"/>
      <c r="K50" s="307"/>
      <c r="L50" s="307"/>
      <c r="M50" s="307"/>
      <c r="N50" s="307"/>
      <c r="O50" s="307"/>
      <c r="P50" s="307"/>
      <c r="Q50" s="307"/>
      <c r="R50" s="307"/>
      <c r="S50" s="307"/>
      <c r="T50" s="307"/>
      <c r="U50" s="307"/>
      <c r="V50" s="307"/>
      <c r="W50" s="307"/>
      <c r="X50" s="307"/>
      <c r="Y50" s="307"/>
      <c r="Z50" s="307"/>
      <c r="AA50" s="307"/>
      <c r="AB50" s="307"/>
      <c r="AD50" s="307" t="s">
        <v>268</v>
      </c>
      <c r="AE50" s="307"/>
      <c r="AF50" s="307"/>
      <c r="AG50" s="307"/>
      <c r="AH50" s="307"/>
      <c r="AI50" s="307"/>
      <c r="AJ50" s="307"/>
      <c r="AK50" s="307"/>
      <c r="AL50" s="307"/>
      <c r="AM50" s="307"/>
      <c r="AN50" s="307"/>
      <c r="AO50" s="307"/>
      <c r="AP50" s="307"/>
      <c r="AQ50" s="307"/>
      <c r="AR50" s="307"/>
      <c r="AS50" s="307"/>
      <c r="AT50" s="307"/>
      <c r="AU50" s="307"/>
      <c r="AV50" s="307"/>
      <c r="AW50" s="307"/>
      <c r="AX50" s="307"/>
      <c r="AY50" s="307"/>
      <c r="AZ50" s="307"/>
      <c r="BA50" s="307"/>
      <c r="BB50" s="307"/>
      <c r="BC50" s="307"/>
      <c r="BD50" s="307"/>
      <c r="BE50" s="307"/>
    </row>
    <row r="51" spans="1:58" ht="15" customHeight="1" x14ac:dyDescent="0.2">
      <c r="A51" s="307" t="s">
        <v>250</v>
      </c>
      <c r="B51" s="307"/>
      <c r="C51" s="307"/>
      <c r="D51" s="307"/>
      <c r="E51" s="307"/>
      <c r="F51" s="307"/>
      <c r="G51" s="307"/>
      <c r="H51" s="307"/>
      <c r="I51" s="307"/>
      <c r="J51" s="307"/>
      <c r="K51" s="307"/>
      <c r="L51" s="307"/>
      <c r="M51" s="307"/>
      <c r="N51" s="307"/>
      <c r="O51" s="307"/>
      <c r="P51" s="307"/>
      <c r="Q51" s="307"/>
      <c r="R51" s="307"/>
      <c r="S51" s="307"/>
      <c r="T51" s="307"/>
      <c r="U51" s="307"/>
      <c r="V51" s="307"/>
      <c r="W51" s="307"/>
      <c r="X51" s="307"/>
      <c r="Y51" s="307"/>
      <c r="Z51" s="307"/>
      <c r="AA51" s="307"/>
      <c r="AB51" s="307"/>
      <c r="AD51" s="307" t="s">
        <v>250</v>
      </c>
      <c r="AE51" s="307"/>
      <c r="AF51" s="307"/>
      <c r="AG51" s="307"/>
      <c r="AH51" s="307"/>
      <c r="AI51" s="307"/>
      <c r="AJ51" s="307"/>
      <c r="AK51" s="307"/>
      <c r="AL51" s="307"/>
      <c r="AM51" s="307"/>
      <c r="AN51" s="307"/>
      <c r="AO51" s="307"/>
      <c r="AP51" s="307"/>
      <c r="AQ51" s="307"/>
      <c r="AR51" s="307"/>
      <c r="AS51" s="307"/>
      <c r="AT51" s="307"/>
      <c r="AU51" s="307"/>
      <c r="AV51" s="307"/>
      <c r="AW51" s="307"/>
      <c r="AX51" s="307"/>
      <c r="AY51" s="307"/>
      <c r="AZ51" s="307"/>
      <c r="BA51" s="307"/>
      <c r="BB51" s="307"/>
      <c r="BC51" s="307"/>
      <c r="BD51" s="307"/>
      <c r="BE51" s="307"/>
    </row>
    <row r="52" spans="1:58" ht="15" customHeight="1" x14ac:dyDescent="0.2">
      <c r="A52" s="307" t="s">
        <v>259</v>
      </c>
      <c r="B52" s="307"/>
      <c r="C52" s="307"/>
      <c r="D52" s="307"/>
      <c r="E52" s="307"/>
      <c r="F52" s="307"/>
      <c r="G52" s="307"/>
      <c r="H52" s="307"/>
      <c r="I52" s="307"/>
      <c r="J52" s="307"/>
      <c r="K52" s="307"/>
      <c r="L52" s="307"/>
      <c r="M52" s="307"/>
      <c r="N52" s="307"/>
      <c r="O52" s="307"/>
      <c r="P52" s="307"/>
      <c r="Q52" s="307"/>
      <c r="R52" s="307"/>
      <c r="S52" s="307"/>
      <c r="T52" s="307"/>
      <c r="U52" s="307"/>
      <c r="V52" s="307"/>
      <c r="W52" s="307"/>
      <c r="X52" s="307"/>
      <c r="Y52" s="307"/>
      <c r="Z52" s="307"/>
      <c r="AA52" s="307"/>
      <c r="AB52" s="307"/>
      <c r="AD52" s="307" t="s">
        <v>259</v>
      </c>
      <c r="AE52" s="307"/>
      <c r="AF52" s="307"/>
      <c r="AG52" s="307"/>
      <c r="AH52" s="307"/>
      <c r="AI52" s="307"/>
      <c r="AJ52" s="307"/>
      <c r="AK52" s="307"/>
      <c r="AL52" s="307"/>
      <c r="AM52" s="307"/>
      <c r="AN52" s="307"/>
      <c r="AO52" s="307"/>
      <c r="AP52" s="307"/>
      <c r="AQ52" s="307"/>
      <c r="AR52" s="307"/>
      <c r="AS52" s="307"/>
      <c r="AT52" s="307"/>
      <c r="AU52" s="307"/>
      <c r="AV52" s="307"/>
      <c r="AW52" s="307"/>
      <c r="AX52" s="307"/>
      <c r="AY52" s="307"/>
      <c r="AZ52" s="307"/>
      <c r="BA52" s="307"/>
      <c r="BB52" s="307"/>
      <c r="BC52" s="307"/>
      <c r="BD52" s="307"/>
      <c r="BE52" s="307"/>
    </row>
    <row r="53" spans="1:58" ht="15" customHeight="1" thickBot="1" x14ac:dyDescent="0.25">
      <c r="A53" s="102"/>
      <c r="B53" s="160"/>
      <c r="C53" s="160"/>
      <c r="D53" s="160"/>
      <c r="E53" s="102"/>
      <c r="F53" s="103"/>
      <c r="G53" s="102"/>
      <c r="H53" s="102"/>
      <c r="I53" s="102"/>
      <c r="J53" s="102"/>
      <c r="K53" s="102"/>
      <c r="L53" s="102"/>
      <c r="M53" s="102"/>
      <c r="N53" s="102"/>
      <c r="O53" s="102"/>
      <c r="P53" s="102"/>
      <c r="Q53" s="102"/>
      <c r="R53" s="102"/>
      <c r="S53" s="102"/>
      <c r="T53" s="102"/>
      <c r="U53" s="102"/>
      <c r="V53" s="102"/>
      <c r="W53" s="102"/>
      <c r="X53" s="102"/>
      <c r="Y53" s="102"/>
      <c r="Z53" s="102"/>
      <c r="AA53" s="102"/>
      <c r="AB53" s="102"/>
      <c r="AD53" s="102"/>
      <c r="AE53" s="145"/>
      <c r="AF53" s="102"/>
      <c r="AG53" s="102"/>
      <c r="AH53" s="102"/>
      <c r="AI53" s="103"/>
      <c r="AJ53" s="102"/>
      <c r="AK53" s="102"/>
      <c r="AL53" s="102"/>
      <c r="AM53" s="102"/>
      <c r="AN53" s="102"/>
      <c r="AO53" s="102"/>
      <c r="AP53" s="102"/>
      <c r="AQ53" s="102"/>
      <c r="AR53" s="102"/>
      <c r="AS53" s="102"/>
      <c r="AT53" s="102"/>
      <c r="AU53" s="102"/>
      <c r="AV53" s="102"/>
      <c r="AW53" s="102"/>
      <c r="AX53" s="102"/>
      <c r="AY53" s="102"/>
      <c r="AZ53" s="102"/>
      <c r="BA53" s="102"/>
      <c r="BB53" s="102"/>
      <c r="BC53" s="102"/>
      <c r="BD53" s="102"/>
      <c r="BE53" s="102"/>
    </row>
    <row r="54" spans="1:58" ht="15" customHeight="1" x14ac:dyDescent="0.2">
      <c r="A54" s="309" t="s">
        <v>264</v>
      </c>
      <c r="B54" s="302" t="s">
        <v>265</v>
      </c>
      <c r="C54" s="302"/>
      <c r="D54" s="302"/>
      <c r="E54" s="111"/>
      <c r="F54" s="302" t="s">
        <v>116</v>
      </c>
      <c r="G54" s="302"/>
      <c r="H54" s="302"/>
      <c r="I54" s="111"/>
      <c r="J54" s="302" t="s">
        <v>117</v>
      </c>
      <c r="K54" s="302"/>
      <c r="L54" s="302"/>
      <c r="M54" s="111"/>
      <c r="N54" s="302" t="s">
        <v>118</v>
      </c>
      <c r="O54" s="302"/>
      <c r="P54" s="302"/>
      <c r="Q54" s="111"/>
      <c r="R54" s="302" t="s">
        <v>119</v>
      </c>
      <c r="S54" s="302"/>
      <c r="T54" s="302"/>
      <c r="U54" s="111"/>
      <c r="V54" s="302" t="s">
        <v>120</v>
      </c>
      <c r="W54" s="302"/>
      <c r="X54" s="302"/>
      <c r="Y54" s="111"/>
      <c r="Z54" s="302" t="s">
        <v>121</v>
      </c>
      <c r="AA54" s="302"/>
      <c r="AB54" s="302"/>
      <c r="AD54" s="309" t="s">
        <v>264</v>
      </c>
      <c r="AE54" s="302" t="s">
        <v>265</v>
      </c>
      <c r="AF54" s="302"/>
      <c r="AG54" s="302"/>
      <c r="AH54" s="111"/>
      <c r="AI54" s="302" t="s">
        <v>116</v>
      </c>
      <c r="AJ54" s="302"/>
      <c r="AK54" s="302"/>
      <c r="AL54" s="111"/>
      <c r="AM54" s="302" t="s">
        <v>117</v>
      </c>
      <c r="AN54" s="302"/>
      <c r="AO54" s="302"/>
      <c r="AP54" s="111"/>
      <c r="AQ54" s="302" t="s">
        <v>118</v>
      </c>
      <c r="AR54" s="302"/>
      <c r="AS54" s="302"/>
      <c r="AT54" s="111"/>
      <c r="AU54" s="302" t="s">
        <v>119</v>
      </c>
      <c r="AV54" s="302"/>
      <c r="AW54" s="302"/>
      <c r="AX54" s="111"/>
      <c r="AY54" s="302" t="s">
        <v>120</v>
      </c>
      <c r="AZ54" s="302"/>
      <c r="BA54" s="302"/>
      <c r="BB54" s="111"/>
      <c r="BC54" s="302" t="s">
        <v>121</v>
      </c>
      <c r="BD54" s="302"/>
      <c r="BE54" s="302"/>
    </row>
    <row r="55" spans="1:58" ht="15" customHeight="1" thickBot="1" x14ac:dyDescent="0.25">
      <c r="A55" s="310"/>
      <c r="B55" s="112" t="s">
        <v>70</v>
      </c>
      <c r="C55" s="112" t="s">
        <v>71</v>
      </c>
      <c r="D55" s="112" t="s">
        <v>72</v>
      </c>
      <c r="E55" s="113"/>
      <c r="F55" s="112" t="s">
        <v>70</v>
      </c>
      <c r="G55" s="112" t="s">
        <v>71</v>
      </c>
      <c r="H55" s="112" t="s">
        <v>72</v>
      </c>
      <c r="I55" s="113"/>
      <c r="J55" s="112" t="s">
        <v>70</v>
      </c>
      <c r="K55" s="112" t="s">
        <v>71</v>
      </c>
      <c r="L55" s="112" t="s">
        <v>72</v>
      </c>
      <c r="M55" s="113"/>
      <c r="N55" s="112" t="s">
        <v>70</v>
      </c>
      <c r="O55" s="112" t="s">
        <v>71</v>
      </c>
      <c r="P55" s="112" t="s">
        <v>72</v>
      </c>
      <c r="Q55" s="113"/>
      <c r="R55" s="112" t="s">
        <v>70</v>
      </c>
      <c r="S55" s="112" t="s">
        <v>71</v>
      </c>
      <c r="T55" s="112" t="s">
        <v>72</v>
      </c>
      <c r="U55" s="113"/>
      <c r="V55" s="112" t="s">
        <v>70</v>
      </c>
      <c r="W55" s="112" t="s">
        <v>71</v>
      </c>
      <c r="X55" s="112" t="s">
        <v>72</v>
      </c>
      <c r="Y55" s="113"/>
      <c r="Z55" s="112" t="s">
        <v>70</v>
      </c>
      <c r="AA55" s="112" t="s">
        <v>71</v>
      </c>
      <c r="AB55" s="112" t="s">
        <v>72</v>
      </c>
      <c r="AD55" s="310"/>
      <c r="AE55" s="112" t="s">
        <v>70</v>
      </c>
      <c r="AF55" s="112" t="s">
        <v>71</v>
      </c>
      <c r="AG55" s="112" t="s">
        <v>72</v>
      </c>
      <c r="AH55" s="113"/>
      <c r="AI55" s="112" t="s">
        <v>70</v>
      </c>
      <c r="AJ55" s="112" t="s">
        <v>71</v>
      </c>
      <c r="AK55" s="112" t="s">
        <v>72</v>
      </c>
      <c r="AL55" s="113"/>
      <c r="AM55" s="112" t="s">
        <v>70</v>
      </c>
      <c r="AN55" s="112" t="s">
        <v>71</v>
      </c>
      <c r="AO55" s="112" t="s">
        <v>72</v>
      </c>
      <c r="AP55" s="113"/>
      <c r="AQ55" s="112" t="s">
        <v>70</v>
      </c>
      <c r="AR55" s="112" t="s">
        <v>71</v>
      </c>
      <c r="AS55" s="112" t="s">
        <v>72</v>
      </c>
      <c r="AT55" s="113"/>
      <c r="AU55" s="112" t="s">
        <v>70</v>
      </c>
      <c r="AV55" s="112" t="s">
        <v>71</v>
      </c>
      <c r="AW55" s="112" t="s">
        <v>72</v>
      </c>
      <c r="AX55" s="113"/>
      <c r="AY55" s="112" t="s">
        <v>70</v>
      </c>
      <c r="AZ55" s="112" t="s">
        <v>71</v>
      </c>
      <c r="BA55" s="112" t="s">
        <v>72</v>
      </c>
      <c r="BB55" s="113"/>
      <c r="BC55" s="112" t="s">
        <v>70</v>
      </c>
      <c r="BD55" s="112" t="s">
        <v>71</v>
      </c>
      <c r="BE55" s="112" t="s">
        <v>72</v>
      </c>
    </row>
    <row r="56" spans="1:58" ht="15" customHeight="1" x14ac:dyDescent="0.2">
      <c r="A56" s="106"/>
      <c r="B56" s="100"/>
      <c r="C56" s="100"/>
      <c r="D56" s="100"/>
      <c r="E56" s="101"/>
      <c r="F56" s="100"/>
      <c r="G56" s="100"/>
      <c r="H56" s="100"/>
      <c r="I56" s="101"/>
      <c r="J56" s="100"/>
      <c r="K56" s="100"/>
      <c r="L56" s="100"/>
      <c r="M56" s="101"/>
      <c r="N56" s="100"/>
      <c r="O56" s="100"/>
      <c r="P56" s="100"/>
      <c r="Q56" s="101"/>
      <c r="R56" s="100"/>
      <c r="S56" s="100"/>
      <c r="T56" s="100"/>
      <c r="U56" s="101"/>
      <c r="V56" s="100"/>
      <c r="W56" s="100"/>
      <c r="X56" s="100"/>
      <c r="Y56" s="101"/>
      <c r="Z56" s="100"/>
      <c r="AA56" s="100"/>
      <c r="AB56" s="100"/>
      <c r="AD56" s="106"/>
      <c r="AE56" s="100"/>
      <c r="AF56" s="100"/>
      <c r="AG56" s="100"/>
      <c r="AH56" s="101"/>
      <c r="AI56" s="100"/>
      <c r="AJ56" s="100"/>
      <c r="AK56" s="100"/>
      <c r="AL56" s="101"/>
      <c r="AM56" s="100"/>
      <c r="AN56" s="100"/>
      <c r="AO56" s="100"/>
      <c r="AP56" s="101"/>
      <c r="AQ56" s="100"/>
      <c r="AR56" s="100"/>
      <c r="AS56" s="100"/>
      <c r="AT56" s="101"/>
      <c r="AU56" s="100"/>
      <c r="AV56" s="100"/>
      <c r="AW56" s="100"/>
      <c r="AX56" s="101"/>
      <c r="AY56" s="100"/>
      <c r="AZ56" s="100"/>
      <c r="BA56" s="100"/>
      <c r="BB56" s="101"/>
      <c r="BC56" s="100"/>
      <c r="BD56" s="100"/>
      <c r="BE56" s="100"/>
    </row>
    <row r="57" spans="1:58" ht="15" customHeight="1" x14ac:dyDescent="0.25">
      <c r="A57" s="154" t="s">
        <v>266</v>
      </c>
      <c r="B57" s="156">
        <f>+F57+J57+N57+R57+V57+Z57</f>
        <v>98917</v>
      </c>
      <c r="C57" s="156">
        <f>+G57+K57+O57+S57+W57+AA57</f>
        <v>52267</v>
      </c>
      <c r="D57" s="156">
        <f>+H57+L57+P57+T57+X57+AB57</f>
        <v>46650</v>
      </c>
      <c r="E57" s="156"/>
      <c r="F57" s="156">
        <f>SUM(F59:F85)</f>
        <v>24027</v>
      </c>
      <c r="G57" s="156">
        <f>SUM(G59:G85)</f>
        <v>13325</v>
      </c>
      <c r="H57" s="156">
        <f>SUM(H59:H85)</f>
        <v>10702</v>
      </c>
      <c r="I57" s="156"/>
      <c r="J57" s="156">
        <f>SUM(J59:J85)</f>
        <v>23106</v>
      </c>
      <c r="K57" s="156">
        <f>SUM(K59:K85)</f>
        <v>12427</v>
      </c>
      <c r="L57" s="156">
        <f>SUM(L59:L85)</f>
        <v>10679</v>
      </c>
      <c r="M57" s="156"/>
      <c r="N57" s="156">
        <f>SUM(N59:N85)</f>
        <v>17204</v>
      </c>
      <c r="O57" s="156">
        <f>SUM(O59:O85)</f>
        <v>9288</v>
      </c>
      <c r="P57" s="156">
        <f>SUM(P59:P85)</f>
        <v>7916</v>
      </c>
      <c r="Q57" s="156"/>
      <c r="R57" s="156">
        <f>SUM(R59:R85)</f>
        <v>21006</v>
      </c>
      <c r="S57" s="156">
        <f>SUM(S59:S85)</f>
        <v>10535</v>
      </c>
      <c r="T57" s="156">
        <f>SUM(T59:T85)</f>
        <v>10471</v>
      </c>
      <c r="U57" s="156"/>
      <c r="V57" s="156">
        <f>SUM(V59:V85)</f>
        <v>11523</v>
      </c>
      <c r="W57" s="156">
        <f>SUM(W59:W85)</f>
        <v>5699</v>
      </c>
      <c r="X57" s="156">
        <f>SUM(X59:X85)</f>
        <v>5824</v>
      </c>
      <c r="Y57" s="156"/>
      <c r="Z57" s="156">
        <f>SUM(Z59:Z85)</f>
        <v>2051</v>
      </c>
      <c r="AA57" s="156">
        <f>SUM(AA59:AA85)</f>
        <v>993</v>
      </c>
      <c r="AB57" s="156">
        <f>SUM(AB59:AB85)</f>
        <v>1058</v>
      </c>
      <c r="AC57" s="158"/>
      <c r="AD57" s="154" t="s">
        <v>266</v>
      </c>
      <c r="AE57" s="162">
        <f>+B57/(B57+B13+B104)*100</f>
        <v>29.397848887145333</v>
      </c>
      <c r="AF57" s="162">
        <f>+C57/(C57+C13+C104)*100</f>
        <v>31.651265033245728</v>
      </c>
      <c r="AG57" s="162">
        <f>+D57/(D57+D13+D104)*100</f>
        <v>27.226090356769756</v>
      </c>
      <c r="AH57" s="163"/>
      <c r="AI57" s="162">
        <f>+F57/(F57+F13+F104)*100</f>
        <v>29.8242347508751</v>
      </c>
      <c r="AJ57" s="162">
        <f>+G57/(G57+G13+G104)*100</f>
        <v>31.764004767580449</v>
      </c>
      <c r="AK57" s="162">
        <f>+H57/(H57+H13+H104)*100</f>
        <v>27.716771987983012</v>
      </c>
      <c r="AL57" s="163"/>
      <c r="AM57" s="162">
        <f>+J57/(J57+J13+J104)*100</f>
        <v>33.95344736378064</v>
      </c>
      <c r="AN57" s="162">
        <f>+K57/(K57+K13+K104)*100</f>
        <v>36.022378108875877</v>
      </c>
      <c r="AO57" s="162">
        <f>+L57/(L57+L13+L104)*100</f>
        <v>31.82630982893247</v>
      </c>
      <c r="AP57" s="163"/>
      <c r="AQ57" s="162">
        <f>+N57/(N57+N13+N104)*100</f>
        <v>29.446802683828565</v>
      </c>
      <c r="AR57" s="162">
        <f>+O57/(O57+O13+O104)*100</f>
        <v>32.264563865633797</v>
      </c>
      <c r="AS57" s="162">
        <f>+P57/(P57+P13+P104)*100</f>
        <v>26.70985592333907</v>
      </c>
      <c r="AT57" s="163"/>
      <c r="AU57" s="162">
        <f>+R57/(R57+R13+R104)*100</f>
        <v>32.938704467407838</v>
      </c>
      <c r="AV57" s="162">
        <f>+S57/(S57+S13+S104)*100</f>
        <v>34.848334491085311</v>
      </c>
      <c r="AW57" s="162">
        <f>+T57/(T57+T13+T104)*100</f>
        <v>31.217577961958142</v>
      </c>
      <c r="AX57" s="163"/>
      <c r="AY57" s="162">
        <f>+V57/(V57+V13+V104)*100</f>
        <v>22.332260940346522</v>
      </c>
      <c r="AZ57" s="162">
        <f>+W57/(W57+W13+W104)*100</f>
        <v>24.150351724722434</v>
      </c>
      <c r="BA57" s="162">
        <f>+X57/(X57+X13+X104)*100</f>
        <v>20.8</v>
      </c>
      <c r="BB57" s="163"/>
      <c r="BC57" s="162">
        <f>+Z57/(Z57+Z13+Z104)*100</f>
        <v>14.579186806937731</v>
      </c>
      <c r="BD57" s="162">
        <f>+AA57/(AA57+AA13+AA104)*100</f>
        <v>16.359143327841846</v>
      </c>
      <c r="BE57" s="162">
        <f>+AB57/(AB57+AB13+AB104)*100</f>
        <v>13.228307076769191</v>
      </c>
      <c r="BF57" s="164"/>
    </row>
    <row r="58" spans="1:58" ht="15" customHeight="1" x14ac:dyDescent="0.2">
      <c r="A58" s="110"/>
      <c r="B58" s="148"/>
      <c r="C58" s="148"/>
      <c r="D58" s="148"/>
      <c r="E58" s="148"/>
      <c r="F58" s="148"/>
      <c r="G58" s="148"/>
      <c r="H58" s="148"/>
      <c r="I58" s="148"/>
      <c r="J58" s="148"/>
      <c r="K58" s="148"/>
      <c r="L58" s="148"/>
      <c r="M58" s="148"/>
      <c r="N58" s="148"/>
      <c r="O58" s="148"/>
      <c r="P58" s="148"/>
      <c r="Q58" s="148"/>
      <c r="R58" s="148"/>
      <c r="S58" s="148"/>
      <c r="T58" s="148"/>
      <c r="U58" s="148"/>
      <c r="V58" s="148"/>
      <c r="W58" s="148"/>
      <c r="X58" s="148"/>
      <c r="Y58" s="148"/>
      <c r="Z58" s="148"/>
      <c r="AA58" s="148"/>
      <c r="AB58" s="148"/>
      <c r="AD58" s="110"/>
      <c r="AE58" s="146"/>
      <c r="AF58" s="146"/>
      <c r="AG58" s="146"/>
      <c r="AH58" s="146"/>
      <c r="AI58" s="146"/>
      <c r="AJ58" s="146"/>
      <c r="AK58" s="146"/>
      <c r="AL58" s="146"/>
      <c r="AM58" s="146"/>
      <c r="AN58" s="146"/>
      <c r="AO58" s="146"/>
      <c r="AP58" s="146"/>
      <c r="AQ58" s="146"/>
      <c r="AR58" s="146"/>
      <c r="AS58" s="146"/>
      <c r="AT58" s="146"/>
      <c r="AU58" s="146"/>
      <c r="AV58" s="146"/>
      <c r="AW58" s="146"/>
      <c r="AX58" s="146"/>
      <c r="AY58" s="146"/>
      <c r="AZ58" s="146"/>
      <c r="BA58" s="146"/>
      <c r="BB58" s="146"/>
      <c r="BC58" s="146"/>
      <c r="BD58" s="146"/>
      <c r="BE58" s="146"/>
    </row>
    <row r="59" spans="1:58" ht="15" customHeight="1" x14ac:dyDescent="0.2">
      <c r="A59" s="110" t="s">
        <v>79</v>
      </c>
      <c r="B59" s="121">
        <v>6202</v>
      </c>
      <c r="C59" s="121">
        <v>3174</v>
      </c>
      <c r="D59" s="121">
        <v>3028</v>
      </c>
      <c r="E59" s="121"/>
      <c r="F59" s="121">
        <v>1468</v>
      </c>
      <c r="G59" s="121">
        <v>794</v>
      </c>
      <c r="H59" s="121">
        <v>674</v>
      </c>
      <c r="I59" s="121"/>
      <c r="J59" s="121">
        <v>1526</v>
      </c>
      <c r="K59" s="121">
        <v>777</v>
      </c>
      <c r="L59" s="121">
        <v>749</v>
      </c>
      <c r="M59" s="121"/>
      <c r="N59" s="121">
        <v>1075</v>
      </c>
      <c r="O59" s="121">
        <v>566</v>
      </c>
      <c r="P59" s="121">
        <v>509</v>
      </c>
      <c r="Q59" s="121"/>
      <c r="R59" s="121">
        <v>1357</v>
      </c>
      <c r="S59" s="121">
        <v>676</v>
      </c>
      <c r="T59" s="121">
        <v>681</v>
      </c>
      <c r="U59" s="121"/>
      <c r="V59" s="121">
        <v>714</v>
      </c>
      <c r="W59" s="121">
        <v>338</v>
      </c>
      <c r="X59" s="121">
        <v>376</v>
      </c>
      <c r="Y59" s="121"/>
      <c r="Z59" s="121">
        <v>62</v>
      </c>
      <c r="AA59" s="121">
        <v>23</v>
      </c>
      <c r="AB59" s="121">
        <v>39</v>
      </c>
      <c r="AD59" s="110" t="s">
        <v>79</v>
      </c>
      <c r="AE59" s="105">
        <f t="shared" ref="AE59:AE85" si="22">+B59/(B59+B15+B106)*100</f>
        <v>29.748656945510358</v>
      </c>
      <c r="AF59" s="105">
        <f t="shared" ref="AF59:AF85" si="23">+C59/(C59+C15+C106)*100</f>
        <v>30.142450142450144</v>
      </c>
      <c r="AG59" s="105">
        <f t="shared" ref="AG59:AG85" si="24">+D59/(D59+D15+D106)*100</f>
        <v>29.346772630354717</v>
      </c>
      <c r="AH59" s="146"/>
      <c r="AI59" s="105">
        <f t="shared" ref="AI59:AI85" si="25">+F59/(F59+F15+F106)*100</f>
        <v>27.521559805024371</v>
      </c>
      <c r="AJ59" s="105">
        <f t="shared" ref="AJ59:AJ85" si="26">+G59/(G59+G15+G106)*100</f>
        <v>27.464545140089935</v>
      </c>
      <c r="AK59" s="105">
        <f t="shared" ref="AK59:AK85" si="27">+H59/(H59+H15+H106)*100</f>
        <v>27.589029881293492</v>
      </c>
      <c r="AL59" s="108"/>
      <c r="AM59" s="105">
        <f t="shared" ref="AM59:AM85" si="28">+J59/(J59+J15+J106)*100</f>
        <v>35.242494226327949</v>
      </c>
      <c r="AN59" s="105">
        <f t="shared" ref="AN59:AN85" si="29">+K59/(K59+K15+K106)*100</f>
        <v>35.382513661202189</v>
      </c>
      <c r="AO59" s="105">
        <f t="shared" ref="AO59:AO85" si="30">+L59/(L59+L15+L106)*100</f>
        <v>35.098406747891289</v>
      </c>
      <c r="AP59" s="108"/>
      <c r="AQ59" s="105">
        <f t="shared" ref="AQ59:AQ85" si="31">+N59/(N59+N15+N106)*100</f>
        <v>28.598031391327481</v>
      </c>
      <c r="AR59" s="105">
        <f t="shared" ref="AR59:AR85" si="32">+O59/(O59+O15+O106)*100</f>
        <v>30.760869565217391</v>
      </c>
      <c r="AS59" s="105">
        <f t="shared" ref="AS59:AS85" si="33">+P59/(P59+P15+P106)*100</f>
        <v>26.524231370505468</v>
      </c>
      <c r="AT59" s="108"/>
      <c r="AU59" s="105">
        <f t="shared" ref="AU59:AU85" si="34">+R59/(R59+R15+R106)*100</f>
        <v>35.956544780074189</v>
      </c>
      <c r="AV59" s="105">
        <f t="shared" ref="AV59:AV85" si="35">+S59/(S59+S15+S106)*100</f>
        <v>35.843054082714744</v>
      </c>
      <c r="AW59" s="105">
        <f t="shared" ref="AW59:AW85" si="36">+T59/(T59+T15+T106)*100</f>
        <v>36.069915254237287</v>
      </c>
      <c r="AX59" s="108"/>
      <c r="AY59" s="105">
        <f t="shared" ref="AY59:AY85" si="37">+V59/(V59+V15+V106)*100</f>
        <v>24.228028503562946</v>
      </c>
      <c r="AZ59" s="105">
        <f t="shared" ref="AZ59:AZ85" si="38">+W59/(W59+W15+W106)*100</f>
        <v>24.142857142857142</v>
      </c>
      <c r="BA59" s="105">
        <f t="shared" ref="BA59:BA85" si="39">+X59/(X59+X15+X106)*100</f>
        <v>24.305106658047833</v>
      </c>
      <c r="BB59" s="146"/>
      <c r="BC59" s="105">
        <f t="shared" ref="BC59:BC78" si="40">+Z59/(Z59+Z15+Z106)*100</f>
        <v>8.8068181818181817</v>
      </c>
      <c r="BD59" s="105">
        <f t="shared" ref="BD59:BD78" si="41">+AA59/(AA59+AA15+AA106)*100</f>
        <v>7.2555205047318623</v>
      </c>
      <c r="BE59" s="105">
        <f t="shared" ref="BE59:BE78" si="42">+AB59/(AB59+AB15+AB106)*100</f>
        <v>10.077519379844961</v>
      </c>
    </row>
    <row r="60" spans="1:58" ht="15" customHeight="1" x14ac:dyDescent="0.2">
      <c r="A60" s="110" t="s">
        <v>80</v>
      </c>
      <c r="B60" s="121">
        <v>6616</v>
      </c>
      <c r="C60" s="121">
        <v>3533</v>
      </c>
      <c r="D60" s="121">
        <v>3083</v>
      </c>
      <c r="E60" s="121"/>
      <c r="F60" s="121">
        <v>1665</v>
      </c>
      <c r="G60" s="121">
        <v>907</v>
      </c>
      <c r="H60" s="121">
        <v>758</v>
      </c>
      <c r="I60" s="121"/>
      <c r="J60" s="121">
        <v>1483</v>
      </c>
      <c r="K60" s="121">
        <v>802</v>
      </c>
      <c r="L60" s="121">
        <v>681</v>
      </c>
      <c r="M60" s="121"/>
      <c r="N60" s="121">
        <v>1283</v>
      </c>
      <c r="O60" s="121">
        <v>719</v>
      </c>
      <c r="P60" s="121">
        <v>564</v>
      </c>
      <c r="Q60" s="121"/>
      <c r="R60" s="121">
        <v>1359</v>
      </c>
      <c r="S60" s="121">
        <v>682</v>
      </c>
      <c r="T60" s="121">
        <v>677</v>
      </c>
      <c r="U60" s="121"/>
      <c r="V60" s="121">
        <v>763</v>
      </c>
      <c r="W60" s="121">
        <v>393</v>
      </c>
      <c r="X60" s="121">
        <v>370</v>
      </c>
      <c r="Y60" s="121"/>
      <c r="Z60" s="121">
        <v>63</v>
      </c>
      <c r="AA60" s="121">
        <v>30</v>
      </c>
      <c r="AB60" s="121">
        <v>33</v>
      </c>
      <c r="AD60" s="110" t="s">
        <v>80</v>
      </c>
      <c r="AE60" s="105">
        <f t="shared" si="22"/>
        <v>27.858015074318921</v>
      </c>
      <c r="AF60" s="105">
        <f t="shared" si="23"/>
        <v>30.109084711095964</v>
      </c>
      <c r="AG60" s="105">
        <f t="shared" si="24"/>
        <v>25.659592176446111</v>
      </c>
      <c r="AH60" s="146"/>
      <c r="AI60" s="105">
        <f t="shared" si="25"/>
        <v>29.732142857142858</v>
      </c>
      <c r="AJ60" s="105">
        <f t="shared" si="26"/>
        <v>31.114922813036021</v>
      </c>
      <c r="AK60" s="105">
        <f t="shared" si="27"/>
        <v>28.23091247672253</v>
      </c>
      <c r="AL60" s="108"/>
      <c r="AM60" s="105">
        <f t="shared" si="28"/>
        <v>30.228291887484716</v>
      </c>
      <c r="AN60" s="105">
        <f t="shared" si="29"/>
        <v>32.575142160844841</v>
      </c>
      <c r="AO60" s="105">
        <f t="shared" si="30"/>
        <v>27.864157119476268</v>
      </c>
      <c r="AP60" s="108"/>
      <c r="AQ60" s="105">
        <f t="shared" si="31"/>
        <v>29.292237442922374</v>
      </c>
      <c r="AR60" s="105">
        <f t="shared" si="32"/>
        <v>32.831050228310502</v>
      </c>
      <c r="AS60" s="105">
        <f t="shared" si="33"/>
        <v>25.753424657534246</v>
      </c>
      <c r="AT60" s="108"/>
      <c r="AU60" s="105">
        <f t="shared" si="34"/>
        <v>31.191186596281845</v>
      </c>
      <c r="AV60" s="105">
        <f t="shared" si="35"/>
        <v>32.915057915057915</v>
      </c>
      <c r="AW60" s="105">
        <f t="shared" si="36"/>
        <v>29.62800875273523</v>
      </c>
      <c r="AX60" s="108"/>
      <c r="AY60" s="105">
        <f t="shared" si="37"/>
        <v>20.44480171489818</v>
      </c>
      <c r="AZ60" s="105">
        <f t="shared" si="38"/>
        <v>22.457142857142856</v>
      </c>
      <c r="BA60" s="105">
        <f t="shared" si="39"/>
        <v>18.668012108980829</v>
      </c>
      <c r="BB60" s="146"/>
      <c r="BC60" s="105">
        <f t="shared" si="40"/>
        <v>8.1395348837209305</v>
      </c>
      <c r="BD60" s="105">
        <f t="shared" si="41"/>
        <v>8.695652173913043</v>
      </c>
      <c r="BE60" s="105">
        <f t="shared" si="42"/>
        <v>7.6923076923076925</v>
      </c>
    </row>
    <row r="61" spans="1:58" ht="15" customHeight="1" x14ac:dyDescent="0.2">
      <c r="A61" s="110" t="s">
        <v>81</v>
      </c>
      <c r="B61" s="121">
        <v>5021</v>
      </c>
      <c r="C61" s="121">
        <v>2623</v>
      </c>
      <c r="D61" s="121">
        <v>2398</v>
      </c>
      <c r="E61" s="121"/>
      <c r="F61" s="121">
        <v>1550</v>
      </c>
      <c r="G61" s="121">
        <v>834</v>
      </c>
      <c r="H61" s="121">
        <v>716</v>
      </c>
      <c r="I61" s="121"/>
      <c r="J61" s="121">
        <v>1170</v>
      </c>
      <c r="K61" s="121">
        <v>611</v>
      </c>
      <c r="L61" s="121">
        <v>559</v>
      </c>
      <c r="M61" s="121"/>
      <c r="N61" s="121">
        <v>882</v>
      </c>
      <c r="O61" s="121">
        <v>461</v>
      </c>
      <c r="P61" s="121">
        <v>421</v>
      </c>
      <c r="Q61" s="121"/>
      <c r="R61" s="121">
        <v>879</v>
      </c>
      <c r="S61" s="121">
        <v>453</v>
      </c>
      <c r="T61" s="121">
        <v>426</v>
      </c>
      <c r="U61" s="121"/>
      <c r="V61" s="121">
        <v>463</v>
      </c>
      <c r="W61" s="121">
        <v>235</v>
      </c>
      <c r="X61" s="121">
        <v>228</v>
      </c>
      <c r="Y61" s="121"/>
      <c r="Z61" s="121">
        <v>77</v>
      </c>
      <c r="AA61" s="121">
        <v>29</v>
      </c>
      <c r="AB61" s="121">
        <v>48</v>
      </c>
      <c r="AD61" s="110" t="s">
        <v>81</v>
      </c>
      <c r="AE61" s="105">
        <f t="shared" si="22"/>
        <v>29.729409674936345</v>
      </c>
      <c r="AF61" s="105">
        <f t="shared" si="23"/>
        <v>32.330827067669169</v>
      </c>
      <c r="AG61" s="105">
        <f t="shared" si="24"/>
        <v>27.324521422060165</v>
      </c>
      <c r="AH61" s="146"/>
      <c r="AI61" s="105">
        <f t="shared" si="25"/>
        <v>34.722222222222221</v>
      </c>
      <c r="AJ61" s="105">
        <f t="shared" si="26"/>
        <v>36.821192052980138</v>
      </c>
      <c r="AK61" s="105">
        <f t="shared" si="27"/>
        <v>32.56025466120964</v>
      </c>
      <c r="AL61" s="108"/>
      <c r="AM61" s="105">
        <f t="shared" si="28"/>
        <v>33.419023136246793</v>
      </c>
      <c r="AN61" s="105">
        <f t="shared" si="29"/>
        <v>35.399768250289689</v>
      </c>
      <c r="AO61" s="105">
        <f t="shared" si="30"/>
        <v>31.492957746478872</v>
      </c>
      <c r="AP61" s="108"/>
      <c r="AQ61" s="105">
        <f t="shared" si="31"/>
        <v>30.257289879931388</v>
      </c>
      <c r="AR61" s="105">
        <f t="shared" si="32"/>
        <v>33.117816091954019</v>
      </c>
      <c r="AS61" s="105">
        <f t="shared" si="33"/>
        <v>27.642810242941561</v>
      </c>
      <c r="AT61" s="108"/>
      <c r="AU61" s="105">
        <f t="shared" si="34"/>
        <v>29.867482161060146</v>
      </c>
      <c r="AV61" s="105">
        <f t="shared" si="35"/>
        <v>32.403433476394852</v>
      </c>
      <c r="AW61" s="105">
        <f t="shared" si="36"/>
        <v>27.572815533980581</v>
      </c>
      <c r="AX61" s="108"/>
      <c r="AY61" s="105">
        <f t="shared" si="37"/>
        <v>18.851791530944624</v>
      </c>
      <c r="AZ61" s="105">
        <f t="shared" si="38"/>
        <v>21.190261496844006</v>
      </c>
      <c r="BA61" s="105">
        <f t="shared" si="39"/>
        <v>16.926503340757236</v>
      </c>
      <c r="BB61" s="146"/>
      <c r="BC61" s="105">
        <f t="shared" si="40"/>
        <v>12.622950819672132</v>
      </c>
      <c r="BD61" s="105">
        <f t="shared" si="41"/>
        <v>13.004484304932735</v>
      </c>
      <c r="BE61" s="105">
        <f t="shared" si="42"/>
        <v>12.403100775193799</v>
      </c>
    </row>
    <row r="62" spans="1:58" ht="15" customHeight="1" x14ac:dyDescent="0.2">
      <c r="A62" s="110" t="s">
        <v>82</v>
      </c>
      <c r="B62" s="121">
        <v>6731</v>
      </c>
      <c r="C62" s="121">
        <v>3378</v>
      </c>
      <c r="D62" s="121">
        <v>3353</v>
      </c>
      <c r="E62" s="121"/>
      <c r="F62" s="121">
        <v>1714</v>
      </c>
      <c r="G62" s="121">
        <v>890</v>
      </c>
      <c r="H62" s="121">
        <v>824</v>
      </c>
      <c r="I62" s="121"/>
      <c r="J62" s="121">
        <v>1440</v>
      </c>
      <c r="K62" s="121">
        <v>742</v>
      </c>
      <c r="L62" s="121">
        <v>698</v>
      </c>
      <c r="M62" s="121"/>
      <c r="N62" s="121">
        <v>1164</v>
      </c>
      <c r="O62" s="121">
        <v>600</v>
      </c>
      <c r="P62" s="121">
        <v>564</v>
      </c>
      <c r="Q62" s="121"/>
      <c r="R62" s="121">
        <v>1521</v>
      </c>
      <c r="S62" s="121">
        <v>704</v>
      </c>
      <c r="T62" s="121">
        <v>817</v>
      </c>
      <c r="U62" s="121"/>
      <c r="V62" s="121">
        <v>655</v>
      </c>
      <c r="W62" s="121">
        <v>333</v>
      </c>
      <c r="X62" s="121">
        <v>322</v>
      </c>
      <c r="Y62" s="121"/>
      <c r="Z62" s="121">
        <v>237</v>
      </c>
      <c r="AA62" s="121">
        <v>109</v>
      </c>
      <c r="AB62" s="121">
        <v>128</v>
      </c>
      <c r="AD62" s="110" t="s">
        <v>82</v>
      </c>
      <c r="AE62" s="105">
        <f t="shared" si="22"/>
        <v>30.945703645809385</v>
      </c>
      <c r="AF62" s="105">
        <f t="shared" si="23"/>
        <v>32.353222871372473</v>
      </c>
      <c r="AG62" s="105">
        <f t="shared" si="24"/>
        <v>29.646330680813438</v>
      </c>
      <c r="AH62" s="146"/>
      <c r="AI62" s="105">
        <f t="shared" si="25"/>
        <v>32.357938455729659</v>
      </c>
      <c r="AJ62" s="105">
        <f t="shared" si="26"/>
        <v>32.672540381791478</v>
      </c>
      <c r="AK62" s="105">
        <f t="shared" si="27"/>
        <v>32.024873688301589</v>
      </c>
      <c r="AL62" s="108"/>
      <c r="AM62" s="105">
        <f t="shared" si="28"/>
        <v>34.163701067615662</v>
      </c>
      <c r="AN62" s="105">
        <f t="shared" si="29"/>
        <v>35.485413677666187</v>
      </c>
      <c r="AO62" s="105">
        <f t="shared" si="30"/>
        <v>32.86252354048964</v>
      </c>
      <c r="AP62" s="108"/>
      <c r="AQ62" s="105">
        <f t="shared" si="31"/>
        <v>30.834437086092713</v>
      </c>
      <c r="AR62" s="105">
        <f t="shared" si="32"/>
        <v>32.034169781099841</v>
      </c>
      <c r="AS62" s="105">
        <f t="shared" si="33"/>
        <v>29.652996845425868</v>
      </c>
      <c r="AT62" s="108"/>
      <c r="AU62" s="105">
        <f t="shared" si="34"/>
        <v>37.84523513311769</v>
      </c>
      <c r="AV62" s="105">
        <f t="shared" si="35"/>
        <v>38.809261300992283</v>
      </c>
      <c r="AW62" s="105">
        <f t="shared" si="36"/>
        <v>37.05215419501134</v>
      </c>
      <c r="AX62" s="108"/>
      <c r="AY62" s="105">
        <f t="shared" si="37"/>
        <v>22.416153319644081</v>
      </c>
      <c r="AZ62" s="105">
        <f t="shared" si="38"/>
        <v>25.793958171959719</v>
      </c>
      <c r="BA62" s="105">
        <f t="shared" si="39"/>
        <v>19.742489270386265</v>
      </c>
      <c r="BB62" s="146"/>
      <c r="BC62" s="105">
        <f t="shared" si="40"/>
        <v>15.561391989494419</v>
      </c>
      <c r="BD62" s="105">
        <f t="shared" si="41"/>
        <v>16.820987654320987</v>
      </c>
      <c r="BE62" s="105">
        <f t="shared" si="42"/>
        <v>14.62857142857143</v>
      </c>
    </row>
    <row r="63" spans="1:58" ht="15" customHeight="1" x14ac:dyDescent="0.2">
      <c r="A63" s="110" t="s">
        <v>83</v>
      </c>
      <c r="B63" s="121">
        <v>1084</v>
      </c>
      <c r="C63" s="121">
        <v>637</v>
      </c>
      <c r="D63" s="121">
        <v>447</v>
      </c>
      <c r="E63" s="121"/>
      <c r="F63" s="121">
        <v>261</v>
      </c>
      <c r="G63" s="121">
        <v>175</v>
      </c>
      <c r="H63" s="121">
        <v>86</v>
      </c>
      <c r="I63" s="121"/>
      <c r="J63" s="121">
        <v>241</v>
      </c>
      <c r="K63" s="121">
        <v>142</v>
      </c>
      <c r="L63" s="121">
        <v>99</v>
      </c>
      <c r="M63" s="121"/>
      <c r="N63" s="121">
        <v>160</v>
      </c>
      <c r="O63" s="121">
        <v>95</v>
      </c>
      <c r="P63" s="121">
        <v>65</v>
      </c>
      <c r="Q63" s="121"/>
      <c r="R63" s="121">
        <v>263</v>
      </c>
      <c r="S63" s="121">
        <v>149</v>
      </c>
      <c r="T63" s="121">
        <v>114</v>
      </c>
      <c r="U63" s="121"/>
      <c r="V63" s="121">
        <v>136</v>
      </c>
      <c r="W63" s="121">
        <v>66</v>
      </c>
      <c r="X63" s="121">
        <v>70</v>
      </c>
      <c r="Y63" s="121"/>
      <c r="Z63" s="121">
        <v>23</v>
      </c>
      <c r="AA63" s="121">
        <v>10</v>
      </c>
      <c r="AB63" s="121">
        <v>13</v>
      </c>
      <c r="AD63" s="110" t="s">
        <v>83</v>
      </c>
      <c r="AE63" s="105">
        <f t="shared" si="22"/>
        <v>18.63183224475765</v>
      </c>
      <c r="AF63" s="105">
        <f t="shared" si="23"/>
        <v>21.696185286103542</v>
      </c>
      <c r="AG63" s="105">
        <f t="shared" si="24"/>
        <v>15.510062456627342</v>
      </c>
      <c r="AH63" s="146"/>
      <c r="AI63" s="105">
        <f t="shared" si="25"/>
        <v>22.062552831783602</v>
      </c>
      <c r="AJ63" s="105">
        <f t="shared" si="26"/>
        <v>27.006172839506171</v>
      </c>
      <c r="AK63" s="105">
        <f t="shared" si="27"/>
        <v>16.074766355140188</v>
      </c>
      <c r="AL63" s="108"/>
      <c r="AM63" s="105">
        <f t="shared" si="28"/>
        <v>20.865800865800864</v>
      </c>
      <c r="AN63" s="105">
        <f t="shared" si="29"/>
        <v>23.432343234323433</v>
      </c>
      <c r="AO63" s="105">
        <f t="shared" si="30"/>
        <v>18.032786885245901</v>
      </c>
      <c r="AP63" s="108"/>
      <c r="AQ63" s="105">
        <f t="shared" si="31"/>
        <v>15.340364333652925</v>
      </c>
      <c r="AR63" s="105">
        <f t="shared" si="32"/>
        <v>17.399267399267398</v>
      </c>
      <c r="AS63" s="105">
        <f t="shared" si="33"/>
        <v>13.078470824949697</v>
      </c>
      <c r="AT63" s="108"/>
      <c r="AU63" s="105">
        <f t="shared" si="34"/>
        <v>22.459436379163108</v>
      </c>
      <c r="AV63" s="105">
        <f t="shared" si="35"/>
        <v>27.090909090909093</v>
      </c>
      <c r="AW63" s="105">
        <f t="shared" si="36"/>
        <v>18.357487922705314</v>
      </c>
      <c r="AX63" s="108"/>
      <c r="AY63" s="105">
        <f t="shared" si="37"/>
        <v>14.879649890590811</v>
      </c>
      <c r="AZ63" s="105">
        <f t="shared" si="38"/>
        <v>15.827338129496402</v>
      </c>
      <c r="BA63" s="105">
        <f t="shared" si="39"/>
        <v>14.084507042253522</v>
      </c>
      <c r="BB63" s="146"/>
      <c r="BC63" s="105">
        <f t="shared" si="40"/>
        <v>6.5340909090909092</v>
      </c>
      <c r="BD63" s="105">
        <f t="shared" si="41"/>
        <v>5.9171597633136095</v>
      </c>
      <c r="BE63" s="105">
        <f t="shared" si="42"/>
        <v>7.1038251366120218</v>
      </c>
    </row>
    <row r="64" spans="1:58" ht="15" customHeight="1" x14ac:dyDescent="0.2">
      <c r="A64" s="110" t="s">
        <v>84</v>
      </c>
      <c r="B64" s="121">
        <v>4040</v>
      </c>
      <c r="C64" s="121">
        <v>2324</v>
      </c>
      <c r="D64" s="121">
        <v>1716</v>
      </c>
      <c r="E64" s="121"/>
      <c r="F64" s="121">
        <v>825</v>
      </c>
      <c r="G64" s="121">
        <v>518</v>
      </c>
      <c r="H64" s="121">
        <v>307</v>
      </c>
      <c r="I64" s="121"/>
      <c r="J64" s="121">
        <v>949</v>
      </c>
      <c r="K64" s="121">
        <v>559</v>
      </c>
      <c r="L64" s="121">
        <v>390</v>
      </c>
      <c r="M64" s="121"/>
      <c r="N64" s="121">
        <v>670</v>
      </c>
      <c r="O64" s="121">
        <v>398</v>
      </c>
      <c r="P64" s="121">
        <v>272</v>
      </c>
      <c r="Q64" s="121"/>
      <c r="R64" s="121">
        <v>1068</v>
      </c>
      <c r="S64" s="121">
        <v>576</v>
      </c>
      <c r="T64" s="121">
        <v>492</v>
      </c>
      <c r="U64" s="121"/>
      <c r="V64" s="121">
        <v>482</v>
      </c>
      <c r="W64" s="121">
        <v>246</v>
      </c>
      <c r="X64" s="121">
        <v>236</v>
      </c>
      <c r="Y64" s="121"/>
      <c r="Z64" s="121">
        <v>46</v>
      </c>
      <c r="AA64" s="121">
        <v>27</v>
      </c>
      <c r="AB64" s="121">
        <v>19</v>
      </c>
      <c r="AD64" s="110" t="s">
        <v>84</v>
      </c>
      <c r="AE64" s="105">
        <f t="shared" si="22"/>
        <v>29.296591733139955</v>
      </c>
      <c r="AF64" s="105">
        <f t="shared" si="23"/>
        <v>33.200000000000003</v>
      </c>
      <c r="AG64" s="105">
        <f t="shared" si="24"/>
        <v>25.272459499263622</v>
      </c>
      <c r="AH64" s="146"/>
      <c r="AI64" s="105">
        <f t="shared" si="25"/>
        <v>28.156996587030719</v>
      </c>
      <c r="AJ64" s="105">
        <f t="shared" si="26"/>
        <v>32.456140350877192</v>
      </c>
      <c r="AK64" s="105">
        <f t="shared" si="27"/>
        <v>23.013493253373312</v>
      </c>
      <c r="AL64" s="108"/>
      <c r="AM64" s="105">
        <f t="shared" si="28"/>
        <v>33.772241992882563</v>
      </c>
      <c r="AN64" s="105">
        <f t="shared" si="29"/>
        <v>38.631651693158261</v>
      </c>
      <c r="AO64" s="105">
        <f t="shared" si="30"/>
        <v>28.613352898019073</v>
      </c>
      <c r="AP64" s="108"/>
      <c r="AQ64" s="105">
        <f t="shared" si="31"/>
        <v>27.835479850436229</v>
      </c>
      <c r="AR64" s="105">
        <f t="shared" si="32"/>
        <v>32.489795918367349</v>
      </c>
      <c r="AS64" s="105">
        <f t="shared" si="33"/>
        <v>23.011844331641285</v>
      </c>
      <c r="AT64" s="108"/>
      <c r="AU64" s="105">
        <f t="shared" si="34"/>
        <v>38.129239557300963</v>
      </c>
      <c r="AV64" s="105">
        <f t="shared" si="35"/>
        <v>41.618497109826592</v>
      </c>
      <c r="AW64" s="105">
        <f t="shared" si="36"/>
        <v>34.721242060691601</v>
      </c>
      <c r="AX64" s="108"/>
      <c r="AY64" s="105">
        <f t="shared" si="37"/>
        <v>20.024927295388451</v>
      </c>
      <c r="AZ64" s="105">
        <f t="shared" si="38"/>
        <v>21.280276816608996</v>
      </c>
      <c r="BA64" s="105">
        <f t="shared" si="39"/>
        <v>18.864908073541166</v>
      </c>
      <c r="BB64" s="146"/>
      <c r="BC64" s="105">
        <f t="shared" si="40"/>
        <v>10.574712643678161</v>
      </c>
      <c r="BD64" s="105">
        <f t="shared" si="41"/>
        <v>14.0625</v>
      </c>
      <c r="BE64" s="105">
        <f t="shared" si="42"/>
        <v>7.8189300411522638</v>
      </c>
    </row>
    <row r="65" spans="1:57" ht="15" customHeight="1" x14ac:dyDescent="0.2">
      <c r="A65" s="110" t="s">
        <v>85</v>
      </c>
      <c r="B65" s="121">
        <v>745</v>
      </c>
      <c r="C65" s="121">
        <v>399</v>
      </c>
      <c r="D65" s="121">
        <v>346</v>
      </c>
      <c r="E65" s="121"/>
      <c r="F65" s="121">
        <v>139</v>
      </c>
      <c r="G65" s="121">
        <v>80</v>
      </c>
      <c r="H65" s="121">
        <v>59</v>
      </c>
      <c r="I65" s="121"/>
      <c r="J65" s="121">
        <v>176</v>
      </c>
      <c r="K65" s="121">
        <v>100</v>
      </c>
      <c r="L65" s="121">
        <v>76</v>
      </c>
      <c r="M65" s="121"/>
      <c r="N65" s="121">
        <v>132</v>
      </c>
      <c r="O65" s="121">
        <v>67</v>
      </c>
      <c r="P65" s="121">
        <v>65</v>
      </c>
      <c r="Q65" s="121"/>
      <c r="R65" s="121">
        <v>170</v>
      </c>
      <c r="S65" s="121">
        <v>100</v>
      </c>
      <c r="T65" s="121">
        <v>70</v>
      </c>
      <c r="U65" s="121"/>
      <c r="V65" s="121">
        <v>103</v>
      </c>
      <c r="W65" s="121">
        <v>40</v>
      </c>
      <c r="X65" s="121">
        <v>63</v>
      </c>
      <c r="Y65" s="121"/>
      <c r="Z65" s="121">
        <v>25</v>
      </c>
      <c r="AA65" s="121">
        <v>12</v>
      </c>
      <c r="AB65" s="121">
        <v>13</v>
      </c>
      <c r="AD65" s="110" t="s">
        <v>85</v>
      </c>
      <c r="AE65" s="105">
        <f t="shared" si="22"/>
        <v>26.158707865168541</v>
      </c>
      <c r="AF65" s="105">
        <f t="shared" si="23"/>
        <v>28.622668579626975</v>
      </c>
      <c r="AG65" s="105">
        <f t="shared" si="24"/>
        <v>23.796423658872076</v>
      </c>
      <c r="AH65" s="146"/>
      <c r="AI65" s="105">
        <f t="shared" si="25"/>
        <v>24.68916518650089</v>
      </c>
      <c r="AJ65" s="105">
        <f t="shared" si="26"/>
        <v>27.586206896551722</v>
      </c>
      <c r="AK65" s="105">
        <f t="shared" si="27"/>
        <v>21.611721611721613</v>
      </c>
      <c r="AL65" s="108"/>
      <c r="AM65" s="105">
        <f t="shared" si="28"/>
        <v>34.782608695652172</v>
      </c>
      <c r="AN65" s="105">
        <f t="shared" si="29"/>
        <v>38.022813688212928</v>
      </c>
      <c r="AO65" s="105">
        <f t="shared" si="30"/>
        <v>31.275720164609055</v>
      </c>
      <c r="AP65" s="108"/>
      <c r="AQ65" s="105">
        <f t="shared" si="31"/>
        <v>30.414746543778804</v>
      </c>
      <c r="AR65" s="105">
        <f t="shared" si="32"/>
        <v>30.593607305936072</v>
      </c>
      <c r="AS65" s="105">
        <f t="shared" si="33"/>
        <v>30.232558139534881</v>
      </c>
      <c r="AT65" s="108"/>
      <c r="AU65" s="105">
        <f t="shared" si="34"/>
        <v>27.914614121510674</v>
      </c>
      <c r="AV65" s="105">
        <f t="shared" si="35"/>
        <v>34.013605442176868</v>
      </c>
      <c r="AW65" s="105">
        <f t="shared" si="36"/>
        <v>22.222222222222221</v>
      </c>
      <c r="AX65" s="108"/>
      <c r="AY65" s="105">
        <f t="shared" si="37"/>
        <v>19.47069943289225</v>
      </c>
      <c r="AZ65" s="105">
        <f t="shared" si="38"/>
        <v>17.467248908296941</v>
      </c>
      <c r="BA65" s="105">
        <f t="shared" si="39"/>
        <v>21</v>
      </c>
      <c r="BB65" s="146"/>
      <c r="BC65" s="105">
        <f t="shared" si="40"/>
        <v>12.077294685990339</v>
      </c>
      <c r="BD65" s="105">
        <f t="shared" si="41"/>
        <v>12.121212121212121</v>
      </c>
      <c r="BE65" s="105">
        <f t="shared" si="42"/>
        <v>12.037037037037036</v>
      </c>
    </row>
    <row r="66" spans="1:57" ht="15" customHeight="1" x14ac:dyDescent="0.2">
      <c r="A66" s="110" t="s">
        <v>86</v>
      </c>
      <c r="B66" s="121">
        <v>8024</v>
      </c>
      <c r="C66" s="121">
        <v>4171</v>
      </c>
      <c r="D66" s="121">
        <v>3853</v>
      </c>
      <c r="E66" s="121"/>
      <c r="F66" s="121">
        <v>1984</v>
      </c>
      <c r="G66" s="121">
        <v>1079</v>
      </c>
      <c r="H66" s="121">
        <v>905</v>
      </c>
      <c r="I66" s="121"/>
      <c r="J66" s="121">
        <v>1957</v>
      </c>
      <c r="K66" s="121">
        <v>1048</v>
      </c>
      <c r="L66" s="121">
        <v>909</v>
      </c>
      <c r="M66" s="121"/>
      <c r="N66" s="121">
        <v>1450</v>
      </c>
      <c r="O66" s="121">
        <v>725</v>
      </c>
      <c r="P66" s="121">
        <v>725</v>
      </c>
      <c r="Q66" s="121"/>
      <c r="R66" s="121">
        <v>1605</v>
      </c>
      <c r="S66" s="121">
        <v>803</v>
      </c>
      <c r="T66" s="121">
        <v>802</v>
      </c>
      <c r="U66" s="121"/>
      <c r="V66" s="121">
        <v>919</v>
      </c>
      <c r="W66" s="121">
        <v>456</v>
      </c>
      <c r="X66" s="121">
        <v>463</v>
      </c>
      <c r="Y66" s="121"/>
      <c r="Z66" s="121">
        <v>109</v>
      </c>
      <c r="AA66" s="121">
        <v>60</v>
      </c>
      <c r="AB66" s="121">
        <v>49</v>
      </c>
      <c r="AD66" s="110" t="s">
        <v>86</v>
      </c>
      <c r="AE66" s="105">
        <f t="shared" si="22"/>
        <v>26.802057585677062</v>
      </c>
      <c r="AF66" s="105">
        <f t="shared" si="23"/>
        <v>28.472933306027713</v>
      </c>
      <c r="AG66" s="105">
        <f t="shared" si="24"/>
        <v>25.201124991824187</v>
      </c>
      <c r="AH66" s="146"/>
      <c r="AI66" s="105">
        <f t="shared" si="25"/>
        <v>27.959413754227736</v>
      </c>
      <c r="AJ66" s="105">
        <f t="shared" si="26"/>
        <v>29.368535655960805</v>
      </c>
      <c r="AK66" s="105">
        <f t="shared" si="27"/>
        <v>26.446522501461132</v>
      </c>
      <c r="AL66" s="108"/>
      <c r="AM66" s="105">
        <f t="shared" si="28"/>
        <v>32.293729372937293</v>
      </c>
      <c r="AN66" s="105">
        <f t="shared" si="29"/>
        <v>34.136807817589577</v>
      </c>
      <c r="AO66" s="105">
        <f t="shared" si="30"/>
        <v>30.401337792642142</v>
      </c>
      <c r="AP66" s="108"/>
      <c r="AQ66" s="105">
        <f t="shared" si="31"/>
        <v>28.622187129885511</v>
      </c>
      <c r="AR66" s="105">
        <f t="shared" si="32"/>
        <v>30.398322851153043</v>
      </c>
      <c r="AS66" s="105">
        <f t="shared" si="33"/>
        <v>27.042148452070126</v>
      </c>
      <c r="AT66" s="108"/>
      <c r="AU66" s="105">
        <f t="shared" si="34"/>
        <v>27.883947185545516</v>
      </c>
      <c r="AV66" s="105">
        <f t="shared" si="35"/>
        <v>28.760744985673352</v>
      </c>
      <c r="AW66" s="105">
        <f t="shared" si="36"/>
        <v>27.058029689608638</v>
      </c>
      <c r="AX66" s="108"/>
      <c r="AY66" s="105">
        <f t="shared" si="37"/>
        <v>20.065502183406114</v>
      </c>
      <c r="AZ66" s="105">
        <f t="shared" si="38"/>
        <v>21.53991497401984</v>
      </c>
      <c r="BA66" s="105">
        <f t="shared" si="39"/>
        <v>18.798213560698336</v>
      </c>
      <c r="BB66" s="146"/>
      <c r="BC66" s="105">
        <f t="shared" si="40"/>
        <v>7.8985507246376816</v>
      </c>
      <c r="BD66" s="105">
        <f t="shared" si="41"/>
        <v>9.8199672667757767</v>
      </c>
      <c r="BE66" s="105">
        <f t="shared" si="42"/>
        <v>6.3719115734720413</v>
      </c>
    </row>
    <row r="67" spans="1:57" ht="15" customHeight="1" x14ac:dyDescent="0.2">
      <c r="A67" s="110" t="s">
        <v>87</v>
      </c>
      <c r="B67" s="121">
        <v>3914</v>
      </c>
      <c r="C67" s="121">
        <v>2134</v>
      </c>
      <c r="D67" s="121">
        <v>1780</v>
      </c>
      <c r="E67" s="121"/>
      <c r="F67" s="121">
        <v>802</v>
      </c>
      <c r="G67" s="121">
        <v>447</v>
      </c>
      <c r="H67" s="121">
        <v>355</v>
      </c>
      <c r="I67" s="121"/>
      <c r="J67" s="121">
        <v>895</v>
      </c>
      <c r="K67" s="121">
        <v>504</v>
      </c>
      <c r="L67" s="121">
        <v>391</v>
      </c>
      <c r="M67" s="121"/>
      <c r="N67" s="121">
        <v>751</v>
      </c>
      <c r="O67" s="121">
        <v>414</v>
      </c>
      <c r="P67" s="121">
        <v>337</v>
      </c>
      <c r="Q67" s="121"/>
      <c r="R67" s="121">
        <v>895</v>
      </c>
      <c r="S67" s="121">
        <v>454</v>
      </c>
      <c r="T67" s="121">
        <v>441</v>
      </c>
      <c r="U67" s="121"/>
      <c r="V67" s="121">
        <v>522</v>
      </c>
      <c r="W67" s="121">
        <v>291</v>
      </c>
      <c r="X67" s="121">
        <v>231</v>
      </c>
      <c r="Y67" s="121"/>
      <c r="Z67" s="121">
        <v>49</v>
      </c>
      <c r="AA67" s="121">
        <v>24</v>
      </c>
      <c r="AB67" s="121">
        <v>25</v>
      </c>
      <c r="AD67" s="110" t="s">
        <v>87</v>
      </c>
      <c r="AE67" s="105">
        <f t="shared" si="22"/>
        <v>25.578355770487516</v>
      </c>
      <c r="AF67" s="105">
        <f t="shared" si="23"/>
        <v>28.193949002510237</v>
      </c>
      <c r="AG67" s="105">
        <f t="shared" si="24"/>
        <v>23.018233544549336</v>
      </c>
      <c r="AH67" s="146"/>
      <c r="AI67" s="105">
        <f t="shared" si="25"/>
        <v>23.409223584354933</v>
      </c>
      <c r="AJ67" s="105">
        <f t="shared" si="26"/>
        <v>25.704427832087408</v>
      </c>
      <c r="AK67" s="105">
        <f t="shared" si="27"/>
        <v>21.043272080616479</v>
      </c>
      <c r="AL67" s="108"/>
      <c r="AM67" s="105">
        <f t="shared" si="28"/>
        <v>28.530443098501753</v>
      </c>
      <c r="AN67" s="105">
        <f t="shared" si="29"/>
        <v>31.598746081504704</v>
      </c>
      <c r="AO67" s="105">
        <f t="shared" si="30"/>
        <v>25.356679636835278</v>
      </c>
      <c r="AP67" s="108"/>
      <c r="AQ67" s="105">
        <f t="shared" si="31"/>
        <v>28.127340823970037</v>
      </c>
      <c r="AR67" s="105">
        <f t="shared" si="32"/>
        <v>31.339894019682056</v>
      </c>
      <c r="AS67" s="105">
        <f t="shared" si="33"/>
        <v>24.981467753891774</v>
      </c>
      <c r="AT67" s="108"/>
      <c r="AU67" s="105">
        <f t="shared" si="34"/>
        <v>29.296235679214405</v>
      </c>
      <c r="AV67" s="105">
        <f t="shared" si="35"/>
        <v>30.490261920752182</v>
      </c>
      <c r="AW67" s="105">
        <f t="shared" si="36"/>
        <v>28.160919540229884</v>
      </c>
      <c r="AX67" s="108"/>
      <c r="AY67" s="105">
        <f t="shared" si="37"/>
        <v>20.138888888888889</v>
      </c>
      <c r="AZ67" s="105">
        <f t="shared" si="38"/>
        <v>23.392282958199356</v>
      </c>
      <c r="BA67" s="105">
        <f t="shared" si="39"/>
        <v>17.136498516320476</v>
      </c>
      <c r="BB67" s="146"/>
      <c r="BC67" s="105">
        <f t="shared" si="40"/>
        <v>11.611374407582939</v>
      </c>
      <c r="BD67" s="105">
        <f t="shared" si="41"/>
        <v>13.259668508287293</v>
      </c>
      <c r="BE67" s="105">
        <f t="shared" si="42"/>
        <v>10.37344398340249</v>
      </c>
    </row>
    <row r="68" spans="1:57" ht="15" customHeight="1" x14ac:dyDescent="0.2">
      <c r="A68" s="110" t="s">
        <v>88</v>
      </c>
      <c r="B68" s="121">
        <v>4322</v>
      </c>
      <c r="C68" s="121">
        <v>2397</v>
      </c>
      <c r="D68" s="121">
        <v>1925</v>
      </c>
      <c r="E68" s="121"/>
      <c r="F68" s="121">
        <v>1059</v>
      </c>
      <c r="G68" s="121">
        <v>606</v>
      </c>
      <c r="H68" s="121">
        <v>453</v>
      </c>
      <c r="I68" s="121"/>
      <c r="J68" s="121">
        <v>1120</v>
      </c>
      <c r="K68" s="121">
        <v>632</v>
      </c>
      <c r="L68" s="121">
        <v>488</v>
      </c>
      <c r="M68" s="121"/>
      <c r="N68" s="121">
        <v>757</v>
      </c>
      <c r="O68" s="121">
        <v>423</v>
      </c>
      <c r="P68" s="121">
        <v>334</v>
      </c>
      <c r="Q68" s="121"/>
      <c r="R68" s="121">
        <v>820</v>
      </c>
      <c r="S68" s="121">
        <v>434</v>
      </c>
      <c r="T68" s="121">
        <v>386</v>
      </c>
      <c r="U68" s="121"/>
      <c r="V68" s="121">
        <v>486</v>
      </c>
      <c r="W68" s="121">
        <v>257</v>
      </c>
      <c r="X68" s="121">
        <v>229</v>
      </c>
      <c r="Y68" s="121"/>
      <c r="Z68" s="121">
        <v>80</v>
      </c>
      <c r="AA68" s="121">
        <v>45</v>
      </c>
      <c r="AB68" s="121">
        <v>35</v>
      </c>
      <c r="AD68" s="110" t="s">
        <v>88</v>
      </c>
      <c r="AE68" s="105">
        <f t="shared" si="22"/>
        <v>26.437484707609492</v>
      </c>
      <c r="AF68" s="105">
        <f t="shared" si="23"/>
        <v>30.364834051178107</v>
      </c>
      <c r="AG68" s="105">
        <f t="shared" si="24"/>
        <v>22.770286255027205</v>
      </c>
      <c r="AH68" s="146"/>
      <c r="AI68" s="105">
        <f t="shared" si="25"/>
        <v>27.098259979529171</v>
      </c>
      <c r="AJ68" s="105">
        <f t="shared" si="26"/>
        <v>30.652503793626707</v>
      </c>
      <c r="AK68" s="105">
        <f t="shared" si="27"/>
        <v>23.459347488348005</v>
      </c>
      <c r="AL68" s="108"/>
      <c r="AM68" s="105">
        <f t="shared" si="28"/>
        <v>32.672112018669779</v>
      </c>
      <c r="AN68" s="105">
        <f t="shared" si="29"/>
        <v>36.829836829836829</v>
      </c>
      <c r="AO68" s="105">
        <f t="shared" si="30"/>
        <v>28.504672897196258</v>
      </c>
      <c r="AP68" s="108"/>
      <c r="AQ68" s="105">
        <f t="shared" si="31"/>
        <v>26.211911357340721</v>
      </c>
      <c r="AR68" s="105">
        <f t="shared" si="32"/>
        <v>29.767769176636172</v>
      </c>
      <c r="AS68" s="105">
        <f t="shared" si="33"/>
        <v>22.76755282890252</v>
      </c>
      <c r="AT68" s="108"/>
      <c r="AU68" s="105">
        <f t="shared" si="34"/>
        <v>27.948193592365371</v>
      </c>
      <c r="AV68" s="105">
        <f t="shared" si="35"/>
        <v>31.066571224051536</v>
      </c>
      <c r="AW68" s="105">
        <f t="shared" si="36"/>
        <v>25.113858165256993</v>
      </c>
      <c r="AX68" s="108"/>
      <c r="AY68" s="105">
        <f t="shared" si="37"/>
        <v>20.78699743370402</v>
      </c>
      <c r="AZ68" s="105">
        <f t="shared" si="38"/>
        <v>25</v>
      </c>
      <c r="BA68" s="105">
        <f t="shared" si="39"/>
        <v>17.480916030534353</v>
      </c>
      <c r="BB68" s="146"/>
      <c r="BC68" s="105">
        <f t="shared" si="40"/>
        <v>9.3896713615023462</v>
      </c>
      <c r="BD68" s="105">
        <f t="shared" si="41"/>
        <v>12.676056338028168</v>
      </c>
      <c r="BE68" s="105">
        <f t="shared" si="42"/>
        <v>7.042253521126761</v>
      </c>
    </row>
    <row r="69" spans="1:57" ht="15" customHeight="1" x14ac:dyDescent="0.2">
      <c r="A69" s="110" t="s">
        <v>89</v>
      </c>
      <c r="B69" s="121">
        <v>1597</v>
      </c>
      <c r="C69" s="121">
        <v>833</v>
      </c>
      <c r="D69" s="121">
        <v>764</v>
      </c>
      <c r="E69" s="121"/>
      <c r="F69" s="121">
        <v>474</v>
      </c>
      <c r="G69" s="121">
        <v>260</v>
      </c>
      <c r="H69" s="121">
        <v>214</v>
      </c>
      <c r="I69" s="121"/>
      <c r="J69" s="121">
        <v>390</v>
      </c>
      <c r="K69" s="121">
        <v>217</v>
      </c>
      <c r="L69" s="121">
        <v>173</v>
      </c>
      <c r="M69" s="121"/>
      <c r="N69" s="121">
        <v>201</v>
      </c>
      <c r="O69" s="121">
        <v>99</v>
      </c>
      <c r="P69" s="121">
        <v>102</v>
      </c>
      <c r="Q69" s="121"/>
      <c r="R69" s="121">
        <v>328</v>
      </c>
      <c r="S69" s="121">
        <v>165</v>
      </c>
      <c r="T69" s="121">
        <v>163</v>
      </c>
      <c r="U69" s="121"/>
      <c r="V69" s="121">
        <v>187</v>
      </c>
      <c r="W69" s="121">
        <v>88</v>
      </c>
      <c r="X69" s="121">
        <v>99</v>
      </c>
      <c r="Y69" s="121"/>
      <c r="Z69" s="121">
        <v>17</v>
      </c>
      <c r="AA69" s="121">
        <v>4</v>
      </c>
      <c r="AB69" s="121">
        <v>13</v>
      </c>
      <c r="AD69" s="110" t="s">
        <v>89</v>
      </c>
      <c r="AE69" s="105">
        <f t="shared" si="22"/>
        <v>33.084731717422827</v>
      </c>
      <c r="AF69" s="105">
        <f t="shared" si="23"/>
        <v>35.936151855047456</v>
      </c>
      <c r="AG69" s="105">
        <f t="shared" si="24"/>
        <v>30.450378636907132</v>
      </c>
      <c r="AH69" s="146"/>
      <c r="AI69" s="105">
        <f t="shared" si="25"/>
        <v>35.033259423503324</v>
      </c>
      <c r="AJ69" s="105">
        <f t="shared" si="26"/>
        <v>36.312849162011176</v>
      </c>
      <c r="AK69" s="105">
        <f t="shared" si="27"/>
        <v>33.594976452119305</v>
      </c>
      <c r="AL69" s="108"/>
      <c r="AM69" s="105">
        <f t="shared" si="28"/>
        <v>38.310412573673872</v>
      </c>
      <c r="AN69" s="105">
        <f t="shared" si="29"/>
        <v>43.055555555555557</v>
      </c>
      <c r="AO69" s="105">
        <f t="shared" si="30"/>
        <v>33.657587548638134</v>
      </c>
      <c r="AP69" s="108"/>
      <c r="AQ69" s="105">
        <f t="shared" si="31"/>
        <v>25</v>
      </c>
      <c r="AR69" s="105">
        <f t="shared" si="32"/>
        <v>26.47058823529412</v>
      </c>
      <c r="AS69" s="105">
        <f t="shared" si="33"/>
        <v>23.720930232558139</v>
      </c>
      <c r="AT69" s="108"/>
      <c r="AU69" s="105">
        <f t="shared" si="34"/>
        <v>39.805825242718448</v>
      </c>
      <c r="AV69" s="105">
        <f t="shared" si="35"/>
        <v>43.421052631578952</v>
      </c>
      <c r="AW69" s="105">
        <f t="shared" si="36"/>
        <v>36.711711711711715</v>
      </c>
      <c r="AX69" s="108"/>
      <c r="AY69" s="105">
        <f t="shared" si="37"/>
        <v>28.680981595092025</v>
      </c>
      <c r="AZ69" s="105">
        <f t="shared" si="38"/>
        <v>30.76923076923077</v>
      </c>
      <c r="BA69" s="105">
        <f t="shared" si="39"/>
        <v>27.049180327868854</v>
      </c>
      <c r="BB69" s="146"/>
      <c r="BC69" s="105">
        <f t="shared" si="40"/>
        <v>9.6590909090909083</v>
      </c>
      <c r="BD69" s="105">
        <f t="shared" si="41"/>
        <v>6.8965517241379306</v>
      </c>
      <c r="BE69" s="105">
        <f t="shared" si="42"/>
        <v>11.016949152542372</v>
      </c>
    </row>
    <row r="70" spans="1:57" ht="15" customHeight="1" x14ac:dyDescent="0.2">
      <c r="A70" s="157" t="s">
        <v>90</v>
      </c>
      <c r="B70" s="121">
        <v>9265</v>
      </c>
      <c r="C70" s="121">
        <v>4740</v>
      </c>
      <c r="D70" s="121">
        <v>4525</v>
      </c>
      <c r="E70" s="121"/>
      <c r="F70" s="121">
        <v>2474</v>
      </c>
      <c r="G70" s="121">
        <v>1389</v>
      </c>
      <c r="H70" s="121">
        <v>1085</v>
      </c>
      <c r="I70" s="121"/>
      <c r="J70" s="121">
        <v>2114</v>
      </c>
      <c r="K70" s="121">
        <v>1083</v>
      </c>
      <c r="L70" s="121">
        <v>1031</v>
      </c>
      <c r="M70" s="121"/>
      <c r="N70" s="121">
        <v>1521</v>
      </c>
      <c r="O70" s="121">
        <v>795</v>
      </c>
      <c r="P70" s="121">
        <v>726</v>
      </c>
      <c r="Q70" s="121"/>
      <c r="R70" s="121">
        <v>1855</v>
      </c>
      <c r="S70" s="121">
        <v>926</v>
      </c>
      <c r="T70" s="121">
        <v>929</v>
      </c>
      <c r="U70" s="121"/>
      <c r="V70" s="121">
        <v>1049</v>
      </c>
      <c r="W70" s="121">
        <v>444</v>
      </c>
      <c r="X70" s="121">
        <v>605</v>
      </c>
      <c r="Y70" s="121"/>
      <c r="Z70" s="121">
        <v>252</v>
      </c>
      <c r="AA70" s="121">
        <v>103</v>
      </c>
      <c r="AB70" s="121">
        <v>149</v>
      </c>
      <c r="AD70" s="157" t="s">
        <v>90</v>
      </c>
      <c r="AE70" s="105">
        <f t="shared" si="22"/>
        <v>31.850527690879716</v>
      </c>
      <c r="AF70" s="105">
        <f t="shared" si="23"/>
        <v>32.459083749914406</v>
      </c>
      <c r="AG70" s="105">
        <f t="shared" si="24"/>
        <v>31.237056468314233</v>
      </c>
      <c r="AH70" s="146"/>
      <c r="AI70" s="105">
        <f t="shared" si="25"/>
        <v>34.223267395213725</v>
      </c>
      <c r="AJ70" s="105">
        <f t="shared" si="26"/>
        <v>35.826670105751866</v>
      </c>
      <c r="AK70" s="105">
        <f t="shared" si="27"/>
        <v>32.368735083532215</v>
      </c>
      <c r="AL70" s="108"/>
      <c r="AM70" s="105">
        <f t="shared" si="28"/>
        <v>35.70945945945946</v>
      </c>
      <c r="AN70" s="105">
        <f t="shared" si="29"/>
        <v>35.531496062992126</v>
      </c>
      <c r="AO70" s="105">
        <f t="shared" si="30"/>
        <v>35.898328690807801</v>
      </c>
      <c r="AP70" s="108"/>
      <c r="AQ70" s="105">
        <f t="shared" si="31"/>
        <v>31.425619834710744</v>
      </c>
      <c r="AR70" s="105">
        <f t="shared" si="32"/>
        <v>33.347315436241608</v>
      </c>
      <c r="AS70" s="105">
        <f t="shared" si="33"/>
        <v>29.56026058631922</v>
      </c>
      <c r="AT70" s="108"/>
      <c r="AU70" s="105">
        <f t="shared" si="34"/>
        <v>33.44752975117202</v>
      </c>
      <c r="AV70" s="105">
        <f t="shared" si="35"/>
        <v>33.90699377517393</v>
      </c>
      <c r="AW70" s="105">
        <f t="shared" si="36"/>
        <v>33.00177619893428</v>
      </c>
      <c r="AX70" s="108"/>
      <c r="AY70" s="105">
        <f t="shared" si="37"/>
        <v>24.153810729910198</v>
      </c>
      <c r="AZ70" s="105">
        <f t="shared" si="38"/>
        <v>22.2</v>
      </c>
      <c r="BA70" s="105">
        <f t="shared" si="39"/>
        <v>25.821596244131456</v>
      </c>
      <c r="BB70" s="146"/>
      <c r="BC70" s="105">
        <f t="shared" si="40"/>
        <v>20.809248554913296</v>
      </c>
      <c r="BD70" s="105">
        <f t="shared" si="41"/>
        <v>18.294849023090588</v>
      </c>
      <c r="BE70" s="105">
        <f t="shared" si="42"/>
        <v>22.993827160493826</v>
      </c>
    </row>
    <row r="71" spans="1:57" ht="15" customHeight="1" x14ac:dyDescent="0.2">
      <c r="A71" s="110" t="s">
        <v>91</v>
      </c>
      <c r="B71" s="121">
        <v>1491</v>
      </c>
      <c r="C71" s="121">
        <v>852</v>
      </c>
      <c r="D71" s="121">
        <v>639</v>
      </c>
      <c r="E71" s="121"/>
      <c r="F71" s="121">
        <v>320</v>
      </c>
      <c r="G71" s="121">
        <v>185</v>
      </c>
      <c r="H71" s="121">
        <v>135</v>
      </c>
      <c r="I71" s="121"/>
      <c r="J71" s="121">
        <v>356</v>
      </c>
      <c r="K71" s="121">
        <v>209</v>
      </c>
      <c r="L71" s="121">
        <v>147</v>
      </c>
      <c r="M71" s="121"/>
      <c r="N71" s="121">
        <v>308</v>
      </c>
      <c r="O71" s="121">
        <v>175</v>
      </c>
      <c r="P71" s="121">
        <v>133</v>
      </c>
      <c r="Q71" s="121"/>
      <c r="R71" s="121">
        <v>322</v>
      </c>
      <c r="S71" s="121">
        <v>181</v>
      </c>
      <c r="T71" s="121">
        <v>141</v>
      </c>
      <c r="U71" s="121"/>
      <c r="V71" s="121">
        <v>152</v>
      </c>
      <c r="W71" s="121">
        <v>84</v>
      </c>
      <c r="X71" s="121">
        <v>68</v>
      </c>
      <c r="Y71" s="121"/>
      <c r="Z71" s="121">
        <v>33</v>
      </c>
      <c r="AA71" s="121">
        <v>18</v>
      </c>
      <c r="AB71" s="121">
        <v>15</v>
      </c>
      <c r="AD71" s="110" t="s">
        <v>91</v>
      </c>
      <c r="AE71" s="105">
        <f t="shared" si="22"/>
        <v>22.938461538461539</v>
      </c>
      <c r="AF71" s="105">
        <f t="shared" si="23"/>
        <v>25.833838690115225</v>
      </c>
      <c r="AG71" s="105">
        <f t="shared" si="24"/>
        <v>19.956277326670833</v>
      </c>
      <c r="AH71" s="146"/>
      <c r="AI71" s="105">
        <f t="shared" si="25"/>
        <v>20.711974110032365</v>
      </c>
      <c r="AJ71" s="105">
        <f t="shared" si="26"/>
        <v>23.153942428035045</v>
      </c>
      <c r="AK71" s="105">
        <f t="shared" si="27"/>
        <v>18.096514745308312</v>
      </c>
      <c r="AL71" s="108"/>
      <c r="AM71" s="105">
        <f t="shared" si="28"/>
        <v>27.426810477657938</v>
      </c>
      <c r="AN71" s="105">
        <f t="shared" si="29"/>
        <v>31.2406576980568</v>
      </c>
      <c r="AO71" s="105">
        <f t="shared" si="30"/>
        <v>23.370429252782195</v>
      </c>
      <c r="AP71" s="108"/>
      <c r="AQ71" s="105">
        <f t="shared" si="31"/>
        <v>26.079593564775617</v>
      </c>
      <c r="AR71" s="105">
        <f t="shared" si="32"/>
        <v>28.225806451612907</v>
      </c>
      <c r="AS71" s="105">
        <f t="shared" si="33"/>
        <v>23.707664884135475</v>
      </c>
      <c r="AT71" s="108"/>
      <c r="AU71" s="105">
        <f t="shared" si="34"/>
        <v>24.338624338624339</v>
      </c>
      <c r="AV71" s="105">
        <f t="shared" si="35"/>
        <v>27.218045112781951</v>
      </c>
      <c r="AW71" s="105">
        <f t="shared" si="36"/>
        <v>21.428571428571427</v>
      </c>
      <c r="AX71" s="108"/>
      <c r="AY71" s="105">
        <f t="shared" si="37"/>
        <v>14.77162293488824</v>
      </c>
      <c r="AZ71" s="105">
        <f t="shared" si="38"/>
        <v>17.684210526315788</v>
      </c>
      <c r="BA71" s="105">
        <f t="shared" si="39"/>
        <v>12.274368231046932</v>
      </c>
      <c r="BB71" s="146"/>
      <c r="BC71" s="105">
        <f t="shared" si="40"/>
        <v>26.612903225806448</v>
      </c>
      <c r="BD71" s="105">
        <f t="shared" si="41"/>
        <v>25.714285714285712</v>
      </c>
      <c r="BE71" s="105">
        <f t="shared" si="42"/>
        <v>27.777777777777779</v>
      </c>
    </row>
    <row r="72" spans="1:57" ht="15" customHeight="1" x14ac:dyDescent="0.2">
      <c r="A72" s="110" t="s">
        <v>92</v>
      </c>
      <c r="B72" s="121">
        <v>7882</v>
      </c>
      <c r="C72" s="121">
        <v>4062</v>
      </c>
      <c r="D72" s="121">
        <v>3820</v>
      </c>
      <c r="E72" s="121"/>
      <c r="F72" s="121">
        <v>1880</v>
      </c>
      <c r="G72" s="121">
        <v>983</v>
      </c>
      <c r="H72" s="121">
        <v>897</v>
      </c>
      <c r="I72" s="121"/>
      <c r="J72" s="121">
        <v>1873</v>
      </c>
      <c r="K72" s="121">
        <v>994</v>
      </c>
      <c r="L72" s="121">
        <v>879</v>
      </c>
      <c r="M72" s="121"/>
      <c r="N72" s="121">
        <v>1294</v>
      </c>
      <c r="O72" s="121">
        <v>710</v>
      </c>
      <c r="P72" s="121">
        <v>584</v>
      </c>
      <c r="Q72" s="121"/>
      <c r="R72" s="121">
        <v>1744</v>
      </c>
      <c r="S72" s="121">
        <v>855</v>
      </c>
      <c r="T72" s="121">
        <v>889</v>
      </c>
      <c r="U72" s="121"/>
      <c r="V72" s="121">
        <v>895</v>
      </c>
      <c r="W72" s="121">
        <v>436</v>
      </c>
      <c r="X72" s="121">
        <v>459</v>
      </c>
      <c r="Y72" s="121"/>
      <c r="Z72" s="121">
        <v>196</v>
      </c>
      <c r="AA72" s="121">
        <v>84</v>
      </c>
      <c r="AB72" s="121">
        <v>112</v>
      </c>
      <c r="AD72" s="110" t="s">
        <v>92</v>
      </c>
      <c r="AE72" s="105">
        <f t="shared" si="22"/>
        <v>28.247858653191415</v>
      </c>
      <c r="AF72" s="105">
        <f t="shared" si="23"/>
        <v>29.889624724061807</v>
      </c>
      <c r="AG72" s="105">
        <f t="shared" si="24"/>
        <v>26.689023964228326</v>
      </c>
      <c r="AH72" s="146"/>
      <c r="AI72" s="105">
        <f t="shared" si="25"/>
        <v>28.532402488996812</v>
      </c>
      <c r="AJ72" s="105">
        <f t="shared" si="26"/>
        <v>29.626280892103679</v>
      </c>
      <c r="AK72" s="105">
        <f t="shared" si="27"/>
        <v>27.422806481198407</v>
      </c>
      <c r="AL72" s="108"/>
      <c r="AM72" s="105">
        <f t="shared" si="28"/>
        <v>33.974242699074914</v>
      </c>
      <c r="AN72" s="105">
        <f t="shared" si="29"/>
        <v>35.794022326251351</v>
      </c>
      <c r="AO72" s="105">
        <f t="shared" si="30"/>
        <v>32.127192982456144</v>
      </c>
      <c r="AP72" s="108"/>
      <c r="AQ72" s="105">
        <f t="shared" si="31"/>
        <v>26.835338034010785</v>
      </c>
      <c r="AR72" s="105">
        <f t="shared" si="32"/>
        <v>29.448361675653256</v>
      </c>
      <c r="AS72" s="105">
        <f t="shared" si="33"/>
        <v>24.222314392368315</v>
      </c>
      <c r="AT72" s="108"/>
      <c r="AU72" s="105">
        <f t="shared" si="34"/>
        <v>32.212781677133357</v>
      </c>
      <c r="AV72" s="105">
        <f t="shared" si="35"/>
        <v>33.834586466165412</v>
      </c>
      <c r="AW72" s="105">
        <f t="shared" si="36"/>
        <v>30.793210945618288</v>
      </c>
      <c r="AX72" s="108"/>
      <c r="AY72" s="105">
        <f t="shared" si="37"/>
        <v>20.294784580498867</v>
      </c>
      <c r="AZ72" s="105">
        <f t="shared" si="38"/>
        <v>21.124031007751938</v>
      </c>
      <c r="BA72" s="105">
        <f t="shared" si="39"/>
        <v>19.565217391304348</v>
      </c>
      <c r="BB72" s="146"/>
      <c r="BC72" s="105">
        <f t="shared" si="40"/>
        <v>16.969696969696972</v>
      </c>
      <c r="BD72" s="105">
        <f t="shared" si="41"/>
        <v>17.038539553752535</v>
      </c>
      <c r="BE72" s="105">
        <f t="shared" si="42"/>
        <v>16.918429003021149</v>
      </c>
    </row>
    <row r="73" spans="1:57" ht="15" customHeight="1" x14ac:dyDescent="0.2">
      <c r="A73" s="110" t="s">
        <v>93</v>
      </c>
      <c r="B73" s="121">
        <v>1720</v>
      </c>
      <c r="C73" s="121">
        <v>954</v>
      </c>
      <c r="D73" s="121">
        <v>766</v>
      </c>
      <c r="E73" s="121"/>
      <c r="F73" s="121">
        <v>456</v>
      </c>
      <c r="G73" s="121">
        <v>252</v>
      </c>
      <c r="H73" s="121">
        <v>204</v>
      </c>
      <c r="I73" s="121"/>
      <c r="J73" s="121">
        <v>441</v>
      </c>
      <c r="K73" s="121">
        <v>264</v>
      </c>
      <c r="L73" s="121">
        <v>177</v>
      </c>
      <c r="M73" s="121"/>
      <c r="N73" s="121">
        <v>260</v>
      </c>
      <c r="O73" s="121">
        <v>150</v>
      </c>
      <c r="P73" s="121">
        <v>110</v>
      </c>
      <c r="Q73" s="121"/>
      <c r="R73" s="121">
        <v>333</v>
      </c>
      <c r="S73" s="121">
        <v>168</v>
      </c>
      <c r="T73" s="121">
        <v>165</v>
      </c>
      <c r="U73" s="121"/>
      <c r="V73" s="121">
        <v>216</v>
      </c>
      <c r="W73" s="121">
        <v>115</v>
      </c>
      <c r="X73" s="121">
        <v>101</v>
      </c>
      <c r="Y73" s="121"/>
      <c r="Z73" s="121">
        <v>14</v>
      </c>
      <c r="AA73" s="121">
        <v>5</v>
      </c>
      <c r="AB73" s="121">
        <v>9</v>
      </c>
      <c r="AD73" s="110" t="s">
        <v>93</v>
      </c>
      <c r="AE73" s="105">
        <f t="shared" si="22"/>
        <v>32.88718929254302</v>
      </c>
      <c r="AF73" s="105">
        <f t="shared" si="23"/>
        <v>37.485265225933198</v>
      </c>
      <c r="AG73" s="105">
        <f t="shared" si="24"/>
        <v>28.528864059590315</v>
      </c>
      <c r="AH73" s="146"/>
      <c r="AI73" s="105">
        <f t="shared" si="25"/>
        <v>33.603537214443627</v>
      </c>
      <c r="AJ73" s="105">
        <f t="shared" si="26"/>
        <v>37.058823529411768</v>
      </c>
      <c r="AK73" s="105">
        <f t="shared" si="27"/>
        <v>30.132939438700145</v>
      </c>
      <c r="AL73" s="108"/>
      <c r="AM73" s="105">
        <f t="shared" si="28"/>
        <v>39.480752014324082</v>
      </c>
      <c r="AN73" s="105">
        <f t="shared" si="29"/>
        <v>43.636363636363633</v>
      </c>
      <c r="AO73" s="105">
        <f t="shared" si="30"/>
        <v>34.5703125</v>
      </c>
      <c r="AP73" s="108"/>
      <c r="AQ73" s="105">
        <f t="shared" si="31"/>
        <v>27.310924369747898</v>
      </c>
      <c r="AR73" s="105">
        <f t="shared" si="32"/>
        <v>33.707865168539328</v>
      </c>
      <c r="AS73" s="105">
        <f t="shared" si="33"/>
        <v>21.696252465483234</v>
      </c>
      <c r="AT73" s="108"/>
      <c r="AU73" s="105">
        <f t="shared" si="34"/>
        <v>36</v>
      </c>
      <c r="AV73" s="105">
        <f t="shared" si="35"/>
        <v>39.436619718309856</v>
      </c>
      <c r="AW73" s="105">
        <f t="shared" si="36"/>
        <v>33.06613226452906</v>
      </c>
      <c r="AX73" s="108"/>
      <c r="AY73" s="105">
        <f t="shared" si="37"/>
        <v>27.72785622593068</v>
      </c>
      <c r="AZ73" s="105">
        <f t="shared" si="38"/>
        <v>32.033426183844007</v>
      </c>
      <c r="BA73" s="105">
        <f t="shared" si="39"/>
        <v>24.047619047619047</v>
      </c>
      <c r="BB73" s="146"/>
      <c r="BC73" s="105">
        <f t="shared" si="40"/>
        <v>14.000000000000002</v>
      </c>
      <c r="BD73" s="105">
        <f t="shared" si="41"/>
        <v>16.666666666666664</v>
      </c>
      <c r="BE73" s="105">
        <f t="shared" si="42"/>
        <v>12.857142857142856</v>
      </c>
    </row>
    <row r="74" spans="1:57" ht="15" customHeight="1" x14ac:dyDescent="0.2">
      <c r="A74" s="110" t="s">
        <v>94</v>
      </c>
      <c r="B74" s="121">
        <v>3694</v>
      </c>
      <c r="C74" s="121">
        <v>1929</v>
      </c>
      <c r="D74" s="121">
        <v>1765</v>
      </c>
      <c r="E74" s="121"/>
      <c r="F74" s="121">
        <v>941</v>
      </c>
      <c r="G74" s="121">
        <v>554</v>
      </c>
      <c r="H74" s="121">
        <v>387</v>
      </c>
      <c r="I74" s="121"/>
      <c r="J74" s="121">
        <v>868</v>
      </c>
      <c r="K74" s="121">
        <v>455</v>
      </c>
      <c r="L74" s="121">
        <v>413</v>
      </c>
      <c r="M74" s="121"/>
      <c r="N74" s="121">
        <v>641</v>
      </c>
      <c r="O74" s="121">
        <v>337</v>
      </c>
      <c r="P74" s="121">
        <v>304</v>
      </c>
      <c r="Q74" s="121"/>
      <c r="R74" s="121">
        <v>761</v>
      </c>
      <c r="S74" s="121">
        <v>368</v>
      </c>
      <c r="T74" s="121">
        <v>393</v>
      </c>
      <c r="U74" s="121"/>
      <c r="V74" s="121">
        <v>376</v>
      </c>
      <c r="W74" s="121">
        <v>171</v>
      </c>
      <c r="X74" s="121">
        <v>205</v>
      </c>
      <c r="Y74" s="121"/>
      <c r="Z74" s="121">
        <v>107</v>
      </c>
      <c r="AA74" s="121">
        <v>44</v>
      </c>
      <c r="AB74" s="121">
        <v>63</v>
      </c>
      <c r="AD74" s="110" t="s">
        <v>94</v>
      </c>
      <c r="AE74" s="105">
        <f t="shared" si="22"/>
        <v>38.855580098874512</v>
      </c>
      <c r="AF74" s="105">
        <f t="shared" si="23"/>
        <v>41.816605246043792</v>
      </c>
      <c r="AG74" s="105">
        <f t="shared" si="24"/>
        <v>36.064568859828363</v>
      </c>
      <c r="AH74" s="146"/>
      <c r="AI74" s="105">
        <f t="shared" si="25"/>
        <v>37.609912070343725</v>
      </c>
      <c r="AJ74" s="105">
        <f t="shared" si="26"/>
        <v>41.748304446119064</v>
      </c>
      <c r="AK74" s="105">
        <f t="shared" si="27"/>
        <v>32.936170212765958</v>
      </c>
      <c r="AL74" s="108"/>
      <c r="AM74" s="105">
        <f t="shared" si="28"/>
        <v>45.137805512220488</v>
      </c>
      <c r="AN74" s="105">
        <f t="shared" si="29"/>
        <v>46.192893401015226</v>
      </c>
      <c r="AO74" s="105">
        <f t="shared" si="30"/>
        <v>44.029850746268657</v>
      </c>
      <c r="AP74" s="108"/>
      <c r="AQ74" s="105">
        <f t="shared" si="31"/>
        <v>36.945244956772335</v>
      </c>
      <c r="AR74" s="105">
        <f t="shared" si="32"/>
        <v>41.147741147741144</v>
      </c>
      <c r="AS74" s="105">
        <f t="shared" si="33"/>
        <v>33.187772925764193</v>
      </c>
      <c r="AT74" s="108"/>
      <c r="AU74" s="105">
        <f t="shared" si="34"/>
        <v>43.16505955757232</v>
      </c>
      <c r="AV74" s="105">
        <f t="shared" si="35"/>
        <v>46.700507614213201</v>
      </c>
      <c r="AW74" s="105">
        <f t="shared" si="36"/>
        <v>40.307692307692307</v>
      </c>
      <c r="AX74" s="108"/>
      <c r="AY74" s="105">
        <f t="shared" si="37"/>
        <v>28.571428571428569</v>
      </c>
      <c r="AZ74" s="105">
        <f t="shared" si="38"/>
        <v>28.934010152284262</v>
      </c>
      <c r="BA74" s="105">
        <f t="shared" si="39"/>
        <v>28.27586206896552</v>
      </c>
      <c r="BB74" s="146"/>
      <c r="BC74" s="105">
        <f t="shared" si="40"/>
        <v>39.925373134328353</v>
      </c>
      <c r="BD74" s="105">
        <f t="shared" si="41"/>
        <v>42.718446601941743</v>
      </c>
      <c r="BE74" s="105">
        <f t="shared" si="42"/>
        <v>38.181818181818187</v>
      </c>
    </row>
    <row r="75" spans="1:57" ht="15" customHeight="1" x14ac:dyDescent="0.2">
      <c r="A75" s="110" t="s">
        <v>95</v>
      </c>
      <c r="B75" s="121">
        <v>1645</v>
      </c>
      <c r="C75" s="121">
        <v>911</v>
      </c>
      <c r="D75" s="121">
        <v>734</v>
      </c>
      <c r="E75" s="121"/>
      <c r="F75" s="121">
        <v>353</v>
      </c>
      <c r="G75" s="121">
        <v>206</v>
      </c>
      <c r="H75" s="121">
        <v>147</v>
      </c>
      <c r="I75" s="121"/>
      <c r="J75" s="121">
        <v>332</v>
      </c>
      <c r="K75" s="121">
        <v>177</v>
      </c>
      <c r="L75" s="121">
        <v>155</v>
      </c>
      <c r="M75" s="121"/>
      <c r="N75" s="121">
        <v>277</v>
      </c>
      <c r="O75" s="121">
        <v>162</v>
      </c>
      <c r="P75" s="121">
        <v>115</v>
      </c>
      <c r="Q75" s="121"/>
      <c r="R75" s="121">
        <v>337</v>
      </c>
      <c r="S75" s="121">
        <v>195</v>
      </c>
      <c r="T75" s="121">
        <v>142</v>
      </c>
      <c r="U75" s="121"/>
      <c r="V75" s="121">
        <v>306</v>
      </c>
      <c r="W75" s="121">
        <v>154</v>
      </c>
      <c r="X75" s="121">
        <v>152</v>
      </c>
      <c r="Y75" s="121"/>
      <c r="Z75" s="121">
        <v>40</v>
      </c>
      <c r="AA75" s="121">
        <v>17</v>
      </c>
      <c r="AB75" s="121">
        <v>23</v>
      </c>
      <c r="AD75" s="110" t="s">
        <v>95</v>
      </c>
      <c r="AE75" s="105">
        <f t="shared" si="22"/>
        <v>27.038132807363574</v>
      </c>
      <c r="AF75" s="105">
        <f t="shared" si="23"/>
        <v>30.787428185197701</v>
      </c>
      <c r="AG75" s="105">
        <f t="shared" si="24"/>
        <v>23.488</v>
      </c>
      <c r="AH75" s="146"/>
      <c r="AI75" s="105">
        <f t="shared" si="25"/>
        <v>28.887070376432078</v>
      </c>
      <c r="AJ75" s="105">
        <f t="shared" si="26"/>
        <v>32.750397456279813</v>
      </c>
      <c r="AK75" s="105">
        <f t="shared" si="27"/>
        <v>24.789207419898819</v>
      </c>
      <c r="AL75" s="108"/>
      <c r="AM75" s="105">
        <f t="shared" si="28"/>
        <v>31.73996175908222</v>
      </c>
      <c r="AN75" s="105">
        <f t="shared" si="29"/>
        <v>32.777777777777779</v>
      </c>
      <c r="AO75" s="105">
        <f t="shared" si="30"/>
        <v>30.632411067193676</v>
      </c>
      <c r="AP75" s="108"/>
      <c r="AQ75" s="105">
        <f t="shared" si="31"/>
        <v>27.589641434262944</v>
      </c>
      <c r="AR75" s="105">
        <f t="shared" si="32"/>
        <v>31.334622823984525</v>
      </c>
      <c r="AS75" s="105">
        <f t="shared" si="33"/>
        <v>23.613963039014372</v>
      </c>
      <c r="AT75" s="108"/>
      <c r="AU75" s="105">
        <f t="shared" si="34"/>
        <v>28.224455611390287</v>
      </c>
      <c r="AV75" s="105">
        <f t="shared" si="35"/>
        <v>35.198555956678703</v>
      </c>
      <c r="AW75" s="105">
        <f t="shared" si="36"/>
        <v>22.1875</v>
      </c>
      <c r="AX75" s="108"/>
      <c r="AY75" s="105">
        <f t="shared" si="37"/>
        <v>26.47058823529412</v>
      </c>
      <c r="AZ75" s="105">
        <f t="shared" si="38"/>
        <v>28.893058161350844</v>
      </c>
      <c r="BA75" s="105">
        <f t="shared" si="39"/>
        <v>24.398073836276083</v>
      </c>
      <c r="BB75" s="146"/>
      <c r="BC75" s="105">
        <f t="shared" si="40"/>
        <v>8.6580086580086579</v>
      </c>
      <c r="BD75" s="105">
        <f t="shared" si="41"/>
        <v>9.1397849462365599</v>
      </c>
      <c r="BE75" s="105">
        <f t="shared" si="42"/>
        <v>8.3333333333333321</v>
      </c>
    </row>
    <row r="76" spans="1:57" ht="15" customHeight="1" x14ac:dyDescent="0.2">
      <c r="A76" s="110" t="s">
        <v>96</v>
      </c>
      <c r="B76" s="121">
        <v>2384</v>
      </c>
      <c r="C76" s="121">
        <v>1308</v>
      </c>
      <c r="D76" s="121">
        <v>1076</v>
      </c>
      <c r="E76" s="121"/>
      <c r="F76" s="121">
        <v>520</v>
      </c>
      <c r="G76" s="121">
        <v>295</v>
      </c>
      <c r="H76" s="121">
        <v>225</v>
      </c>
      <c r="I76" s="121"/>
      <c r="J76" s="121">
        <v>546</v>
      </c>
      <c r="K76" s="121">
        <v>305</v>
      </c>
      <c r="L76" s="121">
        <v>241</v>
      </c>
      <c r="M76" s="121"/>
      <c r="N76" s="121">
        <v>500</v>
      </c>
      <c r="O76" s="121">
        <v>275</v>
      </c>
      <c r="P76" s="121">
        <v>225</v>
      </c>
      <c r="Q76" s="121"/>
      <c r="R76" s="121">
        <v>470</v>
      </c>
      <c r="S76" s="121">
        <v>240</v>
      </c>
      <c r="T76" s="121">
        <v>230</v>
      </c>
      <c r="U76" s="121"/>
      <c r="V76" s="121">
        <v>278</v>
      </c>
      <c r="W76" s="121">
        <v>153</v>
      </c>
      <c r="X76" s="121">
        <v>125</v>
      </c>
      <c r="Y76" s="121"/>
      <c r="Z76" s="121">
        <v>70</v>
      </c>
      <c r="AA76" s="121">
        <v>40</v>
      </c>
      <c r="AB76" s="121">
        <v>30</v>
      </c>
      <c r="AD76" s="110" t="s">
        <v>96</v>
      </c>
      <c r="AE76" s="105">
        <f t="shared" si="22"/>
        <v>32.107744107744111</v>
      </c>
      <c r="AF76" s="105">
        <f t="shared" si="23"/>
        <v>36.24272651704073</v>
      </c>
      <c r="AG76" s="105">
        <f t="shared" si="24"/>
        <v>28.197064989517816</v>
      </c>
      <c r="AH76" s="146"/>
      <c r="AI76" s="105">
        <f t="shared" si="25"/>
        <v>32.278088144009928</v>
      </c>
      <c r="AJ76" s="105">
        <f t="shared" si="26"/>
        <v>35.077288941736029</v>
      </c>
      <c r="AK76" s="105">
        <f t="shared" si="27"/>
        <v>29.220779220779221</v>
      </c>
      <c r="AL76" s="108"/>
      <c r="AM76" s="105">
        <f t="shared" si="28"/>
        <v>39.195979899497488</v>
      </c>
      <c r="AN76" s="105">
        <f t="shared" si="29"/>
        <v>43.385490753911803</v>
      </c>
      <c r="AO76" s="105">
        <f t="shared" si="30"/>
        <v>34.927536231884062</v>
      </c>
      <c r="AP76" s="108"/>
      <c r="AQ76" s="105">
        <f t="shared" si="31"/>
        <v>40.716612377850161</v>
      </c>
      <c r="AR76" s="105">
        <f t="shared" si="32"/>
        <v>45.230263157894733</v>
      </c>
      <c r="AS76" s="105">
        <f t="shared" si="33"/>
        <v>36.29032258064516</v>
      </c>
      <c r="AT76" s="108"/>
      <c r="AU76" s="105">
        <f t="shared" si="34"/>
        <v>33.643521832498209</v>
      </c>
      <c r="AV76" s="105">
        <f t="shared" si="35"/>
        <v>37.267080745341616</v>
      </c>
      <c r="AW76" s="105">
        <f t="shared" si="36"/>
        <v>30.54448871181939</v>
      </c>
      <c r="AX76" s="108"/>
      <c r="AY76" s="105">
        <f t="shared" si="37"/>
        <v>21.583850931677016</v>
      </c>
      <c r="AZ76" s="105">
        <f t="shared" si="38"/>
        <v>25.801011804384487</v>
      </c>
      <c r="BA76" s="105">
        <f t="shared" si="39"/>
        <v>17.985611510791365</v>
      </c>
      <c r="BB76" s="146"/>
      <c r="BC76" s="105">
        <f t="shared" si="40"/>
        <v>13.779527559055119</v>
      </c>
      <c r="BD76" s="105">
        <f t="shared" si="41"/>
        <v>18.181818181818183</v>
      </c>
      <c r="BE76" s="105">
        <f t="shared" si="42"/>
        <v>10.416666666666668</v>
      </c>
    </row>
    <row r="77" spans="1:57" ht="15" customHeight="1" x14ac:dyDescent="0.2">
      <c r="A77" s="110" t="s">
        <v>97</v>
      </c>
      <c r="B77" s="121">
        <v>1576</v>
      </c>
      <c r="C77" s="121">
        <v>847</v>
      </c>
      <c r="D77" s="121">
        <v>729</v>
      </c>
      <c r="E77" s="121"/>
      <c r="F77" s="121">
        <v>356</v>
      </c>
      <c r="G77" s="121">
        <v>192</v>
      </c>
      <c r="H77" s="121">
        <v>164</v>
      </c>
      <c r="I77" s="121"/>
      <c r="J77" s="121">
        <v>370</v>
      </c>
      <c r="K77" s="121">
        <v>191</v>
      </c>
      <c r="L77" s="121">
        <v>179</v>
      </c>
      <c r="M77" s="121"/>
      <c r="N77" s="121">
        <v>258</v>
      </c>
      <c r="O77" s="121">
        <v>134</v>
      </c>
      <c r="P77" s="121">
        <v>124</v>
      </c>
      <c r="Q77" s="121"/>
      <c r="R77" s="121">
        <v>340</v>
      </c>
      <c r="S77" s="121">
        <v>183</v>
      </c>
      <c r="T77" s="121">
        <v>157</v>
      </c>
      <c r="U77" s="121"/>
      <c r="V77" s="121">
        <v>232</v>
      </c>
      <c r="W77" s="121">
        <v>134</v>
      </c>
      <c r="X77" s="121">
        <v>98</v>
      </c>
      <c r="Y77" s="121"/>
      <c r="Z77" s="121">
        <v>20</v>
      </c>
      <c r="AA77" s="121">
        <v>13</v>
      </c>
      <c r="AB77" s="121">
        <v>7</v>
      </c>
      <c r="AD77" s="110" t="s">
        <v>97</v>
      </c>
      <c r="AE77" s="105">
        <f t="shared" si="22"/>
        <v>29.364635736910749</v>
      </c>
      <c r="AF77" s="105">
        <f t="shared" si="23"/>
        <v>32.315909958031284</v>
      </c>
      <c r="AG77" s="105">
        <f t="shared" si="24"/>
        <v>26.547705753823742</v>
      </c>
      <c r="AH77" s="146"/>
      <c r="AI77" s="105">
        <f t="shared" si="25"/>
        <v>32.217194570135746</v>
      </c>
      <c r="AJ77" s="105">
        <f t="shared" si="26"/>
        <v>34.103019538188278</v>
      </c>
      <c r="AK77" s="105">
        <f t="shared" si="27"/>
        <v>30.258302583025831</v>
      </c>
      <c r="AL77" s="108"/>
      <c r="AM77" s="105">
        <f t="shared" si="28"/>
        <v>35.339063992359122</v>
      </c>
      <c r="AN77" s="105">
        <f t="shared" si="29"/>
        <v>36.311787072243348</v>
      </c>
      <c r="AO77" s="105">
        <f t="shared" si="30"/>
        <v>34.357005758157385</v>
      </c>
      <c r="AP77" s="108"/>
      <c r="AQ77" s="105">
        <f t="shared" si="31"/>
        <v>26.70807453416149</v>
      </c>
      <c r="AR77" s="105">
        <f t="shared" si="32"/>
        <v>29.004329004329005</v>
      </c>
      <c r="AS77" s="105">
        <f t="shared" si="33"/>
        <v>24.603174603174601</v>
      </c>
      <c r="AT77" s="108"/>
      <c r="AU77" s="105">
        <f t="shared" si="34"/>
        <v>31.627906976744185</v>
      </c>
      <c r="AV77" s="105">
        <f t="shared" si="35"/>
        <v>34.269662921348313</v>
      </c>
      <c r="AW77" s="105">
        <f t="shared" si="36"/>
        <v>29.020332717190389</v>
      </c>
      <c r="AX77" s="108"/>
      <c r="AY77" s="105">
        <f t="shared" si="37"/>
        <v>23.316582914572866</v>
      </c>
      <c r="AZ77" s="105">
        <f t="shared" si="38"/>
        <v>29.321663019693656</v>
      </c>
      <c r="BA77" s="105">
        <f t="shared" si="39"/>
        <v>18.21561338289963</v>
      </c>
      <c r="BB77" s="146"/>
      <c r="BC77" s="105">
        <f t="shared" si="40"/>
        <v>11.173184357541899</v>
      </c>
      <c r="BD77" s="105">
        <f t="shared" si="41"/>
        <v>16.455696202531644</v>
      </c>
      <c r="BE77" s="105">
        <f t="shared" si="42"/>
        <v>7.0000000000000009</v>
      </c>
    </row>
    <row r="78" spans="1:57" ht="15" customHeight="1" x14ac:dyDescent="0.2">
      <c r="A78" s="110" t="s">
        <v>98</v>
      </c>
      <c r="B78" s="121">
        <v>3176</v>
      </c>
      <c r="C78" s="121">
        <v>1624</v>
      </c>
      <c r="D78" s="121">
        <v>1552</v>
      </c>
      <c r="E78" s="121"/>
      <c r="F78" s="121">
        <v>783</v>
      </c>
      <c r="G78" s="121">
        <v>417</v>
      </c>
      <c r="H78" s="121">
        <v>366</v>
      </c>
      <c r="I78" s="121"/>
      <c r="J78" s="121">
        <v>708</v>
      </c>
      <c r="K78" s="121">
        <v>393</v>
      </c>
      <c r="L78" s="121">
        <v>315</v>
      </c>
      <c r="M78" s="121"/>
      <c r="N78" s="121">
        <v>585</v>
      </c>
      <c r="O78" s="121">
        <v>324</v>
      </c>
      <c r="P78" s="121">
        <v>261</v>
      </c>
      <c r="Q78" s="121"/>
      <c r="R78" s="121">
        <v>725</v>
      </c>
      <c r="S78" s="121">
        <v>341</v>
      </c>
      <c r="T78" s="121">
        <v>384</v>
      </c>
      <c r="U78" s="121"/>
      <c r="V78" s="121">
        <v>345</v>
      </c>
      <c r="W78" s="121">
        <v>132</v>
      </c>
      <c r="X78" s="121">
        <v>213</v>
      </c>
      <c r="Y78" s="121"/>
      <c r="Z78" s="121">
        <v>30</v>
      </c>
      <c r="AA78" s="121">
        <v>17</v>
      </c>
      <c r="AB78" s="121">
        <v>13</v>
      </c>
      <c r="AD78" s="110" t="s">
        <v>98</v>
      </c>
      <c r="AE78" s="105">
        <f t="shared" si="22"/>
        <v>32.038737012004439</v>
      </c>
      <c r="AF78" s="105">
        <f t="shared" si="23"/>
        <v>33.388157894736842</v>
      </c>
      <c r="AG78" s="105">
        <f t="shared" si="24"/>
        <v>30.738760150524858</v>
      </c>
      <c r="AH78" s="146"/>
      <c r="AI78" s="105">
        <f t="shared" si="25"/>
        <v>29.659090909090907</v>
      </c>
      <c r="AJ78" s="105">
        <f t="shared" si="26"/>
        <v>30.482456140350877</v>
      </c>
      <c r="AK78" s="105">
        <f t="shared" si="27"/>
        <v>28.773584905660378</v>
      </c>
      <c r="AL78" s="108"/>
      <c r="AM78" s="105">
        <f t="shared" si="28"/>
        <v>34.022104757328208</v>
      </c>
      <c r="AN78" s="105">
        <f t="shared" si="29"/>
        <v>36.83223992502343</v>
      </c>
      <c r="AO78" s="105">
        <f t="shared" si="30"/>
        <v>31.065088757396449</v>
      </c>
      <c r="AP78" s="108"/>
      <c r="AQ78" s="105">
        <f t="shared" si="31"/>
        <v>35.955746773202215</v>
      </c>
      <c r="AR78" s="105">
        <f t="shared" si="32"/>
        <v>38.802395209580837</v>
      </c>
      <c r="AS78" s="105">
        <f t="shared" si="33"/>
        <v>32.954545454545453</v>
      </c>
      <c r="AT78" s="108"/>
      <c r="AU78" s="105">
        <f t="shared" si="34"/>
        <v>36.802030456852791</v>
      </c>
      <c r="AV78" s="105">
        <f t="shared" si="35"/>
        <v>37.431394072447858</v>
      </c>
      <c r="AW78" s="105">
        <f t="shared" si="36"/>
        <v>36.260623229461757</v>
      </c>
      <c r="AX78" s="108"/>
      <c r="AY78" s="105">
        <f t="shared" si="37"/>
        <v>25.330396475770929</v>
      </c>
      <c r="AZ78" s="105">
        <f t="shared" si="38"/>
        <v>22.876949740034664</v>
      </c>
      <c r="BA78" s="105">
        <f t="shared" si="39"/>
        <v>27.133757961783438</v>
      </c>
      <c r="BB78" s="146"/>
      <c r="BC78" s="105">
        <f t="shared" si="40"/>
        <v>12.875536480686694</v>
      </c>
      <c r="BD78" s="105">
        <f t="shared" si="41"/>
        <v>16.037735849056602</v>
      </c>
      <c r="BE78" s="105">
        <f t="shared" si="42"/>
        <v>10.236220472440944</v>
      </c>
    </row>
    <row r="79" spans="1:57" ht="15" customHeight="1" x14ac:dyDescent="0.2">
      <c r="A79" s="110" t="s">
        <v>99</v>
      </c>
      <c r="B79" s="121">
        <v>3361</v>
      </c>
      <c r="C79" s="121">
        <v>1863</v>
      </c>
      <c r="D79" s="121">
        <v>1498</v>
      </c>
      <c r="E79" s="121"/>
      <c r="F79" s="121">
        <v>639</v>
      </c>
      <c r="G79" s="121">
        <v>379</v>
      </c>
      <c r="H79" s="121">
        <v>260</v>
      </c>
      <c r="I79" s="121"/>
      <c r="J79" s="121">
        <v>742</v>
      </c>
      <c r="K79" s="121">
        <v>411</v>
      </c>
      <c r="L79" s="121">
        <v>331</v>
      </c>
      <c r="M79" s="121"/>
      <c r="N79" s="121">
        <v>622</v>
      </c>
      <c r="O79" s="121">
        <v>371</v>
      </c>
      <c r="P79" s="121">
        <v>251</v>
      </c>
      <c r="Q79" s="121"/>
      <c r="R79" s="121">
        <v>722</v>
      </c>
      <c r="S79" s="121">
        <v>385</v>
      </c>
      <c r="T79" s="121">
        <v>337</v>
      </c>
      <c r="U79" s="121"/>
      <c r="V79" s="121">
        <v>533</v>
      </c>
      <c r="W79" s="121">
        <v>260</v>
      </c>
      <c r="X79" s="121">
        <v>273</v>
      </c>
      <c r="Y79" s="121"/>
      <c r="Z79" s="121">
        <v>103</v>
      </c>
      <c r="AA79" s="121">
        <v>57</v>
      </c>
      <c r="AB79" s="121">
        <v>46</v>
      </c>
      <c r="AD79" s="110" t="s">
        <v>99</v>
      </c>
      <c r="AE79" s="105">
        <f t="shared" si="22"/>
        <v>30.014288265761742</v>
      </c>
      <c r="AF79" s="105">
        <f t="shared" si="23"/>
        <v>33.682878322184052</v>
      </c>
      <c r="AG79" s="105">
        <f t="shared" si="24"/>
        <v>26.433739191812244</v>
      </c>
      <c r="AH79" s="146"/>
      <c r="AI79" s="105">
        <f t="shared" si="25"/>
        <v>26.44867549668874</v>
      </c>
      <c r="AJ79" s="105">
        <f t="shared" si="26"/>
        <v>29.866036249014972</v>
      </c>
      <c r="AK79" s="105">
        <f t="shared" si="27"/>
        <v>22.667829119442022</v>
      </c>
      <c r="AL79" s="108"/>
      <c r="AM79" s="105">
        <f t="shared" si="28"/>
        <v>34.256694367497694</v>
      </c>
      <c r="AN79" s="105">
        <f t="shared" si="29"/>
        <v>37.465815861440291</v>
      </c>
      <c r="AO79" s="105">
        <f t="shared" si="30"/>
        <v>30.963517305893358</v>
      </c>
      <c r="AP79" s="108"/>
      <c r="AQ79" s="105">
        <f t="shared" si="31"/>
        <v>30.385930630190522</v>
      </c>
      <c r="AR79" s="105">
        <f t="shared" si="32"/>
        <v>34.320074005550417</v>
      </c>
      <c r="AS79" s="105">
        <f t="shared" si="33"/>
        <v>25.983436853002068</v>
      </c>
      <c r="AT79" s="108"/>
      <c r="AU79" s="105">
        <f t="shared" si="34"/>
        <v>34.38095238095238</v>
      </c>
      <c r="AV79" s="105">
        <f t="shared" si="35"/>
        <v>38.577154308617231</v>
      </c>
      <c r="AW79" s="105">
        <f t="shared" si="36"/>
        <v>30.58076225045372</v>
      </c>
      <c r="AX79" s="108"/>
      <c r="AY79" s="105">
        <f t="shared" si="37"/>
        <v>27.673935617860852</v>
      </c>
      <c r="AZ79" s="105">
        <f t="shared" si="38"/>
        <v>30.552291421856637</v>
      </c>
      <c r="BA79" s="105">
        <f t="shared" si="39"/>
        <v>25.395348837209301</v>
      </c>
      <c r="BB79" s="146"/>
      <c r="BC79" s="105">
        <v>0</v>
      </c>
      <c r="BD79" s="105">
        <v>0</v>
      </c>
      <c r="BE79" s="105">
        <v>0</v>
      </c>
    </row>
    <row r="80" spans="1:57" ht="15" customHeight="1" x14ac:dyDescent="0.2">
      <c r="A80" s="110" t="s">
        <v>100</v>
      </c>
      <c r="B80" s="121">
        <v>1778</v>
      </c>
      <c r="C80" s="121">
        <v>926</v>
      </c>
      <c r="D80" s="121">
        <v>852</v>
      </c>
      <c r="E80" s="121"/>
      <c r="F80" s="121">
        <v>421</v>
      </c>
      <c r="G80" s="121">
        <v>234</v>
      </c>
      <c r="H80" s="121">
        <v>187</v>
      </c>
      <c r="I80" s="121"/>
      <c r="J80" s="121">
        <v>413</v>
      </c>
      <c r="K80" s="121">
        <v>228</v>
      </c>
      <c r="L80" s="121">
        <v>185</v>
      </c>
      <c r="M80" s="121"/>
      <c r="N80" s="121">
        <v>291</v>
      </c>
      <c r="O80" s="121">
        <v>146</v>
      </c>
      <c r="P80" s="121">
        <v>145</v>
      </c>
      <c r="Q80" s="121"/>
      <c r="R80" s="121">
        <v>348</v>
      </c>
      <c r="S80" s="121">
        <v>143</v>
      </c>
      <c r="T80" s="121">
        <v>205</v>
      </c>
      <c r="U80" s="121"/>
      <c r="V80" s="121">
        <v>185</v>
      </c>
      <c r="W80" s="121">
        <v>108</v>
      </c>
      <c r="X80" s="121">
        <v>77</v>
      </c>
      <c r="Y80" s="121"/>
      <c r="Z80" s="121">
        <v>120</v>
      </c>
      <c r="AA80" s="121">
        <v>67</v>
      </c>
      <c r="AB80" s="121">
        <v>53</v>
      </c>
      <c r="AD80" s="110" t="s">
        <v>100</v>
      </c>
      <c r="AE80" s="105">
        <f t="shared" si="22"/>
        <v>30.140701813866755</v>
      </c>
      <c r="AF80" s="105">
        <f t="shared" si="23"/>
        <v>32.801983705278069</v>
      </c>
      <c r="AG80" s="105">
        <f t="shared" si="24"/>
        <v>27.698309492847855</v>
      </c>
      <c r="AH80" s="146"/>
      <c r="AI80" s="105">
        <f t="shared" si="25"/>
        <v>31.001472754050074</v>
      </c>
      <c r="AJ80" s="105">
        <f t="shared" si="26"/>
        <v>33.285917496443815</v>
      </c>
      <c r="AK80" s="105">
        <f t="shared" si="27"/>
        <v>28.549618320610687</v>
      </c>
      <c r="AL80" s="108"/>
      <c r="AM80" s="105">
        <f t="shared" si="28"/>
        <v>36.1013986013986</v>
      </c>
      <c r="AN80" s="105">
        <f t="shared" si="29"/>
        <v>39.583333333333329</v>
      </c>
      <c r="AO80" s="105">
        <f t="shared" si="30"/>
        <v>32.570422535211272</v>
      </c>
      <c r="AP80" s="108"/>
      <c r="AQ80" s="105">
        <f t="shared" si="31"/>
        <v>29.364278506559032</v>
      </c>
      <c r="AR80" s="105">
        <f t="shared" si="32"/>
        <v>29.735234215885946</v>
      </c>
      <c r="AS80" s="105">
        <f t="shared" si="33"/>
        <v>28.999999999999996</v>
      </c>
      <c r="AT80" s="108"/>
      <c r="AU80" s="105">
        <f t="shared" si="34"/>
        <v>30.393013100436683</v>
      </c>
      <c r="AV80" s="105">
        <f t="shared" si="35"/>
        <v>29.243353783231086</v>
      </c>
      <c r="AW80" s="105">
        <f t="shared" si="36"/>
        <v>31.25</v>
      </c>
      <c r="AX80" s="108"/>
      <c r="AY80" s="105">
        <f t="shared" si="37"/>
        <v>20.441988950276244</v>
      </c>
      <c r="AZ80" s="105">
        <f t="shared" si="38"/>
        <v>26.666666666666668</v>
      </c>
      <c r="BA80" s="105">
        <f t="shared" si="39"/>
        <v>15.4</v>
      </c>
      <c r="BB80" s="146"/>
      <c r="BC80" s="105">
        <f t="shared" ref="BC80:BE85" si="43">+Z80/(Z80+Z36+Z127)*100</f>
        <v>33.707865168539328</v>
      </c>
      <c r="BD80" s="105">
        <f t="shared" si="43"/>
        <v>42.138364779874216</v>
      </c>
      <c r="BE80" s="105">
        <f t="shared" si="43"/>
        <v>26.903553299492383</v>
      </c>
    </row>
    <row r="81" spans="1:58" ht="15" customHeight="1" x14ac:dyDescent="0.2">
      <c r="A81" s="110" t="s">
        <v>101</v>
      </c>
      <c r="B81" s="121">
        <v>2386</v>
      </c>
      <c r="C81" s="121">
        <v>1288</v>
      </c>
      <c r="D81" s="121">
        <v>1098</v>
      </c>
      <c r="E81" s="121"/>
      <c r="F81" s="121">
        <v>597</v>
      </c>
      <c r="G81" s="121">
        <v>321</v>
      </c>
      <c r="H81" s="121">
        <v>276</v>
      </c>
      <c r="I81" s="121"/>
      <c r="J81" s="121">
        <v>541</v>
      </c>
      <c r="K81" s="121">
        <v>304</v>
      </c>
      <c r="L81" s="121">
        <v>237</v>
      </c>
      <c r="M81" s="121"/>
      <c r="N81" s="121">
        <v>384</v>
      </c>
      <c r="O81" s="121">
        <v>228</v>
      </c>
      <c r="P81" s="121">
        <v>156</v>
      </c>
      <c r="Q81" s="121"/>
      <c r="R81" s="121">
        <v>550</v>
      </c>
      <c r="S81" s="121">
        <v>268</v>
      </c>
      <c r="T81" s="121">
        <v>282</v>
      </c>
      <c r="U81" s="121"/>
      <c r="V81" s="121">
        <v>277</v>
      </c>
      <c r="W81" s="121">
        <v>145</v>
      </c>
      <c r="X81" s="121">
        <v>132</v>
      </c>
      <c r="Y81" s="121"/>
      <c r="Z81" s="121">
        <v>37</v>
      </c>
      <c r="AA81" s="121">
        <v>22</v>
      </c>
      <c r="AB81" s="121">
        <v>15</v>
      </c>
      <c r="AD81" s="110" t="s">
        <v>101</v>
      </c>
      <c r="AE81" s="105">
        <f t="shared" si="22"/>
        <v>32.365708084644602</v>
      </c>
      <c r="AF81" s="105">
        <f t="shared" si="23"/>
        <v>35.9375</v>
      </c>
      <c r="AG81" s="105">
        <f t="shared" si="24"/>
        <v>28.98627243928194</v>
      </c>
      <c r="AH81" s="146"/>
      <c r="AI81" s="105">
        <f t="shared" si="25"/>
        <v>35.791366906474821</v>
      </c>
      <c r="AJ81" s="105">
        <f t="shared" si="26"/>
        <v>36.643835616438359</v>
      </c>
      <c r="AK81" s="105">
        <f t="shared" si="27"/>
        <v>34.848484848484851</v>
      </c>
      <c r="AL81" s="108"/>
      <c r="AM81" s="105">
        <f t="shared" si="28"/>
        <v>36.381977135171482</v>
      </c>
      <c r="AN81" s="105">
        <f t="shared" si="29"/>
        <v>38.190954773869343</v>
      </c>
      <c r="AO81" s="105">
        <f t="shared" si="30"/>
        <v>34.298118668596238</v>
      </c>
      <c r="AP81" s="108"/>
      <c r="AQ81" s="105">
        <f t="shared" si="31"/>
        <v>31.042845594179468</v>
      </c>
      <c r="AR81" s="105">
        <f t="shared" si="32"/>
        <v>36.774193548387096</v>
      </c>
      <c r="AS81" s="105">
        <f t="shared" si="33"/>
        <v>25.283630470016206</v>
      </c>
      <c r="AT81" s="108"/>
      <c r="AU81" s="105">
        <f t="shared" si="34"/>
        <v>35.392535392535393</v>
      </c>
      <c r="AV81" s="105">
        <f t="shared" si="35"/>
        <v>38.840579710144929</v>
      </c>
      <c r="AW81" s="105">
        <f t="shared" si="36"/>
        <v>32.638888888888893</v>
      </c>
      <c r="AX81" s="108"/>
      <c r="AY81" s="105">
        <f t="shared" si="37"/>
        <v>23.006644518272427</v>
      </c>
      <c r="AZ81" s="105">
        <f t="shared" si="38"/>
        <v>27.992277992277991</v>
      </c>
      <c r="BA81" s="105">
        <f t="shared" si="39"/>
        <v>19.241982507288629</v>
      </c>
      <c r="BB81" s="146"/>
      <c r="BC81" s="105">
        <f t="shared" si="43"/>
        <v>16.666666666666664</v>
      </c>
      <c r="BD81" s="105">
        <f t="shared" si="43"/>
        <v>26.190476190476193</v>
      </c>
      <c r="BE81" s="105">
        <f t="shared" si="43"/>
        <v>10.869565217391305</v>
      </c>
    </row>
    <row r="82" spans="1:58" ht="15" customHeight="1" x14ac:dyDescent="0.2">
      <c r="A82" s="110" t="s">
        <v>102</v>
      </c>
      <c r="B82" s="121">
        <v>557</v>
      </c>
      <c r="C82" s="121">
        <v>294</v>
      </c>
      <c r="D82" s="121">
        <v>263</v>
      </c>
      <c r="E82" s="121"/>
      <c r="F82" s="121">
        <v>125</v>
      </c>
      <c r="G82" s="121">
        <v>72</v>
      </c>
      <c r="H82" s="121">
        <v>53</v>
      </c>
      <c r="I82" s="121"/>
      <c r="J82" s="121">
        <v>132</v>
      </c>
      <c r="K82" s="121">
        <v>68</v>
      </c>
      <c r="L82" s="121">
        <v>64</v>
      </c>
      <c r="M82" s="121"/>
      <c r="N82" s="121">
        <v>107</v>
      </c>
      <c r="O82" s="121">
        <v>60</v>
      </c>
      <c r="P82" s="121">
        <v>47</v>
      </c>
      <c r="Q82" s="121"/>
      <c r="R82" s="121">
        <v>118</v>
      </c>
      <c r="S82" s="121">
        <v>61</v>
      </c>
      <c r="T82" s="121">
        <v>57</v>
      </c>
      <c r="U82" s="121"/>
      <c r="V82" s="121">
        <v>67</v>
      </c>
      <c r="W82" s="121">
        <v>30</v>
      </c>
      <c r="X82" s="121">
        <v>37</v>
      </c>
      <c r="Y82" s="121"/>
      <c r="Z82" s="121">
        <v>8</v>
      </c>
      <c r="AA82" s="121">
        <v>3</v>
      </c>
      <c r="AB82" s="121">
        <v>5</v>
      </c>
      <c r="AD82" s="110" t="s">
        <v>102</v>
      </c>
      <c r="AE82" s="105">
        <f t="shared" si="22"/>
        <v>29.517753047164813</v>
      </c>
      <c r="AF82" s="105">
        <f t="shared" si="23"/>
        <v>33.295583238958102</v>
      </c>
      <c r="AG82" s="105">
        <f t="shared" si="24"/>
        <v>26.195219123505975</v>
      </c>
      <c r="AH82" s="146"/>
      <c r="AI82" s="105">
        <f t="shared" si="25"/>
        <v>27.716186252771617</v>
      </c>
      <c r="AJ82" s="105">
        <f t="shared" si="26"/>
        <v>31.03448275862069</v>
      </c>
      <c r="AK82" s="105">
        <f t="shared" si="27"/>
        <v>24.200913242009133</v>
      </c>
      <c r="AL82" s="108"/>
      <c r="AM82" s="105">
        <f t="shared" si="28"/>
        <v>36.464088397790057</v>
      </c>
      <c r="AN82" s="105">
        <f t="shared" si="29"/>
        <v>36.55913978494624</v>
      </c>
      <c r="AO82" s="105">
        <f t="shared" si="30"/>
        <v>36.363636363636367</v>
      </c>
      <c r="AP82" s="108"/>
      <c r="AQ82" s="105">
        <f t="shared" si="31"/>
        <v>35.785953177257525</v>
      </c>
      <c r="AR82" s="105">
        <f t="shared" si="32"/>
        <v>39.473684210526315</v>
      </c>
      <c r="AS82" s="105">
        <f t="shared" si="33"/>
        <v>31.972789115646261</v>
      </c>
      <c r="AT82" s="108"/>
      <c r="AU82" s="105">
        <f t="shared" si="34"/>
        <v>31.805929919137466</v>
      </c>
      <c r="AV82" s="105">
        <f t="shared" si="35"/>
        <v>36.969696969696969</v>
      </c>
      <c r="AW82" s="105">
        <f t="shared" si="36"/>
        <v>27.669902912621357</v>
      </c>
      <c r="AX82" s="108"/>
      <c r="AY82" s="105">
        <f t="shared" si="37"/>
        <v>26.07003891050584</v>
      </c>
      <c r="AZ82" s="105">
        <f t="shared" si="38"/>
        <v>31.25</v>
      </c>
      <c r="BA82" s="105">
        <f t="shared" si="39"/>
        <v>22.981366459627328</v>
      </c>
      <c r="BB82" s="146"/>
      <c r="BC82" s="105">
        <f t="shared" si="43"/>
        <v>5.4421768707482991</v>
      </c>
      <c r="BD82" s="105">
        <f t="shared" si="43"/>
        <v>5.7692307692307692</v>
      </c>
      <c r="BE82" s="105">
        <f t="shared" si="43"/>
        <v>5.2631578947368416</v>
      </c>
    </row>
    <row r="83" spans="1:58" ht="15" customHeight="1" x14ac:dyDescent="0.2">
      <c r="A83" s="110" t="s">
        <v>103</v>
      </c>
      <c r="B83" s="121">
        <v>4843</v>
      </c>
      <c r="C83" s="121">
        <v>2479</v>
      </c>
      <c r="D83" s="121">
        <v>2364</v>
      </c>
      <c r="E83" s="121"/>
      <c r="F83" s="121">
        <v>1154</v>
      </c>
      <c r="G83" s="121">
        <v>641</v>
      </c>
      <c r="H83" s="121">
        <v>513</v>
      </c>
      <c r="I83" s="121"/>
      <c r="J83" s="121">
        <v>1205</v>
      </c>
      <c r="K83" s="121">
        <v>615</v>
      </c>
      <c r="L83" s="121">
        <v>590</v>
      </c>
      <c r="M83" s="121"/>
      <c r="N83" s="121">
        <v>843</v>
      </c>
      <c r="O83" s="121">
        <v>428</v>
      </c>
      <c r="P83" s="121">
        <v>415</v>
      </c>
      <c r="Q83" s="121"/>
      <c r="R83" s="121">
        <v>999</v>
      </c>
      <c r="S83" s="121">
        <v>476</v>
      </c>
      <c r="T83" s="121">
        <v>523</v>
      </c>
      <c r="U83" s="121"/>
      <c r="V83" s="121">
        <v>549</v>
      </c>
      <c r="W83" s="121">
        <v>273</v>
      </c>
      <c r="X83" s="121">
        <v>276</v>
      </c>
      <c r="Y83" s="121"/>
      <c r="Z83" s="121">
        <v>93</v>
      </c>
      <c r="AA83" s="121">
        <v>46</v>
      </c>
      <c r="AB83" s="121">
        <v>47</v>
      </c>
      <c r="AD83" s="110" t="s">
        <v>103</v>
      </c>
      <c r="AE83" s="105">
        <f t="shared" si="22"/>
        <v>30.166936589012082</v>
      </c>
      <c r="AF83" s="105">
        <f t="shared" si="23"/>
        <v>32.392525806873124</v>
      </c>
      <c r="AG83" s="105">
        <f t="shared" si="24"/>
        <v>28.139507201523628</v>
      </c>
      <c r="AH83" s="146"/>
      <c r="AI83" s="105">
        <f t="shared" si="25"/>
        <v>28.763708873379862</v>
      </c>
      <c r="AJ83" s="105">
        <f t="shared" si="26"/>
        <v>30.509281294621609</v>
      </c>
      <c r="AK83" s="105">
        <f t="shared" si="27"/>
        <v>26.84458398744113</v>
      </c>
      <c r="AL83" s="108"/>
      <c r="AM83" s="105">
        <f t="shared" si="28"/>
        <v>36.306116300090387</v>
      </c>
      <c r="AN83" s="105">
        <f t="shared" si="29"/>
        <v>37.56872327428222</v>
      </c>
      <c r="AO83" s="105">
        <f t="shared" si="30"/>
        <v>35.077288941736029</v>
      </c>
      <c r="AP83" s="108"/>
      <c r="AQ83" s="105">
        <f t="shared" si="31"/>
        <v>31.084070796460178</v>
      </c>
      <c r="AR83" s="105">
        <f t="shared" si="32"/>
        <v>33.307392996108945</v>
      </c>
      <c r="AS83" s="105">
        <f t="shared" si="33"/>
        <v>29.081990189208128</v>
      </c>
      <c r="AT83" s="108"/>
      <c r="AU83" s="105">
        <f t="shared" si="34"/>
        <v>33.333333333333329</v>
      </c>
      <c r="AV83" s="105">
        <f t="shared" si="35"/>
        <v>36.142748671222478</v>
      </c>
      <c r="AW83" s="105">
        <f t="shared" si="36"/>
        <v>31.13095238095238</v>
      </c>
      <c r="AX83" s="108"/>
      <c r="AY83" s="105">
        <f t="shared" si="37"/>
        <v>22.894078398665556</v>
      </c>
      <c r="AZ83" s="105">
        <f t="shared" si="38"/>
        <v>25.41899441340782</v>
      </c>
      <c r="BA83" s="105">
        <f t="shared" si="39"/>
        <v>20.84592145015106</v>
      </c>
      <c r="BB83" s="146"/>
      <c r="BC83" s="105">
        <f t="shared" si="43"/>
        <v>15.097402597402599</v>
      </c>
      <c r="BD83" s="105">
        <f t="shared" si="43"/>
        <v>19.246861924686193</v>
      </c>
      <c r="BE83" s="105">
        <f t="shared" si="43"/>
        <v>12.46684350132626</v>
      </c>
    </row>
    <row r="84" spans="1:58" ht="15" customHeight="1" x14ac:dyDescent="0.2">
      <c r="A84" s="110" t="s">
        <v>104</v>
      </c>
      <c r="B84" s="121">
        <v>4156</v>
      </c>
      <c r="C84" s="121">
        <v>2200</v>
      </c>
      <c r="D84" s="121">
        <v>1956</v>
      </c>
      <c r="E84" s="121"/>
      <c r="F84" s="121">
        <v>836</v>
      </c>
      <c r="G84" s="121">
        <v>492</v>
      </c>
      <c r="H84" s="121">
        <v>344</v>
      </c>
      <c r="I84" s="121"/>
      <c r="J84" s="121">
        <v>940</v>
      </c>
      <c r="K84" s="121">
        <v>498</v>
      </c>
      <c r="L84" s="121">
        <v>442</v>
      </c>
      <c r="M84" s="121"/>
      <c r="N84" s="121">
        <v>684</v>
      </c>
      <c r="O84" s="121">
        <v>371</v>
      </c>
      <c r="P84" s="121">
        <v>313</v>
      </c>
      <c r="Q84" s="121"/>
      <c r="R84" s="121">
        <v>1014</v>
      </c>
      <c r="S84" s="121">
        <v>483</v>
      </c>
      <c r="T84" s="121">
        <v>531</v>
      </c>
      <c r="U84" s="121"/>
      <c r="V84" s="121">
        <v>581</v>
      </c>
      <c r="W84" s="121">
        <v>290</v>
      </c>
      <c r="X84" s="121">
        <v>291</v>
      </c>
      <c r="Y84" s="121"/>
      <c r="Z84" s="121">
        <v>101</v>
      </c>
      <c r="AA84" s="121">
        <v>66</v>
      </c>
      <c r="AB84" s="121">
        <v>35</v>
      </c>
      <c r="AD84" s="110" t="s">
        <v>104</v>
      </c>
      <c r="AE84" s="105">
        <f t="shared" si="22"/>
        <v>32.097621254247763</v>
      </c>
      <c r="AF84" s="105">
        <f t="shared" si="23"/>
        <v>34.656584751102706</v>
      </c>
      <c r="AG84" s="105">
        <f t="shared" si="24"/>
        <v>29.63636363636364</v>
      </c>
      <c r="AH84" s="146"/>
      <c r="AI84" s="105">
        <f t="shared" si="25"/>
        <v>27.160493827160494</v>
      </c>
      <c r="AJ84" s="105">
        <f t="shared" si="26"/>
        <v>30.445544554455445</v>
      </c>
      <c r="AK84" s="105">
        <f t="shared" si="27"/>
        <v>23.52941176470588</v>
      </c>
      <c r="AL84" s="108"/>
      <c r="AM84" s="105">
        <f t="shared" si="28"/>
        <v>34.647991153704389</v>
      </c>
      <c r="AN84" s="105">
        <f t="shared" si="29"/>
        <v>36.376917457998537</v>
      </c>
      <c r="AO84" s="105">
        <f t="shared" si="30"/>
        <v>32.886904761904759</v>
      </c>
      <c r="AP84" s="108"/>
      <c r="AQ84" s="105">
        <f t="shared" si="31"/>
        <v>29.419354838709676</v>
      </c>
      <c r="AR84" s="105">
        <f t="shared" si="32"/>
        <v>33.36330935251798</v>
      </c>
      <c r="AS84" s="105">
        <f t="shared" si="33"/>
        <v>25.803792250618301</v>
      </c>
      <c r="AT84" s="108"/>
      <c r="AU84" s="105">
        <f t="shared" si="34"/>
        <v>41.119221411192214</v>
      </c>
      <c r="AV84" s="105">
        <f t="shared" si="35"/>
        <v>41.352739726027401</v>
      </c>
      <c r="AW84" s="105">
        <f t="shared" si="36"/>
        <v>40.909090909090914</v>
      </c>
      <c r="AX84" s="108"/>
      <c r="AY84" s="105">
        <f t="shared" si="37"/>
        <v>29.948453608247423</v>
      </c>
      <c r="AZ84" s="105">
        <f t="shared" si="38"/>
        <v>33.603707995365006</v>
      </c>
      <c r="BA84" s="105">
        <f t="shared" si="39"/>
        <v>27.019498607242337</v>
      </c>
      <c r="BB84" s="146"/>
      <c r="BC84" s="105">
        <f t="shared" si="43"/>
        <v>23.708920187793428</v>
      </c>
      <c r="BD84" s="105">
        <f t="shared" si="43"/>
        <v>30</v>
      </c>
      <c r="BE84" s="105">
        <f t="shared" si="43"/>
        <v>16.990291262135923</v>
      </c>
    </row>
    <row r="85" spans="1:58" ht="15" customHeight="1" thickBot="1" x14ac:dyDescent="0.25">
      <c r="A85" s="125" t="s">
        <v>105</v>
      </c>
      <c r="B85" s="123">
        <v>707</v>
      </c>
      <c r="C85" s="123">
        <v>387</v>
      </c>
      <c r="D85" s="123">
        <v>320</v>
      </c>
      <c r="E85" s="123"/>
      <c r="F85" s="123">
        <v>231</v>
      </c>
      <c r="G85" s="123">
        <v>123</v>
      </c>
      <c r="H85" s="123">
        <v>108</v>
      </c>
      <c r="I85" s="123"/>
      <c r="J85" s="123">
        <v>178</v>
      </c>
      <c r="K85" s="123">
        <v>98</v>
      </c>
      <c r="L85" s="123">
        <v>80</v>
      </c>
      <c r="M85" s="123"/>
      <c r="N85" s="123">
        <v>104</v>
      </c>
      <c r="O85" s="123">
        <v>55</v>
      </c>
      <c r="P85" s="123">
        <v>49</v>
      </c>
      <c r="Q85" s="123"/>
      <c r="R85" s="123">
        <v>103</v>
      </c>
      <c r="S85" s="123">
        <v>66</v>
      </c>
      <c r="T85" s="123">
        <v>37</v>
      </c>
      <c r="U85" s="123"/>
      <c r="V85" s="123">
        <v>52</v>
      </c>
      <c r="W85" s="123">
        <v>27</v>
      </c>
      <c r="X85" s="123">
        <v>25</v>
      </c>
      <c r="Y85" s="123"/>
      <c r="Z85" s="123">
        <v>39</v>
      </c>
      <c r="AA85" s="123">
        <v>18</v>
      </c>
      <c r="AB85" s="123">
        <v>21</v>
      </c>
      <c r="AD85" s="125" t="s">
        <v>105</v>
      </c>
      <c r="AE85" s="107">
        <f t="shared" si="22"/>
        <v>35.474159558454595</v>
      </c>
      <c r="AF85" s="107">
        <f t="shared" si="23"/>
        <v>37.5</v>
      </c>
      <c r="AG85" s="107">
        <f t="shared" si="24"/>
        <v>33.298647242455779</v>
      </c>
      <c r="AH85" s="159"/>
      <c r="AI85" s="107">
        <f t="shared" si="25"/>
        <v>36.96</v>
      </c>
      <c r="AJ85" s="107">
        <f t="shared" si="26"/>
        <v>38.924050632911396</v>
      </c>
      <c r="AK85" s="107">
        <f t="shared" si="27"/>
        <v>34.95145631067961</v>
      </c>
      <c r="AL85" s="103"/>
      <c r="AM85" s="107">
        <f t="shared" si="28"/>
        <v>38.949671772428886</v>
      </c>
      <c r="AN85" s="107">
        <f t="shared" si="29"/>
        <v>40.663900414937757</v>
      </c>
      <c r="AO85" s="107">
        <f t="shared" si="30"/>
        <v>37.037037037037038</v>
      </c>
      <c r="AP85" s="103"/>
      <c r="AQ85" s="107">
        <f t="shared" si="31"/>
        <v>32.807570977917983</v>
      </c>
      <c r="AR85" s="107">
        <f t="shared" si="32"/>
        <v>34.591194968553459</v>
      </c>
      <c r="AS85" s="107">
        <f t="shared" si="33"/>
        <v>31.0126582278481</v>
      </c>
      <c r="AT85" s="103"/>
      <c r="AU85" s="107">
        <f t="shared" si="34"/>
        <v>35.517241379310342</v>
      </c>
      <c r="AV85" s="107">
        <f t="shared" si="35"/>
        <v>39.285714285714285</v>
      </c>
      <c r="AW85" s="107">
        <f t="shared" si="36"/>
        <v>30.327868852459016</v>
      </c>
      <c r="AX85" s="103"/>
      <c r="AY85" s="107">
        <f t="shared" si="37"/>
        <v>23.52941176470588</v>
      </c>
      <c r="AZ85" s="107">
        <f t="shared" si="38"/>
        <v>23.478260869565219</v>
      </c>
      <c r="BA85" s="107">
        <f t="shared" si="39"/>
        <v>23.584905660377359</v>
      </c>
      <c r="BB85" s="159"/>
      <c r="BC85" s="107">
        <f t="shared" si="43"/>
        <v>46.987951807228917</v>
      </c>
      <c r="BD85" s="107">
        <f t="shared" si="43"/>
        <v>54.54545454545454</v>
      </c>
      <c r="BE85" s="107">
        <f t="shared" si="43"/>
        <v>42</v>
      </c>
    </row>
    <row r="86" spans="1:58" ht="15" customHeight="1" x14ac:dyDescent="0.2">
      <c r="A86" s="303" t="s">
        <v>260</v>
      </c>
      <c r="B86" s="303"/>
      <c r="C86" s="303"/>
      <c r="D86" s="303"/>
      <c r="E86" s="303"/>
      <c r="F86" s="303"/>
      <c r="G86" s="303"/>
      <c r="H86" s="303"/>
      <c r="I86" s="303"/>
      <c r="J86" s="303"/>
      <c r="K86" s="303"/>
      <c r="L86" s="303"/>
      <c r="M86" s="303"/>
      <c r="N86" s="303"/>
      <c r="O86" s="303"/>
      <c r="P86" s="303"/>
      <c r="Q86" s="303"/>
      <c r="R86" s="303"/>
      <c r="S86" s="303"/>
      <c r="T86" s="303"/>
      <c r="U86" s="303"/>
      <c r="V86" s="303"/>
      <c r="W86" s="303"/>
      <c r="X86" s="303"/>
      <c r="Y86" s="303"/>
      <c r="Z86" s="303"/>
      <c r="AA86" s="303"/>
      <c r="AB86" s="303"/>
      <c r="AD86" s="303" t="s">
        <v>260</v>
      </c>
      <c r="AE86" s="303"/>
      <c r="AF86" s="303"/>
      <c r="AG86" s="303"/>
      <c r="AH86" s="303"/>
      <c r="AI86" s="303"/>
      <c r="AJ86" s="303"/>
      <c r="AK86" s="303"/>
      <c r="AL86" s="303"/>
      <c r="AM86" s="303"/>
      <c r="AN86" s="303"/>
      <c r="AO86" s="303"/>
      <c r="AP86" s="303"/>
      <c r="AQ86" s="303"/>
      <c r="AR86" s="303"/>
      <c r="AS86" s="303"/>
      <c r="AT86" s="303"/>
      <c r="AU86" s="303"/>
      <c r="AV86" s="303"/>
      <c r="AW86" s="303"/>
      <c r="AX86" s="303"/>
      <c r="AY86" s="303"/>
      <c r="AZ86" s="303"/>
      <c r="BA86" s="303"/>
      <c r="BB86" s="303"/>
      <c r="BC86" s="303"/>
      <c r="BD86" s="303"/>
      <c r="BE86" s="303"/>
    </row>
    <row r="87" spans="1:58" ht="15" customHeight="1" x14ac:dyDescent="0.2">
      <c r="A87" s="304" t="s">
        <v>243</v>
      </c>
      <c r="B87" s="304"/>
      <c r="C87" s="304"/>
      <c r="D87" s="304"/>
      <c r="E87" s="304"/>
      <c r="F87" s="304"/>
      <c r="G87" s="304"/>
      <c r="H87" s="304"/>
      <c r="I87" s="304"/>
      <c r="J87" s="304"/>
      <c r="K87" s="304"/>
      <c r="L87" s="304"/>
      <c r="M87" s="304"/>
      <c r="N87" s="304"/>
      <c r="O87" s="304"/>
      <c r="P87" s="304"/>
      <c r="Q87" s="304"/>
      <c r="R87" s="304"/>
      <c r="S87" s="304"/>
      <c r="T87" s="304"/>
      <c r="U87" s="304"/>
      <c r="V87" s="304"/>
      <c r="W87" s="304"/>
      <c r="X87" s="304"/>
      <c r="Y87" s="304"/>
      <c r="Z87" s="304"/>
      <c r="AA87" s="304"/>
      <c r="AB87" s="304"/>
      <c r="AD87" s="304" t="s">
        <v>243</v>
      </c>
      <c r="AE87" s="304"/>
      <c r="AF87" s="304"/>
      <c r="AG87" s="304"/>
      <c r="AH87" s="304"/>
      <c r="AI87" s="304"/>
      <c r="AJ87" s="304"/>
      <c r="AK87" s="304"/>
      <c r="AL87" s="304"/>
      <c r="AM87" s="304"/>
      <c r="AN87" s="304"/>
      <c r="AO87" s="304"/>
      <c r="AP87" s="304"/>
      <c r="AQ87" s="304"/>
      <c r="AR87" s="304"/>
      <c r="AS87" s="304"/>
      <c r="AT87" s="304"/>
      <c r="AU87" s="304"/>
      <c r="AV87" s="304"/>
      <c r="AW87" s="304"/>
      <c r="AX87" s="304"/>
      <c r="AY87" s="304"/>
      <c r="AZ87" s="304"/>
      <c r="BA87" s="304"/>
      <c r="BB87" s="304"/>
      <c r="BC87" s="304"/>
      <c r="BD87" s="304"/>
      <c r="BE87" s="304"/>
    </row>
    <row r="94" spans="1:58" ht="15" customHeight="1" x14ac:dyDescent="0.2">
      <c r="A94" s="311" t="s">
        <v>287</v>
      </c>
      <c r="B94" s="311"/>
      <c r="C94" s="311"/>
      <c r="D94" s="311"/>
      <c r="E94" s="311"/>
      <c r="F94" s="311"/>
      <c r="G94" s="311"/>
      <c r="H94" s="311"/>
      <c r="I94" s="311"/>
      <c r="J94" s="311"/>
      <c r="K94" s="311"/>
      <c r="L94" s="311"/>
      <c r="M94" s="311"/>
      <c r="N94" s="311"/>
      <c r="O94" s="311"/>
      <c r="P94" s="311"/>
      <c r="Q94" s="311"/>
      <c r="R94" s="311"/>
      <c r="S94" s="311"/>
      <c r="T94" s="311"/>
      <c r="U94" s="311"/>
      <c r="V94" s="311"/>
      <c r="W94" s="311"/>
      <c r="X94" s="311"/>
      <c r="Y94" s="311"/>
      <c r="Z94" s="311"/>
      <c r="AA94" s="311"/>
      <c r="AB94" s="311"/>
      <c r="AD94" s="311" t="s">
        <v>286</v>
      </c>
      <c r="AE94" s="311"/>
      <c r="AF94" s="311"/>
      <c r="AG94" s="311"/>
      <c r="AH94" s="311"/>
      <c r="AI94" s="311"/>
      <c r="AJ94" s="311"/>
      <c r="AK94" s="311"/>
      <c r="AL94" s="311"/>
      <c r="AM94" s="311"/>
      <c r="AN94" s="311"/>
      <c r="AO94" s="311"/>
      <c r="AP94" s="311"/>
      <c r="AQ94" s="311"/>
      <c r="AR94" s="311"/>
      <c r="AS94" s="311"/>
      <c r="AT94" s="311"/>
      <c r="AU94" s="311"/>
      <c r="AV94" s="311"/>
      <c r="AW94" s="311"/>
      <c r="AX94" s="311"/>
      <c r="AY94" s="311"/>
      <c r="AZ94" s="311"/>
      <c r="BA94" s="311"/>
      <c r="BB94" s="311"/>
      <c r="BC94" s="311"/>
      <c r="BD94" s="311"/>
      <c r="BE94" s="311"/>
      <c r="BF94" s="104"/>
    </row>
    <row r="95" spans="1:58" ht="15" customHeight="1" x14ac:dyDescent="0.2">
      <c r="A95" s="312" t="s">
        <v>130</v>
      </c>
      <c r="B95" s="312"/>
      <c r="C95" s="312"/>
      <c r="D95" s="312"/>
      <c r="E95" s="312"/>
      <c r="F95" s="312"/>
      <c r="G95" s="312"/>
      <c r="H95" s="312"/>
      <c r="I95" s="312"/>
      <c r="J95" s="312"/>
      <c r="K95" s="312"/>
      <c r="L95" s="312"/>
      <c r="M95" s="312"/>
      <c r="N95" s="312"/>
      <c r="O95" s="312"/>
      <c r="P95" s="312"/>
      <c r="Q95" s="312"/>
      <c r="R95" s="312"/>
      <c r="S95" s="312"/>
      <c r="T95" s="312"/>
      <c r="U95" s="312"/>
      <c r="V95" s="312"/>
      <c r="W95" s="312"/>
      <c r="X95" s="312"/>
      <c r="Y95" s="312"/>
      <c r="Z95" s="312"/>
      <c r="AA95" s="312"/>
      <c r="AB95" s="312"/>
      <c r="AD95" s="312" t="s">
        <v>131</v>
      </c>
      <c r="AE95" s="312"/>
      <c r="AF95" s="312"/>
      <c r="AG95" s="312"/>
      <c r="AH95" s="312"/>
      <c r="AI95" s="312"/>
      <c r="AJ95" s="312"/>
      <c r="AK95" s="312"/>
      <c r="AL95" s="312"/>
      <c r="AM95" s="312"/>
      <c r="AN95" s="312"/>
      <c r="AO95" s="312"/>
      <c r="AP95" s="312"/>
      <c r="AQ95" s="312"/>
      <c r="AR95" s="312"/>
      <c r="AS95" s="312"/>
      <c r="AT95" s="312"/>
      <c r="AU95" s="312"/>
      <c r="AV95" s="312"/>
      <c r="AW95" s="312"/>
      <c r="AX95" s="312"/>
      <c r="AY95" s="312"/>
      <c r="AZ95" s="312"/>
      <c r="BA95" s="312"/>
      <c r="BB95" s="312"/>
      <c r="BC95" s="312"/>
      <c r="BD95" s="312"/>
      <c r="BE95" s="312"/>
      <c r="BF95" s="104"/>
    </row>
    <row r="96" spans="1:58" ht="15" customHeight="1" x14ac:dyDescent="0.2">
      <c r="A96" s="307" t="s">
        <v>257</v>
      </c>
      <c r="B96" s="307"/>
      <c r="C96" s="307"/>
      <c r="D96" s="307"/>
      <c r="E96" s="307"/>
      <c r="F96" s="307"/>
      <c r="G96" s="307"/>
      <c r="H96" s="307"/>
      <c r="I96" s="307"/>
      <c r="J96" s="307"/>
      <c r="K96" s="307"/>
      <c r="L96" s="307"/>
      <c r="M96" s="307"/>
      <c r="N96" s="307"/>
      <c r="O96" s="307"/>
      <c r="P96" s="307"/>
      <c r="Q96" s="307"/>
      <c r="R96" s="307"/>
      <c r="S96" s="307"/>
      <c r="T96" s="307"/>
      <c r="U96" s="307"/>
      <c r="V96" s="307"/>
      <c r="W96" s="307"/>
      <c r="X96" s="307"/>
      <c r="Y96" s="307"/>
      <c r="Z96" s="307"/>
      <c r="AA96" s="307"/>
      <c r="AB96" s="307"/>
      <c r="AD96" s="307" t="s">
        <v>257</v>
      </c>
      <c r="AE96" s="307"/>
      <c r="AF96" s="307"/>
      <c r="AG96" s="307"/>
      <c r="AH96" s="307"/>
      <c r="AI96" s="307"/>
      <c r="AJ96" s="307"/>
      <c r="AK96" s="307"/>
      <c r="AL96" s="307"/>
      <c r="AM96" s="307"/>
      <c r="AN96" s="307"/>
      <c r="AO96" s="307"/>
      <c r="AP96" s="307"/>
      <c r="AQ96" s="307"/>
      <c r="AR96" s="307"/>
      <c r="AS96" s="307"/>
      <c r="AT96" s="307"/>
      <c r="AU96" s="307"/>
      <c r="AV96" s="307"/>
      <c r="AW96" s="307"/>
      <c r="AX96" s="307"/>
      <c r="AY96" s="307"/>
      <c r="AZ96" s="307"/>
      <c r="BA96" s="307"/>
      <c r="BB96" s="307"/>
      <c r="BC96" s="307"/>
      <c r="BD96" s="307"/>
      <c r="BE96" s="307"/>
      <c r="BF96" s="104"/>
    </row>
    <row r="97" spans="1:58" ht="15" customHeight="1" x14ac:dyDescent="0.2">
      <c r="A97" s="307" t="s">
        <v>268</v>
      </c>
      <c r="B97" s="307"/>
      <c r="C97" s="307"/>
      <c r="D97" s="307"/>
      <c r="E97" s="307"/>
      <c r="F97" s="307"/>
      <c r="G97" s="307"/>
      <c r="H97" s="307"/>
      <c r="I97" s="307"/>
      <c r="J97" s="307"/>
      <c r="K97" s="307"/>
      <c r="L97" s="307"/>
      <c r="M97" s="307"/>
      <c r="N97" s="307"/>
      <c r="O97" s="307"/>
      <c r="P97" s="307"/>
      <c r="Q97" s="307"/>
      <c r="R97" s="307"/>
      <c r="S97" s="307"/>
      <c r="T97" s="307"/>
      <c r="U97" s="307"/>
      <c r="V97" s="307"/>
      <c r="W97" s="307"/>
      <c r="X97" s="307"/>
      <c r="Y97" s="307"/>
      <c r="Z97" s="307"/>
      <c r="AA97" s="307"/>
      <c r="AB97" s="307"/>
      <c r="AD97" s="307" t="s">
        <v>268</v>
      </c>
      <c r="AE97" s="307"/>
      <c r="AF97" s="307"/>
      <c r="AG97" s="307"/>
      <c r="AH97" s="307"/>
      <c r="AI97" s="307"/>
      <c r="AJ97" s="307"/>
      <c r="AK97" s="307"/>
      <c r="AL97" s="307"/>
      <c r="AM97" s="307"/>
      <c r="AN97" s="307"/>
      <c r="AO97" s="307"/>
      <c r="AP97" s="307"/>
      <c r="AQ97" s="307"/>
      <c r="AR97" s="307"/>
      <c r="AS97" s="307"/>
      <c r="AT97" s="307"/>
      <c r="AU97" s="307"/>
      <c r="AV97" s="307"/>
      <c r="AW97" s="307"/>
      <c r="AX97" s="307"/>
      <c r="AY97" s="307"/>
      <c r="AZ97" s="307"/>
      <c r="BA97" s="307"/>
      <c r="BB97" s="307"/>
      <c r="BC97" s="307"/>
      <c r="BD97" s="307"/>
      <c r="BE97" s="307"/>
      <c r="BF97" s="104"/>
    </row>
    <row r="98" spans="1:58" ht="15" customHeight="1" x14ac:dyDescent="0.2">
      <c r="A98" s="307" t="s">
        <v>250</v>
      </c>
      <c r="B98" s="307"/>
      <c r="C98" s="307"/>
      <c r="D98" s="307"/>
      <c r="E98" s="307"/>
      <c r="F98" s="307"/>
      <c r="G98" s="307"/>
      <c r="H98" s="307"/>
      <c r="I98" s="307"/>
      <c r="J98" s="307"/>
      <c r="K98" s="307"/>
      <c r="L98" s="307"/>
      <c r="M98" s="307"/>
      <c r="N98" s="307"/>
      <c r="O98" s="307"/>
      <c r="P98" s="307"/>
      <c r="Q98" s="307"/>
      <c r="R98" s="307"/>
      <c r="S98" s="307"/>
      <c r="T98" s="307"/>
      <c r="U98" s="307"/>
      <c r="V98" s="307"/>
      <c r="W98" s="307"/>
      <c r="X98" s="307"/>
      <c r="Y98" s="307"/>
      <c r="Z98" s="307"/>
      <c r="AA98" s="307"/>
      <c r="AB98" s="307"/>
      <c r="AD98" s="307" t="s">
        <v>250</v>
      </c>
      <c r="AE98" s="307"/>
      <c r="AF98" s="307"/>
      <c r="AG98" s="307"/>
      <c r="AH98" s="307"/>
      <c r="AI98" s="307"/>
      <c r="AJ98" s="307"/>
      <c r="AK98" s="307"/>
      <c r="AL98" s="307"/>
      <c r="AM98" s="307"/>
      <c r="AN98" s="307"/>
      <c r="AO98" s="307"/>
      <c r="AP98" s="307"/>
      <c r="AQ98" s="307"/>
      <c r="AR98" s="307"/>
      <c r="AS98" s="307"/>
      <c r="AT98" s="307"/>
      <c r="AU98" s="307"/>
      <c r="AV98" s="307"/>
      <c r="AW98" s="307"/>
      <c r="AX98" s="307"/>
      <c r="AY98" s="307"/>
      <c r="AZ98" s="307"/>
      <c r="BA98" s="307"/>
      <c r="BB98" s="307"/>
      <c r="BC98" s="307"/>
      <c r="BD98" s="307"/>
      <c r="BE98" s="307"/>
      <c r="BF98" s="104"/>
    </row>
    <row r="99" spans="1:58" ht="15" customHeight="1" x14ac:dyDescent="0.2">
      <c r="A99" s="307" t="s">
        <v>259</v>
      </c>
      <c r="B99" s="307"/>
      <c r="C99" s="307"/>
      <c r="D99" s="307"/>
      <c r="E99" s="307"/>
      <c r="F99" s="307"/>
      <c r="G99" s="307"/>
      <c r="H99" s="307"/>
      <c r="I99" s="307"/>
      <c r="J99" s="307"/>
      <c r="K99" s="307"/>
      <c r="L99" s="307"/>
      <c r="M99" s="307"/>
      <c r="N99" s="307"/>
      <c r="O99" s="307"/>
      <c r="P99" s="307"/>
      <c r="Q99" s="307"/>
      <c r="R99" s="307"/>
      <c r="S99" s="307"/>
      <c r="T99" s="307"/>
      <c r="U99" s="307"/>
      <c r="V99" s="307"/>
      <c r="W99" s="307"/>
      <c r="X99" s="307"/>
      <c r="Y99" s="307"/>
      <c r="Z99" s="307"/>
      <c r="AA99" s="307"/>
      <c r="AB99" s="307"/>
      <c r="AD99" s="307" t="s">
        <v>259</v>
      </c>
      <c r="AE99" s="307"/>
      <c r="AF99" s="307"/>
      <c r="AG99" s="307"/>
      <c r="AH99" s="307"/>
      <c r="AI99" s="307"/>
      <c r="AJ99" s="307"/>
      <c r="AK99" s="307"/>
      <c r="AL99" s="307"/>
      <c r="AM99" s="307"/>
      <c r="AN99" s="307"/>
      <c r="AO99" s="307"/>
      <c r="AP99" s="307"/>
      <c r="AQ99" s="307"/>
      <c r="AR99" s="307"/>
      <c r="AS99" s="307"/>
      <c r="AT99" s="307"/>
      <c r="AU99" s="307"/>
      <c r="AV99" s="307"/>
      <c r="AW99" s="307"/>
      <c r="AX99" s="307"/>
      <c r="AY99" s="307"/>
      <c r="AZ99" s="307"/>
      <c r="BA99" s="307"/>
      <c r="BB99" s="307"/>
      <c r="BC99" s="307"/>
      <c r="BD99" s="307"/>
      <c r="BE99" s="307"/>
      <c r="BF99" s="104"/>
    </row>
    <row r="100" spans="1:58" ht="15" customHeight="1" thickBot="1" x14ac:dyDescent="0.25">
      <c r="A100" s="102"/>
      <c r="B100" s="145"/>
      <c r="C100" s="102"/>
      <c r="D100" s="102"/>
      <c r="E100" s="102"/>
      <c r="F100" s="103"/>
      <c r="G100" s="102"/>
      <c r="H100" s="102"/>
      <c r="I100" s="102"/>
      <c r="J100" s="102"/>
      <c r="K100" s="102"/>
      <c r="L100" s="102"/>
      <c r="M100" s="102"/>
      <c r="N100" s="102"/>
      <c r="O100" s="102"/>
      <c r="P100" s="102"/>
      <c r="Q100" s="102"/>
      <c r="R100" s="102"/>
      <c r="S100" s="102"/>
      <c r="T100" s="102"/>
      <c r="U100" s="102"/>
      <c r="V100" s="102"/>
      <c r="W100" s="102"/>
      <c r="X100" s="102"/>
      <c r="Y100" s="102"/>
      <c r="Z100" s="102"/>
      <c r="AA100" s="102"/>
      <c r="AB100" s="102"/>
      <c r="AD100" s="102"/>
      <c r="AE100" s="145"/>
      <c r="AF100" s="102"/>
      <c r="AG100" s="102"/>
      <c r="AH100" s="102"/>
      <c r="AI100" s="103"/>
      <c r="AJ100" s="102"/>
      <c r="AK100" s="102"/>
      <c r="AL100" s="102"/>
      <c r="AM100" s="102"/>
      <c r="AN100" s="102"/>
      <c r="AO100" s="102"/>
      <c r="AP100" s="102"/>
      <c r="AQ100" s="102"/>
      <c r="AR100" s="102"/>
      <c r="AS100" s="102"/>
      <c r="AT100" s="102"/>
      <c r="AU100" s="102"/>
      <c r="AV100" s="102"/>
      <c r="AW100" s="102"/>
      <c r="AX100" s="102"/>
      <c r="AY100" s="102"/>
      <c r="AZ100" s="102"/>
      <c r="BA100" s="102"/>
      <c r="BB100" s="102"/>
      <c r="BC100" s="102"/>
      <c r="BD100" s="102"/>
      <c r="BE100" s="102"/>
      <c r="BF100" s="104"/>
    </row>
    <row r="101" spans="1:58" ht="15" customHeight="1" x14ac:dyDescent="0.2">
      <c r="A101" s="309" t="s">
        <v>264</v>
      </c>
      <c r="B101" s="302" t="s">
        <v>265</v>
      </c>
      <c r="C101" s="302"/>
      <c r="D101" s="302"/>
      <c r="E101" s="111"/>
      <c r="F101" s="302" t="s">
        <v>116</v>
      </c>
      <c r="G101" s="302"/>
      <c r="H101" s="302"/>
      <c r="I101" s="111"/>
      <c r="J101" s="302" t="s">
        <v>117</v>
      </c>
      <c r="K101" s="302"/>
      <c r="L101" s="302"/>
      <c r="M101" s="111"/>
      <c r="N101" s="302" t="s">
        <v>118</v>
      </c>
      <c r="O101" s="302"/>
      <c r="P101" s="302"/>
      <c r="Q101" s="111"/>
      <c r="R101" s="302" t="s">
        <v>119</v>
      </c>
      <c r="S101" s="302"/>
      <c r="T101" s="302"/>
      <c r="U101" s="111"/>
      <c r="V101" s="302" t="s">
        <v>120</v>
      </c>
      <c r="W101" s="302"/>
      <c r="X101" s="302"/>
      <c r="Y101" s="111"/>
      <c r="Z101" s="302" t="s">
        <v>121</v>
      </c>
      <c r="AA101" s="302"/>
      <c r="AB101" s="302"/>
      <c r="AD101" s="309" t="s">
        <v>264</v>
      </c>
      <c r="AE101" s="302" t="s">
        <v>265</v>
      </c>
      <c r="AF101" s="302"/>
      <c r="AG101" s="302"/>
      <c r="AH101" s="111"/>
      <c r="AI101" s="302" t="s">
        <v>116</v>
      </c>
      <c r="AJ101" s="302"/>
      <c r="AK101" s="302"/>
      <c r="AL101" s="111"/>
      <c r="AM101" s="302" t="s">
        <v>117</v>
      </c>
      <c r="AN101" s="302"/>
      <c r="AO101" s="302"/>
      <c r="AP101" s="111"/>
      <c r="AQ101" s="302" t="s">
        <v>118</v>
      </c>
      <c r="AR101" s="302"/>
      <c r="AS101" s="302"/>
      <c r="AT101" s="111"/>
      <c r="AU101" s="302" t="s">
        <v>119</v>
      </c>
      <c r="AV101" s="302"/>
      <c r="AW101" s="302"/>
      <c r="AX101" s="111"/>
      <c r="AY101" s="302" t="s">
        <v>120</v>
      </c>
      <c r="AZ101" s="302"/>
      <c r="BA101" s="302"/>
      <c r="BB101" s="111"/>
      <c r="BC101" s="302" t="s">
        <v>121</v>
      </c>
      <c r="BD101" s="302"/>
      <c r="BE101" s="302"/>
      <c r="BF101" s="104"/>
    </row>
    <row r="102" spans="1:58" ht="15" customHeight="1" thickBot="1" x14ac:dyDescent="0.25">
      <c r="A102" s="310"/>
      <c r="B102" s="112" t="s">
        <v>70</v>
      </c>
      <c r="C102" s="112" t="s">
        <v>71</v>
      </c>
      <c r="D102" s="112" t="s">
        <v>72</v>
      </c>
      <c r="E102" s="113"/>
      <c r="F102" s="112" t="s">
        <v>70</v>
      </c>
      <c r="G102" s="112" t="s">
        <v>71</v>
      </c>
      <c r="H102" s="112" t="s">
        <v>72</v>
      </c>
      <c r="I102" s="113"/>
      <c r="J102" s="112" t="s">
        <v>70</v>
      </c>
      <c r="K102" s="112" t="s">
        <v>71</v>
      </c>
      <c r="L102" s="112" t="s">
        <v>72</v>
      </c>
      <c r="M102" s="113"/>
      <c r="N102" s="112" t="s">
        <v>70</v>
      </c>
      <c r="O102" s="112" t="s">
        <v>71</v>
      </c>
      <c r="P102" s="112" t="s">
        <v>72</v>
      </c>
      <c r="Q102" s="113"/>
      <c r="R102" s="112" t="s">
        <v>70</v>
      </c>
      <c r="S102" s="112" t="s">
        <v>71</v>
      </c>
      <c r="T102" s="112" t="s">
        <v>72</v>
      </c>
      <c r="U102" s="113"/>
      <c r="V102" s="112" t="s">
        <v>70</v>
      </c>
      <c r="W102" s="112" t="s">
        <v>71</v>
      </c>
      <c r="X102" s="112" t="s">
        <v>72</v>
      </c>
      <c r="Y102" s="113"/>
      <c r="Z102" s="112" t="s">
        <v>70</v>
      </c>
      <c r="AA102" s="112" t="s">
        <v>71</v>
      </c>
      <c r="AB102" s="112" t="s">
        <v>72</v>
      </c>
      <c r="AD102" s="310"/>
      <c r="AE102" s="112" t="s">
        <v>70</v>
      </c>
      <c r="AF102" s="112" t="s">
        <v>71</v>
      </c>
      <c r="AG102" s="112" t="s">
        <v>72</v>
      </c>
      <c r="AH102" s="113"/>
      <c r="AI102" s="112" t="s">
        <v>70</v>
      </c>
      <c r="AJ102" s="112" t="s">
        <v>71</v>
      </c>
      <c r="AK102" s="112" t="s">
        <v>72</v>
      </c>
      <c r="AL102" s="113"/>
      <c r="AM102" s="112" t="s">
        <v>70</v>
      </c>
      <c r="AN102" s="112" t="s">
        <v>71</v>
      </c>
      <c r="AO102" s="112" t="s">
        <v>72</v>
      </c>
      <c r="AP102" s="113"/>
      <c r="AQ102" s="112" t="s">
        <v>70</v>
      </c>
      <c r="AR102" s="112" t="s">
        <v>71</v>
      </c>
      <c r="AS102" s="112" t="s">
        <v>72</v>
      </c>
      <c r="AT102" s="113"/>
      <c r="AU102" s="112" t="s">
        <v>70</v>
      </c>
      <c r="AV102" s="112" t="s">
        <v>71</v>
      </c>
      <c r="AW102" s="112" t="s">
        <v>72</v>
      </c>
      <c r="AX102" s="113"/>
      <c r="AY102" s="112" t="s">
        <v>70</v>
      </c>
      <c r="AZ102" s="112" t="s">
        <v>71</v>
      </c>
      <c r="BA102" s="112" t="s">
        <v>72</v>
      </c>
      <c r="BB102" s="113"/>
      <c r="BC102" s="112" t="s">
        <v>70</v>
      </c>
      <c r="BD102" s="112" t="s">
        <v>71</v>
      </c>
      <c r="BE102" s="112" t="s">
        <v>72</v>
      </c>
      <c r="BF102" s="104"/>
    </row>
    <row r="103" spans="1:58" ht="15" customHeight="1" x14ac:dyDescent="0.2">
      <c r="A103" s="106"/>
      <c r="B103" s="100"/>
      <c r="C103" s="100"/>
      <c r="D103" s="100"/>
      <c r="E103" s="101"/>
      <c r="F103" s="100"/>
      <c r="G103" s="100"/>
      <c r="H103" s="100"/>
      <c r="I103" s="101"/>
      <c r="J103" s="100"/>
      <c r="K103" s="100"/>
      <c r="L103" s="100"/>
      <c r="M103" s="101"/>
      <c r="N103" s="100"/>
      <c r="O103" s="100"/>
      <c r="P103" s="100"/>
      <c r="Q103" s="101"/>
      <c r="R103" s="100"/>
      <c r="S103" s="100"/>
      <c r="T103" s="100"/>
      <c r="U103" s="101"/>
      <c r="V103" s="100"/>
      <c r="W103" s="100"/>
      <c r="X103" s="100"/>
      <c r="Y103" s="101"/>
      <c r="Z103" s="100"/>
      <c r="AA103" s="100"/>
      <c r="AB103" s="100"/>
      <c r="AD103" s="106"/>
      <c r="AE103" s="100"/>
      <c r="AF103" s="100"/>
      <c r="AG103" s="100"/>
      <c r="AH103" s="101"/>
      <c r="AI103" s="100"/>
      <c r="AJ103" s="100"/>
      <c r="AK103" s="100"/>
      <c r="AL103" s="101"/>
      <c r="AM103" s="100"/>
      <c r="AN103" s="100"/>
      <c r="AO103" s="100"/>
      <c r="AP103" s="101"/>
      <c r="AQ103" s="100"/>
      <c r="AR103" s="100"/>
      <c r="AS103" s="100"/>
      <c r="AT103" s="101"/>
      <c r="AU103" s="100"/>
      <c r="AV103" s="100"/>
      <c r="AW103" s="100"/>
      <c r="AX103" s="101"/>
      <c r="AY103" s="100"/>
      <c r="AZ103" s="100"/>
      <c r="BA103" s="100"/>
      <c r="BB103" s="101"/>
      <c r="BC103" s="100"/>
      <c r="BD103" s="100"/>
      <c r="BE103" s="100"/>
      <c r="BF103" s="104"/>
    </row>
    <row r="104" spans="1:58" ht="15" customHeight="1" x14ac:dyDescent="0.25">
      <c r="A104" s="154" t="s">
        <v>266</v>
      </c>
      <c r="B104" s="156">
        <f>+F104+J104+N104+R104+V104+Z104</f>
        <v>29986</v>
      </c>
      <c r="C104" s="156">
        <f>+G104+K104+O104+S104+W104+AA104</f>
        <v>17849</v>
      </c>
      <c r="D104" s="156">
        <f>+H104+L104+P104+T104+X104+AB104</f>
        <v>12137</v>
      </c>
      <c r="E104" s="156"/>
      <c r="F104" s="156">
        <f>SUM(F106:F132)</f>
        <v>10654</v>
      </c>
      <c r="G104" s="156">
        <f>SUM(G106:G132)</f>
        <v>6483</v>
      </c>
      <c r="H104" s="156">
        <f>SUM(H106:H132)</f>
        <v>4171</v>
      </c>
      <c r="I104" s="156"/>
      <c r="J104" s="156">
        <f>SUM(J106:J132)</f>
        <v>7339</v>
      </c>
      <c r="K104" s="156">
        <f>SUM(K106:K132)</f>
        <v>4386</v>
      </c>
      <c r="L104" s="156">
        <f>SUM(L106:L132)</f>
        <v>2953</v>
      </c>
      <c r="M104" s="156"/>
      <c r="N104" s="156">
        <f>SUM(N106:N132)</f>
        <v>3535</v>
      </c>
      <c r="O104" s="156">
        <f>SUM(O106:O132)</f>
        <v>2173</v>
      </c>
      <c r="P104" s="156">
        <f>SUM(P106:P132)</f>
        <v>1362</v>
      </c>
      <c r="Q104" s="156"/>
      <c r="R104" s="156">
        <f>SUM(R106:R132)</f>
        <v>6427</v>
      </c>
      <c r="S104" s="156">
        <f>SUM(S106:S132)</f>
        <v>3664</v>
      </c>
      <c r="T104" s="156">
        <f>SUM(T106:T132)</f>
        <v>2763</v>
      </c>
      <c r="U104" s="156"/>
      <c r="V104" s="156">
        <f>SUM(V106:V132)</f>
        <v>1761</v>
      </c>
      <c r="W104" s="156">
        <f>SUM(W106:W132)</f>
        <v>989</v>
      </c>
      <c r="X104" s="156">
        <f>SUM(X106:X132)</f>
        <v>772</v>
      </c>
      <c r="Y104" s="156"/>
      <c r="Z104" s="156">
        <f>SUM(Z106:Z132)</f>
        <v>270</v>
      </c>
      <c r="AA104" s="156">
        <f>SUM(AA106:AA132)</f>
        <v>154</v>
      </c>
      <c r="AB104" s="156">
        <f>SUM(AB106:AB132)</f>
        <v>116</v>
      </c>
      <c r="AD104" s="154" t="s">
        <v>266</v>
      </c>
      <c r="AE104" s="162">
        <f>+B104/(B104+B13+B57)*100</f>
        <v>8.9117532550516074</v>
      </c>
      <c r="AF104" s="162">
        <f>+C104/(C104+C13+C57)*100</f>
        <v>10.808797703683069</v>
      </c>
      <c r="AG104" s="162">
        <f>+D104/(D104+D13+D57)*100</f>
        <v>7.0834524900346088</v>
      </c>
      <c r="AH104" s="163"/>
      <c r="AI104" s="162">
        <f>+F104/(F104+F13+F57)*100</f>
        <v>13.224597204637423</v>
      </c>
      <c r="AJ104" s="162">
        <f>+G104/(G104+G13+G57)*100</f>
        <v>15.454112038140643</v>
      </c>
      <c r="AK104" s="162">
        <f>+H104/(H104+H13+H57)*100</f>
        <v>10.802341241064955</v>
      </c>
      <c r="AL104" s="163"/>
      <c r="AM104" s="162">
        <f>+J104/(J104+J13+J57)*100</f>
        <v>10.784400164580028</v>
      </c>
      <c r="AN104" s="162">
        <f>+K104/(K104+K13+K57)*100</f>
        <v>12.713780509015017</v>
      </c>
      <c r="AO104" s="162">
        <f>+L104/(L104+L13+L57)*100</f>
        <v>8.8007391071109264</v>
      </c>
      <c r="AP104" s="163"/>
      <c r="AQ104" s="162">
        <f>+N104/(N104+N13+N57)*100</f>
        <v>6.0505956456250853</v>
      </c>
      <c r="AR104" s="162">
        <f>+O104/(O104+O13+O57)*100</f>
        <v>7.5485462187793102</v>
      </c>
      <c r="AS104" s="162">
        <f>+P104/(P104+P13+P57)*100</f>
        <v>4.5956068427978538</v>
      </c>
      <c r="AT104" s="163"/>
      <c r="AU104" s="162">
        <f>+R104/(R104+R13+R57)*100</f>
        <v>10.07793266742979</v>
      </c>
      <c r="AV104" s="162">
        <f>+S104/(S104+S13+S57)*100</f>
        <v>12.120009262015811</v>
      </c>
      <c r="AW104" s="162">
        <f>+T104/(T104+T13+T57)*100</f>
        <v>8.2374336652554998</v>
      </c>
      <c r="AX104" s="163"/>
      <c r="AY104" s="162">
        <f>+V104/(V104+V13+V57)*100</f>
        <v>3.4129229815109117</v>
      </c>
      <c r="AZ104" s="162">
        <f>+W104/(W104+W13+W57)*100</f>
        <v>4.1910331384015596</v>
      </c>
      <c r="BA104" s="162">
        <f>+X104/(X104+X13+X57)*100</f>
        <v>2.7571428571428571</v>
      </c>
      <c r="BB104" s="163"/>
      <c r="BC104" s="162">
        <f>+Z104/(Z104+Z13+Z57)*100</f>
        <v>1.9192493602502132</v>
      </c>
      <c r="BD104" s="162">
        <f>+AA104/(AA104+AA13+AA57)*100</f>
        <v>2.5370675453047777</v>
      </c>
      <c r="BE104" s="162">
        <f>+AB104/(AB104+AB13+AB57)*100</f>
        <v>1.4503625906476618</v>
      </c>
      <c r="BF104" s="165"/>
    </row>
    <row r="105" spans="1:58" ht="15" customHeight="1" x14ac:dyDescent="0.2">
      <c r="A105" s="110"/>
      <c r="B105" s="148"/>
      <c r="C105" s="148"/>
      <c r="D105" s="148"/>
      <c r="E105" s="148"/>
      <c r="F105" s="148"/>
      <c r="G105" s="148"/>
      <c r="H105" s="148"/>
      <c r="I105" s="148"/>
      <c r="J105" s="148"/>
      <c r="K105" s="148"/>
      <c r="L105" s="148"/>
      <c r="M105" s="148"/>
      <c r="N105" s="148"/>
      <c r="O105" s="148"/>
      <c r="P105" s="148"/>
      <c r="Q105" s="148"/>
      <c r="R105" s="148"/>
      <c r="S105" s="148"/>
      <c r="T105" s="148"/>
      <c r="U105" s="148"/>
      <c r="V105" s="148"/>
      <c r="W105" s="148"/>
      <c r="X105" s="148"/>
      <c r="Y105" s="148"/>
      <c r="Z105" s="148"/>
      <c r="AA105" s="148"/>
      <c r="AB105" s="148"/>
      <c r="AD105" s="110"/>
      <c r="AE105" s="146"/>
      <c r="AF105" s="146"/>
      <c r="AG105" s="146"/>
      <c r="AH105" s="146"/>
      <c r="AI105" s="146"/>
      <c r="AJ105" s="146"/>
      <c r="AK105" s="146"/>
      <c r="AL105" s="146"/>
      <c r="AM105" s="146"/>
      <c r="AN105" s="146"/>
      <c r="AO105" s="146"/>
      <c r="AP105" s="146"/>
      <c r="AQ105" s="146"/>
      <c r="AR105" s="146"/>
      <c r="AS105" s="146"/>
      <c r="AT105" s="146"/>
      <c r="AU105" s="146"/>
      <c r="AV105" s="146"/>
      <c r="AW105" s="146"/>
      <c r="AX105" s="146"/>
      <c r="AY105" s="146"/>
      <c r="AZ105" s="146"/>
      <c r="BA105" s="146"/>
      <c r="BB105" s="146"/>
      <c r="BC105" s="146"/>
      <c r="BD105" s="146"/>
      <c r="BE105" s="146"/>
      <c r="BF105" s="104"/>
    </row>
    <row r="106" spans="1:58" ht="15" customHeight="1" x14ac:dyDescent="0.2">
      <c r="A106" s="110" t="s">
        <v>79</v>
      </c>
      <c r="B106" s="121">
        <v>2802</v>
      </c>
      <c r="C106" s="121">
        <v>1545</v>
      </c>
      <c r="D106" s="121">
        <v>1257</v>
      </c>
      <c r="E106" s="121"/>
      <c r="F106" s="121">
        <v>1099</v>
      </c>
      <c r="G106" s="121">
        <v>609</v>
      </c>
      <c r="H106" s="121">
        <v>490</v>
      </c>
      <c r="I106" s="121"/>
      <c r="J106" s="121">
        <v>649</v>
      </c>
      <c r="K106" s="121">
        <v>350</v>
      </c>
      <c r="L106" s="121">
        <v>299</v>
      </c>
      <c r="M106" s="121"/>
      <c r="N106" s="121">
        <v>349</v>
      </c>
      <c r="O106" s="121">
        <v>217</v>
      </c>
      <c r="P106" s="121">
        <v>132</v>
      </c>
      <c r="Q106" s="121"/>
      <c r="R106" s="121">
        <v>570</v>
      </c>
      <c r="S106" s="121">
        <v>298</v>
      </c>
      <c r="T106" s="121">
        <v>272</v>
      </c>
      <c r="U106" s="121"/>
      <c r="V106" s="121">
        <v>122</v>
      </c>
      <c r="W106" s="121">
        <v>64</v>
      </c>
      <c r="X106" s="121">
        <v>58</v>
      </c>
      <c r="Y106" s="121"/>
      <c r="Z106" s="121">
        <v>13</v>
      </c>
      <c r="AA106" s="121">
        <v>7</v>
      </c>
      <c r="AB106" s="121">
        <v>6</v>
      </c>
      <c r="AD106" s="110" t="s">
        <v>79</v>
      </c>
      <c r="AE106" s="105">
        <f t="shared" ref="AE106:AE132" si="44">+B106/(B106+B15+B59)*100</f>
        <v>13.440138142747507</v>
      </c>
      <c r="AF106" s="105">
        <f t="shared" ref="AF106:AF132" si="45">+C106/(C106+C15+C59)*100</f>
        <v>14.672364672364671</v>
      </c>
      <c r="AG106" s="105">
        <f t="shared" ref="AG106:AG132" si="46">+D106/(D106+D15+D59)*100</f>
        <v>12.182593525877108</v>
      </c>
      <c r="AH106" s="146"/>
      <c r="AI106" s="105">
        <f t="shared" ref="AI106:AI132" si="47">+F106/(F106+F15+F59)*100</f>
        <v>20.603674540682416</v>
      </c>
      <c r="AJ106" s="105">
        <f t="shared" ref="AJ106:AJ132" si="48">+G106/(G106+G15+G59)*100</f>
        <v>21.06537530266344</v>
      </c>
      <c r="AK106" s="105">
        <f t="shared" ref="AK106:AK132" si="49">+H106/(H106+H15+H59)*100</f>
        <v>20.057306590257877</v>
      </c>
      <c r="AL106" s="108"/>
      <c r="AM106" s="105">
        <f t="shared" ref="AM106:AM132" si="50">+J106/(J106+J15+J59)*100</f>
        <v>14.988452655889144</v>
      </c>
      <c r="AN106" s="105">
        <f t="shared" ref="AN106:AN132" si="51">+K106/(K106+K15+K59)*100</f>
        <v>15.938069216757741</v>
      </c>
      <c r="AO106" s="105">
        <f t="shared" ref="AO106:AO132" si="52">+L106/(L106+L15+L59)*100</f>
        <v>14.011246485473288</v>
      </c>
      <c r="AP106" s="108"/>
      <c r="AQ106" s="105">
        <f t="shared" ref="AQ106:AQ132" si="53">+N106/(N106+N15+N59)*100</f>
        <v>9.2843841447193398</v>
      </c>
      <c r="AR106" s="105">
        <f t="shared" ref="AR106:AR132" si="54">+O106/(O106+O15+O59)*100</f>
        <v>11.793478260869565</v>
      </c>
      <c r="AS106" s="105">
        <f t="shared" ref="AS106:AS132" si="55">+P106/(P106+P15+P59)*100</f>
        <v>6.8785825951016148</v>
      </c>
      <c r="AT106" s="108"/>
      <c r="AU106" s="105">
        <f t="shared" ref="AU106:AU132" si="56">+R106/(R106+R15+R59)*100</f>
        <v>15.103338632750399</v>
      </c>
      <c r="AV106" s="105">
        <f t="shared" ref="AV106:AV132" si="57">+S106/(S106+S15+S59)*100</f>
        <v>15.800636267232237</v>
      </c>
      <c r="AW106" s="105">
        <f t="shared" ref="AW106:AW132" si="58">+T106/(T106+T15+T59)*100</f>
        <v>14.40677966101695</v>
      </c>
      <c r="AX106" s="108"/>
      <c r="AY106" s="105">
        <f t="shared" ref="AY106:AY132" si="59">+V106/(V106+V15+V59)*100</f>
        <v>4.1398031896844243</v>
      </c>
      <c r="AZ106" s="105">
        <f t="shared" ref="AZ106:AZ132" si="60">+W106/(W106+W15+W59)*100</f>
        <v>4.5714285714285712</v>
      </c>
      <c r="BA106" s="105">
        <f t="shared" ref="BA106:BA132" si="61">+X106/(X106+X15+X59)*100</f>
        <v>3.7491919844861021</v>
      </c>
      <c r="BB106" s="146"/>
      <c r="BC106" s="105">
        <f t="shared" ref="BC106:BC125" si="62">+Z106/(Z106+Z15+Z59)*100</f>
        <v>1.8465909090909092</v>
      </c>
      <c r="BD106" s="105">
        <f t="shared" ref="BD106:BD125" si="63">+AA106/(AA106+AA15+AA59)*100</f>
        <v>2.2082018927444795</v>
      </c>
      <c r="BE106" s="105">
        <f t="shared" ref="BE106:BE125" si="64">+AB106/(AB106+AB15+AB59)*100</f>
        <v>1.5503875968992249</v>
      </c>
      <c r="BF106" s="104"/>
    </row>
    <row r="107" spans="1:58" ht="15" customHeight="1" x14ac:dyDescent="0.2">
      <c r="A107" s="110" t="s">
        <v>80</v>
      </c>
      <c r="B107" s="121">
        <v>2123</v>
      </c>
      <c r="C107" s="121">
        <v>1287</v>
      </c>
      <c r="D107" s="121">
        <v>836</v>
      </c>
      <c r="E107" s="121"/>
      <c r="F107" s="121">
        <v>711</v>
      </c>
      <c r="G107" s="121">
        <v>409</v>
      </c>
      <c r="H107" s="121">
        <v>302</v>
      </c>
      <c r="I107" s="121"/>
      <c r="J107" s="121">
        <v>578</v>
      </c>
      <c r="K107" s="121">
        <v>352</v>
      </c>
      <c r="L107" s="121">
        <v>226</v>
      </c>
      <c r="M107" s="121"/>
      <c r="N107" s="121">
        <v>186</v>
      </c>
      <c r="O107" s="121">
        <v>133</v>
      </c>
      <c r="P107" s="121">
        <v>53</v>
      </c>
      <c r="Q107" s="121"/>
      <c r="R107" s="121">
        <v>507</v>
      </c>
      <c r="S107" s="121">
        <v>321</v>
      </c>
      <c r="T107" s="121">
        <v>186</v>
      </c>
      <c r="U107" s="121"/>
      <c r="V107" s="121">
        <v>135</v>
      </c>
      <c r="W107" s="121">
        <v>69</v>
      </c>
      <c r="X107" s="121">
        <v>66</v>
      </c>
      <c r="Y107" s="121"/>
      <c r="Z107" s="121">
        <v>6</v>
      </c>
      <c r="AA107" s="121">
        <v>3</v>
      </c>
      <c r="AB107" s="121">
        <v>3</v>
      </c>
      <c r="AD107" s="110" t="s">
        <v>80</v>
      </c>
      <c r="AE107" s="105">
        <f t="shared" si="44"/>
        <v>8.9393237610004626</v>
      </c>
      <c r="AF107" s="105">
        <f t="shared" si="45"/>
        <v>10.968126810976649</v>
      </c>
      <c r="AG107" s="105">
        <f t="shared" si="46"/>
        <v>6.9579692051602162</v>
      </c>
      <c r="AH107" s="146"/>
      <c r="AI107" s="105">
        <f t="shared" si="47"/>
        <v>12.696428571428573</v>
      </c>
      <c r="AJ107" s="105">
        <f t="shared" si="48"/>
        <v>14.030874785591765</v>
      </c>
      <c r="AK107" s="105">
        <f t="shared" si="49"/>
        <v>11.247672253258846</v>
      </c>
      <c r="AL107" s="108"/>
      <c r="AM107" s="105">
        <f t="shared" si="50"/>
        <v>11.781492050550346</v>
      </c>
      <c r="AN107" s="105">
        <f t="shared" si="51"/>
        <v>14.297319252640131</v>
      </c>
      <c r="AO107" s="105">
        <f t="shared" si="52"/>
        <v>9.2471358428805228</v>
      </c>
      <c r="AP107" s="108"/>
      <c r="AQ107" s="105">
        <f t="shared" si="53"/>
        <v>4.2465753424657535</v>
      </c>
      <c r="AR107" s="105">
        <f t="shared" si="54"/>
        <v>6.0730593607305936</v>
      </c>
      <c r="AS107" s="105">
        <f t="shared" si="55"/>
        <v>2.4200913242009134</v>
      </c>
      <c r="AT107" s="108"/>
      <c r="AU107" s="105">
        <f t="shared" si="56"/>
        <v>11.636447096626119</v>
      </c>
      <c r="AV107" s="105">
        <f t="shared" si="57"/>
        <v>15.492277992277991</v>
      </c>
      <c r="AW107" s="105">
        <f t="shared" si="58"/>
        <v>8.1400437636761485</v>
      </c>
      <c r="AX107" s="108"/>
      <c r="AY107" s="105">
        <f t="shared" si="59"/>
        <v>3.617363344051447</v>
      </c>
      <c r="AZ107" s="105">
        <f t="shared" si="60"/>
        <v>3.9428571428571431</v>
      </c>
      <c r="BA107" s="105">
        <f t="shared" si="61"/>
        <v>3.3299697275479314</v>
      </c>
      <c r="BB107" s="146"/>
      <c r="BC107" s="105">
        <f t="shared" si="62"/>
        <v>0.77519379844961245</v>
      </c>
      <c r="BD107" s="105">
        <f t="shared" si="63"/>
        <v>0.86956521739130432</v>
      </c>
      <c r="BE107" s="105">
        <f t="shared" si="64"/>
        <v>0.69930069930069927</v>
      </c>
      <c r="BF107" s="104"/>
    </row>
    <row r="108" spans="1:58" ht="15" customHeight="1" x14ac:dyDescent="0.2">
      <c r="A108" s="110" t="s">
        <v>81</v>
      </c>
      <c r="B108" s="121">
        <v>2213</v>
      </c>
      <c r="C108" s="121">
        <v>1263</v>
      </c>
      <c r="D108" s="121">
        <v>950</v>
      </c>
      <c r="E108" s="121"/>
      <c r="F108" s="121">
        <v>941</v>
      </c>
      <c r="G108" s="121">
        <v>546</v>
      </c>
      <c r="H108" s="121">
        <v>395</v>
      </c>
      <c r="I108" s="121"/>
      <c r="J108" s="121">
        <v>553</v>
      </c>
      <c r="K108" s="121">
        <v>330</v>
      </c>
      <c r="L108" s="121">
        <v>223</v>
      </c>
      <c r="M108" s="121"/>
      <c r="N108" s="121">
        <v>202</v>
      </c>
      <c r="O108" s="121">
        <v>98</v>
      </c>
      <c r="P108" s="121">
        <v>104</v>
      </c>
      <c r="Q108" s="121"/>
      <c r="R108" s="121">
        <v>417</v>
      </c>
      <c r="S108" s="121">
        <v>249</v>
      </c>
      <c r="T108" s="121">
        <v>168</v>
      </c>
      <c r="U108" s="121"/>
      <c r="V108" s="121">
        <v>97</v>
      </c>
      <c r="W108" s="121">
        <v>38</v>
      </c>
      <c r="X108" s="121">
        <v>59</v>
      </c>
      <c r="Y108" s="121"/>
      <c r="Z108" s="121">
        <v>3</v>
      </c>
      <c r="AA108" s="121">
        <v>2</v>
      </c>
      <c r="AB108" s="121">
        <v>1</v>
      </c>
      <c r="AD108" s="110" t="s">
        <v>81</v>
      </c>
      <c r="AE108" s="105">
        <f t="shared" si="44"/>
        <v>13.103203268399549</v>
      </c>
      <c r="AF108" s="105">
        <f t="shared" si="45"/>
        <v>15.567607543448785</v>
      </c>
      <c r="AG108" s="105">
        <f t="shared" si="46"/>
        <v>10.824977210574293</v>
      </c>
      <c r="AH108" s="146"/>
      <c r="AI108" s="105">
        <f t="shared" si="47"/>
        <v>21.079749103942653</v>
      </c>
      <c r="AJ108" s="105">
        <f t="shared" si="48"/>
        <v>24.105960264900659</v>
      </c>
      <c r="AK108" s="105">
        <f t="shared" si="49"/>
        <v>17.962710322874035</v>
      </c>
      <c r="AL108" s="108"/>
      <c r="AM108" s="105">
        <f t="shared" si="50"/>
        <v>15.795487003713223</v>
      </c>
      <c r="AN108" s="105">
        <f t="shared" si="51"/>
        <v>19.119351100811123</v>
      </c>
      <c r="AO108" s="105">
        <f t="shared" si="52"/>
        <v>12.56338028169014</v>
      </c>
      <c r="AP108" s="108"/>
      <c r="AQ108" s="105">
        <f t="shared" si="53"/>
        <v>6.9296740994854211</v>
      </c>
      <c r="AR108" s="105">
        <f t="shared" si="54"/>
        <v>7.0402298850574709</v>
      </c>
      <c r="AS108" s="105">
        <f t="shared" si="55"/>
        <v>6.8286277084701252</v>
      </c>
      <c r="AT108" s="108"/>
      <c r="AU108" s="105">
        <f t="shared" si="56"/>
        <v>14.169215086646277</v>
      </c>
      <c r="AV108" s="105">
        <f t="shared" si="57"/>
        <v>17.811158798283262</v>
      </c>
      <c r="AW108" s="105">
        <f t="shared" si="58"/>
        <v>10.873786407766991</v>
      </c>
      <c r="AX108" s="108"/>
      <c r="AY108" s="105">
        <f t="shared" si="59"/>
        <v>3.9495114006514656</v>
      </c>
      <c r="AZ108" s="105">
        <f t="shared" si="60"/>
        <v>3.4265103697024344</v>
      </c>
      <c r="BA108" s="105">
        <f t="shared" si="61"/>
        <v>4.380103934669636</v>
      </c>
      <c r="BB108" s="146"/>
      <c r="BC108" s="105">
        <f t="shared" si="62"/>
        <v>0.49180327868852464</v>
      </c>
      <c r="BD108" s="105">
        <f t="shared" si="63"/>
        <v>0.89686098654708524</v>
      </c>
      <c r="BE108" s="105">
        <f t="shared" si="64"/>
        <v>0.2583979328165375</v>
      </c>
      <c r="BF108" s="104"/>
    </row>
    <row r="109" spans="1:58" ht="15" customHeight="1" x14ac:dyDescent="0.2">
      <c r="A109" s="110" t="s">
        <v>82</v>
      </c>
      <c r="B109" s="121">
        <v>2891</v>
      </c>
      <c r="C109" s="121">
        <v>1734</v>
      </c>
      <c r="D109" s="121">
        <v>1157</v>
      </c>
      <c r="E109" s="121"/>
      <c r="F109" s="121">
        <v>1191</v>
      </c>
      <c r="G109" s="121">
        <v>733</v>
      </c>
      <c r="H109" s="121">
        <v>458</v>
      </c>
      <c r="I109" s="121"/>
      <c r="J109" s="121">
        <v>660</v>
      </c>
      <c r="K109" s="121">
        <v>403</v>
      </c>
      <c r="L109" s="121">
        <v>257</v>
      </c>
      <c r="M109" s="121"/>
      <c r="N109" s="121">
        <v>345</v>
      </c>
      <c r="O109" s="121">
        <v>216</v>
      </c>
      <c r="P109" s="121">
        <v>129</v>
      </c>
      <c r="Q109" s="121"/>
      <c r="R109" s="121">
        <v>508</v>
      </c>
      <c r="S109" s="121">
        <v>286</v>
      </c>
      <c r="T109" s="121">
        <v>222</v>
      </c>
      <c r="U109" s="121"/>
      <c r="V109" s="121">
        <v>157</v>
      </c>
      <c r="W109" s="121">
        <v>82</v>
      </c>
      <c r="X109" s="121">
        <v>75</v>
      </c>
      <c r="Y109" s="121"/>
      <c r="Z109" s="121">
        <v>30</v>
      </c>
      <c r="AA109" s="121">
        <v>14</v>
      </c>
      <c r="AB109" s="121">
        <v>16</v>
      </c>
      <c r="AD109" s="110" t="s">
        <v>82</v>
      </c>
      <c r="AE109" s="105">
        <f t="shared" si="44"/>
        <v>13.291342926761986</v>
      </c>
      <c r="AF109" s="105">
        <f t="shared" si="45"/>
        <v>16.607604635571306</v>
      </c>
      <c r="AG109" s="105">
        <f t="shared" si="46"/>
        <v>10.229885057471265</v>
      </c>
      <c r="AH109" s="146"/>
      <c r="AI109" s="105">
        <f t="shared" si="47"/>
        <v>22.484425146309231</v>
      </c>
      <c r="AJ109" s="105">
        <f t="shared" si="48"/>
        <v>26.908957415565343</v>
      </c>
      <c r="AK109" s="105">
        <f t="shared" si="49"/>
        <v>17.800233190827829</v>
      </c>
      <c r="AL109" s="108"/>
      <c r="AM109" s="105">
        <f t="shared" si="50"/>
        <v>15.658362989323843</v>
      </c>
      <c r="AN109" s="105">
        <f t="shared" si="51"/>
        <v>19.273075083692014</v>
      </c>
      <c r="AO109" s="105">
        <f t="shared" si="52"/>
        <v>12.099811676082863</v>
      </c>
      <c r="AP109" s="108"/>
      <c r="AQ109" s="105">
        <f t="shared" si="53"/>
        <v>9.1390728476821206</v>
      </c>
      <c r="AR109" s="105">
        <f t="shared" si="54"/>
        <v>11.532301121195943</v>
      </c>
      <c r="AS109" s="105">
        <f t="shared" si="55"/>
        <v>6.7823343848580437</v>
      </c>
      <c r="AT109" s="108"/>
      <c r="AU109" s="105">
        <f t="shared" si="56"/>
        <v>12.639960189101767</v>
      </c>
      <c r="AV109" s="105">
        <f t="shared" si="57"/>
        <v>15.766262403528113</v>
      </c>
      <c r="AW109" s="105">
        <f t="shared" si="58"/>
        <v>10.068027210884352</v>
      </c>
      <c r="AX109" s="108"/>
      <c r="AY109" s="105">
        <f t="shared" si="59"/>
        <v>5.3730321697467494</v>
      </c>
      <c r="AZ109" s="105">
        <f t="shared" si="60"/>
        <v>6.3516653756777686</v>
      </c>
      <c r="BA109" s="105">
        <f t="shared" si="61"/>
        <v>4.5984058859595338</v>
      </c>
      <c r="BB109" s="146"/>
      <c r="BC109" s="105">
        <f t="shared" si="62"/>
        <v>1.969796454366382</v>
      </c>
      <c r="BD109" s="105">
        <f t="shared" si="63"/>
        <v>2.1604938271604937</v>
      </c>
      <c r="BE109" s="105">
        <f t="shared" si="64"/>
        <v>1.8285714285714287</v>
      </c>
      <c r="BF109" s="104"/>
    </row>
    <row r="110" spans="1:58" ht="15" customHeight="1" x14ac:dyDescent="0.2">
      <c r="A110" s="110" t="s">
        <v>83</v>
      </c>
      <c r="B110" s="121">
        <v>248</v>
      </c>
      <c r="C110" s="121">
        <v>172</v>
      </c>
      <c r="D110" s="121">
        <v>76</v>
      </c>
      <c r="E110" s="121"/>
      <c r="F110" s="121">
        <v>47</v>
      </c>
      <c r="G110" s="121">
        <v>36</v>
      </c>
      <c r="H110" s="121">
        <v>11</v>
      </c>
      <c r="I110" s="121"/>
      <c r="J110" s="121">
        <v>66</v>
      </c>
      <c r="K110" s="121">
        <v>49</v>
      </c>
      <c r="L110" s="121">
        <v>17</v>
      </c>
      <c r="M110" s="121"/>
      <c r="N110" s="121">
        <v>33</v>
      </c>
      <c r="O110" s="121">
        <v>24</v>
      </c>
      <c r="P110" s="121">
        <v>9</v>
      </c>
      <c r="Q110" s="121"/>
      <c r="R110" s="121">
        <v>86</v>
      </c>
      <c r="S110" s="121">
        <v>51</v>
      </c>
      <c r="T110" s="121">
        <v>35</v>
      </c>
      <c r="U110" s="121"/>
      <c r="V110" s="121">
        <v>10</v>
      </c>
      <c r="W110" s="121">
        <v>6</v>
      </c>
      <c r="X110" s="121">
        <v>4</v>
      </c>
      <c r="Y110" s="121"/>
      <c r="Z110" s="121">
        <v>6</v>
      </c>
      <c r="AA110" s="121">
        <v>6</v>
      </c>
      <c r="AB110" s="121">
        <v>0</v>
      </c>
      <c r="AD110" s="110" t="s">
        <v>83</v>
      </c>
      <c r="AE110" s="105">
        <f t="shared" si="44"/>
        <v>4.2626332072877275</v>
      </c>
      <c r="AF110" s="105">
        <f t="shared" si="45"/>
        <v>5.8583106267029974</v>
      </c>
      <c r="AG110" s="105">
        <f t="shared" si="46"/>
        <v>2.6370575988896601</v>
      </c>
      <c r="AH110" s="146"/>
      <c r="AI110" s="105">
        <f t="shared" si="47"/>
        <v>3.9729501267962806</v>
      </c>
      <c r="AJ110" s="105">
        <f t="shared" si="48"/>
        <v>5.5555555555555554</v>
      </c>
      <c r="AK110" s="105">
        <f t="shared" si="49"/>
        <v>2.0560747663551404</v>
      </c>
      <c r="AL110" s="108"/>
      <c r="AM110" s="105">
        <f t="shared" si="50"/>
        <v>5.7142857142857144</v>
      </c>
      <c r="AN110" s="105">
        <f t="shared" si="51"/>
        <v>8.0858085808580853</v>
      </c>
      <c r="AO110" s="105">
        <f t="shared" si="52"/>
        <v>3.0965391621129328</v>
      </c>
      <c r="AP110" s="108"/>
      <c r="AQ110" s="105">
        <f t="shared" si="53"/>
        <v>3.1639501438159154</v>
      </c>
      <c r="AR110" s="105">
        <f t="shared" si="54"/>
        <v>4.395604395604396</v>
      </c>
      <c r="AS110" s="105">
        <f t="shared" si="55"/>
        <v>1.8108651911468814</v>
      </c>
      <c r="AT110" s="108"/>
      <c r="AU110" s="105">
        <f t="shared" si="56"/>
        <v>7.3441502988898373</v>
      </c>
      <c r="AV110" s="105">
        <f t="shared" si="57"/>
        <v>9.2727272727272734</v>
      </c>
      <c r="AW110" s="105">
        <f t="shared" si="58"/>
        <v>5.636070853462158</v>
      </c>
      <c r="AX110" s="108"/>
      <c r="AY110" s="105">
        <f t="shared" si="59"/>
        <v>1.0940919037199124</v>
      </c>
      <c r="AZ110" s="105">
        <f t="shared" si="60"/>
        <v>1.4388489208633095</v>
      </c>
      <c r="BA110" s="105">
        <f t="shared" si="61"/>
        <v>0.8048289738430584</v>
      </c>
      <c r="BB110" s="146"/>
      <c r="BC110" s="105">
        <f t="shared" si="62"/>
        <v>1.7045454545454544</v>
      </c>
      <c r="BD110" s="105">
        <f t="shared" si="63"/>
        <v>3.5502958579881656</v>
      </c>
      <c r="BE110" s="105">
        <f t="shared" si="64"/>
        <v>0</v>
      </c>
      <c r="BF110" s="104"/>
    </row>
    <row r="111" spans="1:58" ht="15" customHeight="1" x14ac:dyDescent="0.2">
      <c r="A111" s="110" t="s">
        <v>84</v>
      </c>
      <c r="B111" s="121">
        <v>542</v>
      </c>
      <c r="C111" s="121">
        <v>329</v>
      </c>
      <c r="D111" s="121">
        <v>213</v>
      </c>
      <c r="E111" s="121"/>
      <c r="F111" s="121">
        <v>156</v>
      </c>
      <c r="G111" s="121">
        <v>103</v>
      </c>
      <c r="H111" s="121">
        <v>53</v>
      </c>
      <c r="I111" s="121"/>
      <c r="J111" s="121">
        <v>118</v>
      </c>
      <c r="K111" s="121">
        <v>77</v>
      </c>
      <c r="L111" s="121">
        <v>41</v>
      </c>
      <c r="M111" s="121"/>
      <c r="N111" s="121">
        <v>64</v>
      </c>
      <c r="O111" s="121">
        <v>36</v>
      </c>
      <c r="P111" s="121">
        <v>28</v>
      </c>
      <c r="Q111" s="121"/>
      <c r="R111" s="121">
        <v>154</v>
      </c>
      <c r="S111" s="121">
        <v>81</v>
      </c>
      <c r="T111" s="121">
        <v>73</v>
      </c>
      <c r="U111" s="121"/>
      <c r="V111" s="121">
        <v>49</v>
      </c>
      <c r="W111" s="121">
        <v>32</v>
      </c>
      <c r="X111" s="121">
        <v>17</v>
      </c>
      <c r="Y111" s="121"/>
      <c r="Z111" s="121">
        <v>1</v>
      </c>
      <c r="AA111" s="121">
        <v>0</v>
      </c>
      <c r="AB111" s="121">
        <v>1</v>
      </c>
      <c r="AD111" s="110" t="s">
        <v>84</v>
      </c>
      <c r="AE111" s="105">
        <f t="shared" si="44"/>
        <v>3.930384336475707</v>
      </c>
      <c r="AF111" s="105">
        <f t="shared" si="45"/>
        <v>4.7</v>
      </c>
      <c r="AG111" s="105">
        <f t="shared" si="46"/>
        <v>3.1369661266568483</v>
      </c>
      <c r="AH111" s="146"/>
      <c r="AI111" s="105">
        <f t="shared" si="47"/>
        <v>5.324232081911263</v>
      </c>
      <c r="AJ111" s="105">
        <f t="shared" si="48"/>
        <v>6.4536340852130323</v>
      </c>
      <c r="AK111" s="105">
        <f t="shared" si="49"/>
        <v>3.9730134932533732</v>
      </c>
      <c r="AL111" s="108"/>
      <c r="AM111" s="105">
        <f t="shared" si="50"/>
        <v>4.1992882562277583</v>
      </c>
      <c r="AN111" s="105">
        <f t="shared" si="51"/>
        <v>5.3213545266067728</v>
      </c>
      <c r="AO111" s="105">
        <f t="shared" si="52"/>
        <v>3.008070432868672</v>
      </c>
      <c r="AP111" s="108"/>
      <c r="AQ111" s="105">
        <f t="shared" si="53"/>
        <v>2.658911508101371</v>
      </c>
      <c r="AR111" s="105">
        <f t="shared" si="54"/>
        <v>2.9387755102040813</v>
      </c>
      <c r="AS111" s="105">
        <f t="shared" si="55"/>
        <v>2.3688663282571913</v>
      </c>
      <c r="AT111" s="108"/>
      <c r="AU111" s="105">
        <f t="shared" si="56"/>
        <v>5.4980364155658688</v>
      </c>
      <c r="AV111" s="105">
        <f t="shared" si="57"/>
        <v>5.8526011560693636</v>
      </c>
      <c r="AW111" s="105">
        <f t="shared" si="58"/>
        <v>5.1517290049400142</v>
      </c>
      <c r="AX111" s="108"/>
      <c r="AY111" s="105">
        <f t="shared" si="59"/>
        <v>2.0357291233901122</v>
      </c>
      <c r="AZ111" s="105">
        <f t="shared" si="60"/>
        <v>2.7681660899653981</v>
      </c>
      <c r="BA111" s="105">
        <f t="shared" si="61"/>
        <v>1.3589128697042365</v>
      </c>
      <c r="BB111" s="146"/>
      <c r="BC111" s="105">
        <f t="shared" si="62"/>
        <v>0.22988505747126436</v>
      </c>
      <c r="BD111" s="105">
        <f t="shared" si="63"/>
        <v>0</v>
      </c>
      <c r="BE111" s="105">
        <f t="shared" si="64"/>
        <v>0.41152263374485598</v>
      </c>
      <c r="BF111" s="104"/>
    </row>
    <row r="112" spans="1:58" ht="15" customHeight="1" x14ac:dyDescent="0.2">
      <c r="A112" s="110" t="s">
        <v>85</v>
      </c>
      <c r="B112" s="121">
        <v>147</v>
      </c>
      <c r="C112" s="121">
        <v>112</v>
      </c>
      <c r="D112" s="121">
        <v>35</v>
      </c>
      <c r="E112" s="121"/>
      <c r="F112" s="121">
        <v>35</v>
      </c>
      <c r="G112" s="121">
        <v>26</v>
      </c>
      <c r="H112" s="121">
        <v>9</v>
      </c>
      <c r="I112" s="121"/>
      <c r="J112" s="121">
        <v>36</v>
      </c>
      <c r="K112" s="121">
        <v>28</v>
      </c>
      <c r="L112" s="121">
        <v>8</v>
      </c>
      <c r="M112" s="121"/>
      <c r="N112" s="121">
        <v>15</v>
      </c>
      <c r="O112" s="121">
        <v>12</v>
      </c>
      <c r="P112" s="121">
        <v>3</v>
      </c>
      <c r="Q112" s="121"/>
      <c r="R112" s="121">
        <v>44</v>
      </c>
      <c r="S112" s="121">
        <v>35</v>
      </c>
      <c r="T112" s="121">
        <v>9</v>
      </c>
      <c r="U112" s="121"/>
      <c r="V112" s="121">
        <v>14</v>
      </c>
      <c r="W112" s="121">
        <v>10</v>
      </c>
      <c r="X112" s="121">
        <v>4</v>
      </c>
      <c r="Y112" s="121"/>
      <c r="Z112" s="121">
        <v>3</v>
      </c>
      <c r="AA112" s="121">
        <v>1</v>
      </c>
      <c r="AB112" s="121">
        <v>2</v>
      </c>
      <c r="AD112" s="110" t="s">
        <v>85</v>
      </c>
      <c r="AE112" s="105">
        <f t="shared" si="44"/>
        <v>5.161516853932584</v>
      </c>
      <c r="AF112" s="105">
        <f t="shared" si="45"/>
        <v>8.0344332855093246</v>
      </c>
      <c r="AG112" s="105">
        <f t="shared" si="46"/>
        <v>2.407152682255846</v>
      </c>
      <c r="AH112" s="146"/>
      <c r="AI112" s="105">
        <f t="shared" si="47"/>
        <v>6.2166962699822381</v>
      </c>
      <c r="AJ112" s="105">
        <f t="shared" si="48"/>
        <v>8.9655172413793096</v>
      </c>
      <c r="AK112" s="105">
        <f t="shared" si="49"/>
        <v>3.296703296703297</v>
      </c>
      <c r="AL112" s="108"/>
      <c r="AM112" s="105">
        <f t="shared" si="50"/>
        <v>7.1146245059288544</v>
      </c>
      <c r="AN112" s="105">
        <f t="shared" si="51"/>
        <v>10.646387832699618</v>
      </c>
      <c r="AO112" s="105">
        <f t="shared" si="52"/>
        <v>3.2921810699588478</v>
      </c>
      <c r="AP112" s="108"/>
      <c r="AQ112" s="105">
        <f t="shared" si="53"/>
        <v>3.4562211981566824</v>
      </c>
      <c r="AR112" s="105">
        <f t="shared" si="54"/>
        <v>5.4794520547945202</v>
      </c>
      <c r="AS112" s="105">
        <f t="shared" si="55"/>
        <v>1.3953488372093024</v>
      </c>
      <c r="AT112" s="108"/>
      <c r="AU112" s="105">
        <f t="shared" si="56"/>
        <v>7.2249589490968793</v>
      </c>
      <c r="AV112" s="105">
        <f t="shared" si="57"/>
        <v>11.904761904761903</v>
      </c>
      <c r="AW112" s="105">
        <f t="shared" si="58"/>
        <v>2.8571428571428572</v>
      </c>
      <c r="AX112" s="108"/>
      <c r="AY112" s="105">
        <f t="shared" si="59"/>
        <v>2.6465028355387523</v>
      </c>
      <c r="AZ112" s="105">
        <f t="shared" si="60"/>
        <v>4.3668122270742353</v>
      </c>
      <c r="BA112" s="105">
        <f t="shared" si="61"/>
        <v>1.3333333333333335</v>
      </c>
      <c r="BB112" s="146"/>
      <c r="BC112" s="105">
        <f t="shared" si="62"/>
        <v>1.4492753623188406</v>
      </c>
      <c r="BD112" s="105">
        <f t="shared" si="63"/>
        <v>1.0101010101010102</v>
      </c>
      <c r="BE112" s="105">
        <f t="shared" si="64"/>
        <v>1.8518518518518516</v>
      </c>
      <c r="BF112" s="104"/>
    </row>
    <row r="113" spans="1:58" ht="15" customHeight="1" x14ac:dyDescent="0.2">
      <c r="A113" s="110" t="s">
        <v>86</v>
      </c>
      <c r="B113" s="121">
        <v>2878</v>
      </c>
      <c r="C113" s="121">
        <v>1714</v>
      </c>
      <c r="D113" s="121">
        <v>1164</v>
      </c>
      <c r="E113" s="121"/>
      <c r="F113" s="121">
        <v>1001</v>
      </c>
      <c r="G113" s="121">
        <v>638</v>
      </c>
      <c r="H113" s="121">
        <v>363</v>
      </c>
      <c r="I113" s="121"/>
      <c r="J113" s="121">
        <v>698</v>
      </c>
      <c r="K113" s="121">
        <v>407</v>
      </c>
      <c r="L113" s="121">
        <v>291</v>
      </c>
      <c r="M113" s="121"/>
      <c r="N113" s="121">
        <v>377</v>
      </c>
      <c r="O113" s="121">
        <v>212</v>
      </c>
      <c r="P113" s="121">
        <v>165</v>
      </c>
      <c r="Q113" s="121"/>
      <c r="R113" s="121">
        <v>623</v>
      </c>
      <c r="S113" s="121">
        <v>362</v>
      </c>
      <c r="T113" s="121">
        <v>261</v>
      </c>
      <c r="U113" s="121"/>
      <c r="V113" s="121">
        <v>129</v>
      </c>
      <c r="W113" s="121">
        <v>64</v>
      </c>
      <c r="X113" s="121">
        <v>65</v>
      </c>
      <c r="Y113" s="121"/>
      <c r="Z113" s="121">
        <v>50</v>
      </c>
      <c r="AA113" s="121">
        <v>31</v>
      </c>
      <c r="AB113" s="121">
        <v>19</v>
      </c>
      <c r="AD113" s="110" t="s">
        <v>86</v>
      </c>
      <c r="AE113" s="105">
        <f t="shared" si="44"/>
        <v>9.6132006146035138</v>
      </c>
      <c r="AF113" s="105">
        <f t="shared" si="45"/>
        <v>11.700457369103693</v>
      </c>
      <c r="AG113" s="105">
        <f t="shared" si="46"/>
        <v>7.6133167636863108</v>
      </c>
      <c r="AH113" s="146"/>
      <c r="AI113" s="105">
        <f t="shared" si="47"/>
        <v>14.106538895152198</v>
      </c>
      <c r="AJ113" s="105">
        <f t="shared" si="48"/>
        <v>17.365269461077844</v>
      </c>
      <c r="AK113" s="105">
        <f t="shared" si="49"/>
        <v>10.607831677381647</v>
      </c>
      <c r="AL113" s="108"/>
      <c r="AM113" s="105">
        <f t="shared" si="50"/>
        <v>11.518151815181518</v>
      </c>
      <c r="AN113" s="105">
        <f t="shared" si="51"/>
        <v>13.257328990228013</v>
      </c>
      <c r="AO113" s="105">
        <f t="shared" si="52"/>
        <v>9.7324414715719065</v>
      </c>
      <c r="AP113" s="108"/>
      <c r="AQ113" s="105">
        <f t="shared" si="53"/>
        <v>7.4417686537702323</v>
      </c>
      <c r="AR113" s="105">
        <f t="shared" si="54"/>
        <v>8.8888888888888893</v>
      </c>
      <c r="AS113" s="105">
        <f t="shared" si="55"/>
        <v>6.1544199925400971</v>
      </c>
      <c r="AT113" s="108"/>
      <c r="AU113" s="105">
        <f t="shared" si="56"/>
        <v>10.82348853370396</v>
      </c>
      <c r="AV113" s="105">
        <f t="shared" si="57"/>
        <v>12.965616045845271</v>
      </c>
      <c r="AW113" s="105">
        <f t="shared" si="58"/>
        <v>8.8056680161943319</v>
      </c>
      <c r="AX113" s="108"/>
      <c r="AY113" s="105">
        <f t="shared" si="59"/>
        <v>2.8165938864628823</v>
      </c>
      <c r="AZ113" s="105">
        <f t="shared" si="60"/>
        <v>3.0231459612659424</v>
      </c>
      <c r="BA113" s="105">
        <f t="shared" si="61"/>
        <v>2.6390580592773039</v>
      </c>
      <c r="BB113" s="146"/>
      <c r="BC113" s="105">
        <f t="shared" si="62"/>
        <v>3.6231884057971016</v>
      </c>
      <c r="BD113" s="105">
        <f t="shared" si="63"/>
        <v>5.0736497545008179</v>
      </c>
      <c r="BE113" s="105">
        <f t="shared" si="64"/>
        <v>2.4707412223667102</v>
      </c>
      <c r="BF113" s="104"/>
    </row>
    <row r="114" spans="1:58" ht="15" customHeight="1" x14ac:dyDescent="0.2">
      <c r="A114" s="110" t="s">
        <v>87</v>
      </c>
      <c r="B114" s="121">
        <v>1066</v>
      </c>
      <c r="C114" s="121">
        <v>617</v>
      </c>
      <c r="D114" s="121">
        <v>449</v>
      </c>
      <c r="E114" s="121"/>
      <c r="F114" s="121">
        <v>307</v>
      </c>
      <c r="G114" s="121">
        <v>198</v>
      </c>
      <c r="H114" s="121">
        <v>109</v>
      </c>
      <c r="I114" s="121"/>
      <c r="J114" s="121">
        <v>277</v>
      </c>
      <c r="K114" s="121">
        <v>134</v>
      </c>
      <c r="L114" s="121">
        <v>143</v>
      </c>
      <c r="M114" s="121"/>
      <c r="N114" s="121">
        <v>177</v>
      </c>
      <c r="O114" s="121">
        <v>109</v>
      </c>
      <c r="P114" s="121">
        <v>68</v>
      </c>
      <c r="Q114" s="121"/>
      <c r="R114" s="121">
        <v>230</v>
      </c>
      <c r="S114" s="121">
        <v>124</v>
      </c>
      <c r="T114" s="121">
        <v>106</v>
      </c>
      <c r="U114" s="121"/>
      <c r="V114" s="121">
        <v>70</v>
      </c>
      <c r="W114" s="121">
        <v>49</v>
      </c>
      <c r="X114" s="121">
        <v>21</v>
      </c>
      <c r="Y114" s="121"/>
      <c r="Z114" s="121">
        <v>5</v>
      </c>
      <c r="AA114" s="121">
        <v>3</v>
      </c>
      <c r="AB114" s="121">
        <v>2</v>
      </c>
      <c r="AD114" s="110" t="s">
        <v>87</v>
      </c>
      <c r="AE114" s="105">
        <f t="shared" si="44"/>
        <v>6.9664096196575613</v>
      </c>
      <c r="AF114" s="105">
        <f t="shared" si="45"/>
        <v>8.151671290791386</v>
      </c>
      <c r="AG114" s="105">
        <f t="shared" si="46"/>
        <v>5.8062847536531752</v>
      </c>
      <c r="AH114" s="146"/>
      <c r="AI114" s="105">
        <f t="shared" si="47"/>
        <v>8.9608873321657914</v>
      </c>
      <c r="AJ114" s="105">
        <f t="shared" si="48"/>
        <v>11.385853939045429</v>
      </c>
      <c r="AK114" s="105">
        <f t="shared" si="49"/>
        <v>6.4611736810906946</v>
      </c>
      <c r="AL114" s="108"/>
      <c r="AM114" s="105">
        <f t="shared" si="50"/>
        <v>8.8300924450111573</v>
      </c>
      <c r="AN114" s="105">
        <f t="shared" si="51"/>
        <v>8.4012539184952981</v>
      </c>
      <c r="AO114" s="105">
        <f t="shared" si="52"/>
        <v>9.2736705577172511</v>
      </c>
      <c r="AP114" s="108"/>
      <c r="AQ114" s="105">
        <f t="shared" si="53"/>
        <v>6.6292134831460681</v>
      </c>
      <c r="AR114" s="105">
        <f t="shared" si="54"/>
        <v>8.2513247539742629</v>
      </c>
      <c r="AS114" s="105">
        <f t="shared" si="55"/>
        <v>5.0407709414381028</v>
      </c>
      <c r="AT114" s="108"/>
      <c r="AU114" s="105">
        <f t="shared" si="56"/>
        <v>7.5286415711947621</v>
      </c>
      <c r="AV114" s="105">
        <f t="shared" si="57"/>
        <v>8.3277367360644732</v>
      </c>
      <c r="AW114" s="105">
        <f t="shared" si="58"/>
        <v>6.7688378033205625</v>
      </c>
      <c r="AX114" s="108"/>
      <c r="AY114" s="105">
        <f t="shared" si="59"/>
        <v>2.7006172839506171</v>
      </c>
      <c r="AZ114" s="105">
        <f t="shared" si="60"/>
        <v>3.938906752411576</v>
      </c>
      <c r="BA114" s="105">
        <f t="shared" si="61"/>
        <v>1.5578635014836795</v>
      </c>
      <c r="BB114" s="146"/>
      <c r="BC114" s="105">
        <f t="shared" si="62"/>
        <v>1.1848341232227488</v>
      </c>
      <c r="BD114" s="105">
        <f t="shared" si="63"/>
        <v>1.6574585635359116</v>
      </c>
      <c r="BE114" s="105">
        <f t="shared" si="64"/>
        <v>0.82987551867219922</v>
      </c>
      <c r="BF114" s="104"/>
    </row>
    <row r="115" spans="1:58" ht="15" customHeight="1" x14ac:dyDescent="0.2">
      <c r="A115" s="110" t="s">
        <v>88</v>
      </c>
      <c r="B115" s="121">
        <v>1118</v>
      </c>
      <c r="C115" s="121">
        <v>720</v>
      </c>
      <c r="D115" s="121">
        <v>398</v>
      </c>
      <c r="E115" s="121"/>
      <c r="F115" s="121">
        <v>351</v>
      </c>
      <c r="G115" s="121">
        <v>236</v>
      </c>
      <c r="H115" s="121">
        <v>115</v>
      </c>
      <c r="I115" s="121"/>
      <c r="J115" s="121">
        <v>267</v>
      </c>
      <c r="K115" s="121">
        <v>178</v>
      </c>
      <c r="L115" s="121">
        <v>89</v>
      </c>
      <c r="M115" s="121"/>
      <c r="N115" s="121">
        <v>138</v>
      </c>
      <c r="O115" s="121">
        <v>94</v>
      </c>
      <c r="P115" s="121">
        <v>44</v>
      </c>
      <c r="Q115" s="121"/>
      <c r="R115" s="121">
        <v>257</v>
      </c>
      <c r="S115" s="121">
        <v>154</v>
      </c>
      <c r="T115" s="121">
        <v>103</v>
      </c>
      <c r="U115" s="121"/>
      <c r="V115" s="121">
        <v>92</v>
      </c>
      <c r="W115" s="121">
        <v>50</v>
      </c>
      <c r="X115" s="121">
        <v>42</v>
      </c>
      <c r="Y115" s="121"/>
      <c r="Z115" s="121">
        <v>13</v>
      </c>
      <c r="AA115" s="121">
        <v>8</v>
      </c>
      <c r="AB115" s="121">
        <v>5</v>
      </c>
      <c r="AD115" s="110" t="s">
        <v>88</v>
      </c>
      <c r="AE115" s="105">
        <f t="shared" si="44"/>
        <v>6.8387570344996336</v>
      </c>
      <c r="AF115" s="105">
        <f t="shared" si="45"/>
        <v>9.120851279452749</v>
      </c>
      <c r="AG115" s="105">
        <f t="shared" si="46"/>
        <v>4.7078306127277028</v>
      </c>
      <c r="AH115" s="146"/>
      <c r="AI115" s="105">
        <f t="shared" si="47"/>
        <v>8.9815762538382806</v>
      </c>
      <c r="AJ115" s="105">
        <f t="shared" si="48"/>
        <v>11.937278705108751</v>
      </c>
      <c r="AK115" s="105">
        <f t="shared" si="49"/>
        <v>5.9554634904194721</v>
      </c>
      <c r="AL115" s="108"/>
      <c r="AM115" s="105">
        <f t="shared" si="50"/>
        <v>7.7887981330221709</v>
      </c>
      <c r="AN115" s="105">
        <f t="shared" si="51"/>
        <v>10.372960372960373</v>
      </c>
      <c r="AO115" s="105">
        <f t="shared" si="52"/>
        <v>5.1985981308411215</v>
      </c>
      <c r="AP115" s="108"/>
      <c r="AQ115" s="105">
        <f t="shared" si="53"/>
        <v>4.7783933518005544</v>
      </c>
      <c r="AR115" s="105">
        <f t="shared" si="54"/>
        <v>6.6150598170302608</v>
      </c>
      <c r="AS115" s="105">
        <f t="shared" si="55"/>
        <v>2.9993183367416498</v>
      </c>
      <c r="AT115" s="108"/>
      <c r="AU115" s="105">
        <f t="shared" si="56"/>
        <v>8.7593728698023181</v>
      </c>
      <c r="AV115" s="105">
        <f t="shared" si="57"/>
        <v>11.023622047244094</v>
      </c>
      <c r="AW115" s="105">
        <f t="shared" si="58"/>
        <v>6.7013662979830846</v>
      </c>
      <c r="AX115" s="108"/>
      <c r="AY115" s="105">
        <f t="shared" si="59"/>
        <v>3.9349871685201028</v>
      </c>
      <c r="AZ115" s="105">
        <f t="shared" si="60"/>
        <v>4.8638132295719849</v>
      </c>
      <c r="BA115" s="105">
        <f t="shared" si="61"/>
        <v>3.2061068702290076</v>
      </c>
      <c r="BB115" s="146"/>
      <c r="BC115" s="105">
        <f t="shared" si="62"/>
        <v>1.5258215962441315</v>
      </c>
      <c r="BD115" s="105">
        <f t="shared" si="63"/>
        <v>2.2535211267605635</v>
      </c>
      <c r="BE115" s="105">
        <f t="shared" si="64"/>
        <v>1.0060362173038229</v>
      </c>
      <c r="BF115" s="104"/>
    </row>
    <row r="116" spans="1:58" ht="15" customHeight="1" x14ac:dyDescent="0.2">
      <c r="A116" s="110" t="s">
        <v>89</v>
      </c>
      <c r="B116" s="121">
        <v>333</v>
      </c>
      <c r="C116" s="121">
        <v>213</v>
      </c>
      <c r="D116" s="121">
        <v>120</v>
      </c>
      <c r="E116" s="121"/>
      <c r="F116" s="121">
        <v>142</v>
      </c>
      <c r="G116" s="121">
        <v>93</v>
      </c>
      <c r="H116" s="121">
        <v>49</v>
      </c>
      <c r="I116" s="121"/>
      <c r="J116" s="121">
        <v>92</v>
      </c>
      <c r="K116" s="121">
        <v>53</v>
      </c>
      <c r="L116" s="121">
        <v>39</v>
      </c>
      <c r="M116" s="121"/>
      <c r="N116" s="121">
        <v>28</v>
      </c>
      <c r="O116" s="121">
        <v>17</v>
      </c>
      <c r="P116" s="121">
        <v>11</v>
      </c>
      <c r="Q116" s="121"/>
      <c r="R116" s="121">
        <v>62</v>
      </c>
      <c r="S116" s="121">
        <v>43</v>
      </c>
      <c r="T116" s="121">
        <v>19</v>
      </c>
      <c r="U116" s="121"/>
      <c r="V116" s="121">
        <v>9</v>
      </c>
      <c r="W116" s="121">
        <v>7</v>
      </c>
      <c r="X116" s="121">
        <v>2</v>
      </c>
      <c r="Y116" s="121"/>
      <c r="Z116" s="121">
        <v>0</v>
      </c>
      <c r="AA116" s="121">
        <v>0</v>
      </c>
      <c r="AB116" s="121">
        <v>0</v>
      </c>
      <c r="AD116" s="110" t="s">
        <v>89</v>
      </c>
      <c r="AE116" s="105">
        <f t="shared" si="44"/>
        <v>6.8986948415164697</v>
      </c>
      <c r="AF116" s="105">
        <f t="shared" si="45"/>
        <v>9.1889559965487493</v>
      </c>
      <c r="AG116" s="105">
        <f t="shared" si="46"/>
        <v>4.7827819848545232</v>
      </c>
      <c r="AH116" s="146"/>
      <c r="AI116" s="105">
        <f t="shared" si="47"/>
        <v>10.495195861049519</v>
      </c>
      <c r="AJ116" s="105">
        <f t="shared" si="48"/>
        <v>12.988826815642456</v>
      </c>
      <c r="AK116" s="105">
        <f t="shared" si="49"/>
        <v>7.6923076923076925</v>
      </c>
      <c r="AL116" s="108"/>
      <c r="AM116" s="105">
        <f t="shared" si="50"/>
        <v>9.0373280943025556</v>
      </c>
      <c r="AN116" s="105">
        <f t="shared" si="51"/>
        <v>10.515873015873016</v>
      </c>
      <c r="AO116" s="105">
        <f t="shared" si="52"/>
        <v>7.5875486381322954</v>
      </c>
      <c r="AP116" s="108"/>
      <c r="AQ116" s="105">
        <f t="shared" si="53"/>
        <v>3.4825870646766171</v>
      </c>
      <c r="AR116" s="105">
        <f t="shared" si="54"/>
        <v>4.5454545454545459</v>
      </c>
      <c r="AS116" s="105">
        <f t="shared" si="55"/>
        <v>2.558139534883721</v>
      </c>
      <c r="AT116" s="108"/>
      <c r="AU116" s="105">
        <f t="shared" si="56"/>
        <v>7.5242718446601939</v>
      </c>
      <c r="AV116" s="105">
        <f t="shared" si="57"/>
        <v>11.315789473684211</v>
      </c>
      <c r="AW116" s="105">
        <f t="shared" si="58"/>
        <v>4.2792792792792795</v>
      </c>
      <c r="AX116" s="108"/>
      <c r="AY116" s="105">
        <f t="shared" si="59"/>
        <v>1.3803680981595092</v>
      </c>
      <c r="AZ116" s="105">
        <f t="shared" si="60"/>
        <v>2.4475524475524475</v>
      </c>
      <c r="BA116" s="105">
        <f t="shared" si="61"/>
        <v>0.54644808743169404</v>
      </c>
      <c r="BB116" s="146"/>
      <c r="BC116" s="105">
        <f t="shared" si="62"/>
        <v>0</v>
      </c>
      <c r="BD116" s="105">
        <f t="shared" si="63"/>
        <v>0</v>
      </c>
      <c r="BE116" s="105">
        <f t="shared" si="64"/>
        <v>0</v>
      </c>
      <c r="BF116" s="104"/>
    </row>
    <row r="117" spans="1:58" ht="15" customHeight="1" x14ac:dyDescent="0.2">
      <c r="A117" s="157" t="s">
        <v>90</v>
      </c>
      <c r="B117" s="121">
        <v>3317</v>
      </c>
      <c r="C117" s="121">
        <v>1930</v>
      </c>
      <c r="D117" s="121">
        <v>1387</v>
      </c>
      <c r="E117" s="121"/>
      <c r="F117" s="121">
        <v>1126</v>
      </c>
      <c r="G117" s="121">
        <v>663</v>
      </c>
      <c r="H117" s="121">
        <v>463</v>
      </c>
      <c r="I117" s="121"/>
      <c r="J117" s="121">
        <v>814</v>
      </c>
      <c r="K117" s="121">
        <v>481</v>
      </c>
      <c r="L117" s="121">
        <v>333</v>
      </c>
      <c r="M117" s="121"/>
      <c r="N117" s="121">
        <v>397</v>
      </c>
      <c r="O117" s="121">
        <v>250</v>
      </c>
      <c r="P117" s="121">
        <v>147</v>
      </c>
      <c r="Q117" s="121"/>
      <c r="R117" s="121">
        <v>822</v>
      </c>
      <c r="S117" s="121">
        <v>448</v>
      </c>
      <c r="T117" s="121">
        <v>374</v>
      </c>
      <c r="U117" s="121"/>
      <c r="V117" s="121">
        <v>136</v>
      </c>
      <c r="W117" s="121">
        <v>77</v>
      </c>
      <c r="X117" s="121">
        <v>59</v>
      </c>
      <c r="Y117" s="121"/>
      <c r="Z117" s="121">
        <v>22</v>
      </c>
      <c r="AA117" s="121">
        <v>11</v>
      </c>
      <c r="AB117" s="121">
        <v>11</v>
      </c>
      <c r="AD117" s="157" t="s">
        <v>90</v>
      </c>
      <c r="AE117" s="105">
        <f t="shared" si="44"/>
        <v>11.402935817663035</v>
      </c>
      <c r="AF117" s="105">
        <f t="shared" si="45"/>
        <v>13.216462370745738</v>
      </c>
      <c r="AG117" s="105">
        <f t="shared" si="46"/>
        <v>9.5747618390169826</v>
      </c>
      <c r="AH117" s="146"/>
      <c r="AI117" s="105">
        <f t="shared" si="47"/>
        <v>15.576151611564532</v>
      </c>
      <c r="AJ117" s="105">
        <f t="shared" si="48"/>
        <v>17.100851173587824</v>
      </c>
      <c r="AK117" s="105">
        <f t="shared" si="49"/>
        <v>13.812649164677804</v>
      </c>
      <c r="AL117" s="108"/>
      <c r="AM117" s="105">
        <f t="shared" si="50"/>
        <v>13.750000000000002</v>
      </c>
      <c r="AN117" s="105">
        <f t="shared" si="51"/>
        <v>15.780839895013123</v>
      </c>
      <c r="AO117" s="105">
        <f t="shared" si="52"/>
        <v>11.594707520891365</v>
      </c>
      <c r="AP117" s="108"/>
      <c r="AQ117" s="105">
        <f t="shared" si="53"/>
        <v>8.2024793388429753</v>
      </c>
      <c r="AR117" s="105">
        <f t="shared" si="54"/>
        <v>10.486577181208053</v>
      </c>
      <c r="AS117" s="105">
        <f t="shared" si="55"/>
        <v>5.9853420195439737</v>
      </c>
      <c r="AT117" s="108"/>
      <c r="AU117" s="105">
        <f t="shared" si="56"/>
        <v>14.821492967904796</v>
      </c>
      <c r="AV117" s="105">
        <f t="shared" si="57"/>
        <v>16.404247528377883</v>
      </c>
      <c r="AW117" s="105">
        <f t="shared" si="58"/>
        <v>13.285968028419182</v>
      </c>
      <c r="AX117" s="108"/>
      <c r="AY117" s="105">
        <f t="shared" si="59"/>
        <v>3.1314759382915036</v>
      </c>
      <c r="AZ117" s="105">
        <f t="shared" si="60"/>
        <v>3.85</v>
      </c>
      <c r="BA117" s="105">
        <f t="shared" si="61"/>
        <v>2.5181391378574478</v>
      </c>
      <c r="BB117" s="146"/>
      <c r="BC117" s="105">
        <f t="shared" si="62"/>
        <v>1.8166804293971925</v>
      </c>
      <c r="BD117" s="105">
        <f t="shared" si="63"/>
        <v>1.9538188277087036</v>
      </c>
      <c r="BE117" s="105">
        <f t="shared" si="64"/>
        <v>1.6975308641975309</v>
      </c>
      <c r="BF117" s="104"/>
    </row>
    <row r="118" spans="1:58" ht="15" customHeight="1" x14ac:dyDescent="0.2">
      <c r="A118" s="110" t="s">
        <v>91</v>
      </c>
      <c r="B118" s="121">
        <v>419</v>
      </c>
      <c r="C118" s="121">
        <v>268</v>
      </c>
      <c r="D118" s="121">
        <v>151</v>
      </c>
      <c r="E118" s="121"/>
      <c r="F118" s="121">
        <v>129</v>
      </c>
      <c r="G118" s="121">
        <v>82</v>
      </c>
      <c r="H118" s="121">
        <v>47</v>
      </c>
      <c r="I118" s="121"/>
      <c r="J118" s="121">
        <v>88</v>
      </c>
      <c r="K118" s="121">
        <v>55</v>
      </c>
      <c r="L118" s="121">
        <v>33</v>
      </c>
      <c r="M118" s="121"/>
      <c r="N118" s="121">
        <v>44</v>
      </c>
      <c r="O118" s="121">
        <v>28</v>
      </c>
      <c r="P118" s="121">
        <v>16</v>
      </c>
      <c r="Q118" s="121"/>
      <c r="R118" s="121">
        <v>132</v>
      </c>
      <c r="S118" s="121">
        <v>81</v>
      </c>
      <c r="T118" s="121">
        <v>51</v>
      </c>
      <c r="U118" s="121"/>
      <c r="V118" s="121">
        <v>20</v>
      </c>
      <c r="W118" s="121">
        <v>17</v>
      </c>
      <c r="X118" s="121">
        <v>3</v>
      </c>
      <c r="Y118" s="121"/>
      <c r="Z118" s="121">
        <v>6</v>
      </c>
      <c r="AA118" s="121">
        <v>5</v>
      </c>
      <c r="AB118" s="121">
        <v>1</v>
      </c>
      <c r="AD118" s="110" t="s">
        <v>91</v>
      </c>
      <c r="AE118" s="105">
        <f t="shared" si="44"/>
        <v>6.4461538461538463</v>
      </c>
      <c r="AF118" s="105">
        <f t="shared" si="45"/>
        <v>8.1261370527592476</v>
      </c>
      <c r="AG118" s="105">
        <f t="shared" si="46"/>
        <v>4.7158026233603998</v>
      </c>
      <c r="AH118" s="146"/>
      <c r="AI118" s="105">
        <f t="shared" si="47"/>
        <v>8.349514563106796</v>
      </c>
      <c r="AJ118" s="105">
        <f t="shared" si="48"/>
        <v>10.262828535669586</v>
      </c>
      <c r="AK118" s="105">
        <f t="shared" si="49"/>
        <v>6.3002680965147455</v>
      </c>
      <c r="AL118" s="108"/>
      <c r="AM118" s="105">
        <f t="shared" si="50"/>
        <v>6.7796610169491522</v>
      </c>
      <c r="AN118" s="105">
        <f t="shared" si="51"/>
        <v>8.2212257100149486</v>
      </c>
      <c r="AO118" s="105">
        <f t="shared" si="52"/>
        <v>5.246422893481717</v>
      </c>
      <c r="AP118" s="108"/>
      <c r="AQ118" s="105">
        <f t="shared" si="53"/>
        <v>3.7256562235393731</v>
      </c>
      <c r="AR118" s="105">
        <f t="shared" si="54"/>
        <v>4.5161290322580641</v>
      </c>
      <c r="AS118" s="105">
        <f t="shared" si="55"/>
        <v>2.8520499108734403</v>
      </c>
      <c r="AT118" s="108"/>
      <c r="AU118" s="105">
        <f t="shared" si="56"/>
        <v>9.9773242630385486</v>
      </c>
      <c r="AV118" s="105">
        <f t="shared" si="57"/>
        <v>12.180451127819548</v>
      </c>
      <c r="AW118" s="105">
        <f t="shared" si="58"/>
        <v>7.7507598784194522</v>
      </c>
      <c r="AX118" s="108"/>
      <c r="AY118" s="105">
        <f t="shared" si="59"/>
        <v>1.9436345966958213</v>
      </c>
      <c r="AZ118" s="105">
        <f t="shared" si="60"/>
        <v>3.5789473684210522</v>
      </c>
      <c r="BA118" s="105">
        <f t="shared" si="61"/>
        <v>0.54151624548736454</v>
      </c>
      <c r="BB118" s="146"/>
      <c r="BC118" s="105">
        <f t="shared" si="62"/>
        <v>4.838709677419355</v>
      </c>
      <c r="BD118" s="105">
        <f t="shared" si="63"/>
        <v>7.1428571428571423</v>
      </c>
      <c r="BE118" s="105">
        <f t="shared" si="64"/>
        <v>1.8518518518518516</v>
      </c>
      <c r="BF118" s="104"/>
    </row>
    <row r="119" spans="1:58" ht="15" customHeight="1" x14ac:dyDescent="0.2">
      <c r="A119" s="110" t="s">
        <v>92</v>
      </c>
      <c r="B119" s="121">
        <v>2878</v>
      </c>
      <c r="C119" s="121">
        <v>1634</v>
      </c>
      <c r="D119" s="121">
        <v>1244</v>
      </c>
      <c r="E119" s="121"/>
      <c r="F119" s="121">
        <v>926</v>
      </c>
      <c r="G119" s="121">
        <v>535</v>
      </c>
      <c r="H119" s="121">
        <v>391</v>
      </c>
      <c r="I119" s="121"/>
      <c r="J119" s="121">
        <v>736</v>
      </c>
      <c r="K119" s="121">
        <v>433</v>
      </c>
      <c r="L119" s="121">
        <v>303</v>
      </c>
      <c r="M119" s="121"/>
      <c r="N119" s="121">
        <v>337</v>
      </c>
      <c r="O119" s="121">
        <v>193</v>
      </c>
      <c r="P119" s="121">
        <v>144</v>
      </c>
      <c r="Q119" s="121"/>
      <c r="R119" s="121">
        <v>675</v>
      </c>
      <c r="S119" s="121">
        <v>364</v>
      </c>
      <c r="T119" s="121">
        <v>311</v>
      </c>
      <c r="U119" s="121"/>
      <c r="V119" s="121">
        <v>183</v>
      </c>
      <c r="W119" s="121">
        <v>98</v>
      </c>
      <c r="X119" s="121">
        <v>85</v>
      </c>
      <c r="Y119" s="121"/>
      <c r="Z119" s="121">
        <v>21</v>
      </c>
      <c r="AA119" s="121">
        <v>11</v>
      </c>
      <c r="AB119" s="121">
        <v>10</v>
      </c>
      <c r="AD119" s="110" t="s">
        <v>92</v>
      </c>
      <c r="AE119" s="105">
        <f t="shared" si="44"/>
        <v>10.314303121528152</v>
      </c>
      <c r="AF119" s="105">
        <f t="shared" si="45"/>
        <v>12.02354672553348</v>
      </c>
      <c r="AG119" s="105">
        <f t="shared" si="46"/>
        <v>8.6913994270942503</v>
      </c>
      <c r="AH119" s="146"/>
      <c r="AI119" s="105">
        <f t="shared" si="47"/>
        <v>14.053725906814387</v>
      </c>
      <c r="AJ119" s="105">
        <f t="shared" si="48"/>
        <v>16.124171187462327</v>
      </c>
      <c r="AK119" s="105">
        <f t="shared" si="49"/>
        <v>11.953531030265975</v>
      </c>
      <c r="AL119" s="108"/>
      <c r="AM119" s="105">
        <f t="shared" si="50"/>
        <v>13.350263014692546</v>
      </c>
      <c r="AN119" s="105">
        <f t="shared" si="51"/>
        <v>15.592365862441484</v>
      </c>
      <c r="AO119" s="105">
        <f t="shared" si="52"/>
        <v>11.074561403508772</v>
      </c>
      <c r="AP119" s="108"/>
      <c r="AQ119" s="105">
        <f t="shared" si="53"/>
        <v>6.9888013272501031</v>
      </c>
      <c r="AR119" s="105">
        <f t="shared" si="54"/>
        <v>8.0049771878888425</v>
      </c>
      <c r="AS119" s="105">
        <f t="shared" si="55"/>
        <v>5.9726254666113645</v>
      </c>
      <c r="AT119" s="108"/>
      <c r="AU119" s="105">
        <f t="shared" si="56"/>
        <v>12.467676394532692</v>
      </c>
      <c r="AV119" s="105">
        <f t="shared" si="57"/>
        <v>14.40443213296399</v>
      </c>
      <c r="AW119" s="105">
        <f t="shared" si="58"/>
        <v>10.772428126082438</v>
      </c>
      <c r="AX119" s="108"/>
      <c r="AY119" s="105">
        <f t="shared" si="59"/>
        <v>4.149659863945578</v>
      </c>
      <c r="AZ119" s="105">
        <f t="shared" si="60"/>
        <v>4.7480620155038764</v>
      </c>
      <c r="BA119" s="105">
        <f t="shared" si="61"/>
        <v>3.6231884057971016</v>
      </c>
      <c r="BB119" s="146"/>
      <c r="BC119" s="105">
        <f t="shared" si="62"/>
        <v>1.8181818181818181</v>
      </c>
      <c r="BD119" s="105">
        <f t="shared" si="63"/>
        <v>2.2312373225152129</v>
      </c>
      <c r="BE119" s="105">
        <f t="shared" si="64"/>
        <v>1.5105740181268883</v>
      </c>
      <c r="BF119" s="104"/>
    </row>
    <row r="120" spans="1:58" ht="15" customHeight="1" x14ac:dyDescent="0.2">
      <c r="A120" s="110" t="s">
        <v>93</v>
      </c>
      <c r="B120" s="121">
        <v>302</v>
      </c>
      <c r="C120" s="121">
        <v>211</v>
      </c>
      <c r="D120" s="121">
        <v>91</v>
      </c>
      <c r="E120" s="121"/>
      <c r="F120" s="121">
        <v>124</v>
      </c>
      <c r="G120" s="121">
        <v>90</v>
      </c>
      <c r="H120" s="121">
        <v>34</v>
      </c>
      <c r="I120" s="121"/>
      <c r="J120" s="121">
        <v>69</v>
      </c>
      <c r="K120" s="121">
        <v>39</v>
      </c>
      <c r="L120" s="121">
        <v>30</v>
      </c>
      <c r="M120" s="121"/>
      <c r="N120" s="121">
        <v>42</v>
      </c>
      <c r="O120" s="121">
        <v>39</v>
      </c>
      <c r="P120" s="121">
        <v>3</v>
      </c>
      <c r="Q120" s="121"/>
      <c r="R120" s="121">
        <v>58</v>
      </c>
      <c r="S120" s="121">
        <v>39</v>
      </c>
      <c r="T120" s="121">
        <v>19</v>
      </c>
      <c r="U120" s="121"/>
      <c r="V120" s="121">
        <v>8</v>
      </c>
      <c r="W120" s="121">
        <v>3</v>
      </c>
      <c r="X120" s="121">
        <v>5</v>
      </c>
      <c r="Y120" s="121"/>
      <c r="Z120" s="121">
        <v>1</v>
      </c>
      <c r="AA120" s="121">
        <v>1</v>
      </c>
      <c r="AB120" s="121">
        <v>0</v>
      </c>
      <c r="AD120" s="110" t="s">
        <v>93</v>
      </c>
      <c r="AE120" s="105">
        <f t="shared" si="44"/>
        <v>5.7743785850860423</v>
      </c>
      <c r="AF120" s="105">
        <f t="shared" si="45"/>
        <v>8.2907662082514744</v>
      </c>
      <c r="AG120" s="105">
        <f t="shared" si="46"/>
        <v>3.3891992551210426</v>
      </c>
      <c r="AH120" s="146"/>
      <c r="AI120" s="105">
        <f t="shared" si="47"/>
        <v>9.1378039793662484</v>
      </c>
      <c r="AJ120" s="105">
        <f t="shared" si="48"/>
        <v>13.23529411764706</v>
      </c>
      <c r="AK120" s="105">
        <f t="shared" si="49"/>
        <v>5.0221565731166917</v>
      </c>
      <c r="AL120" s="108"/>
      <c r="AM120" s="105">
        <f t="shared" si="50"/>
        <v>6.1772605192479864</v>
      </c>
      <c r="AN120" s="105">
        <f t="shared" si="51"/>
        <v>6.446280991735537</v>
      </c>
      <c r="AO120" s="105">
        <f t="shared" si="52"/>
        <v>5.859375</v>
      </c>
      <c r="AP120" s="108"/>
      <c r="AQ120" s="105">
        <f t="shared" si="53"/>
        <v>4.4117647058823533</v>
      </c>
      <c r="AR120" s="105">
        <f t="shared" si="54"/>
        <v>8.7640449438202239</v>
      </c>
      <c r="AS120" s="105">
        <f t="shared" si="55"/>
        <v>0.59171597633136097</v>
      </c>
      <c r="AT120" s="108"/>
      <c r="AU120" s="105">
        <f t="shared" si="56"/>
        <v>6.2702702702702702</v>
      </c>
      <c r="AV120" s="105">
        <f t="shared" si="57"/>
        <v>9.1549295774647899</v>
      </c>
      <c r="AW120" s="105">
        <f t="shared" si="58"/>
        <v>3.8076152304609221</v>
      </c>
      <c r="AX120" s="108"/>
      <c r="AY120" s="105">
        <f t="shared" si="59"/>
        <v>1.0269576379974326</v>
      </c>
      <c r="AZ120" s="105">
        <f t="shared" si="60"/>
        <v>0.83565459610027859</v>
      </c>
      <c r="BA120" s="105">
        <f t="shared" si="61"/>
        <v>1.1904761904761905</v>
      </c>
      <c r="BB120" s="146"/>
      <c r="BC120" s="105">
        <f t="shared" si="62"/>
        <v>1</v>
      </c>
      <c r="BD120" s="105">
        <f t="shared" si="63"/>
        <v>3.3333333333333335</v>
      </c>
      <c r="BE120" s="105">
        <f t="shared" si="64"/>
        <v>0</v>
      </c>
      <c r="BF120" s="104"/>
    </row>
    <row r="121" spans="1:58" ht="15" customHeight="1" x14ac:dyDescent="0.2">
      <c r="A121" s="110" t="s">
        <v>94</v>
      </c>
      <c r="B121" s="121">
        <v>799</v>
      </c>
      <c r="C121" s="121">
        <v>477</v>
      </c>
      <c r="D121" s="121">
        <v>322</v>
      </c>
      <c r="E121" s="121"/>
      <c r="F121" s="121">
        <v>311</v>
      </c>
      <c r="G121" s="121">
        <v>194</v>
      </c>
      <c r="H121" s="121">
        <v>117</v>
      </c>
      <c r="I121" s="121"/>
      <c r="J121" s="121">
        <v>165</v>
      </c>
      <c r="K121" s="121">
        <v>105</v>
      </c>
      <c r="L121" s="121">
        <v>60</v>
      </c>
      <c r="M121" s="121"/>
      <c r="N121" s="121">
        <v>102</v>
      </c>
      <c r="O121" s="121">
        <v>67</v>
      </c>
      <c r="P121" s="121">
        <v>35</v>
      </c>
      <c r="Q121" s="121"/>
      <c r="R121" s="121">
        <v>172</v>
      </c>
      <c r="S121" s="121">
        <v>83</v>
      </c>
      <c r="T121" s="121">
        <v>89</v>
      </c>
      <c r="U121" s="121"/>
      <c r="V121" s="121">
        <v>46</v>
      </c>
      <c r="W121" s="121">
        <v>26</v>
      </c>
      <c r="X121" s="121">
        <v>20</v>
      </c>
      <c r="Y121" s="121"/>
      <c r="Z121" s="121">
        <v>3</v>
      </c>
      <c r="AA121" s="121">
        <v>2</v>
      </c>
      <c r="AB121" s="121">
        <v>1</v>
      </c>
      <c r="AD121" s="110" t="s">
        <v>94</v>
      </c>
      <c r="AE121" s="105">
        <f t="shared" si="44"/>
        <v>8.404333648890292</v>
      </c>
      <c r="AF121" s="105">
        <f t="shared" si="45"/>
        <v>10.340342510296987</v>
      </c>
      <c r="AG121" s="105">
        <f t="shared" si="46"/>
        <v>6.5794850837760528</v>
      </c>
      <c r="AH121" s="146"/>
      <c r="AI121" s="105">
        <f t="shared" si="47"/>
        <v>12.430055955235812</v>
      </c>
      <c r="AJ121" s="105">
        <f t="shared" si="48"/>
        <v>14.619442351168049</v>
      </c>
      <c r="AK121" s="105">
        <f t="shared" si="49"/>
        <v>9.9574468085106371</v>
      </c>
      <c r="AL121" s="108"/>
      <c r="AM121" s="105">
        <f t="shared" si="50"/>
        <v>8.5803432137285487</v>
      </c>
      <c r="AN121" s="105">
        <f t="shared" si="51"/>
        <v>10.659898477157361</v>
      </c>
      <c r="AO121" s="105">
        <f t="shared" si="52"/>
        <v>6.3965884861407254</v>
      </c>
      <c r="AP121" s="108"/>
      <c r="AQ121" s="105">
        <f t="shared" si="53"/>
        <v>5.8789625360230549</v>
      </c>
      <c r="AR121" s="105">
        <f t="shared" si="54"/>
        <v>8.1807081807081801</v>
      </c>
      <c r="AS121" s="105">
        <f t="shared" si="55"/>
        <v>3.820960698689956</v>
      </c>
      <c r="AT121" s="108"/>
      <c r="AU121" s="105">
        <f t="shared" si="56"/>
        <v>9.7560975609756095</v>
      </c>
      <c r="AV121" s="105">
        <f t="shared" si="57"/>
        <v>10.532994923857867</v>
      </c>
      <c r="AW121" s="105">
        <f t="shared" si="58"/>
        <v>9.1282051282051295</v>
      </c>
      <c r="AX121" s="108"/>
      <c r="AY121" s="105">
        <f t="shared" si="59"/>
        <v>3.4954407294832825</v>
      </c>
      <c r="AZ121" s="105">
        <f t="shared" si="60"/>
        <v>4.3993231810490698</v>
      </c>
      <c r="BA121" s="105">
        <f t="shared" si="61"/>
        <v>2.7586206896551726</v>
      </c>
      <c r="BB121" s="146"/>
      <c r="BC121" s="105">
        <f t="shared" si="62"/>
        <v>1.1194029850746268</v>
      </c>
      <c r="BD121" s="105">
        <f t="shared" si="63"/>
        <v>1.9417475728155338</v>
      </c>
      <c r="BE121" s="105">
        <f t="shared" si="64"/>
        <v>0.60606060606060608</v>
      </c>
      <c r="BF121" s="104"/>
    </row>
    <row r="122" spans="1:58" ht="15" customHeight="1" x14ac:dyDescent="0.2">
      <c r="A122" s="110" t="s">
        <v>95</v>
      </c>
      <c r="B122" s="121">
        <v>484</v>
      </c>
      <c r="C122" s="121">
        <v>320</v>
      </c>
      <c r="D122" s="121">
        <v>164</v>
      </c>
      <c r="E122" s="121"/>
      <c r="F122" s="121">
        <v>135</v>
      </c>
      <c r="G122" s="121">
        <v>86</v>
      </c>
      <c r="H122" s="121">
        <v>49</v>
      </c>
      <c r="I122" s="121"/>
      <c r="J122" s="121">
        <v>119</v>
      </c>
      <c r="K122" s="121">
        <v>79</v>
      </c>
      <c r="L122" s="121">
        <v>40</v>
      </c>
      <c r="M122" s="121"/>
      <c r="N122" s="121">
        <v>75</v>
      </c>
      <c r="O122" s="121">
        <v>55</v>
      </c>
      <c r="P122" s="121">
        <v>20</v>
      </c>
      <c r="Q122" s="121"/>
      <c r="R122" s="121">
        <v>91</v>
      </c>
      <c r="S122" s="121">
        <v>59</v>
      </c>
      <c r="T122" s="121">
        <v>32</v>
      </c>
      <c r="U122" s="121"/>
      <c r="V122" s="121">
        <v>54</v>
      </c>
      <c r="W122" s="121">
        <v>36</v>
      </c>
      <c r="X122" s="121">
        <v>18</v>
      </c>
      <c r="Y122" s="121"/>
      <c r="Z122" s="121">
        <v>10</v>
      </c>
      <c r="AA122" s="121">
        <v>5</v>
      </c>
      <c r="AB122" s="121">
        <v>5</v>
      </c>
      <c r="AD122" s="110" t="s">
        <v>95</v>
      </c>
      <c r="AE122" s="105">
        <f t="shared" si="44"/>
        <v>7.9552925706771855</v>
      </c>
      <c r="AF122" s="105">
        <f t="shared" si="45"/>
        <v>10.814464346062859</v>
      </c>
      <c r="AG122" s="105">
        <f t="shared" si="46"/>
        <v>5.2480000000000002</v>
      </c>
      <c r="AH122" s="146"/>
      <c r="AI122" s="105">
        <f t="shared" si="47"/>
        <v>11.047463175122751</v>
      </c>
      <c r="AJ122" s="105">
        <f t="shared" si="48"/>
        <v>13.672496025437203</v>
      </c>
      <c r="AK122" s="105">
        <f t="shared" si="49"/>
        <v>8.263069139966273</v>
      </c>
      <c r="AL122" s="108"/>
      <c r="AM122" s="105">
        <f t="shared" si="50"/>
        <v>11.376673040152964</v>
      </c>
      <c r="AN122" s="105">
        <f t="shared" si="51"/>
        <v>14.629629629629628</v>
      </c>
      <c r="AO122" s="105">
        <f t="shared" si="52"/>
        <v>7.9051383399209492</v>
      </c>
      <c r="AP122" s="108"/>
      <c r="AQ122" s="105">
        <f t="shared" si="53"/>
        <v>7.4701195219123511</v>
      </c>
      <c r="AR122" s="105">
        <f t="shared" si="54"/>
        <v>10.638297872340425</v>
      </c>
      <c r="AS122" s="105">
        <f t="shared" si="55"/>
        <v>4.1067761806981515</v>
      </c>
      <c r="AT122" s="108"/>
      <c r="AU122" s="105">
        <f t="shared" si="56"/>
        <v>7.6214405360134005</v>
      </c>
      <c r="AV122" s="105">
        <f t="shared" si="57"/>
        <v>10.649819494584838</v>
      </c>
      <c r="AW122" s="105">
        <f t="shared" si="58"/>
        <v>5</v>
      </c>
      <c r="AX122" s="108"/>
      <c r="AY122" s="105">
        <f t="shared" si="59"/>
        <v>4.6712802768166091</v>
      </c>
      <c r="AZ122" s="105">
        <f t="shared" si="60"/>
        <v>6.7542213883677302</v>
      </c>
      <c r="BA122" s="105">
        <f t="shared" si="61"/>
        <v>2.8892455858747992</v>
      </c>
      <c r="BB122" s="146"/>
      <c r="BC122" s="105">
        <f t="shared" si="62"/>
        <v>2.1645021645021645</v>
      </c>
      <c r="BD122" s="105">
        <f t="shared" si="63"/>
        <v>2.6881720430107525</v>
      </c>
      <c r="BE122" s="105">
        <f t="shared" si="64"/>
        <v>1.8115942028985508</v>
      </c>
      <c r="BF122" s="104"/>
    </row>
    <row r="123" spans="1:58" ht="15" customHeight="1" x14ac:dyDescent="0.2">
      <c r="A123" s="110" t="s">
        <v>96</v>
      </c>
      <c r="B123" s="121">
        <v>509</v>
      </c>
      <c r="C123" s="121">
        <v>334</v>
      </c>
      <c r="D123" s="121">
        <v>175</v>
      </c>
      <c r="E123" s="121"/>
      <c r="F123" s="121">
        <v>172</v>
      </c>
      <c r="G123" s="121">
        <v>121</v>
      </c>
      <c r="H123" s="121">
        <v>51</v>
      </c>
      <c r="I123" s="121"/>
      <c r="J123" s="121">
        <v>121</v>
      </c>
      <c r="K123" s="121">
        <v>90</v>
      </c>
      <c r="L123" s="121">
        <v>31</v>
      </c>
      <c r="M123" s="121"/>
      <c r="N123" s="121">
        <v>56</v>
      </c>
      <c r="O123" s="121">
        <v>31</v>
      </c>
      <c r="P123" s="121">
        <v>25</v>
      </c>
      <c r="Q123" s="121"/>
      <c r="R123" s="121">
        <v>94</v>
      </c>
      <c r="S123" s="121">
        <v>50</v>
      </c>
      <c r="T123" s="121">
        <v>44</v>
      </c>
      <c r="U123" s="121"/>
      <c r="V123" s="121">
        <v>63</v>
      </c>
      <c r="W123" s="121">
        <v>40</v>
      </c>
      <c r="X123" s="121">
        <v>23</v>
      </c>
      <c r="Y123" s="121"/>
      <c r="Z123" s="121">
        <v>3</v>
      </c>
      <c r="AA123" s="121">
        <v>2</v>
      </c>
      <c r="AB123" s="121">
        <v>1</v>
      </c>
      <c r="AD123" s="110" t="s">
        <v>96</v>
      </c>
      <c r="AE123" s="105">
        <f t="shared" si="44"/>
        <v>6.8552188552188555</v>
      </c>
      <c r="AF123" s="105">
        <f t="shared" si="45"/>
        <v>9.2546411748406765</v>
      </c>
      <c r="AG123" s="105">
        <f t="shared" si="46"/>
        <v>4.5859538784067091</v>
      </c>
      <c r="AH123" s="146"/>
      <c r="AI123" s="105">
        <f t="shared" si="47"/>
        <v>10.676598386095593</v>
      </c>
      <c r="AJ123" s="105">
        <f t="shared" si="48"/>
        <v>14.387633769322235</v>
      </c>
      <c r="AK123" s="105">
        <f t="shared" si="49"/>
        <v>6.6233766233766227</v>
      </c>
      <c r="AL123" s="108"/>
      <c r="AM123" s="105">
        <f t="shared" si="50"/>
        <v>8.6862885857860732</v>
      </c>
      <c r="AN123" s="105">
        <f t="shared" si="51"/>
        <v>12.802275960170698</v>
      </c>
      <c r="AO123" s="105">
        <f t="shared" si="52"/>
        <v>4.4927536231884062</v>
      </c>
      <c r="AP123" s="108"/>
      <c r="AQ123" s="105">
        <f t="shared" si="53"/>
        <v>4.5602605863192185</v>
      </c>
      <c r="AR123" s="105">
        <f t="shared" si="54"/>
        <v>5.0986842105263159</v>
      </c>
      <c r="AS123" s="105">
        <f t="shared" si="55"/>
        <v>4.032258064516129</v>
      </c>
      <c r="AT123" s="108"/>
      <c r="AU123" s="105">
        <f t="shared" si="56"/>
        <v>6.7287043664996427</v>
      </c>
      <c r="AV123" s="105">
        <f t="shared" si="57"/>
        <v>7.7639751552795024</v>
      </c>
      <c r="AW123" s="105">
        <f t="shared" si="58"/>
        <v>5.8432934926958824</v>
      </c>
      <c r="AX123" s="108"/>
      <c r="AY123" s="105">
        <f t="shared" si="59"/>
        <v>4.8913043478260869</v>
      </c>
      <c r="AZ123" s="105">
        <f t="shared" si="60"/>
        <v>6.7453625632377738</v>
      </c>
      <c r="BA123" s="105">
        <f t="shared" si="61"/>
        <v>3.3093525179856114</v>
      </c>
      <c r="BB123" s="146"/>
      <c r="BC123" s="105">
        <f t="shared" si="62"/>
        <v>0.59055118110236215</v>
      </c>
      <c r="BD123" s="105">
        <f t="shared" si="63"/>
        <v>0.90909090909090906</v>
      </c>
      <c r="BE123" s="105">
        <f t="shared" si="64"/>
        <v>0.34722222222222221</v>
      </c>
      <c r="BF123" s="104"/>
    </row>
    <row r="124" spans="1:58" ht="15" customHeight="1" x14ac:dyDescent="0.2">
      <c r="A124" s="110" t="s">
        <v>97</v>
      </c>
      <c r="B124" s="121">
        <v>331</v>
      </c>
      <c r="C124" s="121">
        <v>217</v>
      </c>
      <c r="D124" s="121">
        <v>114</v>
      </c>
      <c r="E124" s="121"/>
      <c r="F124" s="121">
        <v>109</v>
      </c>
      <c r="G124" s="121">
        <v>79</v>
      </c>
      <c r="H124" s="121">
        <v>30</v>
      </c>
      <c r="I124" s="121"/>
      <c r="J124" s="121">
        <v>71</v>
      </c>
      <c r="K124" s="121">
        <v>46</v>
      </c>
      <c r="L124" s="121">
        <v>25</v>
      </c>
      <c r="M124" s="121"/>
      <c r="N124" s="121">
        <v>30</v>
      </c>
      <c r="O124" s="121">
        <v>19</v>
      </c>
      <c r="P124" s="121">
        <v>11</v>
      </c>
      <c r="Q124" s="121"/>
      <c r="R124" s="121">
        <v>95</v>
      </c>
      <c r="S124" s="121">
        <v>59</v>
      </c>
      <c r="T124" s="121">
        <v>36</v>
      </c>
      <c r="U124" s="121"/>
      <c r="V124" s="121">
        <v>24</v>
      </c>
      <c r="W124" s="121">
        <v>13</v>
      </c>
      <c r="X124" s="121">
        <v>11</v>
      </c>
      <c r="Y124" s="121"/>
      <c r="Z124" s="121">
        <v>2</v>
      </c>
      <c r="AA124" s="121">
        <v>1</v>
      </c>
      <c r="AB124" s="121">
        <v>1</v>
      </c>
      <c r="AD124" s="110" t="s">
        <v>97</v>
      </c>
      <c r="AE124" s="105">
        <f t="shared" si="44"/>
        <v>6.16731880007453</v>
      </c>
      <c r="AF124" s="105">
        <f t="shared" si="45"/>
        <v>8.2792827165204113</v>
      </c>
      <c r="AG124" s="105">
        <f t="shared" si="46"/>
        <v>4.1514930808448653</v>
      </c>
      <c r="AH124" s="146"/>
      <c r="AI124" s="105">
        <f t="shared" si="47"/>
        <v>9.8642533936651589</v>
      </c>
      <c r="AJ124" s="105">
        <f t="shared" si="48"/>
        <v>14.031971580817052</v>
      </c>
      <c r="AK124" s="105">
        <f t="shared" si="49"/>
        <v>5.5350553505535052</v>
      </c>
      <c r="AL124" s="108"/>
      <c r="AM124" s="105">
        <f t="shared" si="50"/>
        <v>6.7812798471824252</v>
      </c>
      <c r="AN124" s="105">
        <f t="shared" si="51"/>
        <v>8.7452471482889731</v>
      </c>
      <c r="AO124" s="105">
        <f t="shared" si="52"/>
        <v>4.7984644913627639</v>
      </c>
      <c r="AP124" s="108"/>
      <c r="AQ124" s="105">
        <f t="shared" si="53"/>
        <v>3.1055900621118013</v>
      </c>
      <c r="AR124" s="105">
        <f t="shared" si="54"/>
        <v>4.112554112554113</v>
      </c>
      <c r="AS124" s="105">
        <f t="shared" si="55"/>
        <v>2.1825396825396823</v>
      </c>
      <c r="AT124" s="108"/>
      <c r="AU124" s="105">
        <f t="shared" si="56"/>
        <v>8.8372093023255811</v>
      </c>
      <c r="AV124" s="105">
        <f t="shared" si="57"/>
        <v>11.04868913857678</v>
      </c>
      <c r="AW124" s="105">
        <f t="shared" si="58"/>
        <v>6.654343807763401</v>
      </c>
      <c r="AX124" s="108"/>
      <c r="AY124" s="105">
        <f t="shared" si="59"/>
        <v>2.4120603015075375</v>
      </c>
      <c r="AZ124" s="105">
        <f t="shared" si="60"/>
        <v>2.8446389496717726</v>
      </c>
      <c r="BA124" s="105">
        <f t="shared" si="61"/>
        <v>2.0446096654275094</v>
      </c>
      <c r="BB124" s="146"/>
      <c r="BC124" s="105">
        <f t="shared" si="62"/>
        <v>1.1173184357541899</v>
      </c>
      <c r="BD124" s="105">
        <f t="shared" si="63"/>
        <v>1.2658227848101267</v>
      </c>
      <c r="BE124" s="105">
        <f t="shared" si="64"/>
        <v>1</v>
      </c>
      <c r="BF124" s="104"/>
    </row>
    <row r="125" spans="1:58" ht="15" customHeight="1" x14ac:dyDescent="0.2">
      <c r="A125" s="110" t="s">
        <v>98</v>
      </c>
      <c r="B125" s="121">
        <v>1066</v>
      </c>
      <c r="C125" s="121">
        <v>638</v>
      </c>
      <c r="D125" s="121">
        <v>428</v>
      </c>
      <c r="E125" s="121"/>
      <c r="F125" s="121">
        <v>427</v>
      </c>
      <c r="G125" s="121">
        <v>259</v>
      </c>
      <c r="H125" s="121">
        <v>168</v>
      </c>
      <c r="I125" s="121"/>
      <c r="J125" s="121">
        <v>224</v>
      </c>
      <c r="K125" s="121">
        <v>149</v>
      </c>
      <c r="L125" s="121">
        <v>75</v>
      </c>
      <c r="M125" s="121"/>
      <c r="N125" s="121">
        <v>113</v>
      </c>
      <c r="O125" s="121">
        <v>70</v>
      </c>
      <c r="P125" s="121">
        <v>43</v>
      </c>
      <c r="Q125" s="121"/>
      <c r="R125" s="121">
        <v>205</v>
      </c>
      <c r="S125" s="121">
        <v>100</v>
      </c>
      <c r="T125" s="121">
        <v>105</v>
      </c>
      <c r="U125" s="121"/>
      <c r="V125" s="121">
        <v>88</v>
      </c>
      <c r="W125" s="121">
        <v>56</v>
      </c>
      <c r="X125" s="121">
        <v>32</v>
      </c>
      <c r="Y125" s="121"/>
      <c r="Z125" s="121">
        <v>9</v>
      </c>
      <c r="AA125" s="121">
        <v>4</v>
      </c>
      <c r="AB125" s="121">
        <v>5</v>
      </c>
      <c r="AD125" s="110" t="s">
        <v>98</v>
      </c>
      <c r="AE125" s="105">
        <f t="shared" si="44"/>
        <v>10.753555936648846</v>
      </c>
      <c r="AF125" s="105">
        <f t="shared" si="45"/>
        <v>13.116776315789474</v>
      </c>
      <c r="AG125" s="105">
        <f t="shared" si="46"/>
        <v>8.4769261239849474</v>
      </c>
      <c r="AH125" s="146"/>
      <c r="AI125" s="105">
        <f t="shared" si="47"/>
        <v>16.174242424242426</v>
      </c>
      <c r="AJ125" s="105">
        <f t="shared" si="48"/>
        <v>18.932748538011694</v>
      </c>
      <c r="AK125" s="105">
        <f t="shared" si="49"/>
        <v>13.20754716981132</v>
      </c>
      <c r="AL125" s="108"/>
      <c r="AM125" s="105">
        <f t="shared" si="50"/>
        <v>10.764055742431523</v>
      </c>
      <c r="AN125" s="105">
        <f t="shared" si="51"/>
        <v>13.964386129334583</v>
      </c>
      <c r="AO125" s="105">
        <f t="shared" si="52"/>
        <v>7.3964497041420119</v>
      </c>
      <c r="AP125" s="108"/>
      <c r="AQ125" s="105">
        <f t="shared" si="53"/>
        <v>6.9452980946527356</v>
      </c>
      <c r="AR125" s="105">
        <f t="shared" si="54"/>
        <v>8.3832335329341312</v>
      </c>
      <c r="AS125" s="105">
        <f t="shared" si="55"/>
        <v>5.4292929292929299</v>
      </c>
      <c r="AT125" s="108"/>
      <c r="AU125" s="105">
        <f t="shared" si="56"/>
        <v>10.406091370558377</v>
      </c>
      <c r="AV125" s="105">
        <f t="shared" si="57"/>
        <v>10.976948408342482</v>
      </c>
      <c r="AW125" s="105">
        <f t="shared" si="58"/>
        <v>9.9150141643059495</v>
      </c>
      <c r="AX125" s="108"/>
      <c r="AY125" s="105">
        <f t="shared" si="59"/>
        <v>6.4610866372980915</v>
      </c>
      <c r="AZ125" s="105">
        <f t="shared" si="60"/>
        <v>9.7053726169844019</v>
      </c>
      <c r="BA125" s="105">
        <f t="shared" si="61"/>
        <v>4.0764331210191083</v>
      </c>
      <c r="BB125" s="146"/>
      <c r="BC125" s="105">
        <f t="shared" si="62"/>
        <v>3.8626609442060089</v>
      </c>
      <c r="BD125" s="105">
        <f t="shared" si="63"/>
        <v>3.7735849056603774</v>
      </c>
      <c r="BE125" s="105">
        <f t="shared" si="64"/>
        <v>3.9370078740157481</v>
      </c>
      <c r="BF125" s="104"/>
    </row>
    <row r="126" spans="1:58" ht="15" customHeight="1" x14ac:dyDescent="0.2">
      <c r="A126" s="110" t="s">
        <v>99</v>
      </c>
      <c r="B126" s="121">
        <v>532</v>
      </c>
      <c r="C126" s="121">
        <v>321</v>
      </c>
      <c r="D126" s="121">
        <v>211</v>
      </c>
      <c r="E126" s="121"/>
      <c r="F126" s="121">
        <v>186</v>
      </c>
      <c r="G126" s="121">
        <v>112</v>
      </c>
      <c r="H126" s="121">
        <v>74</v>
      </c>
      <c r="I126" s="121"/>
      <c r="J126" s="121">
        <v>113</v>
      </c>
      <c r="K126" s="121">
        <v>64</v>
      </c>
      <c r="L126" s="121">
        <v>49</v>
      </c>
      <c r="M126" s="121"/>
      <c r="N126" s="121">
        <v>85</v>
      </c>
      <c r="O126" s="121">
        <v>54</v>
      </c>
      <c r="P126" s="121">
        <v>31</v>
      </c>
      <c r="Q126" s="121"/>
      <c r="R126" s="121">
        <v>72</v>
      </c>
      <c r="S126" s="121">
        <v>45</v>
      </c>
      <c r="T126" s="121">
        <v>27</v>
      </c>
      <c r="U126" s="121"/>
      <c r="V126" s="121">
        <v>57</v>
      </c>
      <c r="W126" s="121">
        <v>32</v>
      </c>
      <c r="X126" s="121">
        <v>25</v>
      </c>
      <c r="Y126" s="121"/>
      <c r="Z126" s="121">
        <v>19</v>
      </c>
      <c r="AA126" s="121">
        <v>14</v>
      </c>
      <c r="AB126" s="121">
        <v>5</v>
      </c>
      <c r="AD126" s="110" t="s">
        <v>99</v>
      </c>
      <c r="AE126" s="105">
        <f t="shared" si="44"/>
        <v>4.7508483657796035</v>
      </c>
      <c r="AF126" s="105">
        <f t="shared" si="45"/>
        <v>5.8036521424697156</v>
      </c>
      <c r="AG126" s="105">
        <f t="shared" si="46"/>
        <v>3.7233103935062641</v>
      </c>
      <c r="AH126" s="146"/>
      <c r="AI126" s="105">
        <f t="shared" si="47"/>
        <v>7.6986754966887423</v>
      </c>
      <c r="AJ126" s="105">
        <f t="shared" si="48"/>
        <v>8.8258471237194644</v>
      </c>
      <c r="AK126" s="105">
        <f t="shared" si="49"/>
        <v>6.4516129032258061</v>
      </c>
      <c r="AL126" s="108"/>
      <c r="AM126" s="105">
        <f t="shared" si="50"/>
        <v>5.2169898430286246</v>
      </c>
      <c r="AN126" s="105">
        <f t="shared" si="51"/>
        <v>5.834092980856882</v>
      </c>
      <c r="AO126" s="105">
        <f t="shared" si="52"/>
        <v>4.5837231057062677</v>
      </c>
      <c r="AP126" s="108"/>
      <c r="AQ126" s="105">
        <f t="shared" si="53"/>
        <v>4.1524181729360041</v>
      </c>
      <c r="AR126" s="105">
        <f t="shared" si="54"/>
        <v>4.995374653098982</v>
      </c>
      <c r="AS126" s="105">
        <f t="shared" si="55"/>
        <v>3.2091097308488616</v>
      </c>
      <c r="AT126" s="108"/>
      <c r="AU126" s="105">
        <f t="shared" si="56"/>
        <v>3.4285714285714288</v>
      </c>
      <c r="AV126" s="105">
        <f t="shared" si="57"/>
        <v>4.5090180360721446</v>
      </c>
      <c r="AW126" s="105">
        <f t="shared" si="58"/>
        <v>2.4500907441016335</v>
      </c>
      <c r="AX126" s="108"/>
      <c r="AY126" s="105">
        <f t="shared" si="59"/>
        <v>2.9595015576323989</v>
      </c>
      <c r="AZ126" s="105">
        <f t="shared" si="60"/>
        <v>3.7602820211515864</v>
      </c>
      <c r="BA126" s="105">
        <f t="shared" si="61"/>
        <v>2.3255813953488373</v>
      </c>
      <c r="BB126" s="146"/>
      <c r="BC126" s="105">
        <v>0</v>
      </c>
      <c r="BD126" s="105">
        <v>0</v>
      </c>
      <c r="BE126" s="105">
        <v>0</v>
      </c>
      <c r="BF126" s="104"/>
    </row>
    <row r="127" spans="1:58" ht="15" customHeight="1" x14ac:dyDescent="0.2">
      <c r="A127" s="110" t="s">
        <v>100</v>
      </c>
      <c r="B127" s="121">
        <v>273</v>
      </c>
      <c r="C127" s="121">
        <v>150</v>
      </c>
      <c r="D127" s="121">
        <v>123</v>
      </c>
      <c r="E127" s="121"/>
      <c r="F127" s="121">
        <v>103</v>
      </c>
      <c r="G127" s="121">
        <v>56</v>
      </c>
      <c r="H127" s="121">
        <v>47</v>
      </c>
      <c r="I127" s="121"/>
      <c r="J127" s="121">
        <v>68</v>
      </c>
      <c r="K127" s="121">
        <v>35</v>
      </c>
      <c r="L127" s="121">
        <v>33</v>
      </c>
      <c r="M127" s="121"/>
      <c r="N127" s="121">
        <v>31</v>
      </c>
      <c r="O127" s="121">
        <v>16</v>
      </c>
      <c r="P127" s="121">
        <v>15</v>
      </c>
      <c r="Q127" s="121"/>
      <c r="R127" s="121">
        <v>38</v>
      </c>
      <c r="S127" s="121">
        <v>25</v>
      </c>
      <c r="T127" s="121">
        <v>13</v>
      </c>
      <c r="U127" s="121"/>
      <c r="V127" s="121">
        <v>13</v>
      </c>
      <c r="W127" s="121">
        <v>9</v>
      </c>
      <c r="X127" s="121">
        <v>4</v>
      </c>
      <c r="Y127" s="121"/>
      <c r="Z127" s="121">
        <v>20</v>
      </c>
      <c r="AA127" s="121">
        <v>9</v>
      </c>
      <c r="AB127" s="121">
        <v>11</v>
      </c>
      <c r="AD127" s="110" t="s">
        <v>100</v>
      </c>
      <c r="AE127" s="105">
        <f t="shared" si="44"/>
        <v>4.6279030344126122</v>
      </c>
      <c r="AF127" s="105">
        <f t="shared" si="45"/>
        <v>5.3134962805526031</v>
      </c>
      <c r="AG127" s="105">
        <f t="shared" si="46"/>
        <v>3.9986996098829648</v>
      </c>
      <c r="AH127" s="146"/>
      <c r="AI127" s="105">
        <f t="shared" si="47"/>
        <v>7.5846833578792339</v>
      </c>
      <c r="AJ127" s="105">
        <f t="shared" si="48"/>
        <v>7.9658605974395442</v>
      </c>
      <c r="AK127" s="105">
        <f t="shared" si="49"/>
        <v>7.1755725190839694</v>
      </c>
      <c r="AL127" s="108"/>
      <c r="AM127" s="105">
        <f t="shared" si="50"/>
        <v>5.9440559440559442</v>
      </c>
      <c r="AN127" s="105">
        <f t="shared" si="51"/>
        <v>6.0763888888888884</v>
      </c>
      <c r="AO127" s="105">
        <f t="shared" si="52"/>
        <v>5.8098591549295771</v>
      </c>
      <c r="AP127" s="108"/>
      <c r="AQ127" s="105">
        <f t="shared" si="53"/>
        <v>3.128153380423814</v>
      </c>
      <c r="AR127" s="105">
        <f t="shared" si="54"/>
        <v>3.2586558044806515</v>
      </c>
      <c r="AS127" s="105">
        <f t="shared" si="55"/>
        <v>3</v>
      </c>
      <c r="AT127" s="108"/>
      <c r="AU127" s="105">
        <f t="shared" si="56"/>
        <v>3.318777292576419</v>
      </c>
      <c r="AV127" s="105">
        <f t="shared" si="57"/>
        <v>5.112474437627812</v>
      </c>
      <c r="AW127" s="105">
        <f t="shared" si="58"/>
        <v>1.9817073170731707</v>
      </c>
      <c r="AX127" s="108"/>
      <c r="AY127" s="105">
        <f t="shared" si="59"/>
        <v>1.4364640883977902</v>
      </c>
      <c r="AZ127" s="105">
        <f t="shared" si="60"/>
        <v>2.2222222222222223</v>
      </c>
      <c r="BA127" s="105">
        <f t="shared" si="61"/>
        <v>0.8</v>
      </c>
      <c r="BB127" s="146"/>
      <c r="BC127" s="105">
        <f t="shared" ref="BC127:BE132" si="65">+Z127/(Z127+Z36+Z80)*100</f>
        <v>5.6179775280898872</v>
      </c>
      <c r="BD127" s="105">
        <f t="shared" si="65"/>
        <v>5.6603773584905666</v>
      </c>
      <c r="BE127" s="105">
        <f t="shared" si="65"/>
        <v>5.5837563451776653</v>
      </c>
      <c r="BF127" s="104"/>
    </row>
    <row r="128" spans="1:58" ht="15" customHeight="1" x14ac:dyDescent="0.2">
      <c r="A128" s="110" t="s">
        <v>101</v>
      </c>
      <c r="B128" s="121">
        <v>304</v>
      </c>
      <c r="C128" s="121">
        <v>207</v>
      </c>
      <c r="D128" s="121">
        <v>97</v>
      </c>
      <c r="E128" s="121"/>
      <c r="F128" s="121">
        <v>126</v>
      </c>
      <c r="G128" s="121">
        <v>82</v>
      </c>
      <c r="H128" s="121">
        <v>44</v>
      </c>
      <c r="I128" s="121"/>
      <c r="J128" s="121">
        <v>80</v>
      </c>
      <c r="K128" s="121">
        <v>63</v>
      </c>
      <c r="L128" s="121">
        <v>17</v>
      </c>
      <c r="M128" s="121"/>
      <c r="N128" s="121">
        <v>27</v>
      </c>
      <c r="O128" s="121">
        <v>17</v>
      </c>
      <c r="P128" s="121">
        <v>10</v>
      </c>
      <c r="Q128" s="121"/>
      <c r="R128" s="121">
        <v>63</v>
      </c>
      <c r="S128" s="121">
        <v>40</v>
      </c>
      <c r="T128" s="121">
        <v>23</v>
      </c>
      <c r="U128" s="121"/>
      <c r="V128" s="121">
        <v>7</v>
      </c>
      <c r="W128" s="121">
        <v>5</v>
      </c>
      <c r="X128" s="121">
        <v>2</v>
      </c>
      <c r="Y128" s="121"/>
      <c r="Z128" s="121">
        <v>1</v>
      </c>
      <c r="AA128" s="121">
        <v>0</v>
      </c>
      <c r="AB128" s="121">
        <v>1</v>
      </c>
      <c r="AD128" s="110" t="s">
        <v>101</v>
      </c>
      <c r="AE128" s="105">
        <f t="shared" si="44"/>
        <v>4.1237113402061851</v>
      </c>
      <c r="AF128" s="105">
        <f t="shared" si="45"/>
        <v>5.7756696428571432</v>
      </c>
      <c r="AG128" s="105">
        <f t="shared" si="46"/>
        <v>2.560718057022175</v>
      </c>
      <c r="AH128" s="146"/>
      <c r="AI128" s="105">
        <f t="shared" si="47"/>
        <v>7.5539568345323742</v>
      </c>
      <c r="AJ128" s="105">
        <f t="shared" si="48"/>
        <v>9.3607305936073057</v>
      </c>
      <c r="AK128" s="105">
        <f t="shared" si="49"/>
        <v>5.5555555555555554</v>
      </c>
      <c r="AL128" s="108"/>
      <c r="AM128" s="105">
        <f t="shared" si="50"/>
        <v>5.3799596503026228</v>
      </c>
      <c r="AN128" s="105">
        <f t="shared" si="51"/>
        <v>7.9145728643216078</v>
      </c>
      <c r="AO128" s="105">
        <f t="shared" si="52"/>
        <v>2.4602026049204051</v>
      </c>
      <c r="AP128" s="108"/>
      <c r="AQ128" s="105">
        <f t="shared" si="53"/>
        <v>2.1827000808407435</v>
      </c>
      <c r="AR128" s="105">
        <f t="shared" si="54"/>
        <v>2.741935483870968</v>
      </c>
      <c r="AS128" s="105">
        <f t="shared" si="55"/>
        <v>1.6207455429497568</v>
      </c>
      <c r="AT128" s="108"/>
      <c r="AU128" s="105">
        <f t="shared" si="56"/>
        <v>4.0540540540540544</v>
      </c>
      <c r="AV128" s="105">
        <f t="shared" si="57"/>
        <v>5.7971014492753623</v>
      </c>
      <c r="AW128" s="105">
        <f t="shared" si="58"/>
        <v>2.6620370370370372</v>
      </c>
      <c r="AX128" s="108"/>
      <c r="AY128" s="105">
        <f t="shared" si="59"/>
        <v>0.58139534883720934</v>
      </c>
      <c r="AZ128" s="105">
        <f t="shared" si="60"/>
        <v>0.96525096525096521</v>
      </c>
      <c r="BA128" s="105">
        <f t="shared" si="61"/>
        <v>0.29154518950437319</v>
      </c>
      <c r="BB128" s="146"/>
      <c r="BC128" s="105">
        <f t="shared" si="65"/>
        <v>0.45045045045045046</v>
      </c>
      <c r="BD128" s="105">
        <f t="shared" si="65"/>
        <v>0</v>
      </c>
      <c r="BE128" s="105">
        <f t="shared" si="65"/>
        <v>0.72463768115942029</v>
      </c>
      <c r="BF128" s="104"/>
    </row>
    <row r="129" spans="1:58" ht="15" customHeight="1" x14ac:dyDescent="0.2">
      <c r="A129" s="110" t="s">
        <v>102</v>
      </c>
      <c r="B129" s="121">
        <v>196</v>
      </c>
      <c r="C129" s="121">
        <v>131</v>
      </c>
      <c r="D129" s="121">
        <v>65</v>
      </c>
      <c r="E129" s="121"/>
      <c r="F129" s="121">
        <v>75</v>
      </c>
      <c r="G129" s="121">
        <v>51</v>
      </c>
      <c r="H129" s="121">
        <v>24</v>
      </c>
      <c r="I129" s="121"/>
      <c r="J129" s="121">
        <v>44</v>
      </c>
      <c r="K129" s="121">
        <v>32</v>
      </c>
      <c r="L129" s="121">
        <v>12</v>
      </c>
      <c r="M129" s="121"/>
      <c r="N129" s="121">
        <v>28</v>
      </c>
      <c r="O129" s="121">
        <v>21</v>
      </c>
      <c r="P129" s="121">
        <v>7</v>
      </c>
      <c r="Q129" s="121"/>
      <c r="R129" s="121">
        <v>31</v>
      </c>
      <c r="S129" s="121">
        <v>19</v>
      </c>
      <c r="T129" s="121">
        <v>12</v>
      </c>
      <c r="U129" s="121"/>
      <c r="V129" s="121">
        <v>18</v>
      </c>
      <c r="W129" s="121">
        <v>8</v>
      </c>
      <c r="X129" s="121">
        <v>10</v>
      </c>
      <c r="Y129" s="121"/>
      <c r="Z129" s="121">
        <v>0</v>
      </c>
      <c r="AA129" s="121">
        <v>0</v>
      </c>
      <c r="AB129" s="121">
        <v>0</v>
      </c>
      <c r="AD129" s="110" t="s">
        <v>102</v>
      </c>
      <c r="AE129" s="105">
        <f t="shared" si="44"/>
        <v>10.386857445680974</v>
      </c>
      <c r="AF129" s="105">
        <f t="shared" si="45"/>
        <v>14.835787089467722</v>
      </c>
      <c r="AG129" s="105">
        <f t="shared" si="46"/>
        <v>6.4741035856573701</v>
      </c>
      <c r="AH129" s="146"/>
      <c r="AI129" s="105">
        <f t="shared" si="47"/>
        <v>16.62971175166297</v>
      </c>
      <c r="AJ129" s="105">
        <f t="shared" si="48"/>
        <v>21.982758620689655</v>
      </c>
      <c r="AK129" s="105">
        <f t="shared" si="49"/>
        <v>10.95890410958904</v>
      </c>
      <c r="AL129" s="108"/>
      <c r="AM129" s="105">
        <f t="shared" si="50"/>
        <v>12.154696132596685</v>
      </c>
      <c r="AN129" s="105">
        <f t="shared" si="51"/>
        <v>17.20430107526882</v>
      </c>
      <c r="AO129" s="105">
        <f t="shared" si="52"/>
        <v>6.8181818181818175</v>
      </c>
      <c r="AP129" s="108"/>
      <c r="AQ129" s="105">
        <f t="shared" si="53"/>
        <v>9.3645484949832767</v>
      </c>
      <c r="AR129" s="105">
        <f t="shared" si="54"/>
        <v>13.815789473684212</v>
      </c>
      <c r="AS129" s="105">
        <f t="shared" si="55"/>
        <v>4.7619047619047619</v>
      </c>
      <c r="AT129" s="108"/>
      <c r="AU129" s="105">
        <f t="shared" si="56"/>
        <v>8.355795148247978</v>
      </c>
      <c r="AV129" s="105">
        <f t="shared" si="57"/>
        <v>11.515151515151516</v>
      </c>
      <c r="AW129" s="105">
        <f t="shared" si="58"/>
        <v>5.825242718446602</v>
      </c>
      <c r="AX129" s="108"/>
      <c r="AY129" s="105">
        <f t="shared" si="59"/>
        <v>7.0038910505836576</v>
      </c>
      <c r="AZ129" s="105">
        <f t="shared" si="60"/>
        <v>8.3333333333333321</v>
      </c>
      <c r="BA129" s="105">
        <f t="shared" si="61"/>
        <v>6.2111801242236027</v>
      </c>
      <c r="BB129" s="146"/>
      <c r="BC129" s="105">
        <f t="shared" si="65"/>
        <v>0</v>
      </c>
      <c r="BD129" s="105">
        <f t="shared" si="65"/>
        <v>0</v>
      </c>
      <c r="BE129" s="105">
        <f t="shared" si="65"/>
        <v>0</v>
      </c>
      <c r="BF129" s="104"/>
    </row>
    <row r="130" spans="1:58" ht="15" customHeight="1" x14ac:dyDescent="0.2">
      <c r="A130" s="110" t="s">
        <v>103</v>
      </c>
      <c r="B130" s="121">
        <v>959</v>
      </c>
      <c r="C130" s="121">
        <v>551</v>
      </c>
      <c r="D130" s="121">
        <v>408</v>
      </c>
      <c r="E130" s="121"/>
      <c r="F130" s="121">
        <v>351</v>
      </c>
      <c r="G130" s="121">
        <v>226</v>
      </c>
      <c r="H130" s="121">
        <v>125</v>
      </c>
      <c r="I130" s="121"/>
      <c r="J130" s="121">
        <v>263</v>
      </c>
      <c r="K130" s="121">
        <v>131</v>
      </c>
      <c r="L130" s="121">
        <v>132</v>
      </c>
      <c r="M130" s="121"/>
      <c r="N130" s="121">
        <v>119</v>
      </c>
      <c r="O130" s="121">
        <v>68</v>
      </c>
      <c r="P130" s="121">
        <v>51</v>
      </c>
      <c r="Q130" s="121"/>
      <c r="R130" s="121">
        <v>169</v>
      </c>
      <c r="S130" s="121">
        <v>89</v>
      </c>
      <c r="T130" s="121">
        <v>80</v>
      </c>
      <c r="U130" s="121"/>
      <c r="V130" s="121">
        <v>57</v>
      </c>
      <c r="W130" s="121">
        <v>37</v>
      </c>
      <c r="X130" s="121">
        <v>20</v>
      </c>
      <c r="Y130" s="121"/>
      <c r="Z130" s="121">
        <v>0</v>
      </c>
      <c r="AA130" s="121">
        <v>0</v>
      </c>
      <c r="AB130" s="121">
        <v>0</v>
      </c>
      <c r="AD130" s="110" t="s">
        <v>103</v>
      </c>
      <c r="AE130" s="105">
        <f t="shared" si="44"/>
        <v>5.9735891366637599</v>
      </c>
      <c r="AF130" s="105">
        <f t="shared" si="45"/>
        <v>7.199790931660786</v>
      </c>
      <c r="AG130" s="105">
        <f t="shared" si="46"/>
        <v>4.8565646946792054</v>
      </c>
      <c r="AH130" s="146"/>
      <c r="AI130" s="105">
        <f t="shared" si="47"/>
        <v>8.7487537387836483</v>
      </c>
      <c r="AJ130" s="105">
        <f t="shared" si="48"/>
        <v>10.756782484531175</v>
      </c>
      <c r="AK130" s="105">
        <f t="shared" si="49"/>
        <v>6.5410779696493977</v>
      </c>
      <c r="AL130" s="108"/>
      <c r="AM130" s="105">
        <f t="shared" si="50"/>
        <v>7.9240735161193134</v>
      </c>
      <c r="AN130" s="105">
        <f t="shared" si="51"/>
        <v>8.0024434941967009</v>
      </c>
      <c r="AO130" s="105">
        <f t="shared" si="52"/>
        <v>7.8478002378121285</v>
      </c>
      <c r="AP130" s="108"/>
      <c r="AQ130" s="105">
        <f t="shared" si="53"/>
        <v>4.387905604719764</v>
      </c>
      <c r="AR130" s="105">
        <f t="shared" si="54"/>
        <v>5.2918287937743189</v>
      </c>
      <c r="AS130" s="105">
        <f t="shared" si="55"/>
        <v>3.5739313244569026</v>
      </c>
      <c r="AT130" s="108"/>
      <c r="AU130" s="105">
        <f t="shared" si="56"/>
        <v>5.6389723056389718</v>
      </c>
      <c r="AV130" s="105">
        <f t="shared" si="57"/>
        <v>6.7577828397873958</v>
      </c>
      <c r="AW130" s="105">
        <f t="shared" si="58"/>
        <v>4.7619047619047619</v>
      </c>
      <c r="AX130" s="108"/>
      <c r="AY130" s="105">
        <f t="shared" si="59"/>
        <v>2.37698081734779</v>
      </c>
      <c r="AZ130" s="105">
        <f t="shared" si="60"/>
        <v>3.4450651769087521</v>
      </c>
      <c r="BA130" s="105">
        <f t="shared" si="61"/>
        <v>1.5105740181268883</v>
      </c>
      <c r="BB130" s="146"/>
      <c r="BC130" s="105">
        <f t="shared" si="65"/>
        <v>0</v>
      </c>
      <c r="BD130" s="105">
        <f t="shared" si="65"/>
        <v>0</v>
      </c>
      <c r="BE130" s="105">
        <f t="shared" si="65"/>
        <v>0</v>
      </c>
      <c r="BF130" s="104"/>
    </row>
    <row r="131" spans="1:58" ht="15" customHeight="1" x14ac:dyDescent="0.2">
      <c r="A131" s="110" t="s">
        <v>104</v>
      </c>
      <c r="B131" s="121">
        <v>1159</v>
      </c>
      <c r="C131" s="121">
        <v>698</v>
      </c>
      <c r="D131" s="121">
        <v>461</v>
      </c>
      <c r="E131" s="121"/>
      <c r="F131" s="121">
        <v>338</v>
      </c>
      <c r="G131" s="121">
        <v>202</v>
      </c>
      <c r="H131" s="121">
        <v>136</v>
      </c>
      <c r="I131" s="121"/>
      <c r="J131" s="121">
        <v>341</v>
      </c>
      <c r="K131" s="121">
        <v>206</v>
      </c>
      <c r="L131" s="121">
        <v>135</v>
      </c>
      <c r="M131" s="121"/>
      <c r="N131" s="121">
        <v>128</v>
      </c>
      <c r="O131" s="121">
        <v>74</v>
      </c>
      <c r="P131" s="121">
        <v>54</v>
      </c>
      <c r="Q131" s="121"/>
      <c r="R131" s="121">
        <v>230</v>
      </c>
      <c r="S131" s="121">
        <v>145</v>
      </c>
      <c r="T131" s="121">
        <v>85</v>
      </c>
      <c r="U131" s="121"/>
      <c r="V131" s="121">
        <v>99</v>
      </c>
      <c r="W131" s="121">
        <v>57</v>
      </c>
      <c r="X131" s="121">
        <v>42</v>
      </c>
      <c r="Y131" s="121"/>
      <c r="Z131" s="121">
        <v>23</v>
      </c>
      <c r="AA131" s="121">
        <v>14</v>
      </c>
      <c r="AB131" s="121">
        <v>9</v>
      </c>
      <c r="AD131" s="110" t="s">
        <v>104</v>
      </c>
      <c r="AE131" s="105">
        <f t="shared" si="44"/>
        <v>8.9511893728761205</v>
      </c>
      <c r="AF131" s="105">
        <f t="shared" si="45"/>
        <v>10.995589161940769</v>
      </c>
      <c r="AG131" s="105">
        <f t="shared" si="46"/>
        <v>6.9848484848484853</v>
      </c>
      <c r="AH131" s="146"/>
      <c r="AI131" s="105">
        <f t="shared" si="47"/>
        <v>10.981156595191683</v>
      </c>
      <c r="AJ131" s="105">
        <f t="shared" si="48"/>
        <v>12.5</v>
      </c>
      <c r="AK131" s="105">
        <f t="shared" si="49"/>
        <v>9.3023255813953494</v>
      </c>
      <c r="AL131" s="108"/>
      <c r="AM131" s="105">
        <f t="shared" si="50"/>
        <v>12.569111684482124</v>
      </c>
      <c r="AN131" s="105">
        <f t="shared" si="51"/>
        <v>15.047479912344777</v>
      </c>
      <c r="AO131" s="105">
        <f t="shared" si="52"/>
        <v>10.044642857142858</v>
      </c>
      <c r="AP131" s="108"/>
      <c r="AQ131" s="105">
        <f t="shared" si="53"/>
        <v>5.5053763440860219</v>
      </c>
      <c r="AR131" s="105">
        <f t="shared" si="54"/>
        <v>6.6546762589928061</v>
      </c>
      <c r="AS131" s="105">
        <f t="shared" si="55"/>
        <v>4.451772464962902</v>
      </c>
      <c r="AT131" s="108"/>
      <c r="AU131" s="105">
        <f t="shared" si="56"/>
        <v>9.3268450932684512</v>
      </c>
      <c r="AV131" s="105">
        <f t="shared" si="57"/>
        <v>12.414383561643834</v>
      </c>
      <c r="AW131" s="105">
        <f t="shared" si="58"/>
        <v>6.5485362095531592</v>
      </c>
      <c r="AX131" s="108"/>
      <c r="AY131" s="105">
        <f t="shared" si="59"/>
        <v>5.1030927835051543</v>
      </c>
      <c r="AZ131" s="105">
        <f t="shared" si="60"/>
        <v>6.6048667439165696</v>
      </c>
      <c r="BA131" s="105">
        <f t="shared" si="61"/>
        <v>3.8997214484679668</v>
      </c>
      <c r="BB131" s="146"/>
      <c r="BC131" s="105">
        <f t="shared" si="65"/>
        <v>5.39906103286385</v>
      </c>
      <c r="BD131" s="105">
        <f t="shared" si="65"/>
        <v>6.3636363636363633</v>
      </c>
      <c r="BE131" s="105">
        <f t="shared" si="65"/>
        <v>4.3689320388349513</v>
      </c>
      <c r="BF131" s="104"/>
    </row>
    <row r="132" spans="1:58" ht="15" customHeight="1" thickBot="1" x14ac:dyDescent="0.25">
      <c r="A132" s="125" t="s">
        <v>105</v>
      </c>
      <c r="B132" s="123">
        <v>97</v>
      </c>
      <c r="C132" s="123">
        <v>56</v>
      </c>
      <c r="D132" s="123">
        <v>41</v>
      </c>
      <c r="E132" s="123"/>
      <c r="F132" s="123">
        <v>35</v>
      </c>
      <c r="G132" s="123">
        <v>18</v>
      </c>
      <c r="H132" s="123">
        <v>17</v>
      </c>
      <c r="I132" s="123"/>
      <c r="J132" s="123">
        <v>29</v>
      </c>
      <c r="K132" s="123">
        <v>17</v>
      </c>
      <c r="L132" s="123">
        <v>12</v>
      </c>
      <c r="M132" s="123"/>
      <c r="N132" s="123">
        <v>7</v>
      </c>
      <c r="O132" s="123">
        <v>3</v>
      </c>
      <c r="P132" s="123">
        <v>4</v>
      </c>
      <c r="Q132" s="123"/>
      <c r="R132" s="123">
        <v>22</v>
      </c>
      <c r="S132" s="123">
        <v>14</v>
      </c>
      <c r="T132" s="123">
        <v>8</v>
      </c>
      <c r="U132" s="123"/>
      <c r="V132" s="123">
        <v>4</v>
      </c>
      <c r="W132" s="123">
        <v>4</v>
      </c>
      <c r="X132" s="123">
        <v>0</v>
      </c>
      <c r="Y132" s="123"/>
      <c r="Z132" s="123">
        <v>0</v>
      </c>
      <c r="AA132" s="123">
        <v>0</v>
      </c>
      <c r="AB132" s="123">
        <v>0</v>
      </c>
      <c r="AD132" s="125" t="s">
        <v>105</v>
      </c>
      <c r="AE132" s="107">
        <f t="shared" si="44"/>
        <v>4.8670346211741089</v>
      </c>
      <c r="AF132" s="107">
        <f t="shared" si="45"/>
        <v>5.4263565891472867</v>
      </c>
      <c r="AG132" s="107">
        <f t="shared" si="46"/>
        <v>4.2663891779396463</v>
      </c>
      <c r="AH132" s="159"/>
      <c r="AI132" s="107">
        <f t="shared" si="47"/>
        <v>5.6000000000000005</v>
      </c>
      <c r="AJ132" s="107">
        <f t="shared" si="48"/>
        <v>5.6962025316455698</v>
      </c>
      <c r="AK132" s="107">
        <f t="shared" si="49"/>
        <v>5.5016181229773462</v>
      </c>
      <c r="AL132" s="103"/>
      <c r="AM132" s="107">
        <f t="shared" si="50"/>
        <v>6.3457330415754925</v>
      </c>
      <c r="AN132" s="107">
        <f t="shared" si="51"/>
        <v>7.0539419087136928</v>
      </c>
      <c r="AO132" s="107">
        <f t="shared" si="52"/>
        <v>5.5555555555555554</v>
      </c>
      <c r="AP132" s="103"/>
      <c r="AQ132" s="107">
        <f t="shared" si="53"/>
        <v>2.2082018927444795</v>
      </c>
      <c r="AR132" s="107">
        <f t="shared" si="54"/>
        <v>1.8867924528301887</v>
      </c>
      <c r="AS132" s="107">
        <f t="shared" si="55"/>
        <v>2.5316455696202533</v>
      </c>
      <c r="AT132" s="103"/>
      <c r="AU132" s="107">
        <f t="shared" si="56"/>
        <v>7.5862068965517242</v>
      </c>
      <c r="AV132" s="107">
        <f t="shared" si="57"/>
        <v>8.3333333333333321</v>
      </c>
      <c r="AW132" s="107">
        <f t="shared" si="58"/>
        <v>6.557377049180328</v>
      </c>
      <c r="AX132" s="103"/>
      <c r="AY132" s="107">
        <f t="shared" si="59"/>
        <v>1.809954751131222</v>
      </c>
      <c r="AZ132" s="107">
        <f t="shared" si="60"/>
        <v>3.4782608695652173</v>
      </c>
      <c r="BA132" s="107">
        <f t="shared" si="61"/>
        <v>0</v>
      </c>
      <c r="BB132" s="159"/>
      <c r="BC132" s="107">
        <f t="shared" si="65"/>
        <v>0</v>
      </c>
      <c r="BD132" s="107">
        <f t="shared" si="65"/>
        <v>0</v>
      </c>
      <c r="BE132" s="107">
        <f t="shared" si="65"/>
        <v>0</v>
      </c>
      <c r="BF132" s="104"/>
    </row>
    <row r="133" spans="1:58" ht="15" customHeight="1" x14ac:dyDescent="0.2">
      <c r="A133" s="303" t="s">
        <v>260</v>
      </c>
      <c r="B133" s="303"/>
      <c r="C133" s="303"/>
      <c r="D133" s="303"/>
      <c r="E133" s="303"/>
      <c r="F133" s="303"/>
      <c r="G133" s="303"/>
      <c r="H133" s="303"/>
      <c r="I133" s="303"/>
      <c r="J133" s="303"/>
      <c r="K133" s="303"/>
      <c r="L133" s="303"/>
      <c r="M133" s="303"/>
      <c r="N133" s="303"/>
      <c r="O133" s="303"/>
      <c r="P133" s="303"/>
      <c r="Q133" s="303"/>
      <c r="R133" s="303"/>
      <c r="S133" s="303"/>
      <c r="T133" s="303"/>
      <c r="U133" s="303"/>
      <c r="V133" s="303"/>
      <c r="W133" s="303"/>
      <c r="X133" s="303"/>
      <c r="Y133" s="303"/>
      <c r="Z133" s="303"/>
      <c r="AA133" s="303"/>
      <c r="AB133" s="303"/>
      <c r="AD133" s="303" t="s">
        <v>260</v>
      </c>
      <c r="AE133" s="303"/>
      <c r="AF133" s="303"/>
      <c r="AG133" s="303"/>
      <c r="AH133" s="303"/>
      <c r="AI133" s="303"/>
      <c r="AJ133" s="303"/>
      <c r="AK133" s="303"/>
      <c r="AL133" s="303"/>
      <c r="AM133" s="303"/>
      <c r="AN133" s="303"/>
      <c r="AO133" s="303"/>
      <c r="AP133" s="303"/>
      <c r="AQ133" s="303"/>
      <c r="AR133" s="303"/>
      <c r="AS133" s="303"/>
      <c r="AT133" s="303"/>
      <c r="AU133" s="303"/>
      <c r="AV133" s="303"/>
      <c r="AW133" s="303"/>
      <c r="AX133" s="303"/>
      <c r="AY133" s="303"/>
      <c r="AZ133" s="303"/>
      <c r="BA133" s="303"/>
      <c r="BB133" s="303"/>
      <c r="BC133" s="303"/>
      <c r="BD133" s="303"/>
      <c r="BE133" s="303"/>
    </row>
    <row r="134" spans="1:58" ht="15" customHeight="1" x14ac:dyDescent="0.2">
      <c r="A134" s="304" t="s">
        <v>243</v>
      </c>
      <c r="B134" s="304"/>
      <c r="C134" s="304"/>
      <c r="D134" s="304"/>
      <c r="E134" s="304"/>
      <c r="F134" s="304"/>
      <c r="G134" s="304"/>
      <c r="H134" s="304"/>
      <c r="I134" s="304"/>
      <c r="J134" s="304"/>
      <c r="K134" s="304"/>
      <c r="L134" s="304"/>
      <c r="M134" s="304"/>
      <c r="N134" s="304"/>
      <c r="O134" s="304"/>
      <c r="P134" s="304"/>
      <c r="Q134" s="304"/>
      <c r="R134" s="304"/>
      <c r="S134" s="304"/>
      <c r="T134" s="304"/>
      <c r="U134" s="304"/>
      <c r="V134" s="304"/>
      <c r="W134" s="304"/>
      <c r="X134" s="304"/>
      <c r="Y134" s="304"/>
      <c r="Z134" s="304"/>
      <c r="AA134" s="304"/>
      <c r="AB134" s="304"/>
      <c r="AD134" s="304" t="s">
        <v>243</v>
      </c>
      <c r="AE134" s="304"/>
      <c r="AF134" s="304"/>
      <c r="AG134" s="304"/>
      <c r="AH134" s="304"/>
      <c r="AI134" s="304"/>
      <c r="AJ134" s="304"/>
      <c r="AK134" s="304"/>
      <c r="AL134" s="304"/>
      <c r="AM134" s="304"/>
      <c r="AN134" s="304"/>
      <c r="AO134" s="304"/>
      <c r="AP134" s="304"/>
      <c r="AQ134" s="304"/>
      <c r="AR134" s="304"/>
      <c r="AS134" s="304"/>
      <c r="AT134" s="304"/>
      <c r="AU134" s="304"/>
      <c r="AV134" s="304"/>
      <c r="AW134" s="304"/>
      <c r="AX134" s="304"/>
      <c r="AY134" s="304"/>
      <c r="AZ134" s="304"/>
      <c r="BA134" s="304"/>
      <c r="BB134" s="304"/>
      <c r="BC134" s="304"/>
      <c r="BD134" s="304"/>
      <c r="BE134" s="304"/>
    </row>
    <row r="135" spans="1:58" ht="15" customHeight="1" x14ac:dyDescent="0.2">
      <c r="BF135" s="104"/>
    </row>
    <row r="136" spans="1:58" ht="15" customHeight="1" x14ac:dyDescent="0.2">
      <c r="BF136" s="104"/>
    </row>
    <row r="137" spans="1:58" ht="15" customHeight="1" x14ac:dyDescent="0.2">
      <c r="BF137" s="104"/>
    </row>
    <row r="138" spans="1:58" ht="15" customHeight="1" x14ac:dyDescent="0.2">
      <c r="AE138" s="161"/>
      <c r="BF138" s="104"/>
    </row>
    <row r="139" spans="1:58" ht="15" customHeight="1" x14ac:dyDescent="0.2">
      <c r="AE139" s="161"/>
      <c r="BF139" s="104"/>
    </row>
    <row r="140" spans="1:58" ht="15" customHeight="1" x14ac:dyDescent="0.2">
      <c r="AE140" s="161"/>
      <c r="BF140" s="104"/>
    </row>
    <row r="141" spans="1:58" ht="15" customHeight="1" x14ac:dyDescent="0.2">
      <c r="AE141" s="161"/>
    </row>
    <row r="142" spans="1:58" ht="15" customHeight="1" x14ac:dyDescent="0.2">
      <c r="AE142" s="161"/>
    </row>
    <row r="143" spans="1:58" ht="15" customHeight="1" x14ac:dyDescent="0.2">
      <c r="AE143" s="161"/>
    </row>
    <row r="144" spans="1:58" ht="15" customHeight="1" x14ac:dyDescent="0.2">
      <c r="AE144" s="161"/>
    </row>
    <row r="145" spans="31:31" ht="15" customHeight="1" x14ac:dyDescent="0.2">
      <c r="AE145" s="161"/>
    </row>
    <row r="146" spans="31:31" ht="15" customHeight="1" x14ac:dyDescent="0.2">
      <c r="AE146" s="161"/>
    </row>
    <row r="147" spans="31:31" ht="15" customHeight="1" x14ac:dyDescent="0.2">
      <c r="AE147" s="161"/>
    </row>
    <row r="148" spans="31:31" ht="15" customHeight="1" x14ac:dyDescent="0.2">
      <c r="AE148" s="161"/>
    </row>
    <row r="149" spans="31:31" ht="15" customHeight="1" x14ac:dyDescent="0.2">
      <c r="AE149" s="161"/>
    </row>
    <row r="150" spans="31:31" ht="15" customHeight="1" x14ac:dyDescent="0.2">
      <c r="AE150" s="161"/>
    </row>
    <row r="151" spans="31:31" ht="15" customHeight="1" x14ac:dyDescent="0.2">
      <c r="AE151" s="161"/>
    </row>
    <row r="152" spans="31:31" ht="15" customHeight="1" x14ac:dyDescent="0.2">
      <c r="AE152" s="161"/>
    </row>
    <row r="153" spans="31:31" ht="15" customHeight="1" x14ac:dyDescent="0.2">
      <c r="AE153" s="161"/>
    </row>
    <row r="154" spans="31:31" ht="15" customHeight="1" x14ac:dyDescent="0.2">
      <c r="AE154" s="161"/>
    </row>
    <row r="155" spans="31:31" ht="15" customHeight="1" x14ac:dyDescent="0.2">
      <c r="AE155" s="161"/>
    </row>
    <row r="156" spans="31:31" ht="15" customHeight="1" x14ac:dyDescent="0.2">
      <c r="AE156" s="161"/>
    </row>
    <row r="157" spans="31:31" ht="15" customHeight="1" x14ac:dyDescent="0.2">
      <c r="AE157" s="161"/>
    </row>
    <row r="158" spans="31:31" ht="15" customHeight="1" x14ac:dyDescent="0.2">
      <c r="AE158" s="161"/>
    </row>
    <row r="159" spans="31:31" ht="15" customHeight="1" x14ac:dyDescent="0.2">
      <c r="AE159" s="161"/>
    </row>
    <row r="160" spans="31:31" ht="15" customHeight="1" x14ac:dyDescent="0.2">
      <c r="AE160" s="161"/>
    </row>
    <row r="161" spans="31:31" ht="15" customHeight="1" x14ac:dyDescent="0.2">
      <c r="AE161" s="161"/>
    </row>
    <row r="162" spans="31:31" ht="15" customHeight="1" x14ac:dyDescent="0.2">
      <c r="AE162" s="161"/>
    </row>
    <row r="163" spans="31:31" ht="15" customHeight="1" x14ac:dyDescent="0.2">
      <c r="AE163" s="161"/>
    </row>
    <row r="164" spans="31:31" ht="15" customHeight="1" x14ac:dyDescent="0.2">
      <c r="AE164" s="161"/>
    </row>
    <row r="165" spans="31:31" ht="15" customHeight="1" x14ac:dyDescent="0.2">
      <c r="AE165" s="161"/>
    </row>
    <row r="166" spans="31:31" ht="15" customHeight="1" x14ac:dyDescent="0.2">
      <c r="AE166" s="161"/>
    </row>
    <row r="167" spans="31:31" ht="15" customHeight="1" x14ac:dyDescent="0.2">
      <c r="AE167" s="161"/>
    </row>
    <row r="168" spans="31:31" ht="15" customHeight="1" x14ac:dyDescent="0.2">
      <c r="AE168" s="161"/>
    </row>
    <row r="169" spans="31:31" ht="15" customHeight="1" x14ac:dyDescent="0.2">
      <c r="AE169" s="161"/>
    </row>
    <row r="170" spans="31:31" ht="15" customHeight="1" x14ac:dyDescent="0.2">
      <c r="AE170" s="161"/>
    </row>
    <row r="171" spans="31:31" ht="15" customHeight="1" x14ac:dyDescent="0.2">
      <c r="AE171" s="161"/>
    </row>
    <row r="172" spans="31:31" ht="15" customHeight="1" x14ac:dyDescent="0.2">
      <c r="AE172" s="161"/>
    </row>
    <row r="173" spans="31:31" ht="15" customHeight="1" x14ac:dyDescent="0.2">
      <c r="AE173" s="161"/>
    </row>
    <row r="174" spans="31:31" ht="15" customHeight="1" x14ac:dyDescent="0.2">
      <c r="AE174" s="161"/>
    </row>
    <row r="175" spans="31:31" ht="15" customHeight="1" x14ac:dyDescent="0.2">
      <c r="AE175" s="161"/>
    </row>
    <row r="176" spans="31:31" ht="15" customHeight="1" x14ac:dyDescent="0.2">
      <c r="AE176" s="161"/>
    </row>
  </sheetData>
  <mergeCells count="97">
    <mergeCell ref="A47:AB47"/>
    <mergeCell ref="AD47:BE47"/>
    <mergeCell ref="A48:AB48"/>
    <mergeCell ref="AD48:BE48"/>
    <mergeCell ref="A49:AB49"/>
    <mergeCell ref="AD49:BE49"/>
    <mergeCell ref="A6:AB6"/>
    <mergeCell ref="AD6:BE6"/>
    <mergeCell ref="A7:AB7"/>
    <mergeCell ref="AD7:BE7"/>
    <mergeCell ref="A8:AB8"/>
    <mergeCell ref="AD8:BE8"/>
    <mergeCell ref="A3:AB3"/>
    <mergeCell ref="AD3:BE3"/>
    <mergeCell ref="A4:AB4"/>
    <mergeCell ref="AD4:BE4"/>
    <mergeCell ref="A5:AB5"/>
    <mergeCell ref="AD5:BE5"/>
    <mergeCell ref="A10:A11"/>
    <mergeCell ref="AD10:AD11"/>
    <mergeCell ref="B10:D10"/>
    <mergeCell ref="F10:H10"/>
    <mergeCell ref="J10:L10"/>
    <mergeCell ref="AD50:BE50"/>
    <mergeCell ref="A51:AB51"/>
    <mergeCell ref="AD51:BE51"/>
    <mergeCell ref="A52:AB52"/>
    <mergeCell ref="AD52:BE52"/>
    <mergeCell ref="B54:D54"/>
    <mergeCell ref="F54:H54"/>
    <mergeCell ref="J54:L54"/>
    <mergeCell ref="N54:P54"/>
    <mergeCell ref="A50:AB50"/>
    <mergeCell ref="BC54:BE54"/>
    <mergeCell ref="A86:AB86"/>
    <mergeCell ref="AD86:BE86"/>
    <mergeCell ref="A87:AB87"/>
    <mergeCell ref="AD87:BE87"/>
    <mergeCell ref="AI54:AK54"/>
    <mergeCell ref="AM54:AO54"/>
    <mergeCell ref="AQ54:AS54"/>
    <mergeCell ref="AU54:AW54"/>
    <mergeCell ref="AY54:BA54"/>
    <mergeCell ref="R54:T54"/>
    <mergeCell ref="V54:X54"/>
    <mergeCell ref="Z54:AB54"/>
    <mergeCell ref="AD54:AD55"/>
    <mergeCell ref="AE54:AG54"/>
    <mergeCell ref="A54:A55"/>
    <mergeCell ref="A94:AB94"/>
    <mergeCell ref="AD94:BE94"/>
    <mergeCell ref="A95:AB95"/>
    <mergeCell ref="AD95:BE95"/>
    <mergeCell ref="A96:AB96"/>
    <mergeCell ref="AD96:BE96"/>
    <mergeCell ref="AD97:BE97"/>
    <mergeCell ref="A98:AB98"/>
    <mergeCell ref="AD98:BE98"/>
    <mergeCell ref="A99:AB99"/>
    <mergeCell ref="AD99:BE99"/>
    <mergeCell ref="B101:D101"/>
    <mergeCell ref="F101:H101"/>
    <mergeCell ref="J101:L101"/>
    <mergeCell ref="N101:P101"/>
    <mergeCell ref="A97:AB97"/>
    <mergeCell ref="BC101:BE101"/>
    <mergeCell ref="A133:AB133"/>
    <mergeCell ref="AD133:BE133"/>
    <mergeCell ref="A134:AB134"/>
    <mergeCell ref="AD134:BE134"/>
    <mergeCell ref="AI101:AK101"/>
    <mergeCell ref="AM101:AO101"/>
    <mergeCell ref="AQ101:AS101"/>
    <mergeCell ref="AU101:AW101"/>
    <mergeCell ref="AY101:BA101"/>
    <mergeCell ref="R101:T101"/>
    <mergeCell ref="V101:X101"/>
    <mergeCell ref="Z101:AB101"/>
    <mergeCell ref="AD101:AD102"/>
    <mergeCell ref="AE101:AG101"/>
    <mergeCell ref="A101:A102"/>
    <mergeCell ref="A42:AB42"/>
    <mergeCell ref="AD42:BE42"/>
    <mergeCell ref="A43:AB43"/>
    <mergeCell ref="AD43:BE43"/>
    <mergeCell ref="AD1:AE2"/>
    <mergeCell ref="BC10:BE10"/>
    <mergeCell ref="AI10:AK10"/>
    <mergeCell ref="AM10:AO10"/>
    <mergeCell ref="AQ10:AS10"/>
    <mergeCell ref="AU10:AW10"/>
    <mergeCell ref="AY10:BA10"/>
    <mergeCell ref="N10:P10"/>
    <mergeCell ref="R10:T10"/>
    <mergeCell ref="V10:X10"/>
    <mergeCell ref="Z10:AB10"/>
    <mergeCell ref="AE10:AG10"/>
  </mergeCells>
  <hyperlinks>
    <hyperlink ref="AD1" r:id="rId1" location="INDICE!A1"/>
  </hyperlinks>
  <printOptions horizontalCentered="1"/>
  <pageMargins left="0.59055118110236227" right="0.59055118110236227" top="0.59055118110236227" bottom="0.98425196850393704" header="0" footer="0"/>
  <pageSetup scale="70" orientation="landscape" r:id="rId2"/>
  <headerFooter alignWithMargins="0"/>
  <rowBreaks count="2" manualBreakCount="2">
    <brk id="46" max="16383" man="1"/>
    <brk id="93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L2:M3"/>
  <sheetViews>
    <sheetView workbookViewId="0">
      <selection activeCell="L2" sqref="L2:M3"/>
    </sheetView>
  </sheetViews>
  <sheetFormatPr baseColWidth="10" defaultRowHeight="15" x14ac:dyDescent="0.25"/>
  <sheetData>
    <row r="2" spans="12:13" x14ac:dyDescent="0.25">
      <c r="L2" s="286" t="s">
        <v>362</v>
      </c>
      <c r="M2" s="286"/>
    </row>
    <row r="3" spans="12:13" x14ac:dyDescent="0.25">
      <c r="L3" s="286"/>
      <c r="M3" s="286"/>
    </row>
  </sheetData>
  <mergeCells count="1">
    <mergeCell ref="L2:M3"/>
  </mergeCells>
  <hyperlinks>
    <hyperlink ref="L2" r:id="rId1" location="INDICE!A1"/>
  </hyperlinks>
  <pageMargins left="0.7" right="0.7" top="0.75" bottom="0.75" header="0.3" footer="0.3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G27"/>
  <sheetViews>
    <sheetView zoomScaleNormal="100" zoomScaleSheetLayoutView="50" workbookViewId="0">
      <selection activeCell="P136" sqref="P136"/>
    </sheetView>
  </sheetViews>
  <sheetFormatPr baseColWidth="10" defaultRowHeight="15" customHeight="1" x14ac:dyDescent="0.2"/>
  <cols>
    <col min="1" max="1" width="15.5703125" style="110" customWidth="1"/>
    <col min="2" max="4" width="7.42578125" style="110" customWidth="1"/>
    <col min="5" max="5" width="1.7109375" style="110" customWidth="1"/>
    <col min="6" max="8" width="6.42578125" style="110" customWidth="1"/>
    <col min="9" max="9" width="1.7109375" style="110" customWidth="1"/>
    <col min="10" max="12" width="6.42578125" style="110" customWidth="1"/>
    <col min="13" max="13" width="1.7109375" style="110" customWidth="1"/>
    <col min="14" max="16" width="6.42578125" style="110" customWidth="1"/>
    <col min="17" max="17" width="1.7109375" style="110" customWidth="1"/>
    <col min="18" max="20" width="6.42578125" style="110" customWidth="1"/>
    <col min="21" max="21" width="1.7109375" style="110" customWidth="1"/>
    <col min="22" max="24" width="6.42578125" style="110" customWidth="1"/>
    <col min="25" max="25" width="1.7109375" style="110" customWidth="1"/>
    <col min="26" max="26" width="6.42578125" style="110" customWidth="1"/>
    <col min="27" max="28" width="5.42578125" style="110" customWidth="1"/>
    <col min="29" max="33" width="8.7109375" style="174" customWidth="1"/>
    <col min="34" max="256" width="11.42578125" style="174"/>
    <col min="257" max="257" width="21.42578125" style="174" customWidth="1"/>
    <col min="258" max="258" width="8.42578125" style="174" customWidth="1"/>
    <col min="259" max="259" width="8.140625" style="174" customWidth="1"/>
    <col min="260" max="260" width="7.5703125" style="174" customWidth="1"/>
    <col min="261" max="261" width="1.7109375" style="174" customWidth="1"/>
    <col min="262" max="264" width="6.7109375" style="174" customWidth="1"/>
    <col min="265" max="265" width="1.7109375" style="174" customWidth="1"/>
    <col min="266" max="268" width="6.7109375" style="174" customWidth="1"/>
    <col min="269" max="269" width="1.7109375" style="174" customWidth="1"/>
    <col min="270" max="272" width="6.7109375" style="174" customWidth="1"/>
    <col min="273" max="273" width="1.7109375" style="174" customWidth="1"/>
    <col min="274" max="276" width="6.7109375" style="174" customWidth="1"/>
    <col min="277" max="277" width="1.7109375" style="174" customWidth="1"/>
    <col min="278" max="280" width="6.7109375" style="174" customWidth="1"/>
    <col min="281" max="281" width="1.7109375" style="174" customWidth="1"/>
    <col min="282" max="284" width="6.7109375" style="174" customWidth="1"/>
    <col min="285" max="512" width="11.42578125" style="174"/>
    <col min="513" max="513" width="21.42578125" style="174" customWidth="1"/>
    <col min="514" max="514" width="8.42578125" style="174" customWidth="1"/>
    <col min="515" max="515" width="8.140625" style="174" customWidth="1"/>
    <col min="516" max="516" width="7.5703125" style="174" customWidth="1"/>
    <col min="517" max="517" width="1.7109375" style="174" customWidth="1"/>
    <col min="518" max="520" width="6.7109375" style="174" customWidth="1"/>
    <col min="521" max="521" width="1.7109375" style="174" customWidth="1"/>
    <col min="522" max="524" width="6.7109375" style="174" customWidth="1"/>
    <col min="525" max="525" width="1.7109375" style="174" customWidth="1"/>
    <col min="526" max="528" width="6.7109375" style="174" customWidth="1"/>
    <col min="529" max="529" width="1.7109375" style="174" customWidth="1"/>
    <col min="530" max="532" width="6.7109375" style="174" customWidth="1"/>
    <col min="533" max="533" width="1.7109375" style="174" customWidth="1"/>
    <col min="534" max="536" width="6.7109375" style="174" customWidth="1"/>
    <col min="537" max="537" width="1.7109375" style="174" customWidth="1"/>
    <col min="538" max="540" width="6.7109375" style="174" customWidth="1"/>
    <col min="541" max="768" width="11.42578125" style="174"/>
    <col min="769" max="769" width="21.42578125" style="174" customWidth="1"/>
    <col min="770" max="770" width="8.42578125" style="174" customWidth="1"/>
    <col min="771" max="771" width="8.140625" style="174" customWidth="1"/>
    <col min="772" max="772" width="7.5703125" style="174" customWidth="1"/>
    <col min="773" max="773" width="1.7109375" style="174" customWidth="1"/>
    <col min="774" max="776" width="6.7109375" style="174" customWidth="1"/>
    <col min="777" max="777" width="1.7109375" style="174" customWidth="1"/>
    <col min="778" max="780" width="6.7109375" style="174" customWidth="1"/>
    <col min="781" max="781" width="1.7109375" style="174" customWidth="1"/>
    <col min="782" max="784" width="6.7109375" style="174" customWidth="1"/>
    <col min="785" max="785" width="1.7109375" style="174" customWidth="1"/>
    <col min="786" max="788" width="6.7109375" style="174" customWidth="1"/>
    <col min="789" max="789" width="1.7109375" style="174" customWidth="1"/>
    <col min="790" max="792" width="6.7109375" style="174" customWidth="1"/>
    <col min="793" max="793" width="1.7109375" style="174" customWidth="1"/>
    <col min="794" max="796" width="6.7109375" style="174" customWidth="1"/>
    <col min="797" max="1024" width="11.42578125" style="174"/>
    <col min="1025" max="1025" width="21.42578125" style="174" customWidth="1"/>
    <col min="1026" max="1026" width="8.42578125" style="174" customWidth="1"/>
    <col min="1027" max="1027" width="8.140625" style="174" customWidth="1"/>
    <col min="1028" max="1028" width="7.5703125" style="174" customWidth="1"/>
    <col min="1029" max="1029" width="1.7109375" style="174" customWidth="1"/>
    <col min="1030" max="1032" width="6.7109375" style="174" customWidth="1"/>
    <col min="1033" max="1033" width="1.7109375" style="174" customWidth="1"/>
    <col min="1034" max="1036" width="6.7109375" style="174" customWidth="1"/>
    <col min="1037" max="1037" width="1.7109375" style="174" customWidth="1"/>
    <col min="1038" max="1040" width="6.7109375" style="174" customWidth="1"/>
    <col min="1041" max="1041" width="1.7109375" style="174" customWidth="1"/>
    <col min="1042" max="1044" width="6.7109375" style="174" customWidth="1"/>
    <col min="1045" max="1045" width="1.7109375" style="174" customWidth="1"/>
    <col min="1046" max="1048" width="6.7109375" style="174" customWidth="1"/>
    <col min="1049" max="1049" width="1.7109375" style="174" customWidth="1"/>
    <col min="1050" max="1052" width="6.7109375" style="174" customWidth="1"/>
    <col min="1053" max="1280" width="11.42578125" style="174"/>
    <col min="1281" max="1281" width="21.42578125" style="174" customWidth="1"/>
    <col min="1282" max="1282" width="8.42578125" style="174" customWidth="1"/>
    <col min="1283" max="1283" width="8.140625" style="174" customWidth="1"/>
    <col min="1284" max="1284" width="7.5703125" style="174" customWidth="1"/>
    <col min="1285" max="1285" width="1.7109375" style="174" customWidth="1"/>
    <col min="1286" max="1288" width="6.7109375" style="174" customWidth="1"/>
    <col min="1289" max="1289" width="1.7109375" style="174" customWidth="1"/>
    <col min="1290" max="1292" width="6.7109375" style="174" customWidth="1"/>
    <col min="1293" max="1293" width="1.7109375" style="174" customWidth="1"/>
    <col min="1294" max="1296" width="6.7109375" style="174" customWidth="1"/>
    <col min="1297" max="1297" width="1.7109375" style="174" customWidth="1"/>
    <col min="1298" max="1300" width="6.7109375" style="174" customWidth="1"/>
    <col min="1301" max="1301" width="1.7109375" style="174" customWidth="1"/>
    <col min="1302" max="1304" width="6.7109375" style="174" customWidth="1"/>
    <col min="1305" max="1305" width="1.7109375" style="174" customWidth="1"/>
    <col min="1306" max="1308" width="6.7109375" style="174" customWidth="1"/>
    <col min="1309" max="1536" width="11.42578125" style="174"/>
    <col min="1537" max="1537" width="21.42578125" style="174" customWidth="1"/>
    <col min="1538" max="1538" width="8.42578125" style="174" customWidth="1"/>
    <col min="1539" max="1539" width="8.140625" style="174" customWidth="1"/>
    <col min="1540" max="1540" width="7.5703125" style="174" customWidth="1"/>
    <col min="1541" max="1541" width="1.7109375" style="174" customWidth="1"/>
    <col min="1542" max="1544" width="6.7109375" style="174" customWidth="1"/>
    <col min="1545" max="1545" width="1.7109375" style="174" customWidth="1"/>
    <col min="1546" max="1548" width="6.7109375" style="174" customWidth="1"/>
    <col min="1549" max="1549" width="1.7109375" style="174" customWidth="1"/>
    <col min="1550" max="1552" width="6.7109375" style="174" customWidth="1"/>
    <col min="1553" max="1553" width="1.7109375" style="174" customWidth="1"/>
    <col min="1554" max="1556" width="6.7109375" style="174" customWidth="1"/>
    <col min="1557" max="1557" width="1.7109375" style="174" customWidth="1"/>
    <col min="1558" max="1560" width="6.7109375" style="174" customWidth="1"/>
    <col min="1561" max="1561" width="1.7109375" style="174" customWidth="1"/>
    <col min="1562" max="1564" width="6.7109375" style="174" customWidth="1"/>
    <col min="1565" max="1792" width="11.42578125" style="174"/>
    <col min="1793" max="1793" width="21.42578125" style="174" customWidth="1"/>
    <col min="1794" max="1794" width="8.42578125" style="174" customWidth="1"/>
    <col min="1795" max="1795" width="8.140625" style="174" customWidth="1"/>
    <col min="1796" max="1796" width="7.5703125" style="174" customWidth="1"/>
    <col min="1797" max="1797" width="1.7109375" style="174" customWidth="1"/>
    <col min="1798" max="1800" width="6.7109375" style="174" customWidth="1"/>
    <col min="1801" max="1801" width="1.7109375" style="174" customWidth="1"/>
    <col min="1802" max="1804" width="6.7109375" style="174" customWidth="1"/>
    <col min="1805" max="1805" width="1.7109375" style="174" customWidth="1"/>
    <col min="1806" max="1808" width="6.7109375" style="174" customWidth="1"/>
    <col min="1809" max="1809" width="1.7109375" style="174" customWidth="1"/>
    <col min="1810" max="1812" width="6.7109375" style="174" customWidth="1"/>
    <col min="1813" max="1813" width="1.7109375" style="174" customWidth="1"/>
    <col min="1814" max="1816" width="6.7109375" style="174" customWidth="1"/>
    <col min="1817" max="1817" width="1.7109375" style="174" customWidth="1"/>
    <col min="1818" max="1820" width="6.7109375" style="174" customWidth="1"/>
    <col min="1821" max="2048" width="11.42578125" style="174"/>
    <col min="2049" max="2049" width="21.42578125" style="174" customWidth="1"/>
    <col min="2050" max="2050" width="8.42578125" style="174" customWidth="1"/>
    <col min="2051" max="2051" width="8.140625" style="174" customWidth="1"/>
    <col min="2052" max="2052" width="7.5703125" style="174" customWidth="1"/>
    <col min="2053" max="2053" width="1.7109375" style="174" customWidth="1"/>
    <col min="2054" max="2056" width="6.7109375" style="174" customWidth="1"/>
    <col min="2057" max="2057" width="1.7109375" style="174" customWidth="1"/>
    <col min="2058" max="2060" width="6.7109375" style="174" customWidth="1"/>
    <col min="2061" max="2061" width="1.7109375" style="174" customWidth="1"/>
    <col min="2062" max="2064" width="6.7109375" style="174" customWidth="1"/>
    <col min="2065" max="2065" width="1.7109375" style="174" customWidth="1"/>
    <col min="2066" max="2068" width="6.7109375" style="174" customWidth="1"/>
    <col min="2069" max="2069" width="1.7109375" style="174" customWidth="1"/>
    <col min="2070" max="2072" width="6.7109375" style="174" customWidth="1"/>
    <col min="2073" max="2073" width="1.7109375" style="174" customWidth="1"/>
    <col min="2074" max="2076" width="6.7109375" style="174" customWidth="1"/>
    <col min="2077" max="2304" width="11.42578125" style="174"/>
    <col min="2305" max="2305" width="21.42578125" style="174" customWidth="1"/>
    <col min="2306" max="2306" width="8.42578125" style="174" customWidth="1"/>
    <col min="2307" max="2307" width="8.140625" style="174" customWidth="1"/>
    <col min="2308" max="2308" width="7.5703125" style="174" customWidth="1"/>
    <col min="2309" max="2309" width="1.7109375" style="174" customWidth="1"/>
    <col min="2310" max="2312" width="6.7109375" style="174" customWidth="1"/>
    <col min="2313" max="2313" width="1.7109375" style="174" customWidth="1"/>
    <col min="2314" max="2316" width="6.7109375" style="174" customWidth="1"/>
    <col min="2317" max="2317" width="1.7109375" style="174" customWidth="1"/>
    <col min="2318" max="2320" width="6.7109375" style="174" customWidth="1"/>
    <col min="2321" max="2321" width="1.7109375" style="174" customWidth="1"/>
    <col min="2322" max="2324" width="6.7109375" style="174" customWidth="1"/>
    <col min="2325" max="2325" width="1.7109375" style="174" customWidth="1"/>
    <col min="2326" max="2328" width="6.7109375" style="174" customWidth="1"/>
    <col min="2329" max="2329" width="1.7109375" style="174" customWidth="1"/>
    <col min="2330" max="2332" width="6.7109375" style="174" customWidth="1"/>
    <col min="2333" max="2560" width="11.42578125" style="174"/>
    <col min="2561" max="2561" width="21.42578125" style="174" customWidth="1"/>
    <col min="2562" max="2562" width="8.42578125" style="174" customWidth="1"/>
    <col min="2563" max="2563" width="8.140625" style="174" customWidth="1"/>
    <col min="2564" max="2564" width="7.5703125" style="174" customWidth="1"/>
    <col min="2565" max="2565" width="1.7109375" style="174" customWidth="1"/>
    <col min="2566" max="2568" width="6.7109375" style="174" customWidth="1"/>
    <col min="2569" max="2569" width="1.7109375" style="174" customWidth="1"/>
    <col min="2570" max="2572" width="6.7109375" style="174" customWidth="1"/>
    <col min="2573" max="2573" width="1.7109375" style="174" customWidth="1"/>
    <col min="2574" max="2576" width="6.7109375" style="174" customWidth="1"/>
    <col min="2577" max="2577" width="1.7109375" style="174" customWidth="1"/>
    <col min="2578" max="2580" width="6.7109375" style="174" customWidth="1"/>
    <col min="2581" max="2581" width="1.7109375" style="174" customWidth="1"/>
    <col min="2582" max="2584" width="6.7109375" style="174" customWidth="1"/>
    <col min="2585" max="2585" width="1.7109375" style="174" customWidth="1"/>
    <col min="2586" max="2588" width="6.7109375" style="174" customWidth="1"/>
    <col min="2589" max="2816" width="11.42578125" style="174"/>
    <col min="2817" max="2817" width="21.42578125" style="174" customWidth="1"/>
    <col min="2818" max="2818" width="8.42578125" style="174" customWidth="1"/>
    <col min="2819" max="2819" width="8.140625" style="174" customWidth="1"/>
    <col min="2820" max="2820" width="7.5703125" style="174" customWidth="1"/>
    <col min="2821" max="2821" width="1.7109375" style="174" customWidth="1"/>
    <col min="2822" max="2824" width="6.7109375" style="174" customWidth="1"/>
    <col min="2825" max="2825" width="1.7109375" style="174" customWidth="1"/>
    <col min="2826" max="2828" width="6.7109375" style="174" customWidth="1"/>
    <col min="2829" max="2829" width="1.7109375" style="174" customWidth="1"/>
    <col min="2830" max="2832" width="6.7109375" style="174" customWidth="1"/>
    <col min="2833" max="2833" width="1.7109375" style="174" customWidth="1"/>
    <col min="2834" max="2836" width="6.7109375" style="174" customWidth="1"/>
    <col min="2837" max="2837" width="1.7109375" style="174" customWidth="1"/>
    <col min="2838" max="2840" width="6.7109375" style="174" customWidth="1"/>
    <col min="2841" max="2841" width="1.7109375" style="174" customWidth="1"/>
    <col min="2842" max="2844" width="6.7109375" style="174" customWidth="1"/>
    <col min="2845" max="3072" width="11.42578125" style="174"/>
    <col min="3073" max="3073" width="21.42578125" style="174" customWidth="1"/>
    <col min="3074" max="3074" width="8.42578125" style="174" customWidth="1"/>
    <col min="3075" max="3075" width="8.140625" style="174" customWidth="1"/>
    <col min="3076" max="3076" width="7.5703125" style="174" customWidth="1"/>
    <col min="3077" max="3077" width="1.7109375" style="174" customWidth="1"/>
    <col min="3078" max="3080" width="6.7109375" style="174" customWidth="1"/>
    <col min="3081" max="3081" width="1.7109375" style="174" customWidth="1"/>
    <col min="3082" max="3084" width="6.7109375" style="174" customWidth="1"/>
    <col min="3085" max="3085" width="1.7109375" style="174" customWidth="1"/>
    <col min="3086" max="3088" width="6.7109375" style="174" customWidth="1"/>
    <col min="3089" max="3089" width="1.7109375" style="174" customWidth="1"/>
    <col min="3090" max="3092" width="6.7109375" style="174" customWidth="1"/>
    <col min="3093" max="3093" width="1.7109375" style="174" customWidth="1"/>
    <col min="3094" max="3096" width="6.7109375" style="174" customWidth="1"/>
    <col min="3097" max="3097" width="1.7109375" style="174" customWidth="1"/>
    <col min="3098" max="3100" width="6.7109375" style="174" customWidth="1"/>
    <col min="3101" max="3328" width="11.42578125" style="174"/>
    <col min="3329" max="3329" width="21.42578125" style="174" customWidth="1"/>
    <col min="3330" max="3330" width="8.42578125" style="174" customWidth="1"/>
    <col min="3331" max="3331" width="8.140625" style="174" customWidth="1"/>
    <col min="3332" max="3332" width="7.5703125" style="174" customWidth="1"/>
    <col min="3333" max="3333" width="1.7109375" style="174" customWidth="1"/>
    <col min="3334" max="3336" width="6.7109375" style="174" customWidth="1"/>
    <col min="3337" max="3337" width="1.7109375" style="174" customWidth="1"/>
    <col min="3338" max="3340" width="6.7109375" style="174" customWidth="1"/>
    <col min="3341" max="3341" width="1.7109375" style="174" customWidth="1"/>
    <col min="3342" max="3344" width="6.7109375" style="174" customWidth="1"/>
    <col min="3345" max="3345" width="1.7109375" style="174" customWidth="1"/>
    <col min="3346" max="3348" width="6.7109375" style="174" customWidth="1"/>
    <col min="3349" max="3349" width="1.7109375" style="174" customWidth="1"/>
    <col min="3350" max="3352" width="6.7109375" style="174" customWidth="1"/>
    <col min="3353" max="3353" width="1.7109375" style="174" customWidth="1"/>
    <col min="3354" max="3356" width="6.7109375" style="174" customWidth="1"/>
    <col min="3357" max="3584" width="11.42578125" style="174"/>
    <col min="3585" max="3585" width="21.42578125" style="174" customWidth="1"/>
    <col min="3586" max="3586" width="8.42578125" style="174" customWidth="1"/>
    <col min="3587" max="3587" width="8.140625" style="174" customWidth="1"/>
    <col min="3588" max="3588" width="7.5703125" style="174" customWidth="1"/>
    <col min="3589" max="3589" width="1.7109375" style="174" customWidth="1"/>
    <col min="3590" max="3592" width="6.7109375" style="174" customWidth="1"/>
    <col min="3593" max="3593" width="1.7109375" style="174" customWidth="1"/>
    <col min="3594" max="3596" width="6.7109375" style="174" customWidth="1"/>
    <col min="3597" max="3597" width="1.7109375" style="174" customWidth="1"/>
    <col min="3598" max="3600" width="6.7109375" style="174" customWidth="1"/>
    <col min="3601" max="3601" width="1.7109375" style="174" customWidth="1"/>
    <col min="3602" max="3604" width="6.7109375" style="174" customWidth="1"/>
    <col min="3605" max="3605" width="1.7109375" style="174" customWidth="1"/>
    <col min="3606" max="3608" width="6.7109375" style="174" customWidth="1"/>
    <col min="3609" max="3609" width="1.7109375" style="174" customWidth="1"/>
    <col min="3610" max="3612" width="6.7109375" style="174" customWidth="1"/>
    <col min="3613" max="3840" width="11.42578125" style="174"/>
    <col min="3841" max="3841" width="21.42578125" style="174" customWidth="1"/>
    <col min="3842" max="3842" width="8.42578125" style="174" customWidth="1"/>
    <col min="3843" max="3843" width="8.140625" style="174" customWidth="1"/>
    <col min="3844" max="3844" width="7.5703125" style="174" customWidth="1"/>
    <col min="3845" max="3845" width="1.7109375" style="174" customWidth="1"/>
    <col min="3846" max="3848" width="6.7109375" style="174" customWidth="1"/>
    <col min="3849" max="3849" width="1.7109375" style="174" customWidth="1"/>
    <col min="3850" max="3852" width="6.7109375" style="174" customWidth="1"/>
    <col min="3853" max="3853" width="1.7109375" style="174" customWidth="1"/>
    <col min="3854" max="3856" width="6.7109375" style="174" customWidth="1"/>
    <col min="3857" max="3857" width="1.7109375" style="174" customWidth="1"/>
    <col min="3858" max="3860" width="6.7109375" style="174" customWidth="1"/>
    <col min="3861" max="3861" width="1.7109375" style="174" customWidth="1"/>
    <col min="3862" max="3864" width="6.7109375" style="174" customWidth="1"/>
    <col min="3865" max="3865" width="1.7109375" style="174" customWidth="1"/>
    <col min="3866" max="3868" width="6.7109375" style="174" customWidth="1"/>
    <col min="3869" max="4096" width="11.42578125" style="174"/>
    <col min="4097" max="4097" width="21.42578125" style="174" customWidth="1"/>
    <col min="4098" max="4098" width="8.42578125" style="174" customWidth="1"/>
    <col min="4099" max="4099" width="8.140625" style="174" customWidth="1"/>
    <col min="4100" max="4100" width="7.5703125" style="174" customWidth="1"/>
    <col min="4101" max="4101" width="1.7109375" style="174" customWidth="1"/>
    <col min="4102" max="4104" width="6.7109375" style="174" customWidth="1"/>
    <col min="4105" max="4105" width="1.7109375" style="174" customWidth="1"/>
    <col min="4106" max="4108" width="6.7109375" style="174" customWidth="1"/>
    <col min="4109" max="4109" width="1.7109375" style="174" customWidth="1"/>
    <col min="4110" max="4112" width="6.7109375" style="174" customWidth="1"/>
    <col min="4113" max="4113" width="1.7109375" style="174" customWidth="1"/>
    <col min="4114" max="4116" width="6.7109375" style="174" customWidth="1"/>
    <col min="4117" max="4117" width="1.7109375" style="174" customWidth="1"/>
    <col min="4118" max="4120" width="6.7109375" style="174" customWidth="1"/>
    <col min="4121" max="4121" width="1.7109375" style="174" customWidth="1"/>
    <col min="4122" max="4124" width="6.7109375" style="174" customWidth="1"/>
    <col min="4125" max="4352" width="11.42578125" style="174"/>
    <col min="4353" max="4353" width="21.42578125" style="174" customWidth="1"/>
    <col min="4354" max="4354" width="8.42578125" style="174" customWidth="1"/>
    <col min="4355" max="4355" width="8.140625" style="174" customWidth="1"/>
    <col min="4356" max="4356" width="7.5703125" style="174" customWidth="1"/>
    <col min="4357" max="4357" width="1.7109375" style="174" customWidth="1"/>
    <col min="4358" max="4360" width="6.7109375" style="174" customWidth="1"/>
    <col min="4361" max="4361" width="1.7109375" style="174" customWidth="1"/>
    <col min="4362" max="4364" width="6.7109375" style="174" customWidth="1"/>
    <col min="4365" max="4365" width="1.7109375" style="174" customWidth="1"/>
    <col min="4366" max="4368" width="6.7109375" style="174" customWidth="1"/>
    <col min="4369" max="4369" width="1.7109375" style="174" customWidth="1"/>
    <col min="4370" max="4372" width="6.7109375" style="174" customWidth="1"/>
    <col min="4373" max="4373" width="1.7109375" style="174" customWidth="1"/>
    <col min="4374" max="4376" width="6.7109375" style="174" customWidth="1"/>
    <col min="4377" max="4377" width="1.7109375" style="174" customWidth="1"/>
    <col min="4378" max="4380" width="6.7109375" style="174" customWidth="1"/>
    <col min="4381" max="4608" width="11.42578125" style="174"/>
    <col min="4609" max="4609" width="21.42578125" style="174" customWidth="1"/>
    <col min="4610" max="4610" width="8.42578125" style="174" customWidth="1"/>
    <col min="4611" max="4611" width="8.140625" style="174" customWidth="1"/>
    <col min="4612" max="4612" width="7.5703125" style="174" customWidth="1"/>
    <col min="4613" max="4613" width="1.7109375" style="174" customWidth="1"/>
    <col min="4614" max="4616" width="6.7109375" style="174" customWidth="1"/>
    <col min="4617" max="4617" width="1.7109375" style="174" customWidth="1"/>
    <col min="4618" max="4620" width="6.7109375" style="174" customWidth="1"/>
    <col min="4621" max="4621" width="1.7109375" style="174" customWidth="1"/>
    <col min="4622" max="4624" width="6.7109375" style="174" customWidth="1"/>
    <col min="4625" max="4625" width="1.7109375" style="174" customWidth="1"/>
    <col min="4626" max="4628" width="6.7109375" style="174" customWidth="1"/>
    <col min="4629" max="4629" width="1.7109375" style="174" customWidth="1"/>
    <col min="4630" max="4632" width="6.7109375" style="174" customWidth="1"/>
    <col min="4633" max="4633" width="1.7109375" style="174" customWidth="1"/>
    <col min="4634" max="4636" width="6.7109375" style="174" customWidth="1"/>
    <col min="4637" max="4864" width="11.42578125" style="174"/>
    <col min="4865" max="4865" width="21.42578125" style="174" customWidth="1"/>
    <col min="4866" max="4866" width="8.42578125" style="174" customWidth="1"/>
    <col min="4867" max="4867" width="8.140625" style="174" customWidth="1"/>
    <col min="4868" max="4868" width="7.5703125" style="174" customWidth="1"/>
    <col min="4869" max="4869" width="1.7109375" style="174" customWidth="1"/>
    <col min="4870" max="4872" width="6.7109375" style="174" customWidth="1"/>
    <col min="4873" max="4873" width="1.7109375" style="174" customWidth="1"/>
    <col min="4874" max="4876" width="6.7109375" style="174" customWidth="1"/>
    <col min="4877" max="4877" width="1.7109375" style="174" customWidth="1"/>
    <col min="4878" max="4880" width="6.7109375" style="174" customWidth="1"/>
    <col min="4881" max="4881" width="1.7109375" style="174" customWidth="1"/>
    <col min="4882" max="4884" width="6.7109375" style="174" customWidth="1"/>
    <col min="4885" max="4885" width="1.7109375" style="174" customWidth="1"/>
    <col min="4886" max="4888" width="6.7109375" style="174" customWidth="1"/>
    <col min="4889" max="4889" width="1.7109375" style="174" customWidth="1"/>
    <col min="4890" max="4892" width="6.7109375" style="174" customWidth="1"/>
    <col min="4893" max="5120" width="11.42578125" style="174"/>
    <col min="5121" max="5121" width="21.42578125" style="174" customWidth="1"/>
    <col min="5122" max="5122" width="8.42578125" style="174" customWidth="1"/>
    <col min="5123" max="5123" width="8.140625" style="174" customWidth="1"/>
    <col min="5124" max="5124" width="7.5703125" style="174" customWidth="1"/>
    <col min="5125" max="5125" width="1.7109375" style="174" customWidth="1"/>
    <col min="5126" max="5128" width="6.7109375" style="174" customWidth="1"/>
    <col min="5129" max="5129" width="1.7109375" style="174" customWidth="1"/>
    <col min="5130" max="5132" width="6.7109375" style="174" customWidth="1"/>
    <col min="5133" max="5133" width="1.7109375" style="174" customWidth="1"/>
    <col min="5134" max="5136" width="6.7109375" style="174" customWidth="1"/>
    <col min="5137" max="5137" width="1.7109375" style="174" customWidth="1"/>
    <col min="5138" max="5140" width="6.7109375" style="174" customWidth="1"/>
    <col min="5141" max="5141" width="1.7109375" style="174" customWidth="1"/>
    <col min="5142" max="5144" width="6.7109375" style="174" customWidth="1"/>
    <col min="5145" max="5145" width="1.7109375" style="174" customWidth="1"/>
    <col min="5146" max="5148" width="6.7109375" style="174" customWidth="1"/>
    <col min="5149" max="5376" width="11.42578125" style="174"/>
    <col min="5377" max="5377" width="21.42578125" style="174" customWidth="1"/>
    <col min="5378" max="5378" width="8.42578125" style="174" customWidth="1"/>
    <col min="5379" max="5379" width="8.140625" style="174" customWidth="1"/>
    <col min="5380" max="5380" width="7.5703125" style="174" customWidth="1"/>
    <col min="5381" max="5381" width="1.7109375" style="174" customWidth="1"/>
    <col min="5382" max="5384" width="6.7109375" style="174" customWidth="1"/>
    <col min="5385" max="5385" width="1.7109375" style="174" customWidth="1"/>
    <col min="5386" max="5388" width="6.7109375" style="174" customWidth="1"/>
    <col min="5389" max="5389" width="1.7109375" style="174" customWidth="1"/>
    <col min="5390" max="5392" width="6.7109375" style="174" customWidth="1"/>
    <col min="5393" max="5393" width="1.7109375" style="174" customWidth="1"/>
    <col min="5394" max="5396" width="6.7109375" style="174" customWidth="1"/>
    <col min="5397" max="5397" width="1.7109375" style="174" customWidth="1"/>
    <col min="5398" max="5400" width="6.7109375" style="174" customWidth="1"/>
    <col min="5401" max="5401" width="1.7109375" style="174" customWidth="1"/>
    <col min="5402" max="5404" width="6.7109375" style="174" customWidth="1"/>
    <col min="5405" max="5632" width="11.42578125" style="174"/>
    <col min="5633" max="5633" width="21.42578125" style="174" customWidth="1"/>
    <col min="5634" max="5634" width="8.42578125" style="174" customWidth="1"/>
    <col min="5635" max="5635" width="8.140625" style="174" customWidth="1"/>
    <col min="5636" max="5636" width="7.5703125" style="174" customWidth="1"/>
    <col min="5637" max="5637" width="1.7109375" style="174" customWidth="1"/>
    <col min="5638" max="5640" width="6.7109375" style="174" customWidth="1"/>
    <col min="5641" max="5641" width="1.7109375" style="174" customWidth="1"/>
    <col min="5642" max="5644" width="6.7109375" style="174" customWidth="1"/>
    <col min="5645" max="5645" width="1.7109375" style="174" customWidth="1"/>
    <col min="5646" max="5648" width="6.7109375" style="174" customWidth="1"/>
    <col min="5649" max="5649" width="1.7109375" style="174" customWidth="1"/>
    <col min="5650" max="5652" width="6.7109375" style="174" customWidth="1"/>
    <col min="5653" max="5653" width="1.7109375" style="174" customWidth="1"/>
    <col min="5654" max="5656" width="6.7109375" style="174" customWidth="1"/>
    <col min="5657" max="5657" width="1.7109375" style="174" customWidth="1"/>
    <col min="5658" max="5660" width="6.7109375" style="174" customWidth="1"/>
    <col min="5661" max="5888" width="11.42578125" style="174"/>
    <col min="5889" max="5889" width="21.42578125" style="174" customWidth="1"/>
    <col min="5890" max="5890" width="8.42578125" style="174" customWidth="1"/>
    <col min="5891" max="5891" width="8.140625" style="174" customWidth="1"/>
    <col min="5892" max="5892" width="7.5703125" style="174" customWidth="1"/>
    <col min="5893" max="5893" width="1.7109375" style="174" customWidth="1"/>
    <col min="5894" max="5896" width="6.7109375" style="174" customWidth="1"/>
    <col min="5897" max="5897" width="1.7109375" style="174" customWidth="1"/>
    <col min="5898" max="5900" width="6.7109375" style="174" customWidth="1"/>
    <col min="5901" max="5901" width="1.7109375" style="174" customWidth="1"/>
    <col min="5902" max="5904" width="6.7109375" style="174" customWidth="1"/>
    <col min="5905" max="5905" width="1.7109375" style="174" customWidth="1"/>
    <col min="5906" max="5908" width="6.7109375" style="174" customWidth="1"/>
    <col min="5909" max="5909" width="1.7109375" style="174" customWidth="1"/>
    <col min="5910" max="5912" width="6.7109375" style="174" customWidth="1"/>
    <col min="5913" max="5913" width="1.7109375" style="174" customWidth="1"/>
    <col min="5914" max="5916" width="6.7109375" style="174" customWidth="1"/>
    <col min="5917" max="6144" width="11.42578125" style="174"/>
    <col min="6145" max="6145" width="21.42578125" style="174" customWidth="1"/>
    <col min="6146" max="6146" width="8.42578125" style="174" customWidth="1"/>
    <col min="6147" max="6147" width="8.140625" style="174" customWidth="1"/>
    <col min="6148" max="6148" width="7.5703125" style="174" customWidth="1"/>
    <col min="6149" max="6149" width="1.7109375" style="174" customWidth="1"/>
    <col min="6150" max="6152" width="6.7109375" style="174" customWidth="1"/>
    <col min="6153" max="6153" width="1.7109375" style="174" customWidth="1"/>
    <col min="6154" max="6156" width="6.7109375" style="174" customWidth="1"/>
    <col min="6157" max="6157" width="1.7109375" style="174" customWidth="1"/>
    <col min="6158" max="6160" width="6.7109375" style="174" customWidth="1"/>
    <col min="6161" max="6161" width="1.7109375" style="174" customWidth="1"/>
    <col min="6162" max="6164" width="6.7109375" style="174" customWidth="1"/>
    <col min="6165" max="6165" width="1.7109375" style="174" customWidth="1"/>
    <col min="6166" max="6168" width="6.7109375" style="174" customWidth="1"/>
    <col min="6169" max="6169" width="1.7109375" style="174" customWidth="1"/>
    <col min="6170" max="6172" width="6.7109375" style="174" customWidth="1"/>
    <col min="6173" max="6400" width="11.42578125" style="174"/>
    <col min="6401" max="6401" width="21.42578125" style="174" customWidth="1"/>
    <col min="6402" max="6402" width="8.42578125" style="174" customWidth="1"/>
    <col min="6403" max="6403" width="8.140625" style="174" customWidth="1"/>
    <col min="6404" max="6404" width="7.5703125" style="174" customWidth="1"/>
    <col min="6405" max="6405" width="1.7109375" style="174" customWidth="1"/>
    <col min="6406" max="6408" width="6.7109375" style="174" customWidth="1"/>
    <col min="6409" max="6409" width="1.7109375" style="174" customWidth="1"/>
    <col min="6410" max="6412" width="6.7109375" style="174" customWidth="1"/>
    <col min="6413" max="6413" width="1.7109375" style="174" customWidth="1"/>
    <col min="6414" max="6416" width="6.7109375" style="174" customWidth="1"/>
    <col min="6417" max="6417" width="1.7109375" style="174" customWidth="1"/>
    <col min="6418" max="6420" width="6.7109375" style="174" customWidth="1"/>
    <col min="6421" max="6421" width="1.7109375" style="174" customWidth="1"/>
    <col min="6422" max="6424" width="6.7109375" style="174" customWidth="1"/>
    <col min="6425" max="6425" width="1.7109375" style="174" customWidth="1"/>
    <col min="6426" max="6428" width="6.7109375" style="174" customWidth="1"/>
    <col min="6429" max="6656" width="11.42578125" style="174"/>
    <col min="6657" max="6657" width="21.42578125" style="174" customWidth="1"/>
    <col min="6658" max="6658" width="8.42578125" style="174" customWidth="1"/>
    <col min="6659" max="6659" width="8.140625" style="174" customWidth="1"/>
    <col min="6660" max="6660" width="7.5703125" style="174" customWidth="1"/>
    <col min="6661" max="6661" width="1.7109375" style="174" customWidth="1"/>
    <col min="6662" max="6664" width="6.7109375" style="174" customWidth="1"/>
    <col min="6665" max="6665" width="1.7109375" style="174" customWidth="1"/>
    <col min="6666" max="6668" width="6.7109375" style="174" customWidth="1"/>
    <col min="6669" max="6669" width="1.7109375" style="174" customWidth="1"/>
    <col min="6670" max="6672" width="6.7109375" style="174" customWidth="1"/>
    <col min="6673" max="6673" width="1.7109375" style="174" customWidth="1"/>
    <col min="6674" max="6676" width="6.7109375" style="174" customWidth="1"/>
    <col min="6677" max="6677" width="1.7109375" style="174" customWidth="1"/>
    <col min="6678" max="6680" width="6.7109375" style="174" customWidth="1"/>
    <col min="6681" max="6681" width="1.7109375" style="174" customWidth="1"/>
    <col min="6682" max="6684" width="6.7109375" style="174" customWidth="1"/>
    <col min="6685" max="6912" width="11.42578125" style="174"/>
    <col min="6913" max="6913" width="21.42578125" style="174" customWidth="1"/>
    <col min="6914" max="6914" width="8.42578125" style="174" customWidth="1"/>
    <col min="6915" max="6915" width="8.140625" style="174" customWidth="1"/>
    <col min="6916" max="6916" width="7.5703125" style="174" customWidth="1"/>
    <col min="6917" max="6917" width="1.7109375" style="174" customWidth="1"/>
    <col min="6918" max="6920" width="6.7109375" style="174" customWidth="1"/>
    <col min="6921" max="6921" width="1.7109375" style="174" customWidth="1"/>
    <col min="6922" max="6924" width="6.7109375" style="174" customWidth="1"/>
    <col min="6925" max="6925" width="1.7109375" style="174" customWidth="1"/>
    <col min="6926" max="6928" width="6.7109375" style="174" customWidth="1"/>
    <col min="6929" max="6929" width="1.7109375" style="174" customWidth="1"/>
    <col min="6930" max="6932" width="6.7109375" style="174" customWidth="1"/>
    <col min="6933" max="6933" width="1.7109375" style="174" customWidth="1"/>
    <col min="6934" max="6936" width="6.7109375" style="174" customWidth="1"/>
    <col min="6937" max="6937" width="1.7109375" style="174" customWidth="1"/>
    <col min="6938" max="6940" width="6.7109375" style="174" customWidth="1"/>
    <col min="6941" max="7168" width="11.42578125" style="174"/>
    <col min="7169" max="7169" width="21.42578125" style="174" customWidth="1"/>
    <col min="7170" max="7170" width="8.42578125" style="174" customWidth="1"/>
    <col min="7171" max="7171" width="8.140625" style="174" customWidth="1"/>
    <col min="7172" max="7172" width="7.5703125" style="174" customWidth="1"/>
    <col min="7173" max="7173" width="1.7109375" style="174" customWidth="1"/>
    <col min="7174" max="7176" width="6.7109375" style="174" customWidth="1"/>
    <col min="7177" max="7177" width="1.7109375" style="174" customWidth="1"/>
    <col min="7178" max="7180" width="6.7109375" style="174" customWidth="1"/>
    <col min="7181" max="7181" width="1.7109375" style="174" customWidth="1"/>
    <col min="7182" max="7184" width="6.7109375" style="174" customWidth="1"/>
    <col min="7185" max="7185" width="1.7109375" style="174" customWidth="1"/>
    <col min="7186" max="7188" width="6.7109375" style="174" customWidth="1"/>
    <col min="7189" max="7189" width="1.7109375" style="174" customWidth="1"/>
    <col min="7190" max="7192" width="6.7109375" style="174" customWidth="1"/>
    <col min="7193" max="7193" width="1.7109375" style="174" customWidth="1"/>
    <col min="7194" max="7196" width="6.7109375" style="174" customWidth="1"/>
    <col min="7197" max="7424" width="11.42578125" style="174"/>
    <col min="7425" max="7425" width="21.42578125" style="174" customWidth="1"/>
    <col min="7426" max="7426" width="8.42578125" style="174" customWidth="1"/>
    <col min="7427" max="7427" width="8.140625" style="174" customWidth="1"/>
    <col min="7428" max="7428" width="7.5703125" style="174" customWidth="1"/>
    <col min="7429" max="7429" width="1.7109375" style="174" customWidth="1"/>
    <col min="7430" max="7432" width="6.7109375" style="174" customWidth="1"/>
    <col min="7433" max="7433" width="1.7109375" style="174" customWidth="1"/>
    <col min="7434" max="7436" width="6.7109375" style="174" customWidth="1"/>
    <col min="7437" max="7437" width="1.7109375" style="174" customWidth="1"/>
    <col min="7438" max="7440" width="6.7109375" style="174" customWidth="1"/>
    <col min="7441" max="7441" width="1.7109375" style="174" customWidth="1"/>
    <col min="7442" max="7444" width="6.7109375" style="174" customWidth="1"/>
    <col min="7445" max="7445" width="1.7109375" style="174" customWidth="1"/>
    <col min="7446" max="7448" width="6.7109375" style="174" customWidth="1"/>
    <col min="7449" max="7449" width="1.7109375" style="174" customWidth="1"/>
    <col min="7450" max="7452" width="6.7109375" style="174" customWidth="1"/>
    <col min="7453" max="7680" width="11.42578125" style="174"/>
    <col min="7681" max="7681" width="21.42578125" style="174" customWidth="1"/>
    <col min="7682" max="7682" width="8.42578125" style="174" customWidth="1"/>
    <col min="7683" max="7683" width="8.140625" style="174" customWidth="1"/>
    <col min="7684" max="7684" width="7.5703125" style="174" customWidth="1"/>
    <col min="7685" max="7685" width="1.7109375" style="174" customWidth="1"/>
    <col min="7686" max="7688" width="6.7109375" style="174" customWidth="1"/>
    <col min="7689" max="7689" width="1.7109375" style="174" customWidth="1"/>
    <col min="7690" max="7692" width="6.7109375" style="174" customWidth="1"/>
    <col min="7693" max="7693" width="1.7109375" style="174" customWidth="1"/>
    <col min="7694" max="7696" width="6.7109375" style="174" customWidth="1"/>
    <col min="7697" max="7697" width="1.7109375" style="174" customWidth="1"/>
    <col min="7698" max="7700" width="6.7109375" style="174" customWidth="1"/>
    <col min="7701" max="7701" width="1.7109375" style="174" customWidth="1"/>
    <col min="7702" max="7704" width="6.7109375" style="174" customWidth="1"/>
    <col min="7705" max="7705" width="1.7109375" style="174" customWidth="1"/>
    <col min="7706" max="7708" width="6.7109375" style="174" customWidth="1"/>
    <col min="7709" max="7936" width="11.42578125" style="174"/>
    <col min="7937" max="7937" width="21.42578125" style="174" customWidth="1"/>
    <col min="7938" max="7938" width="8.42578125" style="174" customWidth="1"/>
    <col min="7939" max="7939" width="8.140625" style="174" customWidth="1"/>
    <col min="7940" max="7940" width="7.5703125" style="174" customWidth="1"/>
    <col min="7941" max="7941" width="1.7109375" style="174" customWidth="1"/>
    <col min="7942" max="7944" width="6.7109375" style="174" customWidth="1"/>
    <col min="7945" max="7945" width="1.7109375" style="174" customWidth="1"/>
    <col min="7946" max="7948" width="6.7109375" style="174" customWidth="1"/>
    <col min="7949" max="7949" width="1.7109375" style="174" customWidth="1"/>
    <col min="7950" max="7952" width="6.7109375" style="174" customWidth="1"/>
    <col min="7953" max="7953" width="1.7109375" style="174" customWidth="1"/>
    <col min="7954" max="7956" width="6.7109375" style="174" customWidth="1"/>
    <col min="7957" max="7957" width="1.7109375" style="174" customWidth="1"/>
    <col min="7958" max="7960" width="6.7109375" style="174" customWidth="1"/>
    <col min="7961" max="7961" width="1.7109375" style="174" customWidth="1"/>
    <col min="7962" max="7964" width="6.7109375" style="174" customWidth="1"/>
    <col min="7965" max="8192" width="11.42578125" style="174"/>
    <col min="8193" max="8193" width="21.42578125" style="174" customWidth="1"/>
    <col min="8194" max="8194" width="8.42578125" style="174" customWidth="1"/>
    <col min="8195" max="8195" width="8.140625" style="174" customWidth="1"/>
    <col min="8196" max="8196" width="7.5703125" style="174" customWidth="1"/>
    <col min="8197" max="8197" width="1.7109375" style="174" customWidth="1"/>
    <col min="8198" max="8200" width="6.7109375" style="174" customWidth="1"/>
    <col min="8201" max="8201" width="1.7109375" style="174" customWidth="1"/>
    <col min="8202" max="8204" width="6.7109375" style="174" customWidth="1"/>
    <col min="8205" max="8205" width="1.7109375" style="174" customWidth="1"/>
    <col min="8206" max="8208" width="6.7109375" style="174" customWidth="1"/>
    <col min="8209" max="8209" width="1.7109375" style="174" customWidth="1"/>
    <col min="8210" max="8212" width="6.7109375" style="174" customWidth="1"/>
    <col min="8213" max="8213" width="1.7109375" style="174" customWidth="1"/>
    <col min="8214" max="8216" width="6.7109375" style="174" customWidth="1"/>
    <col min="8217" max="8217" width="1.7109375" style="174" customWidth="1"/>
    <col min="8218" max="8220" width="6.7109375" style="174" customWidth="1"/>
    <col min="8221" max="8448" width="11.42578125" style="174"/>
    <col min="8449" max="8449" width="21.42578125" style="174" customWidth="1"/>
    <col min="8450" max="8450" width="8.42578125" style="174" customWidth="1"/>
    <col min="8451" max="8451" width="8.140625" style="174" customWidth="1"/>
    <col min="8452" max="8452" width="7.5703125" style="174" customWidth="1"/>
    <col min="8453" max="8453" width="1.7109375" style="174" customWidth="1"/>
    <col min="8454" max="8456" width="6.7109375" style="174" customWidth="1"/>
    <col min="8457" max="8457" width="1.7109375" style="174" customWidth="1"/>
    <col min="8458" max="8460" width="6.7109375" style="174" customWidth="1"/>
    <col min="8461" max="8461" width="1.7109375" style="174" customWidth="1"/>
    <col min="8462" max="8464" width="6.7109375" style="174" customWidth="1"/>
    <col min="8465" max="8465" width="1.7109375" style="174" customWidth="1"/>
    <col min="8466" max="8468" width="6.7109375" style="174" customWidth="1"/>
    <col min="8469" max="8469" width="1.7109375" style="174" customWidth="1"/>
    <col min="8470" max="8472" width="6.7109375" style="174" customWidth="1"/>
    <col min="8473" max="8473" width="1.7109375" style="174" customWidth="1"/>
    <col min="8474" max="8476" width="6.7109375" style="174" customWidth="1"/>
    <col min="8477" max="8704" width="11.42578125" style="174"/>
    <col min="8705" max="8705" width="21.42578125" style="174" customWidth="1"/>
    <col min="8706" max="8706" width="8.42578125" style="174" customWidth="1"/>
    <col min="8707" max="8707" width="8.140625" style="174" customWidth="1"/>
    <col min="8708" max="8708" width="7.5703125" style="174" customWidth="1"/>
    <col min="8709" max="8709" width="1.7109375" style="174" customWidth="1"/>
    <col min="8710" max="8712" width="6.7109375" style="174" customWidth="1"/>
    <col min="8713" max="8713" width="1.7109375" style="174" customWidth="1"/>
    <col min="8714" max="8716" width="6.7109375" style="174" customWidth="1"/>
    <col min="8717" max="8717" width="1.7109375" style="174" customWidth="1"/>
    <col min="8718" max="8720" width="6.7109375" style="174" customWidth="1"/>
    <col min="8721" max="8721" width="1.7109375" style="174" customWidth="1"/>
    <col min="8722" max="8724" width="6.7109375" style="174" customWidth="1"/>
    <col min="8725" max="8725" width="1.7109375" style="174" customWidth="1"/>
    <col min="8726" max="8728" width="6.7109375" style="174" customWidth="1"/>
    <col min="8729" max="8729" width="1.7109375" style="174" customWidth="1"/>
    <col min="8730" max="8732" width="6.7109375" style="174" customWidth="1"/>
    <col min="8733" max="8960" width="11.42578125" style="174"/>
    <col min="8961" max="8961" width="21.42578125" style="174" customWidth="1"/>
    <col min="8962" max="8962" width="8.42578125" style="174" customWidth="1"/>
    <col min="8963" max="8963" width="8.140625" style="174" customWidth="1"/>
    <col min="8964" max="8964" width="7.5703125" style="174" customWidth="1"/>
    <col min="8965" max="8965" width="1.7109375" style="174" customWidth="1"/>
    <col min="8966" max="8968" width="6.7109375" style="174" customWidth="1"/>
    <col min="8969" max="8969" width="1.7109375" style="174" customWidth="1"/>
    <col min="8970" max="8972" width="6.7109375" style="174" customWidth="1"/>
    <col min="8973" max="8973" width="1.7109375" style="174" customWidth="1"/>
    <col min="8974" max="8976" width="6.7109375" style="174" customWidth="1"/>
    <col min="8977" max="8977" width="1.7109375" style="174" customWidth="1"/>
    <col min="8978" max="8980" width="6.7109375" style="174" customWidth="1"/>
    <col min="8981" max="8981" width="1.7109375" style="174" customWidth="1"/>
    <col min="8982" max="8984" width="6.7109375" style="174" customWidth="1"/>
    <col min="8985" max="8985" width="1.7109375" style="174" customWidth="1"/>
    <col min="8986" max="8988" width="6.7109375" style="174" customWidth="1"/>
    <col min="8989" max="9216" width="11.42578125" style="174"/>
    <col min="9217" max="9217" width="21.42578125" style="174" customWidth="1"/>
    <col min="9218" max="9218" width="8.42578125" style="174" customWidth="1"/>
    <col min="9219" max="9219" width="8.140625" style="174" customWidth="1"/>
    <col min="9220" max="9220" width="7.5703125" style="174" customWidth="1"/>
    <col min="9221" max="9221" width="1.7109375" style="174" customWidth="1"/>
    <col min="9222" max="9224" width="6.7109375" style="174" customWidth="1"/>
    <col min="9225" max="9225" width="1.7109375" style="174" customWidth="1"/>
    <col min="9226" max="9228" width="6.7109375" style="174" customWidth="1"/>
    <col min="9229" max="9229" width="1.7109375" style="174" customWidth="1"/>
    <col min="9230" max="9232" width="6.7109375" style="174" customWidth="1"/>
    <col min="9233" max="9233" width="1.7109375" style="174" customWidth="1"/>
    <col min="9234" max="9236" width="6.7109375" style="174" customWidth="1"/>
    <col min="9237" max="9237" width="1.7109375" style="174" customWidth="1"/>
    <col min="9238" max="9240" width="6.7109375" style="174" customWidth="1"/>
    <col min="9241" max="9241" width="1.7109375" style="174" customWidth="1"/>
    <col min="9242" max="9244" width="6.7109375" style="174" customWidth="1"/>
    <col min="9245" max="9472" width="11.42578125" style="174"/>
    <col min="9473" max="9473" width="21.42578125" style="174" customWidth="1"/>
    <col min="9474" max="9474" width="8.42578125" style="174" customWidth="1"/>
    <col min="9475" max="9475" width="8.140625" style="174" customWidth="1"/>
    <col min="9476" max="9476" width="7.5703125" style="174" customWidth="1"/>
    <col min="9477" max="9477" width="1.7109375" style="174" customWidth="1"/>
    <col min="9478" max="9480" width="6.7109375" style="174" customWidth="1"/>
    <col min="9481" max="9481" width="1.7109375" style="174" customWidth="1"/>
    <col min="9482" max="9484" width="6.7109375" style="174" customWidth="1"/>
    <col min="9485" max="9485" width="1.7109375" style="174" customWidth="1"/>
    <col min="9486" max="9488" width="6.7109375" style="174" customWidth="1"/>
    <col min="9489" max="9489" width="1.7109375" style="174" customWidth="1"/>
    <col min="9490" max="9492" width="6.7109375" style="174" customWidth="1"/>
    <col min="9493" max="9493" width="1.7109375" style="174" customWidth="1"/>
    <col min="9494" max="9496" width="6.7109375" style="174" customWidth="1"/>
    <col min="9497" max="9497" width="1.7109375" style="174" customWidth="1"/>
    <col min="9498" max="9500" width="6.7109375" style="174" customWidth="1"/>
    <col min="9501" max="9728" width="11.42578125" style="174"/>
    <col min="9729" max="9729" width="21.42578125" style="174" customWidth="1"/>
    <col min="9730" max="9730" width="8.42578125" style="174" customWidth="1"/>
    <col min="9731" max="9731" width="8.140625" style="174" customWidth="1"/>
    <col min="9732" max="9732" width="7.5703125" style="174" customWidth="1"/>
    <col min="9733" max="9733" width="1.7109375" style="174" customWidth="1"/>
    <col min="9734" max="9736" width="6.7109375" style="174" customWidth="1"/>
    <col min="9737" max="9737" width="1.7109375" style="174" customWidth="1"/>
    <col min="9738" max="9740" width="6.7109375" style="174" customWidth="1"/>
    <col min="9741" max="9741" width="1.7109375" style="174" customWidth="1"/>
    <col min="9742" max="9744" width="6.7109375" style="174" customWidth="1"/>
    <col min="9745" max="9745" width="1.7109375" style="174" customWidth="1"/>
    <col min="9746" max="9748" width="6.7109375" style="174" customWidth="1"/>
    <col min="9749" max="9749" width="1.7109375" style="174" customWidth="1"/>
    <col min="9750" max="9752" width="6.7109375" style="174" customWidth="1"/>
    <col min="9753" max="9753" width="1.7109375" style="174" customWidth="1"/>
    <col min="9754" max="9756" width="6.7109375" style="174" customWidth="1"/>
    <col min="9757" max="9984" width="11.42578125" style="174"/>
    <col min="9985" max="9985" width="21.42578125" style="174" customWidth="1"/>
    <col min="9986" max="9986" width="8.42578125" style="174" customWidth="1"/>
    <col min="9987" max="9987" width="8.140625" style="174" customWidth="1"/>
    <col min="9988" max="9988" width="7.5703125" style="174" customWidth="1"/>
    <col min="9989" max="9989" width="1.7109375" style="174" customWidth="1"/>
    <col min="9990" max="9992" width="6.7109375" style="174" customWidth="1"/>
    <col min="9993" max="9993" width="1.7109375" style="174" customWidth="1"/>
    <col min="9994" max="9996" width="6.7109375" style="174" customWidth="1"/>
    <col min="9997" max="9997" width="1.7109375" style="174" customWidth="1"/>
    <col min="9998" max="10000" width="6.7109375" style="174" customWidth="1"/>
    <col min="10001" max="10001" width="1.7109375" style="174" customWidth="1"/>
    <col min="10002" max="10004" width="6.7109375" style="174" customWidth="1"/>
    <col min="10005" max="10005" width="1.7109375" style="174" customWidth="1"/>
    <col min="10006" max="10008" width="6.7109375" style="174" customWidth="1"/>
    <col min="10009" max="10009" width="1.7109375" style="174" customWidth="1"/>
    <col min="10010" max="10012" width="6.7109375" style="174" customWidth="1"/>
    <col min="10013" max="10240" width="11.42578125" style="174"/>
    <col min="10241" max="10241" width="21.42578125" style="174" customWidth="1"/>
    <col min="10242" max="10242" width="8.42578125" style="174" customWidth="1"/>
    <col min="10243" max="10243" width="8.140625" style="174" customWidth="1"/>
    <col min="10244" max="10244" width="7.5703125" style="174" customWidth="1"/>
    <col min="10245" max="10245" width="1.7109375" style="174" customWidth="1"/>
    <col min="10246" max="10248" width="6.7109375" style="174" customWidth="1"/>
    <col min="10249" max="10249" width="1.7109375" style="174" customWidth="1"/>
    <col min="10250" max="10252" width="6.7109375" style="174" customWidth="1"/>
    <col min="10253" max="10253" width="1.7109375" style="174" customWidth="1"/>
    <col min="10254" max="10256" width="6.7109375" style="174" customWidth="1"/>
    <col min="10257" max="10257" width="1.7109375" style="174" customWidth="1"/>
    <col min="10258" max="10260" width="6.7109375" style="174" customWidth="1"/>
    <col min="10261" max="10261" width="1.7109375" style="174" customWidth="1"/>
    <col min="10262" max="10264" width="6.7109375" style="174" customWidth="1"/>
    <col min="10265" max="10265" width="1.7109375" style="174" customWidth="1"/>
    <col min="10266" max="10268" width="6.7109375" style="174" customWidth="1"/>
    <col min="10269" max="10496" width="11.42578125" style="174"/>
    <col min="10497" max="10497" width="21.42578125" style="174" customWidth="1"/>
    <col min="10498" max="10498" width="8.42578125" style="174" customWidth="1"/>
    <col min="10499" max="10499" width="8.140625" style="174" customWidth="1"/>
    <col min="10500" max="10500" width="7.5703125" style="174" customWidth="1"/>
    <col min="10501" max="10501" width="1.7109375" style="174" customWidth="1"/>
    <col min="10502" max="10504" width="6.7109375" style="174" customWidth="1"/>
    <col min="10505" max="10505" width="1.7109375" style="174" customWidth="1"/>
    <col min="10506" max="10508" width="6.7109375" style="174" customWidth="1"/>
    <col min="10509" max="10509" width="1.7109375" style="174" customWidth="1"/>
    <col min="10510" max="10512" width="6.7109375" style="174" customWidth="1"/>
    <col min="10513" max="10513" width="1.7109375" style="174" customWidth="1"/>
    <col min="10514" max="10516" width="6.7109375" style="174" customWidth="1"/>
    <col min="10517" max="10517" width="1.7109375" style="174" customWidth="1"/>
    <col min="10518" max="10520" width="6.7109375" style="174" customWidth="1"/>
    <col min="10521" max="10521" width="1.7109375" style="174" customWidth="1"/>
    <col min="10522" max="10524" width="6.7109375" style="174" customWidth="1"/>
    <col min="10525" max="10752" width="11.42578125" style="174"/>
    <col min="10753" max="10753" width="21.42578125" style="174" customWidth="1"/>
    <col min="10754" max="10754" width="8.42578125" style="174" customWidth="1"/>
    <col min="10755" max="10755" width="8.140625" style="174" customWidth="1"/>
    <col min="10756" max="10756" width="7.5703125" style="174" customWidth="1"/>
    <col min="10757" max="10757" width="1.7109375" style="174" customWidth="1"/>
    <col min="10758" max="10760" width="6.7109375" style="174" customWidth="1"/>
    <col min="10761" max="10761" width="1.7109375" style="174" customWidth="1"/>
    <col min="10762" max="10764" width="6.7109375" style="174" customWidth="1"/>
    <col min="10765" max="10765" width="1.7109375" style="174" customWidth="1"/>
    <col min="10766" max="10768" width="6.7109375" style="174" customWidth="1"/>
    <col min="10769" max="10769" width="1.7109375" style="174" customWidth="1"/>
    <col min="10770" max="10772" width="6.7109375" style="174" customWidth="1"/>
    <col min="10773" max="10773" width="1.7109375" style="174" customWidth="1"/>
    <col min="10774" max="10776" width="6.7109375" style="174" customWidth="1"/>
    <col min="10777" max="10777" width="1.7109375" style="174" customWidth="1"/>
    <col min="10778" max="10780" width="6.7109375" style="174" customWidth="1"/>
    <col min="10781" max="11008" width="11.42578125" style="174"/>
    <col min="11009" max="11009" width="21.42578125" style="174" customWidth="1"/>
    <col min="11010" max="11010" width="8.42578125" style="174" customWidth="1"/>
    <col min="11011" max="11011" width="8.140625" style="174" customWidth="1"/>
    <col min="11012" max="11012" width="7.5703125" style="174" customWidth="1"/>
    <col min="11013" max="11013" width="1.7109375" style="174" customWidth="1"/>
    <col min="11014" max="11016" width="6.7109375" style="174" customWidth="1"/>
    <col min="11017" max="11017" width="1.7109375" style="174" customWidth="1"/>
    <col min="11018" max="11020" width="6.7109375" style="174" customWidth="1"/>
    <col min="11021" max="11021" width="1.7109375" style="174" customWidth="1"/>
    <col min="11022" max="11024" width="6.7109375" style="174" customWidth="1"/>
    <col min="11025" max="11025" width="1.7109375" style="174" customWidth="1"/>
    <col min="11026" max="11028" width="6.7109375" style="174" customWidth="1"/>
    <col min="11029" max="11029" width="1.7109375" style="174" customWidth="1"/>
    <col min="11030" max="11032" width="6.7109375" style="174" customWidth="1"/>
    <col min="11033" max="11033" width="1.7109375" style="174" customWidth="1"/>
    <col min="11034" max="11036" width="6.7109375" style="174" customWidth="1"/>
    <col min="11037" max="11264" width="11.42578125" style="174"/>
    <col min="11265" max="11265" width="21.42578125" style="174" customWidth="1"/>
    <col min="11266" max="11266" width="8.42578125" style="174" customWidth="1"/>
    <col min="11267" max="11267" width="8.140625" style="174" customWidth="1"/>
    <col min="11268" max="11268" width="7.5703125" style="174" customWidth="1"/>
    <col min="11269" max="11269" width="1.7109375" style="174" customWidth="1"/>
    <col min="11270" max="11272" width="6.7109375" style="174" customWidth="1"/>
    <col min="11273" max="11273" width="1.7109375" style="174" customWidth="1"/>
    <col min="11274" max="11276" width="6.7109375" style="174" customWidth="1"/>
    <col min="11277" max="11277" width="1.7109375" style="174" customWidth="1"/>
    <col min="11278" max="11280" width="6.7109375" style="174" customWidth="1"/>
    <col min="11281" max="11281" width="1.7109375" style="174" customWidth="1"/>
    <col min="11282" max="11284" width="6.7109375" style="174" customWidth="1"/>
    <col min="11285" max="11285" width="1.7109375" style="174" customWidth="1"/>
    <col min="11286" max="11288" width="6.7109375" style="174" customWidth="1"/>
    <col min="11289" max="11289" width="1.7109375" style="174" customWidth="1"/>
    <col min="11290" max="11292" width="6.7109375" style="174" customWidth="1"/>
    <col min="11293" max="11520" width="11.42578125" style="174"/>
    <col min="11521" max="11521" width="21.42578125" style="174" customWidth="1"/>
    <col min="11522" max="11522" width="8.42578125" style="174" customWidth="1"/>
    <col min="11523" max="11523" width="8.140625" style="174" customWidth="1"/>
    <col min="11524" max="11524" width="7.5703125" style="174" customWidth="1"/>
    <col min="11525" max="11525" width="1.7109375" style="174" customWidth="1"/>
    <col min="11526" max="11528" width="6.7109375" style="174" customWidth="1"/>
    <col min="11529" max="11529" width="1.7109375" style="174" customWidth="1"/>
    <col min="11530" max="11532" width="6.7109375" style="174" customWidth="1"/>
    <col min="11533" max="11533" width="1.7109375" style="174" customWidth="1"/>
    <col min="11534" max="11536" width="6.7109375" style="174" customWidth="1"/>
    <col min="11537" max="11537" width="1.7109375" style="174" customWidth="1"/>
    <col min="11538" max="11540" width="6.7109375" style="174" customWidth="1"/>
    <col min="11541" max="11541" width="1.7109375" style="174" customWidth="1"/>
    <col min="11542" max="11544" width="6.7109375" style="174" customWidth="1"/>
    <col min="11545" max="11545" width="1.7109375" style="174" customWidth="1"/>
    <col min="11546" max="11548" width="6.7109375" style="174" customWidth="1"/>
    <col min="11549" max="11776" width="11.42578125" style="174"/>
    <col min="11777" max="11777" width="21.42578125" style="174" customWidth="1"/>
    <col min="11778" max="11778" width="8.42578125" style="174" customWidth="1"/>
    <col min="11779" max="11779" width="8.140625" style="174" customWidth="1"/>
    <col min="11780" max="11780" width="7.5703125" style="174" customWidth="1"/>
    <col min="11781" max="11781" width="1.7109375" style="174" customWidth="1"/>
    <col min="11782" max="11784" width="6.7109375" style="174" customWidth="1"/>
    <col min="11785" max="11785" width="1.7109375" style="174" customWidth="1"/>
    <col min="11786" max="11788" width="6.7109375" style="174" customWidth="1"/>
    <col min="11789" max="11789" width="1.7109375" style="174" customWidth="1"/>
    <col min="11790" max="11792" width="6.7109375" style="174" customWidth="1"/>
    <col min="11793" max="11793" width="1.7109375" style="174" customWidth="1"/>
    <col min="11794" max="11796" width="6.7109375" style="174" customWidth="1"/>
    <col min="11797" max="11797" width="1.7109375" style="174" customWidth="1"/>
    <col min="11798" max="11800" width="6.7109375" style="174" customWidth="1"/>
    <col min="11801" max="11801" width="1.7109375" style="174" customWidth="1"/>
    <col min="11802" max="11804" width="6.7109375" style="174" customWidth="1"/>
    <col min="11805" max="12032" width="11.42578125" style="174"/>
    <col min="12033" max="12033" width="21.42578125" style="174" customWidth="1"/>
    <col min="12034" max="12034" width="8.42578125" style="174" customWidth="1"/>
    <col min="12035" max="12035" width="8.140625" style="174" customWidth="1"/>
    <col min="12036" max="12036" width="7.5703125" style="174" customWidth="1"/>
    <col min="12037" max="12037" width="1.7109375" style="174" customWidth="1"/>
    <col min="12038" max="12040" width="6.7109375" style="174" customWidth="1"/>
    <col min="12041" max="12041" width="1.7109375" style="174" customWidth="1"/>
    <col min="12042" max="12044" width="6.7109375" style="174" customWidth="1"/>
    <col min="12045" max="12045" width="1.7109375" style="174" customWidth="1"/>
    <col min="12046" max="12048" width="6.7109375" style="174" customWidth="1"/>
    <col min="12049" max="12049" width="1.7109375" style="174" customWidth="1"/>
    <col min="12050" max="12052" width="6.7109375" style="174" customWidth="1"/>
    <col min="12053" max="12053" width="1.7109375" style="174" customWidth="1"/>
    <col min="12054" max="12056" width="6.7109375" style="174" customWidth="1"/>
    <col min="12057" max="12057" width="1.7109375" style="174" customWidth="1"/>
    <col min="12058" max="12060" width="6.7109375" style="174" customWidth="1"/>
    <col min="12061" max="12288" width="11.42578125" style="174"/>
    <col min="12289" max="12289" width="21.42578125" style="174" customWidth="1"/>
    <col min="12290" max="12290" width="8.42578125" style="174" customWidth="1"/>
    <col min="12291" max="12291" width="8.140625" style="174" customWidth="1"/>
    <col min="12292" max="12292" width="7.5703125" style="174" customWidth="1"/>
    <col min="12293" max="12293" width="1.7109375" style="174" customWidth="1"/>
    <col min="12294" max="12296" width="6.7109375" style="174" customWidth="1"/>
    <col min="12297" max="12297" width="1.7109375" style="174" customWidth="1"/>
    <col min="12298" max="12300" width="6.7109375" style="174" customWidth="1"/>
    <col min="12301" max="12301" width="1.7109375" style="174" customWidth="1"/>
    <col min="12302" max="12304" width="6.7109375" style="174" customWidth="1"/>
    <col min="12305" max="12305" width="1.7109375" style="174" customWidth="1"/>
    <col min="12306" max="12308" width="6.7109375" style="174" customWidth="1"/>
    <col min="12309" max="12309" width="1.7109375" style="174" customWidth="1"/>
    <col min="12310" max="12312" width="6.7109375" style="174" customWidth="1"/>
    <col min="12313" max="12313" width="1.7109375" style="174" customWidth="1"/>
    <col min="12314" max="12316" width="6.7109375" style="174" customWidth="1"/>
    <col min="12317" max="12544" width="11.42578125" style="174"/>
    <col min="12545" max="12545" width="21.42578125" style="174" customWidth="1"/>
    <col min="12546" max="12546" width="8.42578125" style="174" customWidth="1"/>
    <col min="12547" max="12547" width="8.140625" style="174" customWidth="1"/>
    <col min="12548" max="12548" width="7.5703125" style="174" customWidth="1"/>
    <col min="12549" max="12549" width="1.7109375" style="174" customWidth="1"/>
    <col min="12550" max="12552" width="6.7109375" style="174" customWidth="1"/>
    <col min="12553" max="12553" width="1.7109375" style="174" customWidth="1"/>
    <col min="12554" max="12556" width="6.7109375" style="174" customWidth="1"/>
    <col min="12557" max="12557" width="1.7109375" style="174" customWidth="1"/>
    <col min="12558" max="12560" width="6.7109375" style="174" customWidth="1"/>
    <col min="12561" max="12561" width="1.7109375" style="174" customWidth="1"/>
    <col min="12562" max="12564" width="6.7109375" style="174" customWidth="1"/>
    <col min="12565" max="12565" width="1.7109375" style="174" customWidth="1"/>
    <col min="12566" max="12568" width="6.7109375" style="174" customWidth="1"/>
    <col min="12569" max="12569" width="1.7109375" style="174" customWidth="1"/>
    <col min="12570" max="12572" width="6.7109375" style="174" customWidth="1"/>
    <col min="12573" max="12800" width="11.42578125" style="174"/>
    <col min="12801" max="12801" width="21.42578125" style="174" customWidth="1"/>
    <col min="12802" max="12802" width="8.42578125" style="174" customWidth="1"/>
    <col min="12803" max="12803" width="8.140625" style="174" customWidth="1"/>
    <col min="12804" max="12804" width="7.5703125" style="174" customWidth="1"/>
    <col min="12805" max="12805" width="1.7109375" style="174" customWidth="1"/>
    <col min="12806" max="12808" width="6.7109375" style="174" customWidth="1"/>
    <col min="12809" max="12809" width="1.7109375" style="174" customWidth="1"/>
    <col min="12810" max="12812" width="6.7109375" style="174" customWidth="1"/>
    <col min="12813" max="12813" width="1.7109375" style="174" customWidth="1"/>
    <col min="12814" max="12816" width="6.7109375" style="174" customWidth="1"/>
    <col min="12817" max="12817" width="1.7109375" style="174" customWidth="1"/>
    <col min="12818" max="12820" width="6.7109375" style="174" customWidth="1"/>
    <col min="12821" max="12821" width="1.7109375" style="174" customWidth="1"/>
    <col min="12822" max="12824" width="6.7109375" style="174" customWidth="1"/>
    <col min="12825" max="12825" width="1.7109375" style="174" customWidth="1"/>
    <col min="12826" max="12828" width="6.7109375" style="174" customWidth="1"/>
    <col min="12829" max="13056" width="11.42578125" style="174"/>
    <col min="13057" max="13057" width="21.42578125" style="174" customWidth="1"/>
    <col min="13058" max="13058" width="8.42578125" style="174" customWidth="1"/>
    <col min="13059" max="13059" width="8.140625" style="174" customWidth="1"/>
    <col min="13060" max="13060" width="7.5703125" style="174" customWidth="1"/>
    <col min="13061" max="13061" width="1.7109375" style="174" customWidth="1"/>
    <col min="13062" max="13064" width="6.7109375" style="174" customWidth="1"/>
    <col min="13065" max="13065" width="1.7109375" style="174" customWidth="1"/>
    <col min="13066" max="13068" width="6.7109375" style="174" customWidth="1"/>
    <col min="13069" max="13069" width="1.7109375" style="174" customWidth="1"/>
    <col min="13070" max="13072" width="6.7109375" style="174" customWidth="1"/>
    <col min="13073" max="13073" width="1.7109375" style="174" customWidth="1"/>
    <col min="13074" max="13076" width="6.7109375" style="174" customWidth="1"/>
    <col min="13077" max="13077" width="1.7109375" style="174" customWidth="1"/>
    <col min="13078" max="13080" width="6.7109375" style="174" customWidth="1"/>
    <col min="13081" max="13081" width="1.7109375" style="174" customWidth="1"/>
    <col min="13082" max="13084" width="6.7109375" style="174" customWidth="1"/>
    <col min="13085" max="13312" width="11.42578125" style="174"/>
    <col min="13313" max="13313" width="21.42578125" style="174" customWidth="1"/>
    <col min="13314" max="13314" width="8.42578125" style="174" customWidth="1"/>
    <col min="13315" max="13315" width="8.140625" style="174" customWidth="1"/>
    <col min="13316" max="13316" width="7.5703125" style="174" customWidth="1"/>
    <col min="13317" max="13317" width="1.7109375" style="174" customWidth="1"/>
    <col min="13318" max="13320" width="6.7109375" style="174" customWidth="1"/>
    <col min="13321" max="13321" width="1.7109375" style="174" customWidth="1"/>
    <col min="13322" max="13324" width="6.7109375" style="174" customWidth="1"/>
    <col min="13325" max="13325" width="1.7109375" style="174" customWidth="1"/>
    <col min="13326" max="13328" width="6.7109375" style="174" customWidth="1"/>
    <col min="13329" max="13329" width="1.7109375" style="174" customWidth="1"/>
    <col min="13330" max="13332" width="6.7109375" style="174" customWidth="1"/>
    <col min="13333" max="13333" width="1.7109375" style="174" customWidth="1"/>
    <col min="13334" max="13336" width="6.7109375" style="174" customWidth="1"/>
    <col min="13337" max="13337" width="1.7109375" style="174" customWidth="1"/>
    <col min="13338" max="13340" width="6.7109375" style="174" customWidth="1"/>
    <col min="13341" max="13568" width="11.42578125" style="174"/>
    <col min="13569" max="13569" width="21.42578125" style="174" customWidth="1"/>
    <col min="13570" max="13570" width="8.42578125" style="174" customWidth="1"/>
    <col min="13571" max="13571" width="8.140625" style="174" customWidth="1"/>
    <col min="13572" max="13572" width="7.5703125" style="174" customWidth="1"/>
    <col min="13573" max="13573" width="1.7109375" style="174" customWidth="1"/>
    <col min="13574" max="13576" width="6.7109375" style="174" customWidth="1"/>
    <col min="13577" max="13577" width="1.7109375" style="174" customWidth="1"/>
    <col min="13578" max="13580" width="6.7109375" style="174" customWidth="1"/>
    <col min="13581" max="13581" width="1.7109375" style="174" customWidth="1"/>
    <col min="13582" max="13584" width="6.7109375" style="174" customWidth="1"/>
    <col min="13585" max="13585" width="1.7109375" style="174" customWidth="1"/>
    <col min="13586" max="13588" width="6.7109375" style="174" customWidth="1"/>
    <col min="13589" max="13589" width="1.7109375" style="174" customWidth="1"/>
    <col min="13590" max="13592" width="6.7109375" style="174" customWidth="1"/>
    <col min="13593" max="13593" width="1.7109375" style="174" customWidth="1"/>
    <col min="13594" max="13596" width="6.7109375" style="174" customWidth="1"/>
    <col min="13597" max="13824" width="11.42578125" style="174"/>
    <col min="13825" max="13825" width="21.42578125" style="174" customWidth="1"/>
    <col min="13826" max="13826" width="8.42578125" style="174" customWidth="1"/>
    <col min="13827" max="13827" width="8.140625" style="174" customWidth="1"/>
    <col min="13828" max="13828" width="7.5703125" style="174" customWidth="1"/>
    <col min="13829" max="13829" width="1.7109375" style="174" customWidth="1"/>
    <col min="13830" max="13832" width="6.7109375" style="174" customWidth="1"/>
    <col min="13833" max="13833" width="1.7109375" style="174" customWidth="1"/>
    <col min="13834" max="13836" width="6.7109375" style="174" customWidth="1"/>
    <col min="13837" max="13837" width="1.7109375" style="174" customWidth="1"/>
    <col min="13838" max="13840" width="6.7109375" style="174" customWidth="1"/>
    <col min="13841" max="13841" width="1.7109375" style="174" customWidth="1"/>
    <col min="13842" max="13844" width="6.7109375" style="174" customWidth="1"/>
    <col min="13845" max="13845" width="1.7109375" style="174" customWidth="1"/>
    <col min="13846" max="13848" width="6.7109375" style="174" customWidth="1"/>
    <col min="13849" max="13849" width="1.7109375" style="174" customWidth="1"/>
    <col min="13850" max="13852" width="6.7109375" style="174" customWidth="1"/>
    <col min="13853" max="14080" width="11.42578125" style="174"/>
    <col min="14081" max="14081" width="21.42578125" style="174" customWidth="1"/>
    <col min="14082" max="14082" width="8.42578125" style="174" customWidth="1"/>
    <col min="14083" max="14083" width="8.140625" style="174" customWidth="1"/>
    <col min="14084" max="14084" width="7.5703125" style="174" customWidth="1"/>
    <col min="14085" max="14085" width="1.7109375" style="174" customWidth="1"/>
    <col min="14086" max="14088" width="6.7109375" style="174" customWidth="1"/>
    <col min="14089" max="14089" width="1.7109375" style="174" customWidth="1"/>
    <col min="14090" max="14092" width="6.7109375" style="174" customWidth="1"/>
    <col min="14093" max="14093" width="1.7109375" style="174" customWidth="1"/>
    <col min="14094" max="14096" width="6.7109375" style="174" customWidth="1"/>
    <col min="14097" max="14097" width="1.7109375" style="174" customWidth="1"/>
    <col min="14098" max="14100" width="6.7109375" style="174" customWidth="1"/>
    <col min="14101" max="14101" width="1.7109375" style="174" customWidth="1"/>
    <col min="14102" max="14104" width="6.7109375" style="174" customWidth="1"/>
    <col min="14105" max="14105" width="1.7109375" style="174" customWidth="1"/>
    <col min="14106" max="14108" width="6.7109375" style="174" customWidth="1"/>
    <col min="14109" max="14336" width="11.42578125" style="174"/>
    <col min="14337" max="14337" width="21.42578125" style="174" customWidth="1"/>
    <col min="14338" max="14338" width="8.42578125" style="174" customWidth="1"/>
    <col min="14339" max="14339" width="8.140625" style="174" customWidth="1"/>
    <col min="14340" max="14340" width="7.5703125" style="174" customWidth="1"/>
    <col min="14341" max="14341" width="1.7109375" style="174" customWidth="1"/>
    <col min="14342" max="14344" width="6.7109375" style="174" customWidth="1"/>
    <col min="14345" max="14345" width="1.7109375" style="174" customWidth="1"/>
    <col min="14346" max="14348" width="6.7109375" style="174" customWidth="1"/>
    <col min="14349" max="14349" width="1.7109375" style="174" customWidth="1"/>
    <col min="14350" max="14352" width="6.7109375" style="174" customWidth="1"/>
    <col min="14353" max="14353" width="1.7109375" style="174" customWidth="1"/>
    <col min="14354" max="14356" width="6.7109375" style="174" customWidth="1"/>
    <col min="14357" max="14357" width="1.7109375" style="174" customWidth="1"/>
    <col min="14358" max="14360" width="6.7109375" style="174" customWidth="1"/>
    <col min="14361" max="14361" width="1.7109375" style="174" customWidth="1"/>
    <col min="14362" max="14364" width="6.7109375" style="174" customWidth="1"/>
    <col min="14365" max="14592" width="11.42578125" style="174"/>
    <col min="14593" max="14593" width="21.42578125" style="174" customWidth="1"/>
    <col min="14594" max="14594" width="8.42578125" style="174" customWidth="1"/>
    <col min="14595" max="14595" width="8.140625" style="174" customWidth="1"/>
    <col min="14596" max="14596" width="7.5703125" style="174" customWidth="1"/>
    <col min="14597" max="14597" width="1.7109375" style="174" customWidth="1"/>
    <col min="14598" max="14600" width="6.7109375" style="174" customWidth="1"/>
    <col min="14601" max="14601" width="1.7109375" style="174" customWidth="1"/>
    <col min="14602" max="14604" width="6.7109375" style="174" customWidth="1"/>
    <col min="14605" max="14605" width="1.7109375" style="174" customWidth="1"/>
    <col min="14606" max="14608" width="6.7109375" style="174" customWidth="1"/>
    <col min="14609" max="14609" width="1.7109375" style="174" customWidth="1"/>
    <col min="14610" max="14612" width="6.7109375" style="174" customWidth="1"/>
    <col min="14613" max="14613" width="1.7109375" style="174" customWidth="1"/>
    <col min="14614" max="14616" width="6.7109375" style="174" customWidth="1"/>
    <col min="14617" max="14617" width="1.7109375" style="174" customWidth="1"/>
    <col min="14618" max="14620" width="6.7109375" style="174" customWidth="1"/>
    <col min="14621" max="14848" width="11.42578125" style="174"/>
    <col min="14849" max="14849" width="21.42578125" style="174" customWidth="1"/>
    <col min="14850" max="14850" width="8.42578125" style="174" customWidth="1"/>
    <col min="14851" max="14851" width="8.140625" style="174" customWidth="1"/>
    <col min="14852" max="14852" width="7.5703125" style="174" customWidth="1"/>
    <col min="14853" max="14853" width="1.7109375" style="174" customWidth="1"/>
    <col min="14854" max="14856" width="6.7109375" style="174" customWidth="1"/>
    <col min="14857" max="14857" width="1.7109375" style="174" customWidth="1"/>
    <col min="14858" max="14860" width="6.7109375" style="174" customWidth="1"/>
    <col min="14861" max="14861" width="1.7109375" style="174" customWidth="1"/>
    <col min="14862" max="14864" width="6.7109375" style="174" customWidth="1"/>
    <col min="14865" max="14865" width="1.7109375" style="174" customWidth="1"/>
    <col min="14866" max="14868" width="6.7109375" style="174" customWidth="1"/>
    <col min="14869" max="14869" width="1.7109375" style="174" customWidth="1"/>
    <col min="14870" max="14872" width="6.7109375" style="174" customWidth="1"/>
    <col min="14873" max="14873" width="1.7109375" style="174" customWidth="1"/>
    <col min="14874" max="14876" width="6.7109375" style="174" customWidth="1"/>
    <col min="14877" max="15104" width="11.42578125" style="174"/>
    <col min="15105" max="15105" width="21.42578125" style="174" customWidth="1"/>
    <col min="15106" max="15106" width="8.42578125" style="174" customWidth="1"/>
    <col min="15107" max="15107" width="8.140625" style="174" customWidth="1"/>
    <col min="15108" max="15108" width="7.5703125" style="174" customWidth="1"/>
    <col min="15109" max="15109" width="1.7109375" style="174" customWidth="1"/>
    <col min="15110" max="15112" width="6.7109375" style="174" customWidth="1"/>
    <col min="15113" max="15113" width="1.7109375" style="174" customWidth="1"/>
    <col min="15114" max="15116" width="6.7109375" style="174" customWidth="1"/>
    <col min="15117" max="15117" width="1.7109375" style="174" customWidth="1"/>
    <col min="15118" max="15120" width="6.7109375" style="174" customWidth="1"/>
    <col min="15121" max="15121" width="1.7109375" style="174" customWidth="1"/>
    <col min="15122" max="15124" width="6.7109375" style="174" customWidth="1"/>
    <col min="15125" max="15125" width="1.7109375" style="174" customWidth="1"/>
    <col min="15126" max="15128" width="6.7109375" style="174" customWidth="1"/>
    <col min="15129" max="15129" width="1.7109375" style="174" customWidth="1"/>
    <col min="15130" max="15132" width="6.7109375" style="174" customWidth="1"/>
    <col min="15133" max="15360" width="11.42578125" style="174"/>
    <col min="15361" max="15361" width="21.42578125" style="174" customWidth="1"/>
    <col min="15362" max="15362" width="8.42578125" style="174" customWidth="1"/>
    <col min="15363" max="15363" width="8.140625" style="174" customWidth="1"/>
    <col min="15364" max="15364" width="7.5703125" style="174" customWidth="1"/>
    <col min="15365" max="15365" width="1.7109375" style="174" customWidth="1"/>
    <col min="15366" max="15368" width="6.7109375" style="174" customWidth="1"/>
    <col min="15369" max="15369" width="1.7109375" style="174" customWidth="1"/>
    <col min="15370" max="15372" width="6.7109375" style="174" customWidth="1"/>
    <col min="15373" max="15373" width="1.7109375" style="174" customWidth="1"/>
    <col min="15374" max="15376" width="6.7109375" style="174" customWidth="1"/>
    <col min="15377" max="15377" width="1.7109375" style="174" customWidth="1"/>
    <col min="15378" max="15380" width="6.7109375" style="174" customWidth="1"/>
    <col min="15381" max="15381" width="1.7109375" style="174" customWidth="1"/>
    <col min="15382" max="15384" width="6.7109375" style="174" customWidth="1"/>
    <col min="15385" max="15385" width="1.7109375" style="174" customWidth="1"/>
    <col min="15386" max="15388" width="6.7109375" style="174" customWidth="1"/>
    <col min="15389" max="15616" width="11.42578125" style="174"/>
    <col min="15617" max="15617" width="21.42578125" style="174" customWidth="1"/>
    <col min="15618" max="15618" width="8.42578125" style="174" customWidth="1"/>
    <col min="15619" max="15619" width="8.140625" style="174" customWidth="1"/>
    <col min="15620" max="15620" width="7.5703125" style="174" customWidth="1"/>
    <col min="15621" max="15621" width="1.7109375" style="174" customWidth="1"/>
    <col min="15622" max="15624" width="6.7109375" style="174" customWidth="1"/>
    <col min="15625" max="15625" width="1.7109375" style="174" customWidth="1"/>
    <col min="15626" max="15628" width="6.7109375" style="174" customWidth="1"/>
    <col min="15629" max="15629" width="1.7109375" style="174" customWidth="1"/>
    <col min="15630" max="15632" width="6.7109375" style="174" customWidth="1"/>
    <col min="15633" max="15633" width="1.7109375" style="174" customWidth="1"/>
    <col min="15634" max="15636" width="6.7109375" style="174" customWidth="1"/>
    <col min="15637" max="15637" width="1.7109375" style="174" customWidth="1"/>
    <col min="15638" max="15640" width="6.7109375" style="174" customWidth="1"/>
    <col min="15641" max="15641" width="1.7109375" style="174" customWidth="1"/>
    <col min="15642" max="15644" width="6.7109375" style="174" customWidth="1"/>
    <col min="15645" max="15872" width="11.42578125" style="174"/>
    <col min="15873" max="15873" width="21.42578125" style="174" customWidth="1"/>
    <col min="15874" max="15874" width="8.42578125" style="174" customWidth="1"/>
    <col min="15875" max="15875" width="8.140625" style="174" customWidth="1"/>
    <col min="15876" max="15876" width="7.5703125" style="174" customWidth="1"/>
    <col min="15877" max="15877" width="1.7109375" style="174" customWidth="1"/>
    <col min="15878" max="15880" width="6.7109375" style="174" customWidth="1"/>
    <col min="15881" max="15881" width="1.7109375" style="174" customWidth="1"/>
    <col min="15882" max="15884" width="6.7109375" style="174" customWidth="1"/>
    <col min="15885" max="15885" width="1.7109375" style="174" customWidth="1"/>
    <col min="15886" max="15888" width="6.7109375" style="174" customWidth="1"/>
    <col min="15889" max="15889" width="1.7109375" style="174" customWidth="1"/>
    <col min="15890" max="15892" width="6.7109375" style="174" customWidth="1"/>
    <col min="15893" max="15893" width="1.7109375" style="174" customWidth="1"/>
    <col min="15894" max="15896" width="6.7109375" style="174" customWidth="1"/>
    <col min="15897" max="15897" width="1.7109375" style="174" customWidth="1"/>
    <col min="15898" max="15900" width="6.7109375" style="174" customWidth="1"/>
    <col min="15901" max="16128" width="11.42578125" style="174"/>
    <col min="16129" max="16129" width="21.42578125" style="174" customWidth="1"/>
    <col min="16130" max="16130" width="8.42578125" style="174" customWidth="1"/>
    <col min="16131" max="16131" width="8.140625" style="174" customWidth="1"/>
    <col min="16132" max="16132" width="7.5703125" style="174" customWidth="1"/>
    <col min="16133" max="16133" width="1.7109375" style="174" customWidth="1"/>
    <col min="16134" max="16136" width="6.7109375" style="174" customWidth="1"/>
    <col min="16137" max="16137" width="1.7109375" style="174" customWidth="1"/>
    <col min="16138" max="16140" width="6.7109375" style="174" customWidth="1"/>
    <col min="16141" max="16141" width="1.7109375" style="174" customWidth="1"/>
    <col min="16142" max="16144" width="6.7109375" style="174" customWidth="1"/>
    <col min="16145" max="16145" width="1.7109375" style="174" customWidth="1"/>
    <col min="16146" max="16148" width="6.7109375" style="174" customWidth="1"/>
    <col min="16149" max="16149" width="1.7109375" style="174" customWidth="1"/>
    <col min="16150" max="16152" width="6.7109375" style="174" customWidth="1"/>
    <col min="16153" max="16153" width="1.7109375" style="174" customWidth="1"/>
    <col min="16154" max="16156" width="6.7109375" style="174" customWidth="1"/>
    <col min="16157" max="16384" width="11.42578125" style="174"/>
  </cols>
  <sheetData>
    <row r="1" spans="1:33" s="166" customFormat="1" ht="15" customHeight="1" x14ac:dyDescent="0.2">
      <c r="A1" s="308" t="s">
        <v>292</v>
      </c>
      <c r="B1" s="308"/>
      <c r="C1" s="308"/>
      <c r="D1" s="308"/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174"/>
      <c r="AD1" s="174"/>
      <c r="AE1" s="286" t="s">
        <v>362</v>
      </c>
      <c r="AF1" s="286"/>
      <c r="AG1" s="174"/>
    </row>
    <row r="2" spans="1:33" s="166" customFormat="1" ht="15" customHeight="1" x14ac:dyDescent="0.2">
      <c r="A2" s="307" t="s">
        <v>132</v>
      </c>
      <c r="B2" s="307"/>
      <c r="C2" s="307"/>
      <c r="D2" s="307"/>
      <c r="E2" s="307"/>
      <c r="F2" s="307"/>
      <c r="G2" s="307"/>
      <c r="H2" s="307"/>
      <c r="I2" s="307"/>
      <c r="J2" s="307"/>
      <c r="K2" s="307"/>
      <c r="L2" s="307"/>
      <c r="M2" s="307"/>
      <c r="N2" s="307"/>
      <c r="O2" s="307"/>
      <c r="P2" s="307"/>
      <c r="Q2" s="307"/>
      <c r="R2" s="307"/>
      <c r="S2" s="307"/>
      <c r="T2" s="307"/>
      <c r="U2" s="307"/>
      <c r="V2" s="307"/>
      <c r="W2" s="307"/>
      <c r="X2" s="307"/>
      <c r="Y2" s="307"/>
      <c r="Z2" s="307"/>
      <c r="AA2" s="307"/>
      <c r="AB2" s="307"/>
      <c r="AC2" s="174"/>
      <c r="AD2" s="174"/>
      <c r="AE2" s="286"/>
      <c r="AF2" s="286"/>
      <c r="AG2" s="174"/>
    </row>
    <row r="3" spans="1:33" s="166" customFormat="1" ht="15" customHeight="1" x14ac:dyDescent="0.2">
      <c r="A3" s="308" t="s">
        <v>257</v>
      </c>
      <c r="B3" s="308"/>
      <c r="C3" s="308"/>
      <c r="D3" s="308"/>
      <c r="E3" s="308"/>
      <c r="F3" s="308"/>
      <c r="G3" s="308"/>
      <c r="H3" s="308"/>
      <c r="I3" s="308"/>
      <c r="J3" s="308"/>
      <c r="K3" s="308"/>
      <c r="L3" s="308"/>
      <c r="M3" s="308"/>
      <c r="N3" s="308"/>
      <c r="O3" s="308"/>
      <c r="P3" s="308"/>
      <c r="Q3" s="308"/>
      <c r="R3" s="308"/>
      <c r="S3" s="308"/>
      <c r="T3" s="308"/>
      <c r="U3" s="308"/>
      <c r="V3" s="308"/>
      <c r="W3" s="308"/>
      <c r="X3" s="308"/>
      <c r="Y3" s="308"/>
      <c r="Z3" s="308"/>
      <c r="AA3" s="308"/>
      <c r="AB3" s="308"/>
      <c r="AC3" s="174"/>
      <c r="AD3" s="174"/>
      <c r="AE3" s="174"/>
      <c r="AF3" s="174"/>
      <c r="AG3" s="174"/>
    </row>
    <row r="4" spans="1:33" s="166" customFormat="1" ht="15" customHeight="1" x14ac:dyDescent="0.2">
      <c r="A4" s="307" t="s">
        <v>258</v>
      </c>
      <c r="B4" s="307"/>
      <c r="C4" s="307"/>
      <c r="D4" s="307"/>
      <c r="E4" s="307"/>
      <c r="F4" s="307"/>
      <c r="G4" s="307"/>
      <c r="H4" s="307"/>
      <c r="I4" s="307"/>
      <c r="J4" s="307"/>
      <c r="K4" s="307"/>
      <c r="L4" s="307"/>
      <c r="M4" s="307"/>
      <c r="N4" s="307"/>
      <c r="O4" s="307"/>
      <c r="P4" s="307"/>
      <c r="Q4" s="307"/>
      <c r="R4" s="307"/>
      <c r="S4" s="307"/>
      <c r="T4" s="307"/>
      <c r="U4" s="307"/>
      <c r="V4" s="307"/>
      <c r="W4" s="307"/>
      <c r="X4" s="307"/>
      <c r="Y4" s="307"/>
      <c r="Z4" s="307"/>
      <c r="AA4" s="307"/>
      <c r="AB4" s="307"/>
      <c r="AC4" s="174"/>
      <c r="AD4" s="174"/>
      <c r="AE4" s="174"/>
      <c r="AF4" s="174"/>
      <c r="AG4" s="174"/>
    </row>
    <row r="5" spans="1:33" s="166" customFormat="1" ht="15" customHeight="1" x14ac:dyDescent="0.2">
      <c r="A5" s="307" t="s">
        <v>259</v>
      </c>
      <c r="B5" s="307"/>
      <c r="C5" s="307"/>
      <c r="D5" s="307"/>
      <c r="E5" s="307"/>
      <c r="F5" s="307"/>
      <c r="G5" s="307"/>
      <c r="H5" s="307"/>
      <c r="I5" s="307"/>
      <c r="J5" s="307"/>
      <c r="K5" s="307"/>
      <c r="L5" s="307"/>
      <c r="M5" s="307"/>
      <c r="N5" s="307"/>
      <c r="O5" s="307"/>
      <c r="P5" s="307"/>
      <c r="Q5" s="307"/>
      <c r="R5" s="307"/>
      <c r="S5" s="307"/>
      <c r="T5" s="307"/>
      <c r="U5" s="307"/>
      <c r="V5" s="307"/>
      <c r="W5" s="307"/>
      <c r="X5" s="307"/>
      <c r="Y5" s="307"/>
      <c r="Z5" s="307"/>
      <c r="AA5" s="307"/>
      <c r="AB5" s="307"/>
      <c r="AC5" s="174"/>
      <c r="AD5" s="174"/>
      <c r="AE5" s="174"/>
      <c r="AF5" s="174"/>
      <c r="AG5" s="174"/>
    </row>
    <row r="6" spans="1:33" s="166" customFormat="1" ht="15" customHeight="1" thickBot="1" x14ac:dyDescent="0.25">
      <c r="A6" s="122"/>
      <c r="B6" s="137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137"/>
      <c r="Y6" s="137"/>
      <c r="Z6" s="137"/>
      <c r="AA6" s="137"/>
      <c r="AB6" s="137"/>
      <c r="AC6" s="174"/>
      <c r="AD6" s="174"/>
      <c r="AE6" s="174"/>
      <c r="AF6" s="174"/>
      <c r="AG6" s="174"/>
    </row>
    <row r="7" spans="1:33" ht="15" customHeight="1" x14ac:dyDescent="0.2">
      <c r="A7" s="305" t="s">
        <v>567</v>
      </c>
      <c r="B7" s="302" t="s">
        <v>19</v>
      </c>
      <c r="C7" s="302"/>
      <c r="D7" s="302"/>
      <c r="E7" s="111"/>
      <c r="F7" s="302" t="s">
        <v>116</v>
      </c>
      <c r="G7" s="302"/>
      <c r="H7" s="302"/>
      <c r="I7" s="111"/>
      <c r="J7" s="302" t="s">
        <v>117</v>
      </c>
      <c r="K7" s="302"/>
      <c r="L7" s="302"/>
      <c r="M7" s="111"/>
      <c r="N7" s="302" t="s">
        <v>118</v>
      </c>
      <c r="O7" s="302"/>
      <c r="P7" s="302"/>
      <c r="Q7" s="111"/>
      <c r="R7" s="302" t="s">
        <v>119</v>
      </c>
      <c r="S7" s="302"/>
      <c r="T7" s="302"/>
      <c r="U7" s="111"/>
      <c r="V7" s="302" t="s">
        <v>120</v>
      </c>
      <c r="W7" s="302"/>
      <c r="X7" s="302"/>
      <c r="Y7" s="111"/>
      <c r="Z7" s="302" t="s">
        <v>121</v>
      </c>
      <c r="AA7" s="302"/>
      <c r="AB7" s="302"/>
    </row>
    <row r="8" spans="1:33" ht="15" customHeight="1" thickBot="1" x14ac:dyDescent="0.25">
      <c r="A8" s="306"/>
      <c r="B8" s="112" t="s">
        <v>70</v>
      </c>
      <c r="C8" s="112" t="s">
        <v>71</v>
      </c>
      <c r="D8" s="112" t="s">
        <v>72</v>
      </c>
      <c r="E8" s="113"/>
      <c r="F8" s="112" t="s">
        <v>70</v>
      </c>
      <c r="G8" s="112" t="s">
        <v>71</v>
      </c>
      <c r="H8" s="112" t="s">
        <v>72</v>
      </c>
      <c r="I8" s="113"/>
      <c r="J8" s="112" t="s">
        <v>70</v>
      </c>
      <c r="K8" s="112" t="s">
        <v>71</v>
      </c>
      <c r="L8" s="112" t="s">
        <v>72</v>
      </c>
      <c r="M8" s="113"/>
      <c r="N8" s="112" t="s">
        <v>70</v>
      </c>
      <c r="O8" s="112" t="s">
        <v>71</v>
      </c>
      <c r="P8" s="112" t="s">
        <v>72</v>
      </c>
      <c r="Q8" s="113"/>
      <c r="R8" s="112" t="s">
        <v>70</v>
      </c>
      <c r="S8" s="112" t="s">
        <v>71</v>
      </c>
      <c r="T8" s="112" t="s">
        <v>72</v>
      </c>
      <c r="U8" s="113"/>
      <c r="V8" s="112" t="s">
        <v>70</v>
      </c>
      <c r="W8" s="112" t="s">
        <v>71</v>
      </c>
      <c r="X8" s="112" t="s">
        <v>72</v>
      </c>
      <c r="Y8" s="113"/>
      <c r="Z8" s="112" t="s">
        <v>70</v>
      </c>
      <c r="AA8" s="112" t="s">
        <v>71</v>
      </c>
      <c r="AB8" s="112" t="s">
        <v>72</v>
      </c>
    </row>
    <row r="9" spans="1:33" s="166" customFormat="1" ht="15" customHeight="1" x14ac:dyDescent="0.2">
      <c r="A9" s="114"/>
      <c r="B9" s="115"/>
      <c r="C9" s="115"/>
      <c r="D9" s="115"/>
      <c r="E9" s="116"/>
      <c r="F9" s="115"/>
      <c r="G9" s="115"/>
      <c r="H9" s="115"/>
      <c r="I9" s="116"/>
      <c r="J9" s="115"/>
      <c r="K9" s="115"/>
      <c r="L9" s="115"/>
      <c r="M9" s="116"/>
      <c r="N9" s="115"/>
      <c r="O9" s="115"/>
      <c r="P9" s="115"/>
      <c r="Q9" s="116"/>
      <c r="R9" s="115"/>
      <c r="S9" s="115"/>
      <c r="T9" s="115"/>
      <c r="U9" s="116"/>
      <c r="V9" s="115"/>
      <c r="W9" s="115"/>
      <c r="X9" s="115"/>
      <c r="Y9" s="116"/>
      <c r="Z9" s="115"/>
      <c r="AA9" s="115"/>
      <c r="AB9" s="115"/>
      <c r="AC9" s="174"/>
      <c r="AD9" s="174"/>
      <c r="AE9" s="174"/>
      <c r="AF9" s="174"/>
      <c r="AG9" s="174"/>
    </row>
    <row r="10" spans="1:33" s="166" customFormat="1" ht="15" customHeight="1" x14ac:dyDescent="0.2">
      <c r="A10" s="138" t="s">
        <v>19</v>
      </c>
      <c r="B10" s="155">
        <f t="shared" ref="B10:D11" si="0">+B16+B22</f>
        <v>299388</v>
      </c>
      <c r="C10" s="155">
        <f t="shared" si="0"/>
        <v>148197</v>
      </c>
      <c r="D10" s="155">
        <f t="shared" si="0"/>
        <v>151191</v>
      </c>
      <c r="E10" s="155"/>
      <c r="F10" s="155">
        <f t="shared" ref="F10:H12" si="1">+F16+F22</f>
        <v>76004</v>
      </c>
      <c r="G10" s="155">
        <f t="shared" si="1"/>
        <v>39448</v>
      </c>
      <c r="H10" s="155">
        <f t="shared" si="1"/>
        <v>36556</v>
      </c>
      <c r="I10" s="155"/>
      <c r="J10" s="155">
        <f t="shared" ref="J10:L12" si="2">+J16+J22</f>
        <v>62968</v>
      </c>
      <c r="K10" s="155">
        <f t="shared" si="2"/>
        <v>31843</v>
      </c>
      <c r="L10" s="155">
        <f t="shared" si="2"/>
        <v>31125</v>
      </c>
      <c r="M10" s="155"/>
      <c r="N10" s="155">
        <f t="shared" ref="N10:P12" si="3">+N16+N22</f>
        <v>53069</v>
      </c>
      <c r="O10" s="155">
        <f t="shared" si="3"/>
        <v>26117</v>
      </c>
      <c r="P10" s="155">
        <f t="shared" si="3"/>
        <v>26952</v>
      </c>
      <c r="Q10" s="155"/>
      <c r="R10" s="155">
        <f t="shared" ref="R10:T12" si="4">+R16+R22</f>
        <v>53046</v>
      </c>
      <c r="S10" s="155">
        <f t="shared" si="4"/>
        <v>25606</v>
      </c>
      <c r="T10" s="155">
        <f t="shared" si="4"/>
        <v>27440</v>
      </c>
      <c r="U10" s="155"/>
      <c r="V10" s="155">
        <f t="shared" ref="V10:X12" si="5">+V16+V22</f>
        <v>43025</v>
      </c>
      <c r="W10" s="155">
        <f t="shared" si="5"/>
        <v>20064</v>
      </c>
      <c r="X10" s="155">
        <f t="shared" si="5"/>
        <v>22961</v>
      </c>
      <c r="Y10" s="155"/>
      <c r="Z10" s="155">
        <f t="shared" ref="Z10:AB12" si="6">+Z16+Z22</f>
        <v>11276</v>
      </c>
      <c r="AA10" s="155">
        <f t="shared" si="6"/>
        <v>5119</v>
      </c>
      <c r="AB10" s="155">
        <f t="shared" si="6"/>
        <v>6157</v>
      </c>
      <c r="AC10" s="174"/>
      <c r="AD10" s="174"/>
      <c r="AE10" s="174"/>
      <c r="AF10" s="174"/>
      <c r="AG10" s="174"/>
    </row>
    <row r="11" spans="1:33" s="166" customFormat="1" ht="15" customHeight="1" x14ac:dyDescent="0.2">
      <c r="A11" s="118" t="s">
        <v>73</v>
      </c>
      <c r="B11" s="117">
        <f t="shared" si="0"/>
        <v>259725</v>
      </c>
      <c r="C11" s="117">
        <f t="shared" si="0"/>
        <v>128442</v>
      </c>
      <c r="D11" s="117">
        <f t="shared" si="0"/>
        <v>131283</v>
      </c>
      <c r="E11" s="117"/>
      <c r="F11" s="117">
        <f t="shared" si="1"/>
        <v>67654</v>
      </c>
      <c r="G11" s="117">
        <f t="shared" si="1"/>
        <v>35196</v>
      </c>
      <c r="H11" s="117">
        <f t="shared" si="1"/>
        <v>32458</v>
      </c>
      <c r="I11" s="117"/>
      <c r="J11" s="117">
        <f t="shared" si="2"/>
        <v>55231</v>
      </c>
      <c r="K11" s="117">
        <f t="shared" si="2"/>
        <v>28011</v>
      </c>
      <c r="L11" s="117">
        <f t="shared" si="2"/>
        <v>27220</v>
      </c>
      <c r="M11" s="117"/>
      <c r="N11" s="117">
        <f t="shared" si="3"/>
        <v>45244</v>
      </c>
      <c r="O11" s="117">
        <f t="shared" si="3"/>
        <v>22205</v>
      </c>
      <c r="P11" s="117">
        <f t="shared" si="3"/>
        <v>23039</v>
      </c>
      <c r="Q11" s="117"/>
      <c r="R11" s="117">
        <f t="shared" si="4"/>
        <v>45241</v>
      </c>
      <c r="S11" s="117">
        <f t="shared" si="4"/>
        <v>21729</v>
      </c>
      <c r="T11" s="117">
        <f t="shared" si="4"/>
        <v>23512</v>
      </c>
      <c r="U11" s="117"/>
      <c r="V11" s="117">
        <f t="shared" si="5"/>
        <v>35827</v>
      </c>
      <c r="W11" s="117">
        <f t="shared" si="5"/>
        <v>16554</v>
      </c>
      <c r="X11" s="117">
        <f t="shared" si="5"/>
        <v>19273</v>
      </c>
      <c r="Y11" s="117"/>
      <c r="Z11" s="117">
        <f t="shared" si="6"/>
        <v>10528</v>
      </c>
      <c r="AA11" s="117">
        <f t="shared" si="6"/>
        <v>4747</v>
      </c>
      <c r="AB11" s="117">
        <f t="shared" si="6"/>
        <v>5781</v>
      </c>
      <c r="AC11" s="174"/>
      <c r="AD11" s="174"/>
      <c r="AE11" s="174"/>
      <c r="AF11" s="174"/>
      <c r="AG11" s="174"/>
    </row>
    <row r="12" spans="1:33" s="166" customFormat="1" ht="15" customHeight="1" x14ac:dyDescent="0.2">
      <c r="A12" s="118" t="s">
        <v>74</v>
      </c>
      <c r="B12" s="117">
        <f>+B18+B24</f>
        <v>28009</v>
      </c>
      <c r="C12" s="117">
        <f>+C18+C24</f>
        <v>14257</v>
      </c>
      <c r="D12" s="117">
        <f>+D18+D24</f>
        <v>13752</v>
      </c>
      <c r="E12" s="117"/>
      <c r="F12" s="117">
        <f t="shared" si="1"/>
        <v>5892</v>
      </c>
      <c r="G12" s="117">
        <f t="shared" si="1"/>
        <v>3066</v>
      </c>
      <c r="H12" s="117">
        <f t="shared" si="1"/>
        <v>2826</v>
      </c>
      <c r="I12" s="117"/>
      <c r="J12" s="117">
        <f t="shared" si="2"/>
        <v>5498</v>
      </c>
      <c r="K12" s="117">
        <f t="shared" si="2"/>
        <v>2796</v>
      </c>
      <c r="L12" s="117">
        <f t="shared" si="2"/>
        <v>2702</v>
      </c>
      <c r="M12" s="117"/>
      <c r="N12" s="117">
        <f t="shared" si="3"/>
        <v>5652</v>
      </c>
      <c r="O12" s="117">
        <f t="shared" si="3"/>
        <v>2879</v>
      </c>
      <c r="P12" s="117">
        <f t="shared" si="3"/>
        <v>2773</v>
      </c>
      <c r="Q12" s="117"/>
      <c r="R12" s="117">
        <f t="shared" si="4"/>
        <v>5494</v>
      </c>
      <c r="S12" s="117">
        <f t="shared" si="4"/>
        <v>2817</v>
      </c>
      <c r="T12" s="117">
        <f t="shared" si="4"/>
        <v>2677</v>
      </c>
      <c r="U12" s="117"/>
      <c r="V12" s="117">
        <f t="shared" si="5"/>
        <v>5134</v>
      </c>
      <c r="W12" s="117">
        <f t="shared" si="5"/>
        <v>2560</v>
      </c>
      <c r="X12" s="117">
        <f t="shared" si="5"/>
        <v>2574</v>
      </c>
      <c r="Y12" s="117"/>
      <c r="Z12" s="117">
        <f t="shared" si="6"/>
        <v>339</v>
      </c>
      <c r="AA12" s="117">
        <f t="shared" si="6"/>
        <v>139</v>
      </c>
      <c r="AB12" s="117">
        <f t="shared" si="6"/>
        <v>200</v>
      </c>
      <c r="AC12" s="174"/>
      <c r="AD12" s="174"/>
      <c r="AE12" s="174"/>
      <c r="AF12" s="174"/>
      <c r="AG12" s="174"/>
    </row>
    <row r="13" spans="1:33" s="166" customFormat="1" ht="15" customHeight="1" x14ac:dyDescent="0.2">
      <c r="A13" s="118" t="s">
        <v>267</v>
      </c>
      <c r="B13" s="117">
        <f>+B19</f>
        <v>11654</v>
      </c>
      <c r="C13" s="117">
        <f>+C19</f>
        <v>5498</v>
      </c>
      <c r="D13" s="117">
        <f>+D19</f>
        <v>6156</v>
      </c>
      <c r="E13" s="117"/>
      <c r="F13" s="117">
        <f>+F19</f>
        <v>2458</v>
      </c>
      <c r="G13" s="117">
        <f>+G19</f>
        <v>1186</v>
      </c>
      <c r="H13" s="117">
        <f>+H19</f>
        <v>1272</v>
      </c>
      <c r="I13" s="117"/>
      <c r="J13" s="117">
        <f>+J19</f>
        <v>2239</v>
      </c>
      <c r="K13" s="117">
        <f>+K19</f>
        <v>1036</v>
      </c>
      <c r="L13" s="117">
        <f>+L19</f>
        <v>1203</v>
      </c>
      <c r="M13" s="117"/>
      <c r="N13" s="117">
        <f>+N19</f>
        <v>2173</v>
      </c>
      <c r="O13" s="117">
        <f>+O19</f>
        <v>1033</v>
      </c>
      <c r="P13" s="117">
        <f>+P19</f>
        <v>1140</v>
      </c>
      <c r="Q13" s="117"/>
      <c r="R13" s="117">
        <f>+R19</f>
        <v>2311</v>
      </c>
      <c r="S13" s="117">
        <f>+S19</f>
        <v>1060</v>
      </c>
      <c r="T13" s="117">
        <f>+T19</f>
        <v>1251</v>
      </c>
      <c r="U13" s="117"/>
      <c r="V13" s="117">
        <f>+V19</f>
        <v>2064</v>
      </c>
      <c r="W13" s="117">
        <f>+W19</f>
        <v>950</v>
      </c>
      <c r="X13" s="117">
        <f>+X19</f>
        <v>1114</v>
      </c>
      <c r="Y13" s="117"/>
      <c r="Z13" s="117">
        <f>+Z19</f>
        <v>409</v>
      </c>
      <c r="AA13" s="117">
        <f>+AA19</f>
        <v>233</v>
      </c>
      <c r="AB13" s="117">
        <f>+AB19</f>
        <v>176</v>
      </c>
      <c r="AC13" s="174"/>
      <c r="AD13" s="174"/>
      <c r="AE13" s="174"/>
      <c r="AF13" s="174"/>
      <c r="AG13" s="174"/>
    </row>
    <row r="14" spans="1:33" s="166" customFormat="1" ht="15" customHeight="1" x14ac:dyDescent="0.2">
      <c r="A14" s="114"/>
      <c r="B14" s="119"/>
      <c r="C14" s="119"/>
      <c r="D14" s="119"/>
      <c r="E14" s="119"/>
      <c r="F14" s="119"/>
      <c r="G14" s="119"/>
      <c r="H14" s="119"/>
      <c r="I14" s="119"/>
      <c r="J14" s="119"/>
      <c r="K14" s="119"/>
      <c r="L14" s="119"/>
      <c r="M14" s="119"/>
      <c r="N14" s="119"/>
      <c r="O14" s="119"/>
      <c r="P14" s="119"/>
      <c r="Q14" s="119"/>
      <c r="R14" s="119"/>
      <c r="S14" s="119"/>
      <c r="T14" s="119"/>
      <c r="U14" s="119"/>
      <c r="V14" s="119"/>
      <c r="W14" s="119"/>
      <c r="X14" s="119"/>
      <c r="Y14" s="119"/>
      <c r="Z14" s="119"/>
      <c r="AA14" s="119"/>
      <c r="AB14" s="119"/>
      <c r="AC14" s="174"/>
      <c r="AD14" s="174"/>
      <c r="AE14" s="174"/>
      <c r="AF14" s="174"/>
      <c r="AG14" s="174"/>
    </row>
    <row r="15" spans="1:33" s="166" customFormat="1" ht="15" customHeight="1" x14ac:dyDescent="0.2">
      <c r="A15" s="138" t="s">
        <v>568</v>
      </c>
      <c r="B15" s="119"/>
      <c r="C15" s="119"/>
      <c r="D15" s="119"/>
      <c r="E15" s="120"/>
      <c r="F15" s="119"/>
      <c r="G15" s="119"/>
      <c r="H15" s="119"/>
      <c r="I15" s="120"/>
      <c r="J15" s="119"/>
      <c r="K15" s="119"/>
      <c r="L15" s="119"/>
      <c r="M15" s="120"/>
      <c r="N15" s="119"/>
      <c r="O15" s="119"/>
      <c r="P15" s="119"/>
      <c r="Q15" s="120"/>
      <c r="R15" s="119"/>
      <c r="S15" s="119"/>
      <c r="T15" s="119"/>
      <c r="U15" s="120"/>
      <c r="V15" s="119"/>
      <c r="W15" s="119"/>
      <c r="X15" s="119"/>
      <c r="Y15" s="120"/>
      <c r="Z15" s="119"/>
      <c r="AA15" s="119"/>
      <c r="AB15" s="119"/>
      <c r="AC15" s="174"/>
      <c r="AD15" s="174"/>
      <c r="AE15" s="174"/>
      <c r="AF15" s="174"/>
      <c r="AG15" s="174"/>
    </row>
    <row r="16" spans="1:33" s="166" customFormat="1" ht="15" customHeight="1" x14ac:dyDescent="0.2">
      <c r="A16" s="139" t="s">
        <v>19</v>
      </c>
      <c r="B16" s="155">
        <f>SUM(B17:B19)</f>
        <v>227921</v>
      </c>
      <c r="C16" s="155">
        <f>SUM(C17:C19)</f>
        <v>112495</v>
      </c>
      <c r="D16" s="155">
        <f>SUM(D17:D19)</f>
        <v>115426</v>
      </c>
      <c r="E16" s="155"/>
      <c r="F16" s="155">
        <f>SUM(F17:F19)</f>
        <v>57406</v>
      </c>
      <c r="G16" s="155">
        <f>SUM(G17:G19)</f>
        <v>29754</v>
      </c>
      <c r="H16" s="155">
        <f>SUM(H17:H19)</f>
        <v>27652</v>
      </c>
      <c r="I16" s="176"/>
      <c r="J16" s="155">
        <f>SUM(J17:J19)</f>
        <v>47400</v>
      </c>
      <c r="K16" s="155">
        <f>SUM(K17:K19)</f>
        <v>23837</v>
      </c>
      <c r="L16" s="155">
        <f>SUM(L17:L19)</f>
        <v>23563</v>
      </c>
      <c r="M16" s="176"/>
      <c r="N16" s="155">
        <f>SUM(N17:N19)</f>
        <v>40360</v>
      </c>
      <c r="O16" s="155">
        <f>SUM(O17:O19)</f>
        <v>19839</v>
      </c>
      <c r="P16" s="155">
        <f>SUM(P17:P19)</f>
        <v>20521</v>
      </c>
      <c r="Q16" s="176"/>
      <c r="R16" s="155">
        <f>SUM(R17:R19)</f>
        <v>40901</v>
      </c>
      <c r="S16" s="155">
        <f>SUM(S17:S19)</f>
        <v>19702</v>
      </c>
      <c r="T16" s="155">
        <f>SUM(T17:T19)</f>
        <v>21199</v>
      </c>
      <c r="U16" s="176"/>
      <c r="V16" s="155">
        <f>SUM(V17:V19)</f>
        <v>33377</v>
      </c>
      <c r="W16" s="155">
        <f>SUM(W17:W19)</f>
        <v>15509</v>
      </c>
      <c r="X16" s="155">
        <f>SUM(X17:X19)</f>
        <v>17868</v>
      </c>
      <c r="Y16" s="176"/>
      <c r="Z16" s="155">
        <f>SUM(Z17:Z19)</f>
        <v>8477</v>
      </c>
      <c r="AA16" s="155">
        <f>SUM(AA17:AA19)</f>
        <v>3854</v>
      </c>
      <c r="AB16" s="155">
        <f>SUM(AB17:AB19)</f>
        <v>4623</v>
      </c>
      <c r="AC16" s="174"/>
      <c r="AD16" s="174"/>
      <c r="AE16" s="174"/>
      <c r="AF16" s="174"/>
      <c r="AG16" s="174"/>
    </row>
    <row r="17" spans="1:33" ht="15" customHeight="1" x14ac:dyDescent="0.2">
      <c r="A17" s="118" t="s">
        <v>73</v>
      </c>
      <c r="B17" s="121">
        <f>+'C51'!B17+'C62'!B17</f>
        <v>188931</v>
      </c>
      <c r="C17" s="121">
        <f>+'C51'!C17+'C62'!C17</f>
        <v>93083</v>
      </c>
      <c r="D17" s="121">
        <f>+'C51'!D17+'C62'!D17</f>
        <v>95848</v>
      </c>
      <c r="E17" s="121"/>
      <c r="F17" s="121">
        <f>+'C51'!F17+'C62'!F17</f>
        <v>49197</v>
      </c>
      <c r="G17" s="121">
        <f>+'C51'!G17+'C62'!G17</f>
        <v>25572</v>
      </c>
      <c r="H17" s="121">
        <f>+'C51'!H17+'C62'!H17</f>
        <v>23625</v>
      </c>
      <c r="I17" s="121"/>
      <c r="J17" s="121">
        <f>+'C51'!J17+'C62'!J17</f>
        <v>39799</v>
      </c>
      <c r="K17" s="121">
        <f>+'C51'!K17+'C62'!K17</f>
        <v>20083</v>
      </c>
      <c r="L17" s="121">
        <f>+'C51'!L17+'C62'!L17</f>
        <v>19716</v>
      </c>
      <c r="M17" s="121"/>
      <c r="N17" s="121">
        <f>+'C51'!N17+'C62'!N17</f>
        <v>32681</v>
      </c>
      <c r="O17" s="121">
        <f>+'C51'!O17+'C62'!O17</f>
        <v>15992</v>
      </c>
      <c r="P17" s="121">
        <f>+'C51'!P17+'C62'!P17</f>
        <v>16689</v>
      </c>
      <c r="Q17" s="121"/>
      <c r="R17" s="121">
        <f>+'C51'!R17+'C62'!R17</f>
        <v>33216</v>
      </c>
      <c r="S17" s="121">
        <f>+'C51'!S17+'C62'!S17</f>
        <v>15898</v>
      </c>
      <c r="T17" s="121">
        <f>+'C51'!T17+'C62'!T17</f>
        <v>17318</v>
      </c>
      <c r="U17" s="121"/>
      <c r="V17" s="121">
        <f>+'C51'!V17+'C62'!V17</f>
        <v>26309</v>
      </c>
      <c r="W17" s="121">
        <f>+'C51'!W17+'C62'!W17</f>
        <v>12056</v>
      </c>
      <c r="X17" s="121">
        <f>+'C51'!X17+'C62'!X17</f>
        <v>14253</v>
      </c>
      <c r="Y17" s="121"/>
      <c r="Z17" s="121">
        <f>+'C51'!Z17+'C62'!Z17</f>
        <v>7729</v>
      </c>
      <c r="AA17" s="121">
        <f>+'C51'!AA17+'C62'!AA17</f>
        <v>3482</v>
      </c>
      <c r="AB17" s="121">
        <f>+'C51'!AB17+'C62'!AB17</f>
        <v>4247</v>
      </c>
    </row>
    <row r="18" spans="1:33" ht="15" customHeight="1" x14ac:dyDescent="0.2">
      <c r="A18" s="118" t="s">
        <v>74</v>
      </c>
      <c r="B18" s="121">
        <f>+'C51'!B18+'C62'!B18</f>
        <v>27336</v>
      </c>
      <c r="C18" s="121">
        <f>+'C51'!C18+'C62'!C18</f>
        <v>13914</v>
      </c>
      <c r="D18" s="121">
        <f>+'C51'!D18+'C62'!D18</f>
        <v>13422</v>
      </c>
      <c r="E18" s="121"/>
      <c r="F18" s="121">
        <f>+'C51'!F18+'C62'!F18</f>
        <v>5751</v>
      </c>
      <c r="G18" s="121">
        <f>+'C51'!G18+'C62'!G18</f>
        <v>2996</v>
      </c>
      <c r="H18" s="121">
        <f>+'C51'!H18+'C62'!H18</f>
        <v>2755</v>
      </c>
      <c r="I18" s="121"/>
      <c r="J18" s="121">
        <f>+'C51'!J18+'C62'!J18</f>
        <v>5362</v>
      </c>
      <c r="K18" s="121">
        <f>+'C51'!K18+'C62'!K18</f>
        <v>2718</v>
      </c>
      <c r="L18" s="121">
        <f>+'C51'!L18+'C62'!L18</f>
        <v>2644</v>
      </c>
      <c r="M18" s="121"/>
      <c r="N18" s="121">
        <f>+'C51'!N18+'C62'!N18</f>
        <v>5506</v>
      </c>
      <c r="O18" s="121">
        <f>+'C51'!O18+'C62'!O18</f>
        <v>2814</v>
      </c>
      <c r="P18" s="121">
        <f>+'C51'!P18+'C62'!P18</f>
        <v>2692</v>
      </c>
      <c r="Q18" s="121"/>
      <c r="R18" s="121">
        <f>+'C51'!R18+'C62'!R18</f>
        <v>5374</v>
      </c>
      <c r="S18" s="121">
        <f>+'C51'!S18+'C62'!S18</f>
        <v>2744</v>
      </c>
      <c r="T18" s="121">
        <f>+'C51'!T18+'C62'!T18</f>
        <v>2630</v>
      </c>
      <c r="U18" s="121"/>
      <c r="V18" s="121">
        <f>+'C51'!V18+'C62'!V18</f>
        <v>5004</v>
      </c>
      <c r="W18" s="121">
        <f>+'C51'!W18+'C62'!W18</f>
        <v>2503</v>
      </c>
      <c r="X18" s="121">
        <f>+'C51'!X18+'C62'!X18</f>
        <v>2501</v>
      </c>
      <c r="Y18" s="121"/>
      <c r="Z18" s="121">
        <f>+'C51'!Z18+'C62'!Z18</f>
        <v>339</v>
      </c>
      <c r="AA18" s="121">
        <f>+'C51'!AA18+'C62'!AA18</f>
        <v>139</v>
      </c>
      <c r="AB18" s="121">
        <f>+'C51'!AB18+'C62'!AB18</f>
        <v>200</v>
      </c>
    </row>
    <row r="19" spans="1:33" ht="15" customHeight="1" x14ac:dyDescent="0.2">
      <c r="A19" s="118" t="s">
        <v>267</v>
      </c>
      <c r="B19" s="121">
        <f>+'C51'!B19+'C62'!B19</f>
        <v>11654</v>
      </c>
      <c r="C19" s="121">
        <f>+'C51'!C19+'C62'!C19</f>
        <v>5498</v>
      </c>
      <c r="D19" s="121">
        <f>+'C51'!D19+'C62'!D19</f>
        <v>6156</v>
      </c>
      <c r="E19" s="121"/>
      <c r="F19" s="121">
        <f>+'C51'!F19+'C62'!F19</f>
        <v>2458</v>
      </c>
      <c r="G19" s="121">
        <f>+'C51'!G19+'C62'!G19</f>
        <v>1186</v>
      </c>
      <c r="H19" s="121">
        <f>+'C51'!H19+'C62'!H19</f>
        <v>1272</v>
      </c>
      <c r="I19" s="121"/>
      <c r="J19" s="121">
        <f>+'C51'!J19+'C62'!J19</f>
        <v>2239</v>
      </c>
      <c r="K19" s="121">
        <f>+'C51'!K19+'C62'!K19</f>
        <v>1036</v>
      </c>
      <c r="L19" s="121">
        <f>+'C51'!L19+'C62'!L19</f>
        <v>1203</v>
      </c>
      <c r="M19" s="121"/>
      <c r="N19" s="121">
        <f>+'C51'!N19+'C62'!N19</f>
        <v>2173</v>
      </c>
      <c r="O19" s="121">
        <f>+'C51'!O19+'C62'!O19</f>
        <v>1033</v>
      </c>
      <c r="P19" s="121">
        <f>+'C51'!P19+'C62'!P19</f>
        <v>1140</v>
      </c>
      <c r="Q19" s="121"/>
      <c r="R19" s="121">
        <f>+'C51'!R19+'C62'!R19</f>
        <v>2311</v>
      </c>
      <c r="S19" s="121">
        <f>+'C51'!S19+'C62'!S19</f>
        <v>1060</v>
      </c>
      <c r="T19" s="121">
        <f>+'C51'!T19+'C62'!T19</f>
        <v>1251</v>
      </c>
      <c r="U19" s="121"/>
      <c r="V19" s="121">
        <f>+'C51'!V19+'C62'!V19</f>
        <v>2064</v>
      </c>
      <c r="W19" s="121">
        <f>+'C51'!W19+'C62'!W19</f>
        <v>950</v>
      </c>
      <c r="X19" s="121">
        <f>+'C51'!X19+'C62'!X19</f>
        <v>1114</v>
      </c>
      <c r="Y19" s="121"/>
      <c r="Z19" s="121">
        <f>+'C51'!Z19+'C62'!Z19</f>
        <v>409</v>
      </c>
      <c r="AA19" s="121">
        <f>+'C51'!AA19+'C62'!AA19</f>
        <v>233</v>
      </c>
      <c r="AB19" s="121">
        <f>+'C51'!AB19+'C62'!AB19</f>
        <v>176</v>
      </c>
    </row>
    <row r="20" spans="1:33" ht="15" customHeight="1" x14ac:dyDescent="0.2">
      <c r="A20" s="118"/>
      <c r="B20" s="121"/>
      <c r="C20" s="121"/>
      <c r="D20" s="121"/>
      <c r="E20" s="121"/>
      <c r="F20" s="121"/>
      <c r="G20" s="121"/>
      <c r="H20" s="121"/>
      <c r="I20" s="121"/>
      <c r="J20" s="121"/>
      <c r="K20" s="121"/>
      <c r="L20" s="121"/>
      <c r="M20" s="121"/>
      <c r="N20" s="121"/>
      <c r="O20" s="121"/>
      <c r="P20" s="121"/>
      <c r="Q20" s="121"/>
      <c r="R20" s="121"/>
      <c r="S20" s="121"/>
      <c r="T20" s="121"/>
      <c r="U20" s="121"/>
      <c r="V20" s="121"/>
      <c r="W20" s="121"/>
      <c r="X20" s="121"/>
      <c r="Y20" s="121"/>
      <c r="Z20" s="121"/>
      <c r="AA20" s="121"/>
      <c r="AB20" s="121"/>
    </row>
    <row r="21" spans="1:33" ht="15" customHeight="1" x14ac:dyDescent="0.2">
      <c r="A21" s="127" t="s">
        <v>569</v>
      </c>
      <c r="B21" s="121"/>
      <c r="C21" s="121"/>
      <c r="D21" s="121"/>
      <c r="E21" s="121"/>
      <c r="F21" s="121"/>
      <c r="G21" s="121"/>
      <c r="H21" s="121"/>
      <c r="I21" s="121"/>
      <c r="J21" s="121"/>
      <c r="K21" s="121"/>
      <c r="L21" s="121"/>
      <c r="M21" s="121"/>
      <c r="N21" s="121"/>
      <c r="O21" s="121"/>
      <c r="P21" s="121"/>
      <c r="Q21" s="121"/>
      <c r="R21" s="121"/>
      <c r="S21" s="121"/>
      <c r="T21" s="121"/>
      <c r="U21" s="121"/>
      <c r="V21" s="121"/>
      <c r="W21" s="121"/>
      <c r="X21" s="121"/>
      <c r="Y21" s="121"/>
      <c r="Z21" s="121"/>
      <c r="AA21" s="121"/>
      <c r="AB21" s="121"/>
    </row>
    <row r="22" spans="1:33" s="166" customFormat="1" ht="15" customHeight="1" x14ac:dyDescent="0.2">
      <c r="A22" s="139" t="s">
        <v>19</v>
      </c>
      <c r="B22" s="155">
        <f>SUM(B23:B25)</f>
        <v>71467</v>
      </c>
      <c r="C22" s="155">
        <f>SUM(C23:C25)</f>
        <v>35702</v>
      </c>
      <c r="D22" s="155">
        <f>SUM(D23:D25)</f>
        <v>35765</v>
      </c>
      <c r="E22" s="155"/>
      <c r="F22" s="155">
        <f>SUM(F23:F25)</f>
        <v>18598</v>
      </c>
      <c r="G22" s="155">
        <f>SUM(G23:G25)</f>
        <v>9694</v>
      </c>
      <c r="H22" s="155">
        <f>SUM(H23:H25)</f>
        <v>8904</v>
      </c>
      <c r="I22" s="176"/>
      <c r="J22" s="155">
        <f>SUM(J23:J25)</f>
        <v>15568</v>
      </c>
      <c r="K22" s="155">
        <f>SUM(K23:K25)</f>
        <v>8006</v>
      </c>
      <c r="L22" s="155">
        <f>SUM(L23:L25)</f>
        <v>7562</v>
      </c>
      <c r="M22" s="176"/>
      <c r="N22" s="155">
        <f>SUM(N23:N25)</f>
        <v>12709</v>
      </c>
      <c r="O22" s="155">
        <f>SUM(O23:O25)</f>
        <v>6278</v>
      </c>
      <c r="P22" s="155">
        <f>SUM(P23:P25)</f>
        <v>6431</v>
      </c>
      <c r="Q22" s="176"/>
      <c r="R22" s="155">
        <f>SUM(R23:R25)</f>
        <v>12145</v>
      </c>
      <c r="S22" s="155">
        <f>SUM(S23:S25)</f>
        <v>5904</v>
      </c>
      <c r="T22" s="155">
        <f>SUM(T23:T25)</f>
        <v>6241</v>
      </c>
      <c r="U22" s="176"/>
      <c r="V22" s="155">
        <f>SUM(V23:V25)</f>
        <v>9648</v>
      </c>
      <c r="W22" s="155">
        <f>SUM(W23:W25)</f>
        <v>4555</v>
      </c>
      <c r="X22" s="155">
        <f>SUM(X23:X25)</f>
        <v>5093</v>
      </c>
      <c r="Y22" s="176"/>
      <c r="Z22" s="155">
        <f>SUM(Z23:Z25)</f>
        <v>2799</v>
      </c>
      <c r="AA22" s="155">
        <f>SUM(AA23:AA25)</f>
        <v>1265</v>
      </c>
      <c r="AB22" s="155">
        <f>SUM(AB23:AB25)</f>
        <v>1534</v>
      </c>
      <c r="AC22" s="174"/>
      <c r="AD22" s="174"/>
      <c r="AE22" s="174"/>
      <c r="AF22" s="174"/>
      <c r="AG22" s="174"/>
    </row>
    <row r="23" spans="1:33" ht="15" customHeight="1" x14ac:dyDescent="0.2">
      <c r="A23" s="118" t="s">
        <v>73</v>
      </c>
      <c r="B23" s="175">
        <f>+'C51'!B23+'C62'!B23</f>
        <v>70794</v>
      </c>
      <c r="C23" s="175">
        <f>+'C51'!C23+'C62'!C23</f>
        <v>35359</v>
      </c>
      <c r="D23" s="175">
        <f>+'C51'!D23+'C62'!D23</f>
        <v>35435</v>
      </c>
      <c r="E23" s="175"/>
      <c r="F23" s="175">
        <f>+'C51'!F23+'C62'!F23</f>
        <v>18457</v>
      </c>
      <c r="G23" s="175">
        <f>+'C51'!G23+'C62'!G23</f>
        <v>9624</v>
      </c>
      <c r="H23" s="175">
        <f>+'C51'!H23+'C62'!H23</f>
        <v>8833</v>
      </c>
      <c r="I23" s="175"/>
      <c r="J23" s="175">
        <f>+'C51'!J23+'C62'!J23</f>
        <v>15432</v>
      </c>
      <c r="K23" s="175">
        <f>+'C51'!K23+'C62'!K23</f>
        <v>7928</v>
      </c>
      <c r="L23" s="175">
        <f>+'C51'!L23+'C62'!L23</f>
        <v>7504</v>
      </c>
      <c r="M23" s="175"/>
      <c r="N23" s="175">
        <f>+'C51'!N23+'C62'!N23</f>
        <v>12563</v>
      </c>
      <c r="O23" s="175">
        <f>+'C51'!O23+'C62'!O23</f>
        <v>6213</v>
      </c>
      <c r="P23" s="175">
        <f>+'C51'!P23+'C62'!P23</f>
        <v>6350</v>
      </c>
      <c r="Q23" s="175"/>
      <c r="R23" s="175">
        <f>+'C51'!R23+'C62'!R23</f>
        <v>12025</v>
      </c>
      <c r="S23" s="175">
        <f>+'C51'!S23+'C62'!S23</f>
        <v>5831</v>
      </c>
      <c r="T23" s="175">
        <f>+'C51'!T23+'C62'!T23</f>
        <v>6194</v>
      </c>
      <c r="U23" s="175"/>
      <c r="V23" s="175">
        <f>+'C51'!V23+'C62'!V23</f>
        <v>9518</v>
      </c>
      <c r="W23" s="175">
        <f>+'C51'!W23+'C62'!W23</f>
        <v>4498</v>
      </c>
      <c r="X23" s="175">
        <f>+'C51'!X23+'C62'!X23</f>
        <v>5020</v>
      </c>
      <c r="Y23" s="175"/>
      <c r="Z23" s="175">
        <f>+'C51'!Z23+'C62'!Z23</f>
        <v>2799</v>
      </c>
      <c r="AA23" s="175">
        <f>+'C51'!AA23+'C62'!AA23</f>
        <v>1265</v>
      </c>
      <c r="AB23" s="175">
        <f>+'C51'!AB23+'C62'!AB23</f>
        <v>1534</v>
      </c>
    </row>
    <row r="24" spans="1:33" ht="15" customHeight="1" x14ac:dyDescent="0.2">
      <c r="A24" s="118" t="s">
        <v>74</v>
      </c>
      <c r="B24" s="175">
        <f>+'C51'!B24+'C62'!B24</f>
        <v>673</v>
      </c>
      <c r="C24" s="175">
        <f>+'C51'!C24+'C62'!C24</f>
        <v>343</v>
      </c>
      <c r="D24" s="175">
        <f>+'C51'!D24+'C62'!D24</f>
        <v>330</v>
      </c>
      <c r="E24" s="175"/>
      <c r="F24" s="175">
        <f>+'C51'!F24+'C62'!F24</f>
        <v>141</v>
      </c>
      <c r="G24" s="175">
        <f>+'C51'!G24+'C62'!G24</f>
        <v>70</v>
      </c>
      <c r="H24" s="175">
        <f>+'C51'!H24+'C62'!H24</f>
        <v>71</v>
      </c>
      <c r="I24" s="175"/>
      <c r="J24" s="175">
        <f>+'C51'!J24+'C62'!J24</f>
        <v>136</v>
      </c>
      <c r="K24" s="175">
        <f>+'C51'!K24+'C62'!K24</f>
        <v>78</v>
      </c>
      <c r="L24" s="175">
        <f>+'C51'!L24+'C62'!L24</f>
        <v>58</v>
      </c>
      <c r="M24" s="175"/>
      <c r="N24" s="175">
        <f>+'C51'!N24+'C62'!N24</f>
        <v>146</v>
      </c>
      <c r="O24" s="175">
        <f>+'C51'!O24+'C62'!O24</f>
        <v>65</v>
      </c>
      <c r="P24" s="175">
        <f>+'C51'!P24+'C62'!P24</f>
        <v>81</v>
      </c>
      <c r="Q24" s="175"/>
      <c r="R24" s="175">
        <f>+'C51'!R24+'C62'!R24</f>
        <v>120</v>
      </c>
      <c r="S24" s="175">
        <f>+'C51'!S24+'C62'!S24</f>
        <v>73</v>
      </c>
      <c r="T24" s="175">
        <f>+'C51'!T24+'C62'!T24</f>
        <v>47</v>
      </c>
      <c r="U24" s="175"/>
      <c r="V24" s="175">
        <f>+'C51'!V24+'C62'!V24</f>
        <v>130</v>
      </c>
      <c r="W24" s="175">
        <f>+'C51'!W24+'C62'!W24</f>
        <v>57</v>
      </c>
      <c r="X24" s="175">
        <f>+'C51'!X24+'C62'!X24</f>
        <v>73</v>
      </c>
      <c r="Y24" s="175"/>
      <c r="Z24" s="175">
        <f>+'C51'!Z24+'C62'!Z24</f>
        <v>0</v>
      </c>
      <c r="AA24" s="175">
        <f>+'C51'!AA24+'C62'!AA24</f>
        <v>0</v>
      </c>
      <c r="AB24" s="175">
        <f>+'C51'!AB24+'C62'!AB24</f>
        <v>0</v>
      </c>
    </row>
    <row r="25" spans="1:33" ht="15" customHeight="1" thickBot="1" x14ac:dyDescent="0.25">
      <c r="A25" s="122" t="s">
        <v>267</v>
      </c>
      <c r="B25" s="123">
        <f>+'C51'!B25+'C62'!B25</f>
        <v>0</v>
      </c>
      <c r="C25" s="123">
        <f>+'C51'!C25+'C62'!C25</f>
        <v>0</v>
      </c>
      <c r="D25" s="123">
        <f>+'C51'!D25+'C62'!D25</f>
        <v>0</v>
      </c>
      <c r="E25" s="123"/>
      <c r="F25" s="123">
        <f>+'C51'!F25+'C62'!F25</f>
        <v>0</v>
      </c>
      <c r="G25" s="123">
        <f>+'C51'!G25+'C62'!G25</f>
        <v>0</v>
      </c>
      <c r="H25" s="123">
        <f>+'C51'!H25+'C62'!H25</f>
        <v>0</v>
      </c>
      <c r="I25" s="123"/>
      <c r="J25" s="123">
        <f>+'C51'!J25+'C62'!J25</f>
        <v>0</v>
      </c>
      <c r="K25" s="123">
        <f>+'C51'!K25+'C62'!K25</f>
        <v>0</v>
      </c>
      <c r="L25" s="123">
        <f>+'C51'!L25+'C62'!L25</f>
        <v>0</v>
      </c>
      <c r="M25" s="123"/>
      <c r="N25" s="123">
        <f>+'C51'!N25+'C62'!N25</f>
        <v>0</v>
      </c>
      <c r="O25" s="123">
        <f>+'C51'!O25+'C62'!O25</f>
        <v>0</v>
      </c>
      <c r="P25" s="123">
        <f>+'C51'!P25+'C62'!P25</f>
        <v>0</v>
      </c>
      <c r="Q25" s="123"/>
      <c r="R25" s="123">
        <f>+'C51'!R25+'C62'!R25</f>
        <v>0</v>
      </c>
      <c r="S25" s="123">
        <f>+'C51'!S25+'C62'!S25</f>
        <v>0</v>
      </c>
      <c r="T25" s="123">
        <f>+'C51'!T25+'C62'!T25</f>
        <v>0</v>
      </c>
      <c r="U25" s="123"/>
      <c r="V25" s="123">
        <f>+'C51'!V25+'C62'!V25</f>
        <v>0</v>
      </c>
      <c r="W25" s="123">
        <f>+'C51'!W25+'C62'!W25</f>
        <v>0</v>
      </c>
      <c r="X25" s="123">
        <f>+'C51'!X25+'C62'!X25</f>
        <v>0</v>
      </c>
      <c r="Y25" s="123"/>
      <c r="Z25" s="123">
        <f>+'C51'!Z25+'C62'!Z25</f>
        <v>0</v>
      </c>
      <c r="AA25" s="123">
        <f>+'C51'!AA25+'C62'!AA25</f>
        <v>0</v>
      </c>
      <c r="AB25" s="123">
        <f>+'C51'!AB25+'C62'!AB25</f>
        <v>0</v>
      </c>
    </row>
    <row r="26" spans="1:33" ht="15" customHeight="1" x14ac:dyDescent="0.2">
      <c r="A26" s="303" t="s">
        <v>260</v>
      </c>
      <c r="B26" s="303"/>
      <c r="C26" s="303"/>
      <c r="D26" s="303"/>
      <c r="E26" s="303"/>
      <c r="F26" s="303"/>
      <c r="G26" s="303"/>
      <c r="H26" s="303"/>
      <c r="I26" s="303"/>
      <c r="J26" s="303"/>
      <c r="K26" s="303"/>
      <c r="L26" s="303"/>
      <c r="M26" s="303"/>
      <c r="N26" s="303"/>
      <c r="O26" s="303"/>
      <c r="P26" s="303"/>
      <c r="Q26" s="303"/>
      <c r="R26" s="303"/>
      <c r="S26" s="303"/>
      <c r="T26" s="303"/>
      <c r="U26" s="303"/>
      <c r="V26" s="303"/>
      <c r="W26" s="303"/>
      <c r="X26" s="303"/>
      <c r="Y26" s="303"/>
      <c r="Z26" s="303"/>
      <c r="AA26" s="303"/>
      <c r="AB26" s="303"/>
    </row>
    <row r="27" spans="1:33" ht="15" customHeight="1" x14ac:dyDescent="0.2">
      <c r="A27" s="304" t="s">
        <v>243</v>
      </c>
      <c r="B27" s="304"/>
      <c r="C27" s="304"/>
      <c r="D27" s="304"/>
      <c r="E27" s="304"/>
      <c r="F27" s="304"/>
      <c r="G27" s="304"/>
      <c r="H27" s="304"/>
      <c r="I27" s="304"/>
      <c r="J27" s="304"/>
      <c r="K27" s="304"/>
      <c r="L27" s="304"/>
      <c r="M27" s="304"/>
      <c r="N27" s="304"/>
      <c r="O27" s="304"/>
      <c r="P27" s="304"/>
      <c r="Q27" s="304"/>
      <c r="R27" s="304"/>
      <c r="S27" s="304"/>
      <c r="T27" s="304"/>
      <c r="U27" s="304"/>
      <c r="V27" s="304"/>
      <c r="W27" s="304"/>
      <c r="X27" s="304"/>
      <c r="Y27" s="304"/>
      <c r="Z27" s="304"/>
      <c r="AA27" s="304"/>
      <c r="AB27" s="304"/>
    </row>
  </sheetData>
  <mergeCells count="16">
    <mergeCell ref="A27:AB27"/>
    <mergeCell ref="A7:A8"/>
    <mergeCell ref="B7:D7"/>
    <mergeCell ref="F7:H7"/>
    <mergeCell ref="J7:L7"/>
    <mergeCell ref="N7:P7"/>
    <mergeCell ref="AE1:AF2"/>
    <mergeCell ref="R7:T7"/>
    <mergeCell ref="V7:X7"/>
    <mergeCell ref="Z7:AB7"/>
    <mergeCell ref="A26:AB26"/>
    <mergeCell ref="A1:AB1"/>
    <mergeCell ref="A2:AB2"/>
    <mergeCell ref="A3:AB3"/>
    <mergeCell ref="A4:AB4"/>
    <mergeCell ref="A5:AB5"/>
  </mergeCells>
  <hyperlinks>
    <hyperlink ref="AE1" r:id="rId1" location="INDICE!A1"/>
  </hyperlinks>
  <printOptions horizontalCentered="1"/>
  <pageMargins left="0.59055118110236227" right="0.59055118110236227" top="0.59055118110236227" bottom="0.98425196850393704" header="0" footer="0"/>
  <pageSetup scale="77" orientation="landscape" r:id="rId2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49"/>
  <sheetViews>
    <sheetView topLeftCell="A94" zoomScaleNormal="100" zoomScaleSheetLayoutView="50" workbookViewId="0">
      <selection activeCell="P136" sqref="P136"/>
    </sheetView>
  </sheetViews>
  <sheetFormatPr baseColWidth="10" defaultRowHeight="15" customHeight="1" x14ac:dyDescent="0.25"/>
  <cols>
    <col min="1" max="1" width="15.42578125" style="110" customWidth="1"/>
    <col min="2" max="4" width="7.5703125" style="110" customWidth="1"/>
    <col min="5" max="5" width="1.7109375" style="110" customWidth="1"/>
    <col min="6" max="8" width="7.5703125" style="110" customWidth="1"/>
    <col min="9" max="9" width="1.7109375" style="110" customWidth="1"/>
    <col min="10" max="12" width="7.5703125" style="110" customWidth="1"/>
    <col min="13" max="13" width="1.7109375" style="110" customWidth="1"/>
    <col min="14" max="16" width="7.5703125" style="110" customWidth="1"/>
    <col min="17" max="17" width="1.7109375" style="110" customWidth="1"/>
    <col min="18" max="20" width="7.5703125" style="110" customWidth="1"/>
    <col min="21" max="21" width="1.7109375" style="110" customWidth="1"/>
    <col min="22" max="24" width="7.5703125" style="110" customWidth="1"/>
    <col min="25" max="25" width="1.7109375" style="110" customWidth="1"/>
    <col min="26" max="28" width="7.5703125" style="110" customWidth="1"/>
    <col min="29" max="33" width="8.7109375" style="110" customWidth="1"/>
    <col min="34" max="256" width="11.42578125" style="110"/>
    <col min="257" max="257" width="19.42578125" style="110" customWidth="1"/>
    <col min="258" max="258" width="8.42578125" style="110" customWidth="1"/>
    <col min="259" max="259" width="8.140625" style="110" customWidth="1"/>
    <col min="260" max="260" width="7.5703125" style="110" customWidth="1"/>
    <col min="261" max="261" width="1.7109375" style="110" customWidth="1"/>
    <col min="262" max="264" width="6.7109375" style="110" customWidth="1"/>
    <col min="265" max="265" width="1.7109375" style="110" customWidth="1"/>
    <col min="266" max="268" width="6.7109375" style="110" customWidth="1"/>
    <col min="269" max="269" width="1.7109375" style="110" customWidth="1"/>
    <col min="270" max="272" width="6.7109375" style="110" customWidth="1"/>
    <col min="273" max="273" width="1.7109375" style="110" customWidth="1"/>
    <col min="274" max="276" width="6.7109375" style="110" customWidth="1"/>
    <col min="277" max="277" width="1.7109375" style="110" customWidth="1"/>
    <col min="278" max="280" width="6.7109375" style="110" customWidth="1"/>
    <col min="281" max="281" width="1.7109375" style="110" customWidth="1"/>
    <col min="282" max="282" width="6.5703125" style="110" customWidth="1"/>
    <col min="283" max="284" width="6.7109375" style="110" customWidth="1"/>
    <col min="285" max="512" width="11.42578125" style="110"/>
    <col min="513" max="513" width="19.42578125" style="110" customWidth="1"/>
    <col min="514" max="514" width="8.42578125" style="110" customWidth="1"/>
    <col min="515" max="515" width="8.140625" style="110" customWidth="1"/>
    <col min="516" max="516" width="7.5703125" style="110" customWidth="1"/>
    <col min="517" max="517" width="1.7109375" style="110" customWidth="1"/>
    <col min="518" max="520" width="6.7109375" style="110" customWidth="1"/>
    <col min="521" max="521" width="1.7109375" style="110" customWidth="1"/>
    <col min="522" max="524" width="6.7109375" style="110" customWidth="1"/>
    <col min="525" max="525" width="1.7109375" style="110" customWidth="1"/>
    <col min="526" max="528" width="6.7109375" style="110" customWidth="1"/>
    <col min="529" max="529" width="1.7109375" style="110" customWidth="1"/>
    <col min="530" max="532" width="6.7109375" style="110" customWidth="1"/>
    <col min="533" max="533" width="1.7109375" style="110" customWidth="1"/>
    <col min="534" max="536" width="6.7109375" style="110" customWidth="1"/>
    <col min="537" max="537" width="1.7109375" style="110" customWidth="1"/>
    <col min="538" max="538" width="6.5703125" style="110" customWidth="1"/>
    <col min="539" max="540" width="6.7109375" style="110" customWidth="1"/>
    <col min="541" max="768" width="11.42578125" style="110"/>
    <col min="769" max="769" width="19.42578125" style="110" customWidth="1"/>
    <col min="770" max="770" width="8.42578125" style="110" customWidth="1"/>
    <col min="771" max="771" width="8.140625" style="110" customWidth="1"/>
    <col min="772" max="772" width="7.5703125" style="110" customWidth="1"/>
    <col min="773" max="773" width="1.7109375" style="110" customWidth="1"/>
    <col min="774" max="776" width="6.7109375" style="110" customWidth="1"/>
    <col min="777" max="777" width="1.7109375" style="110" customWidth="1"/>
    <col min="778" max="780" width="6.7109375" style="110" customWidth="1"/>
    <col min="781" max="781" width="1.7109375" style="110" customWidth="1"/>
    <col min="782" max="784" width="6.7109375" style="110" customWidth="1"/>
    <col min="785" max="785" width="1.7109375" style="110" customWidth="1"/>
    <col min="786" max="788" width="6.7109375" style="110" customWidth="1"/>
    <col min="789" max="789" width="1.7109375" style="110" customWidth="1"/>
    <col min="790" max="792" width="6.7109375" style="110" customWidth="1"/>
    <col min="793" max="793" width="1.7109375" style="110" customWidth="1"/>
    <col min="794" max="794" width="6.5703125" style="110" customWidth="1"/>
    <col min="795" max="796" width="6.7109375" style="110" customWidth="1"/>
    <col min="797" max="1024" width="11.42578125" style="110"/>
    <col min="1025" max="1025" width="19.42578125" style="110" customWidth="1"/>
    <col min="1026" max="1026" width="8.42578125" style="110" customWidth="1"/>
    <col min="1027" max="1027" width="8.140625" style="110" customWidth="1"/>
    <col min="1028" max="1028" width="7.5703125" style="110" customWidth="1"/>
    <col min="1029" max="1029" width="1.7109375" style="110" customWidth="1"/>
    <col min="1030" max="1032" width="6.7109375" style="110" customWidth="1"/>
    <col min="1033" max="1033" width="1.7109375" style="110" customWidth="1"/>
    <col min="1034" max="1036" width="6.7109375" style="110" customWidth="1"/>
    <col min="1037" max="1037" width="1.7109375" style="110" customWidth="1"/>
    <col min="1038" max="1040" width="6.7109375" style="110" customWidth="1"/>
    <col min="1041" max="1041" width="1.7109375" style="110" customWidth="1"/>
    <col min="1042" max="1044" width="6.7109375" style="110" customWidth="1"/>
    <col min="1045" max="1045" width="1.7109375" style="110" customWidth="1"/>
    <col min="1046" max="1048" width="6.7109375" style="110" customWidth="1"/>
    <col min="1049" max="1049" width="1.7109375" style="110" customWidth="1"/>
    <col min="1050" max="1050" width="6.5703125" style="110" customWidth="1"/>
    <col min="1051" max="1052" width="6.7109375" style="110" customWidth="1"/>
    <col min="1053" max="1280" width="11.42578125" style="110"/>
    <col min="1281" max="1281" width="19.42578125" style="110" customWidth="1"/>
    <col min="1282" max="1282" width="8.42578125" style="110" customWidth="1"/>
    <col min="1283" max="1283" width="8.140625" style="110" customWidth="1"/>
    <col min="1284" max="1284" width="7.5703125" style="110" customWidth="1"/>
    <col min="1285" max="1285" width="1.7109375" style="110" customWidth="1"/>
    <col min="1286" max="1288" width="6.7109375" style="110" customWidth="1"/>
    <col min="1289" max="1289" width="1.7109375" style="110" customWidth="1"/>
    <col min="1290" max="1292" width="6.7109375" style="110" customWidth="1"/>
    <col min="1293" max="1293" width="1.7109375" style="110" customWidth="1"/>
    <col min="1294" max="1296" width="6.7109375" style="110" customWidth="1"/>
    <col min="1297" max="1297" width="1.7109375" style="110" customWidth="1"/>
    <col min="1298" max="1300" width="6.7109375" style="110" customWidth="1"/>
    <col min="1301" max="1301" width="1.7109375" style="110" customWidth="1"/>
    <col min="1302" max="1304" width="6.7109375" style="110" customWidth="1"/>
    <col min="1305" max="1305" width="1.7109375" style="110" customWidth="1"/>
    <col min="1306" max="1306" width="6.5703125" style="110" customWidth="1"/>
    <col min="1307" max="1308" width="6.7109375" style="110" customWidth="1"/>
    <col min="1309" max="1536" width="11.42578125" style="110"/>
    <col min="1537" max="1537" width="19.42578125" style="110" customWidth="1"/>
    <col min="1538" max="1538" width="8.42578125" style="110" customWidth="1"/>
    <col min="1539" max="1539" width="8.140625" style="110" customWidth="1"/>
    <col min="1540" max="1540" width="7.5703125" style="110" customWidth="1"/>
    <col min="1541" max="1541" width="1.7109375" style="110" customWidth="1"/>
    <col min="1542" max="1544" width="6.7109375" style="110" customWidth="1"/>
    <col min="1545" max="1545" width="1.7109375" style="110" customWidth="1"/>
    <col min="1546" max="1548" width="6.7109375" style="110" customWidth="1"/>
    <col min="1549" max="1549" width="1.7109375" style="110" customWidth="1"/>
    <col min="1550" max="1552" width="6.7109375" style="110" customWidth="1"/>
    <col min="1553" max="1553" width="1.7109375" style="110" customWidth="1"/>
    <col min="1554" max="1556" width="6.7109375" style="110" customWidth="1"/>
    <col min="1557" max="1557" width="1.7109375" style="110" customWidth="1"/>
    <col min="1558" max="1560" width="6.7109375" style="110" customWidth="1"/>
    <col min="1561" max="1561" width="1.7109375" style="110" customWidth="1"/>
    <col min="1562" max="1562" width="6.5703125" style="110" customWidth="1"/>
    <col min="1563" max="1564" width="6.7109375" style="110" customWidth="1"/>
    <col min="1565" max="1792" width="11.42578125" style="110"/>
    <col min="1793" max="1793" width="19.42578125" style="110" customWidth="1"/>
    <col min="1794" max="1794" width="8.42578125" style="110" customWidth="1"/>
    <col min="1795" max="1795" width="8.140625" style="110" customWidth="1"/>
    <col min="1796" max="1796" width="7.5703125" style="110" customWidth="1"/>
    <col min="1797" max="1797" width="1.7109375" style="110" customWidth="1"/>
    <col min="1798" max="1800" width="6.7109375" style="110" customWidth="1"/>
    <col min="1801" max="1801" width="1.7109375" style="110" customWidth="1"/>
    <col min="1802" max="1804" width="6.7109375" style="110" customWidth="1"/>
    <col min="1805" max="1805" width="1.7109375" style="110" customWidth="1"/>
    <col min="1806" max="1808" width="6.7109375" style="110" customWidth="1"/>
    <col min="1809" max="1809" width="1.7109375" style="110" customWidth="1"/>
    <col min="1810" max="1812" width="6.7109375" style="110" customWidth="1"/>
    <col min="1813" max="1813" width="1.7109375" style="110" customWidth="1"/>
    <col min="1814" max="1816" width="6.7109375" style="110" customWidth="1"/>
    <col min="1817" max="1817" width="1.7109375" style="110" customWidth="1"/>
    <col min="1818" max="1818" width="6.5703125" style="110" customWidth="1"/>
    <col min="1819" max="1820" width="6.7109375" style="110" customWidth="1"/>
    <col min="1821" max="2048" width="11.42578125" style="110"/>
    <col min="2049" max="2049" width="19.42578125" style="110" customWidth="1"/>
    <col min="2050" max="2050" width="8.42578125" style="110" customWidth="1"/>
    <col min="2051" max="2051" width="8.140625" style="110" customWidth="1"/>
    <col min="2052" max="2052" width="7.5703125" style="110" customWidth="1"/>
    <col min="2053" max="2053" width="1.7109375" style="110" customWidth="1"/>
    <col min="2054" max="2056" width="6.7109375" style="110" customWidth="1"/>
    <col min="2057" max="2057" width="1.7109375" style="110" customWidth="1"/>
    <col min="2058" max="2060" width="6.7109375" style="110" customWidth="1"/>
    <col min="2061" max="2061" width="1.7109375" style="110" customWidth="1"/>
    <col min="2062" max="2064" width="6.7109375" style="110" customWidth="1"/>
    <col min="2065" max="2065" width="1.7109375" style="110" customWidth="1"/>
    <col min="2066" max="2068" width="6.7109375" style="110" customWidth="1"/>
    <col min="2069" max="2069" width="1.7109375" style="110" customWidth="1"/>
    <col min="2070" max="2072" width="6.7109375" style="110" customWidth="1"/>
    <col min="2073" max="2073" width="1.7109375" style="110" customWidth="1"/>
    <col min="2074" max="2074" width="6.5703125" style="110" customWidth="1"/>
    <col min="2075" max="2076" width="6.7109375" style="110" customWidth="1"/>
    <col min="2077" max="2304" width="11.42578125" style="110"/>
    <col min="2305" max="2305" width="19.42578125" style="110" customWidth="1"/>
    <col min="2306" max="2306" width="8.42578125" style="110" customWidth="1"/>
    <col min="2307" max="2307" width="8.140625" style="110" customWidth="1"/>
    <col min="2308" max="2308" width="7.5703125" style="110" customWidth="1"/>
    <col min="2309" max="2309" width="1.7109375" style="110" customWidth="1"/>
    <col min="2310" max="2312" width="6.7109375" style="110" customWidth="1"/>
    <col min="2313" max="2313" width="1.7109375" style="110" customWidth="1"/>
    <col min="2314" max="2316" width="6.7109375" style="110" customWidth="1"/>
    <col min="2317" max="2317" width="1.7109375" style="110" customWidth="1"/>
    <col min="2318" max="2320" width="6.7109375" style="110" customWidth="1"/>
    <col min="2321" max="2321" width="1.7109375" style="110" customWidth="1"/>
    <col min="2322" max="2324" width="6.7109375" style="110" customWidth="1"/>
    <col min="2325" max="2325" width="1.7109375" style="110" customWidth="1"/>
    <col min="2326" max="2328" width="6.7109375" style="110" customWidth="1"/>
    <col min="2329" max="2329" width="1.7109375" style="110" customWidth="1"/>
    <col min="2330" max="2330" width="6.5703125" style="110" customWidth="1"/>
    <col min="2331" max="2332" width="6.7109375" style="110" customWidth="1"/>
    <col min="2333" max="2560" width="11.42578125" style="110"/>
    <col min="2561" max="2561" width="19.42578125" style="110" customWidth="1"/>
    <col min="2562" max="2562" width="8.42578125" style="110" customWidth="1"/>
    <col min="2563" max="2563" width="8.140625" style="110" customWidth="1"/>
    <col min="2564" max="2564" width="7.5703125" style="110" customWidth="1"/>
    <col min="2565" max="2565" width="1.7109375" style="110" customWidth="1"/>
    <col min="2566" max="2568" width="6.7109375" style="110" customWidth="1"/>
    <col min="2569" max="2569" width="1.7109375" style="110" customWidth="1"/>
    <col min="2570" max="2572" width="6.7109375" style="110" customWidth="1"/>
    <col min="2573" max="2573" width="1.7109375" style="110" customWidth="1"/>
    <col min="2574" max="2576" width="6.7109375" style="110" customWidth="1"/>
    <col min="2577" max="2577" width="1.7109375" style="110" customWidth="1"/>
    <col min="2578" max="2580" width="6.7109375" style="110" customWidth="1"/>
    <col min="2581" max="2581" width="1.7109375" style="110" customWidth="1"/>
    <col min="2582" max="2584" width="6.7109375" style="110" customWidth="1"/>
    <col min="2585" max="2585" width="1.7109375" style="110" customWidth="1"/>
    <col min="2586" max="2586" width="6.5703125" style="110" customWidth="1"/>
    <col min="2587" max="2588" width="6.7109375" style="110" customWidth="1"/>
    <col min="2589" max="2816" width="11.42578125" style="110"/>
    <col min="2817" max="2817" width="19.42578125" style="110" customWidth="1"/>
    <col min="2818" max="2818" width="8.42578125" style="110" customWidth="1"/>
    <col min="2819" max="2819" width="8.140625" style="110" customWidth="1"/>
    <col min="2820" max="2820" width="7.5703125" style="110" customWidth="1"/>
    <col min="2821" max="2821" width="1.7109375" style="110" customWidth="1"/>
    <col min="2822" max="2824" width="6.7109375" style="110" customWidth="1"/>
    <col min="2825" max="2825" width="1.7109375" style="110" customWidth="1"/>
    <col min="2826" max="2828" width="6.7109375" style="110" customWidth="1"/>
    <col min="2829" max="2829" width="1.7109375" style="110" customWidth="1"/>
    <col min="2830" max="2832" width="6.7109375" style="110" customWidth="1"/>
    <col min="2833" max="2833" width="1.7109375" style="110" customWidth="1"/>
    <col min="2834" max="2836" width="6.7109375" style="110" customWidth="1"/>
    <col min="2837" max="2837" width="1.7109375" style="110" customWidth="1"/>
    <col min="2838" max="2840" width="6.7109375" style="110" customWidth="1"/>
    <col min="2841" max="2841" width="1.7109375" style="110" customWidth="1"/>
    <col min="2842" max="2842" width="6.5703125" style="110" customWidth="1"/>
    <col min="2843" max="2844" width="6.7109375" style="110" customWidth="1"/>
    <col min="2845" max="3072" width="11.42578125" style="110"/>
    <col min="3073" max="3073" width="19.42578125" style="110" customWidth="1"/>
    <col min="3074" max="3074" width="8.42578125" style="110" customWidth="1"/>
    <col min="3075" max="3075" width="8.140625" style="110" customWidth="1"/>
    <col min="3076" max="3076" width="7.5703125" style="110" customWidth="1"/>
    <col min="3077" max="3077" width="1.7109375" style="110" customWidth="1"/>
    <col min="3078" max="3080" width="6.7109375" style="110" customWidth="1"/>
    <col min="3081" max="3081" width="1.7109375" style="110" customWidth="1"/>
    <col min="3082" max="3084" width="6.7109375" style="110" customWidth="1"/>
    <col min="3085" max="3085" width="1.7109375" style="110" customWidth="1"/>
    <col min="3086" max="3088" width="6.7109375" style="110" customWidth="1"/>
    <col min="3089" max="3089" width="1.7109375" style="110" customWidth="1"/>
    <col min="3090" max="3092" width="6.7109375" style="110" customWidth="1"/>
    <col min="3093" max="3093" width="1.7109375" style="110" customWidth="1"/>
    <col min="3094" max="3096" width="6.7109375" style="110" customWidth="1"/>
    <col min="3097" max="3097" width="1.7109375" style="110" customWidth="1"/>
    <col min="3098" max="3098" width="6.5703125" style="110" customWidth="1"/>
    <col min="3099" max="3100" width="6.7109375" style="110" customWidth="1"/>
    <col min="3101" max="3328" width="11.42578125" style="110"/>
    <col min="3329" max="3329" width="19.42578125" style="110" customWidth="1"/>
    <col min="3330" max="3330" width="8.42578125" style="110" customWidth="1"/>
    <col min="3331" max="3331" width="8.140625" style="110" customWidth="1"/>
    <col min="3332" max="3332" width="7.5703125" style="110" customWidth="1"/>
    <col min="3333" max="3333" width="1.7109375" style="110" customWidth="1"/>
    <col min="3334" max="3336" width="6.7109375" style="110" customWidth="1"/>
    <col min="3337" max="3337" width="1.7109375" style="110" customWidth="1"/>
    <col min="3338" max="3340" width="6.7109375" style="110" customWidth="1"/>
    <col min="3341" max="3341" width="1.7109375" style="110" customWidth="1"/>
    <col min="3342" max="3344" width="6.7109375" style="110" customWidth="1"/>
    <col min="3345" max="3345" width="1.7109375" style="110" customWidth="1"/>
    <col min="3346" max="3348" width="6.7109375" style="110" customWidth="1"/>
    <col min="3349" max="3349" width="1.7109375" style="110" customWidth="1"/>
    <col min="3350" max="3352" width="6.7109375" style="110" customWidth="1"/>
    <col min="3353" max="3353" width="1.7109375" style="110" customWidth="1"/>
    <col min="3354" max="3354" width="6.5703125" style="110" customWidth="1"/>
    <col min="3355" max="3356" width="6.7109375" style="110" customWidth="1"/>
    <col min="3357" max="3584" width="11.42578125" style="110"/>
    <col min="3585" max="3585" width="19.42578125" style="110" customWidth="1"/>
    <col min="3586" max="3586" width="8.42578125" style="110" customWidth="1"/>
    <col min="3587" max="3587" width="8.140625" style="110" customWidth="1"/>
    <col min="3588" max="3588" width="7.5703125" style="110" customWidth="1"/>
    <col min="3589" max="3589" width="1.7109375" style="110" customWidth="1"/>
    <col min="3590" max="3592" width="6.7109375" style="110" customWidth="1"/>
    <col min="3593" max="3593" width="1.7109375" style="110" customWidth="1"/>
    <col min="3594" max="3596" width="6.7109375" style="110" customWidth="1"/>
    <col min="3597" max="3597" width="1.7109375" style="110" customWidth="1"/>
    <col min="3598" max="3600" width="6.7109375" style="110" customWidth="1"/>
    <col min="3601" max="3601" width="1.7109375" style="110" customWidth="1"/>
    <col min="3602" max="3604" width="6.7109375" style="110" customWidth="1"/>
    <col min="3605" max="3605" width="1.7109375" style="110" customWidth="1"/>
    <col min="3606" max="3608" width="6.7109375" style="110" customWidth="1"/>
    <col min="3609" max="3609" width="1.7109375" style="110" customWidth="1"/>
    <col min="3610" max="3610" width="6.5703125" style="110" customWidth="1"/>
    <col min="3611" max="3612" width="6.7109375" style="110" customWidth="1"/>
    <col min="3613" max="3840" width="11.42578125" style="110"/>
    <col min="3841" max="3841" width="19.42578125" style="110" customWidth="1"/>
    <col min="3842" max="3842" width="8.42578125" style="110" customWidth="1"/>
    <col min="3843" max="3843" width="8.140625" style="110" customWidth="1"/>
    <col min="3844" max="3844" width="7.5703125" style="110" customWidth="1"/>
    <col min="3845" max="3845" width="1.7109375" style="110" customWidth="1"/>
    <col min="3846" max="3848" width="6.7109375" style="110" customWidth="1"/>
    <col min="3849" max="3849" width="1.7109375" style="110" customWidth="1"/>
    <col min="3850" max="3852" width="6.7109375" style="110" customWidth="1"/>
    <col min="3853" max="3853" width="1.7109375" style="110" customWidth="1"/>
    <col min="3854" max="3856" width="6.7109375" style="110" customWidth="1"/>
    <col min="3857" max="3857" width="1.7109375" style="110" customWidth="1"/>
    <col min="3858" max="3860" width="6.7109375" style="110" customWidth="1"/>
    <col min="3861" max="3861" width="1.7109375" style="110" customWidth="1"/>
    <col min="3862" max="3864" width="6.7109375" style="110" customWidth="1"/>
    <col min="3865" max="3865" width="1.7109375" style="110" customWidth="1"/>
    <col min="3866" max="3866" width="6.5703125" style="110" customWidth="1"/>
    <col min="3867" max="3868" width="6.7109375" style="110" customWidth="1"/>
    <col min="3869" max="4096" width="11.42578125" style="110"/>
    <col min="4097" max="4097" width="19.42578125" style="110" customWidth="1"/>
    <col min="4098" max="4098" width="8.42578125" style="110" customWidth="1"/>
    <col min="4099" max="4099" width="8.140625" style="110" customWidth="1"/>
    <col min="4100" max="4100" width="7.5703125" style="110" customWidth="1"/>
    <col min="4101" max="4101" width="1.7109375" style="110" customWidth="1"/>
    <col min="4102" max="4104" width="6.7109375" style="110" customWidth="1"/>
    <col min="4105" max="4105" width="1.7109375" style="110" customWidth="1"/>
    <col min="4106" max="4108" width="6.7109375" style="110" customWidth="1"/>
    <col min="4109" max="4109" width="1.7109375" style="110" customWidth="1"/>
    <col min="4110" max="4112" width="6.7109375" style="110" customWidth="1"/>
    <col min="4113" max="4113" width="1.7109375" style="110" customWidth="1"/>
    <col min="4114" max="4116" width="6.7109375" style="110" customWidth="1"/>
    <col min="4117" max="4117" width="1.7109375" style="110" customWidth="1"/>
    <col min="4118" max="4120" width="6.7109375" style="110" customWidth="1"/>
    <col min="4121" max="4121" width="1.7109375" style="110" customWidth="1"/>
    <col min="4122" max="4122" width="6.5703125" style="110" customWidth="1"/>
    <col min="4123" max="4124" width="6.7109375" style="110" customWidth="1"/>
    <col min="4125" max="4352" width="11.42578125" style="110"/>
    <col min="4353" max="4353" width="19.42578125" style="110" customWidth="1"/>
    <col min="4354" max="4354" width="8.42578125" style="110" customWidth="1"/>
    <col min="4355" max="4355" width="8.140625" style="110" customWidth="1"/>
    <col min="4356" max="4356" width="7.5703125" style="110" customWidth="1"/>
    <col min="4357" max="4357" width="1.7109375" style="110" customWidth="1"/>
    <col min="4358" max="4360" width="6.7109375" style="110" customWidth="1"/>
    <col min="4361" max="4361" width="1.7109375" style="110" customWidth="1"/>
    <col min="4362" max="4364" width="6.7109375" style="110" customWidth="1"/>
    <col min="4365" max="4365" width="1.7109375" style="110" customWidth="1"/>
    <col min="4366" max="4368" width="6.7109375" style="110" customWidth="1"/>
    <col min="4369" max="4369" width="1.7109375" style="110" customWidth="1"/>
    <col min="4370" max="4372" width="6.7109375" style="110" customWidth="1"/>
    <col min="4373" max="4373" width="1.7109375" style="110" customWidth="1"/>
    <col min="4374" max="4376" width="6.7109375" style="110" customWidth="1"/>
    <col min="4377" max="4377" width="1.7109375" style="110" customWidth="1"/>
    <col min="4378" max="4378" width="6.5703125" style="110" customWidth="1"/>
    <col min="4379" max="4380" width="6.7109375" style="110" customWidth="1"/>
    <col min="4381" max="4608" width="11.42578125" style="110"/>
    <col min="4609" max="4609" width="19.42578125" style="110" customWidth="1"/>
    <col min="4610" max="4610" width="8.42578125" style="110" customWidth="1"/>
    <col min="4611" max="4611" width="8.140625" style="110" customWidth="1"/>
    <col min="4612" max="4612" width="7.5703125" style="110" customWidth="1"/>
    <col min="4613" max="4613" width="1.7109375" style="110" customWidth="1"/>
    <col min="4614" max="4616" width="6.7109375" style="110" customWidth="1"/>
    <col min="4617" max="4617" width="1.7109375" style="110" customWidth="1"/>
    <col min="4618" max="4620" width="6.7109375" style="110" customWidth="1"/>
    <col min="4621" max="4621" width="1.7109375" style="110" customWidth="1"/>
    <col min="4622" max="4624" width="6.7109375" style="110" customWidth="1"/>
    <col min="4625" max="4625" width="1.7109375" style="110" customWidth="1"/>
    <col min="4626" max="4628" width="6.7109375" style="110" customWidth="1"/>
    <col min="4629" max="4629" width="1.7109375" style="110" customWidth="1"/>
    <col min="4630" max="4632" width="6.7109375" style="110" customWidth="1"/>
    <col min="4633" max="4633" width="1.7109375" style="110" customWidth="1"/>
    <col min="4634" max="4634" width="6.5703125" style="110" customWidth="1"/>
    <col min="4635" max="4636" width="6.7109375" style="110" customWidth="1"/>
    <col min="4637" max="4864" width="11.42578125" style="110"/>
    <col min="4865" max="4865" width="19.42578125" style="110" customWidth="1"/>
    <col min="4866" max="4866" width="8.42578125" style="110" customWidth="1"/>
    <col min="4867" max="4867" width="8.140625" style="110" customWidth="1"/>
    <col min="4868" max="4868" width="7.5703125" style="110" customWidth="1"/>
    <col min="4869" max="4869" width="1.7109375" style="110" customWidth="1"/>
    <col min="4870" max="4872" width="6.7109375" style="110" customWidth="1"/>
    <col min="4873" max="4873" width="1.7109375" style="110" customWidth="1"/>
    <col min="4874" max="4876" width="6.7109375" style="110" customWidth="1"/>
    <col min="4877" max="4877" width="1.7109375" style="110" customWidth="1"/>
    <col min="4878" max="4880" width="6.7109375" style="110" customWidth="1"/>
    <col min="4881" max="4881" width="1.7109375" style="110" customWidth="1"/>
    <col min="4882" max="4884" width="6.7109375" style="110" customWidth="1"/>
    <col min="4885" max="4885" width="1.7109375" style="110" customWidth="1"/>
    <col min="4886" max="4888" width="6.7109375" style="110" customWidth="1"/>
    <col min="4889" max="4889" width="1.7109375" style="110" customWidth="1"/>
    <col min="4890" max="4890" width="6.5703125" style="110" customWidth="1"/>
    <col min="4891" max="4892" width="6.7109375" style="110" customWidth="1"/>
    <col min="4893" max="5120" width="11.42578125" style="110"/>
    <col min="5121" max="5121" width="19.42578125" style="110" customWidth="1"/>
    <col min="5122" max="5122" width="8.42578125" style="110" customWidth="1"/>
    <col min="5123" max="5123" width="8.140625" style="110" customWidth="1"/>
    <col min="5124" max="5124" width="7.5703125" style="110" customWidth="1"/>
    <col min="5125" max="5125" width="1.7109375" style="110" customWidth="1"/>
    <col min="5126" max="5128" width="6.7109375" style="110" customWidth="1"/>
    <col min="5129" max="5129" width="1.7109375" style="110" customWidth="1"/>
    <col min="5130" max="5132" width="6.7109375" style="110" customWidth="1"/>
    <col min="5133" max="5133" width="1.7109375" style="110" customWidth="1"/>
    <col min="5134" max="5136" width="6.7109375" style="110" customWidth="1"/>
    <col min="5137" max="5137" width="1.7109375" style="110" customWidth="1"/>
    <col min="5138" max="5140" width="6.7109375" style="110" customWidth="1"/>
    <col min="5141" max="5141" width="1.7109375" style="110" customWidth="1"/>
    <col min="5142" max="5144" width="6.7109375" style="110" customWidth="1"/>
    <col min="5145" max="5145" width="1.7109375" style="110" customWidth="1"/>
    <col min="5146" max="5146" width="6.5703125" style="110" customWidth="1"/>
    <col min="5147" max="5148" width="6.7109375" style="110" customWidth="1"/>
    <col min="5149" max="5376" width="11.42578125" style="110"/>
    <col min="5377" max="5377" width="19.42578125" style="110" customWidth="1"/>
    <col min="5378" max="5378" width="8.42578125" style="110" customWidth="1"/>
    <col min="5379" max="5379" width="8.140625" style="110" customWidth="1"/>
    <col min="5380" max="5380" width="7.5703125" style="110" customWidth="1"/>
    <col min="5381" max="5381" width="1.7109375" style="110" customWidth="1"/>
    <col min="5382" max="5384" width="6.7109375" style="110" customWidth="1"/>
    <col min="5385" max="5385" width="1.7109375" style="110" customWidth="1"/>
    <col min="5386" max="5388" width="6.7109375" style="110" customWidth="1"/>
    <col min="5389" max="5389" width="1.7109375" style="110" customWidth="1"/>
    <col min="5390" max="5392" width="6.7109375" style="110" customWidth="1"/>
    <col min="5393" max="5393" width="1.7109375" style="110" customWidth="1"/>
    <col min="5394" max="5396" width="6.7109375" style="110" customWidth="1"/>
    <col min="5397" max="5397" width="1.7109375" style="110" customWidth="1"/>
    <col min="5398" max="5400" width="6.7109375" style="110" customWidth="1"/>
    <col min="5401" max="5401" width="1.7109375" style="110" customWidth="1"/>
    <col min="5402" max="5402" width="6.5703125" style="110" customWidth="1"/>
    <col min="5403" max="5404" width="6.7109375" style="110" customWidth="1"/>
    <col min="5405" max="5632" width="11.42578125" style="110"/>
    <col min="5633" max="5633" width="19.42578125" style="110" customWidth="1"/>
    <col min="5634" max="5634" width="8.42578125" style="110" customWidth="1"/>
    <col min="5635" max="5635" width="8.140625" style="110" customWidth="1"/>
    <col min="5636" max="5636" width="7.5703125" style="110" customWidth="1"/>
    <col min="5637" max="5637" width="1.7109375" style="110" customWidth="1"/>
    <col min="5638" max="5640" width="6.7109375" style="110" customWidth="1"/>
    <col min="5641" max="5641" width="1.7109375" style="110" customWidth="1"/>
    <col min="5642" max="5644" width="6.7109375" style="110" customWidth="1"/>
    <col min="5645" max="5645" width="1.7109375" style="110" customWidth="1"/>
    <col min="5646" max="5648" width="6.7109375" style="110" customWidth="1"/>
    <col min="5649" max="5649" width="1.7109375" style="110" customWidth="1"/>
    <col min="5650" max="5652" width="6.7109375" style="110" customWidth="1"/>
    <col min="5653" max="5653" width="1.7109375" style="110" customWidth="1"/>
    <col min="5654" max="5656" width="6.7109375" style="110" customWidth="1"/>
    <col min="5657" max="5657" width="1.7109375" style="110" customWidth="1"/>
    <col min="5658" max="5658" width="6.5703125" style="110" customWidth="1"/>
    <col min="5659" max="5660" width="6.7109375" style="110" customWidth="1"/>
    <col min="5661" max="5888" width="11.42578125" style="110"/>
    <col min="5889" max="5889" width="19.42578125" style="110" customWidth="1"/>
    <col min="5890" max="5890" width="8.42578125" style="110" customWidth="1"/>
    <col min="5891" max="5891" width="8.140625" style="110" customWidth="1"/>
    <col min="5892" max="5892" width="7.5703125" style="110" customWidth="1"/>
    <col min="5893" max="5893" width="1.7109375" style="110" customWidth="1"/>
    <col min="5894" max="5896" width="6.7109375" style="110" customWidth="1"/>
    <col min="5897" max="5897" width="1.7109375" style="110" customWidth="1"/>
    <col min="5898" max="5900" width="6.7109375" style="110" customWidth="1"/>
    <col min="5901" max="5901" width="1.7109375" style="110" customWidth="1"/>
    <col min="5902" max="5904" width="6.7109375" style="110" customWidth="1"/>
    <col min="5905" max="5905" width="1.7109375" style="110" customWidth="1"/>
    <col min="5906" max="5908" width="6.7109375" style="110" customWidth="1"/>
    <col min="5909" max="5909" width="1.7109375" style="110" customWidth="1"/>
    <col min="5910" max="5912" width="6.7109375" style="110" customWidth="1"/>
    <col min="5913" max="5913" width="1.7109375" style="110" customWidth="1"/>
    <col min="5914" max="5914" width="6.5703125" style="110" customWidth="1"/>
    <col min="5915" max="5916" width="6.7109375" style="110" customWidth="1"/>
    <col min="5917" max="6144" width="11.42578125" style="110"/>
    <col min="6145" max="6145" width="19.42578125" style="110" customWidth="1"/>
    <col min="6146" max="6146" width="8.42578125" style="110" customWidth="1"/>
    <col min="6147" max="6147" width="8.140625" style="110" customWidth="1"/>
    <col min="6148" max="6148" width="7.5703125" style="110" customWidth="1"/>
    <col min="6149" max="6149" width="1.7109375" style="110" customWidth="1"/>
    <col min="6150" max="6152" width="6.7109375" style="110" customWidth="1"/>
    <col min="6153" max="6153" width="1.7109375" style="110" customWidth="1"/>
    <col min="6154" max="6156" width="6.7109375" style="110" customWidth="1"/>
    <col min="6157" max="6157" width="1.7109375" style="110" customWidth="1"/>
    <col min="6158" max="6160" width="6.7109375" style="110" customWidth="1"/>
    <col min="6161" max="6161" width="1.7109375" style="110" customWidth="1"/>
    <col min="6162" max="6164" width="6.7109375" style="110" customWidth="1"/>
    <col min="6165" max="6165" width="1.7109375" style="110" customWidth="1"/>
    <col min="6166" max="6168" width="6.7109375" style="110" customWidth="1"/>
    <col min="6169" max="6169" width="1.7109375" style="110" customWidth="1"/>
    <col min="6170" max="6170" width="6.5703125" style="110" customWidth="1"/>
    <col min="6171" max="6172" width="6.7109375" style="110" customWidth="1"/>
    <col min="6173" max="6400" width="11.42578125" style="110"/>
    <col min="6401" max="6401" width="19.42578125" style="110" customWidth="1"/>
    <col min="6402" max="6402" width="8.42578125" style="110" customWidth="1"/>
    <col min="6403" max="6403" width="8.140625" style="110" customWidth="1"/>
    <col min="6404" max="6404" width="7.5703125" style="110" customWidth="1"/>
    <col min="6405" max="6405" width="1.7109375" style="110" customWidth="1"/>
    <col min="6406" max="6408" width="6.7109375" style="110" customWidth="1"/>
    <col min="6409" max="6409" width="1.7109375" style="110" customWidth="1"/>
    <col min="6410" max="6412" width="6.7109375" style="110" customWidth="1"/>
    <col min="6413" max="6413" width="1.7109375" style="110" customWidth="1"/>
    <col min="6414" max="6416" width="6.7109375" style="110" customWidth="1"/>
    <col min="6417" max="6417" width="1.7109375" style="110" customWidth="1"/>
    <col min="6418" max="6420" width="6.7109375" style="110" customWidth="1"/>
    <col min="6421" max="6421" width="1.7109375" style="110" customWidth="1"/>
    <col min="6422" max="6424" width="6.7109375" style="110" customWidth="1"/>
    <col min="6425" max="6425" width="1.7109375" style="110" customWidth="1"/>
    <col min="6426" max="6426" width="6.5703125" style="110" customWidth="1"/>
    <col min="6427" max="6428" width="6.7109375" style="110" customWidth="1"/>
    <col min="6429" max="6656" width="11.42578125" style="110"/>
    <col min="6657" max="6657" width="19.42578125" style="110" customWidth="1"/>
    <col min="6658" max="6658" width="8.42578125" style="110" customWidth="1"/>
    <col min="6659" max="6659" width="8.140625" style="110" customWidth="1"/>
    <col min="6660" max="6660" width="7.5703125" style="110" customWidth="1"/>
    <col min="6661" max="6661" width="1.7109375" style="110" customWidth="1"/>
    <col min="6662" max="6664" width="6.7109375" style="110" customWidth="1"/>
    <col min="6665" max="6665" width="1.7109375" style="110" customWidth="1"/>
    <col min="6666" max="6668" width="6.7109375" style="110" customWidth="1"/>
    <col min="6669" max="6669" width="1.7109375" style="110" customWidth="1"/>
    <col min="6670" max="6672" width="6.7109375" style="110" customWidth="1"/>
    <col min="6673" max="6673" width="1.7109375" style="110" customWidth="1"/>
    <col min="6674" max="6676" width="6.7109375" style="110" customWidth="1"/>
    <col min="6677" max="6677" width="1.7109375" style="110" customWidth="1"/>
    <col min="6678" max="6680" width="6.7109375" style="110" customWidth="1"/>
    <col min="6681" max="6681" width="1.7109375" style="110" customWidth="1"/>
    <col min="6682" max="6682" width="6.5703125" style="110" customWidth="1"/>
    <col min="6683" max="6684" width="6.7109375" style="110" customWidth="1"/>
    <col min="6685" max="6912" width="11.42578125" style="110"/>
    <col min="6913" max="6913" width="19.42578125" style="110" customWidth="1"/>
    <col min="6914" max="6914" width="8.42578125" style="110" customWidth="1"/>
    <col min="6915" max="6915" width="8.140625" style="110" customWidth="1"/>
    <col min="6916" max="6916" width="7.5703125" style="110" customWidth="1"/>
    <col min="6917" max="6917" width="1.7109375" style="110" customWidth="1"/>
    <col min="6918" max="6920" width="6.7109375" style="110" customWidth="1"/>
    <col min="6921" max="6921" width="1.7109375" style="110" customWidth="1"/>
    <col min="6922" max="6924" width="6.7109375" style="110" customWidth="1"/>
    <col min="6925" max="6925" width="1.7109375" style="110" customWidth="1"/>
    <col min="6926" max="6928" width="6.7109375" style="110" customWidth="1"/>
    <col min="6929" max="6929" width="1.7109375" style="110" customWidth="1"/>
    <col min="6930" max="6932" width="6.7109375" style="110" customWidth="1"/>
    <col min="6933" max="6933" width="1.7109375" style="110" customWidth="1"/>
    <col min="6934" max="6936" width="6.7109375" style="110" customWidth="1"/>
    <col min="6937" max="6937" width="1.7109375" style="110" customWidth="1"/>
    <col min="6938" max="6938" width="6.5703125" style="110" customWidth="1"/>
    <col min="6939" max="6940" width="6.7109375" style="110" customWidth="1"/>
    <col min="6941" max="7168" width="11.42578125" style="110"/>
    <col min="7169" max="7169" width="19.42578125" style="110" customWidth="1"/>
    <col min="7170" max="7170" width="8.42578125" style="110" customWidth="1"/>
    <col min="7171" max="7171" width="8.140625" style="110" customWidth="1"/>
    <col min="7172" max="7172" width="7.5703125" style="110" customWidth="1"/>
    <col min="7173" max="7173" width="1.7109375" style="110" customWidth="1"/>
    <col min="7174" max="7176" width="6.7109375" style="110" customWidth="1"/>
    <col min="7177" max="7177" width="1.7109375" style="110" customWidth="1"/>
    <col min="7178" max="7180" width="6.7109375" style="110" customWidth="1"/>
    <col min="7181" max="7181" width="1.7109375" style="110" customWidth="1"/>
    <col min="7182" max="7184" width="6.7109375" style="110" customWidth="1"/>
    <col min="7185" max="7185" width="1.7109375" style="110" customWidth="1"/>
    <col min="7186" max="7188" width="6.7109375" style="110" customWidth="1"/>
    <col min="7189" max="7189" width="1.7109375" style="110" customWidth="1"/>
    <col min="7190" max="7192" width="6.7109375" style="110" customWidth="1"/>
    <col min="7193" max="7193" width="1.7109375" style="110" customWidth="1"/>
    <col min="7194" max="7194" width="6.5703125" style="110" customWidth="1"/>
    <col min="7195" max="7196" width="6.7109375" style="110" customWidth="1"/>
    <col min="7197" max="7424" width="11.42578125" style="110"/>
    <col min="7425" max="7425" width="19.42578125" style="110" customWidth="1"/>
    <col min="7426" max="7426" width="8.42578125" style="110" customWidth="1"/>
    <col min="7427" max="7427" width="8.140625" style="110" customWidth="1"/>
    <col min="7428" max="7428" width="7.5703125" style="110" customWidth="1"/>
    <col min="7429" max="7429" width="1.7109375" style="110" customWidth="1"/>
    <col min="7430" max="7432" width="6.7109375" style="110" customWidth="1"/>
    <col min="7433" max="7433" width="1.7109375" style="110" customWidth="1"/>
    <col min="7434" max="7436" width="6.7109375" style="110" customWidth="1"/>
    <col min="7437" max="7437" width="1.7109375" style="110" customWidth="1"/>
    <col min="7438" max="7440" width="6.7109375" style="110" customWidth="1"/>
    <col min="7441" max="7441" width="1.7109375" style="110" customWidth="1"/>
    <col min="7442" max="7444" width="6.7109375" style="110" customWidth="1"/>
    <col min="7445" max="7445" width="1.7109375" style="110" customWidth="1"/>
    <col min="7446" max="7448" width="6.7109375" style="110" customWidth="1"/>
    <col min="7449" max="7449" width="1.7109375" style="110" customWidth="1"/>
    <col min="7450" max="7450" width="6.5703125" style="110" customWidth="1"/>
    <col min="7451" max="7452" width="6.7109375" style="110" customWidth="1"/>
    <col min="7453" max="7680" width="11.42578125" style="110"/>
    <col min="7681" max="7681" width="19.42578125" style="110" customWidth="1"/>
    <col min="7682" max="7682" width="8.42578125" style="110" customWidth="1"/>
    <col min="7683" max="7683" width="8.140625" style="110" customWidth="1"/>
    <col min="7684" max="7684" width="7.5703125" style="110" customWidth="1"/>
    <col min="7685" max="7685" width="1.7109375" style="110" customWidth="1"/>
    <col min="7686" max="7688" width="6.7109375" style="110" customWidth="1"/>
    <col min="7689" max="7689" width="1.7109375" style="110" customWidth="1"/>
    <col min="7690" max="7692" width="6.7109375" style="110" customWidth="1"/>
    <col min="7693" max="7693" width="1.7109375" style="110" customWidth="1"/>
    <col min="7694" max="7696" width="6.7109375" style="110" customWidth="1"/>
    <col min="7697" max="7697" width="1.7109375" style="110" customWidth="1"/>
    <col min="7698" max="7700" width="6.7109375" style="110" customWidth="1"/>
    <col min="7701" max="7701" width="1.7109375" style="110" customWidth="1"/>
    <col min="7702" max="7704" width="6.7109375" style="110" customWidth="1"/>
    <col min="7705" max="7705" width="1.7109375" style="110" customWidth="1"/>
    <col min="7706" max="7706" width="6.5703125" style="110" customWidth="1"/>
    <col min="7707" max="7708" width="6.7109375" style="110" customWidth="1"/>
    <col min="7709" max="7936" width="11.42578125" style="110"/>
    <col min="7937" max="7937" width="19.42578125" style="110" customWidth="1"/>
    <col min="7938" max="7938" width="8.42578125" style="110" customWidth="1"/>
    <col min="7939" max="7939" width="8.140625" style="110" customWidth="1"/>
    <col min="7940" max="7940" width="7.5703125" style="110" customWidth="1"/>
    <col min="7941" max="7941" width="1.7109375" style="110" customWidth="1"/>
    <col min="7942" max="7944" width="6.7109375" style="110" customWidth="1"/>
    <col min="7945" max="7945" width="1.7109375" style="110" customWidth="1"/>
    <col min="7946" max="7948" width="6.7109375" style="110" customWidth="1"/>
    <col min="7949" max="7949" width="1.7109375" style="110" customWidth="1"/>
    <col min="7950" max="7952" width="6.7109375" style="110" customWidth="1"/>
    <col min="7953" max="7953" width="1.7109375" style="110" customWidth="1"/>
    <col min="7954" max="7956" width="6.7109375" style="110" customWidth="1"/>
    <col min="7957" max="7957" width="1.7109375" style="110" customWidth="1"/>
    <col min="7958" max="7960" width="6.7109375" style="110" customWidth="1"/>
    <col min="7961" max="7961" width="1.7109375" style="110" customWidth="1"/>
    <col min="7962" max="7962" width="6.5703125" style="110" customWidth="1"/>
    <col min="7963" max="7964" width="6.7109375" style="110" customWidth="1"/>
    <col min="7965" max="8192" width="11.42578125" style="110"/>
    <col min="8193" max="8193" width="19.42578125" style="110" customWidth="1"/>
    <col min="8194" max="8194" width="8.42578125" style="110" customWidth="1"/>
    <col min="8195" max="8195" width="8.140625" style="110" customWidth="1"/>
    <col min="8196" max="8196" width="7.5703125" style="110" customWidth="1"/>
    <col min="8197" max="8197" width="1.7109375" style="110" customWidth="1"/>
    <col min="8198" max="8200" width="6.7109375" style="110" customWidth="1"/>
    <col min="8201" max="8201" width="1.7109375" style="110" customWidth="1"/>
    <col min="8202" max="8204" width="6.7109375" style="110" customWidth="1"/>
    <col min="8205" max="8205" width="1.7109375" style="110" customWidth="1"/>
    <col min="8206" max="8208" width="6.7109375" style="110" customWidth="1"/>
    <col min="8209" max="8209" width="1.7109375" style="110" customWidth="1"/>
    <col min="8210" max="8212" width="6.7109375" style="110" customWidth="1"/>
    <col min="8213" max="8213" width="1.7109375" style="110" customWidth="1"/>
    <col min="8214" max="8216" width="6.7109375" style="110" customWidth="1"/>
    <col min="8217" max="8217" width="1.7109375" style="110" customWidth="1"/>
    <col min="8218" max="8218" width="6.5703125" style="110" customWidth="1"/>
    <col min="8219" max="8220" width="6.7109375" style="110" customWidth="1"/>
    <col min="8221" max="8448" width="11.42578125" style="110"/>
    <col min="8449" max="8449" width="19.42578125" style="110" customWidth="1"/>
    <col min="8450" max="8450" width="8.42578125" style="110" customWidth="1"/>
    <col min="8451" max="8451" width="8.140625" style="110" customWidth="1"/>
    <col min="8452" max="8452" width="7.5703125" style="110" customWidth="1"/>
    <col min="8453" max="8453" width="1.7109375" style="110" customWidth="1"/>
    <col min="8454" max="8456" width="6.7109375" style="110" customWidth="1"/>
    <col min="8457" max="8457" width="1.7109375" style="110" customWidth="1"/>
    <col min="8458" max="8460" width="6.7109375" style="110" customWidth="1"/>
    <col min="8461" max="8461" width="1.7109375" style="110" customWidth="1"/>
    <col min="8462" max="8464" width="6.7109375" style="110" customWidth="1"/>
    <col min="8465" max="8465" width="1.7109375" style="110" customWidth="1"/>
    <col min="8466" max="8468" width="6.7109375" style="110" customWidth="1"/>
    <col min="8469" max="8469" width="1.7109375" style="110" customWidth="1"/>
    <col min="8470" max="8472" width="6.7109375" style="110" customWidth="1"/>
    <col min="8473" max="8473" width="1.7109375" style="110" customWidth="1"/>
    <col min="8474" max="8474" width="6.5703125" style="110" customWidth="1"/>
    <col min="8475" max="8476" width="6.7109375" style="110" customWidth="1"/>
    <col min="8477" max="8704" width="11.42578125" style="110"/>
    <col min="8705" max="8705" width="19.42578125" style="110" customWidth="1"/>
    <col min="8706" max="8706" width="8.42578125" style="110" customWidth="1"/>
    <col min="8707" max="8707" width="8.140625" style="110" customWidth="1"/>
    <col min="8708" max="8708" width="7.5703125" style="110" customWidth="1"/>
    <col min="8709" max="8709" width="1.7109375" style="110" customWidth="1"/>
    <col min="8710" max="8712" width="6.7109375" style="110" customWidth="1"/>
    <col min="8713" max="8713" width="1.7109375" style="110" customWidth="1"/>
    <col min="8714" max="8716" width="6.7109375" style="110" customWidth="1"/>
    <col min="8717" max="8717" width="1.7109375" style="110" customWidth="1"/>
    <col min="8718" max="8720" width="6.7109375" style="110" customWidth="1"/>
    <col min="8721" max="8721" width="1.7109375" style="110" customWidth="1"/>
    <col min="8722" max="8724" width="6.7109375" style="110" customWidth="1"/>
    <col min="8725" max="8725" width="1.7109375" style="110" customWidth="1"/>
    <col min="8726" max="8728" width="6.7109375" style="110" customWidth="1"/>
    <col min="8729" max="8729" width="1.7109375" style="110" customWidth="1"/>
    <col min="8730" max="8730" width="6.5703125" style="110" customWidth="1"/>
    <col min="8731" max="8732" width="6.7109375" style="110" customWidth="1"/>
    <col min="8733" max="8960" width="11.42578125" style="110"/>
    <col min="8961" max="8961" width="19.42578125" style="110" customWidth="1"/>
    <col min="8962" max="8962" width="8.42578125" style="110" customWidth="1"/>
    <col min="8963" max="8963" width="8.140625" style="110" customWidth="1"/>
    <col min="8964" max="8964" width="7.5703125" style="110" customWidth="1"/>
    <col min="8965" max="8965" width="1.7109375" style="110" customWidth="1"/>
    <col min="8966" max="8968" width="6.7109375" style="110" customWidth="1"/>
    <col min="8969" max="8969" width="1.7109375" style="110" customWidth="1"/>
    <col min="8970" max="8972" width="6.7109375" style="110" customWidth="1"/>
    <col min="8973" max="8973" width="1.7109375" style="110" customWidth="1"/>
    <col min="8974" max="8976" width="6.7109375" style="110" customWidth="1"/>
    <col min="8977" max="8977" width="1.7109375" style="110" customWidth="1"/>
    <col min="8978" max="8980" width="6.7109375" style="110" customWidth="1"/>
    <col min="8981" max="8981" width="1.7109375" style="110" customWidth="1"/>
    <col min="8982" max="8984" width="6.7109375" style="110" customWidth="1"/>
    <col min="8985" max="8985" width="1.7109375" style="110" customWidth="1"/>
    <col min="8986" max="8986" width="6.5703125" style="110" customWidth="1"/>
    <col min="8987" max="8988" width="6.7109375" style="110" customWidth="1"/>
    <col min="8989" max="9216" width="11.42578125" style="110"/>
    <col min="9217" max="9217" width="19.42578125" style="110" customWidth="1"/>
    <col min="9218" max="9218" width="8.42578125" style="110" customWidth="1"/>
    <col min="9219" max="9219" width="8.140625" style="110" customWidth="1"/>
    <col min="9220" max="9220" width="7.5703125" style="110" customWidth="1"/>
    <col min="9221" max="9221" width="1.7109375" style="110" customWidth="1"/>
    <col min="9222" max="9224" width="6.7109375" style="110" customWidth="1"/>
    <col min="9225" max="9225" width="1.7109375" style="110" customWidth="1"/>
    <col min="9226" max="9228" width="6.7109375" style="110" customWidth="1"/>
    <col min="9229" max="9229" width="1.7109375" style="110" customWidth="1"/>
    <col min="9230" max="9232" width="6.7109375" style="110" customWidth="1"/>
    <col min="9233" max="9233" width="1.7109375" style="110" customWidth="1"/>
    <col min="9234" max="9236" width="6.7109375" style="110" customWidth="1"/>
    <col min="9237" max="9237" width="1.7109375" style="110" customWidth="1"/>
    <col min="9238" max="9240" width="6.7109375" style="110" customWidth="1"/>
    <col min="9241" max="9241" width="1.7109375" style="110" customWidth="1"/>
    <col min="9242" max="9242" width="6.5703125" style="110" customWidth="1"/>
    <col min="9243" max="9244" width="6.7109375" style="110" customWidth="1"/>
    <col min="9245" max="9472" width="11.42578125" style="110"/>
    <col min="9473" max="9473" width="19.42578125" style="110" customWidth="1"/>
    <col min="9474" max="9474" width="8.42578125" style="110" customWidth="1"/>
    <col min="9475" max="9475" width="8.140625" style="110" customWidth="1"/>
    <col min="9476" max="9476" width="7.5703125" style="110" customWidth="1"/>
    <col min="9477" max="9477" width="1.7109375" style="110" customWidth="1"/>
    <col min="9478" max="9480" width="6.7109375" style="110" customWidth="1"/>
    <col min="9481" max="9481" width="1.7109375" style="110" customWidth="1"/>
    <col min="9482" max="9484" width="6.7109375" style="110" customWidth="1"/>
    <col min="9485" max="9485" width="1.7109375" style="110" customWidth="1"/>
    <col min="9486" max="9488" width="6.7109375" style="110" customWidth="1"/>
    <col min="9489" max="9489" width="1.7109375" style="110" customWidth="1"/>
    <col min="9490" max="9492" width="6.7109375" style="110" customWidth="1"/>
    <col min="9493" max="9493" width="1.7109375" style="110" customWidth="1"/>
    <col min="9494" max="9496" width="6.7109375" style="110" customWidth="1"/>
    <col min="9497" max="9497" width="1.7109375" style="110" customWidth="1"/>
    <col min="9498" max="9498" width="6.5703125" style="110" customWidth="1"/>
    <col min="9499" max="9500" width="6.7109375" style="110" customWidth="1"/>
    <col min="9501" max="9728" width="11.42578125" style="110"/>
    <col min="9729" max="9729" width="19.42578125" style="110" customWidth="1"/>
    <col min="9730" max="9730" width="8.42578125" style="110" customWidth="1"/>
    <col min="9731" max="9731" width="8.140625" style="110" customWidth="1"/>
    <col min="9732" max="9732" width="7.5703125" style="110" customWidth="1"/>
    <col min="9733" max="9733" width="1.7109375" style="110" customWidth="1"/>
    <col min="9734" max="9736" width="6.7109375" style="110" customWidth="1"/>
    <col min="9737" max="9737" width="1.7109375" style="110" customWidth="1"/>
    <col min="9738" max="9740" width="6.7109375" style="110" customWidth="1"/>
    <col min="9741" max="9741" width="1.7109375" style="110" customWidth="1"/>
    <col min="9742" max="9744" width="6.7109375" style="110" customWidth="1"/>
    <col min="9745" max="9745" width="1.7109375" style="110" customWidth="1"/>
    <col min="9746" max="9748" width="6.7109375" style="110" customWidth="1"/>
    <col min="9749" max="9749" width="1.7109375" style="110" customWidth="1"/>
    <col min="9750" max="9752" width="6.7109375" style="110" customWidth="1"/>
    <col min="9753" max="9753" width="1.7109375" style="110" customWidth="1"/>
    <col min="9754" max="9754" width="6.5703125" style="110" customWidth="1"/>
    <col min="9755" max="9756" width="6.7109375" style="110" customWidth="1"/>
    <col min="9757" max="9984" width="11.42578125" style="110"/>
    <col min="9985" max="9985" width="19.42578125" style="110" customWidth="1"/>
    <col min="9986" max="9986" width="8.42578125" style="110" customWidth="1"/>
    <col min="9987" max="9987" width="8.140625" style="110" customWidth="1"/>
    <col min="9988" max="9988" width="7.5703125" style="110" customWidth="1"/>
    <col min="9989" max="9989" width="1.7109375" style="110" customWidth="1"/>
    <col min="9990" max="9992" width="6.7109375" style="110" customWidth="1"/>
    <col min="9993" max="9993" width="1.7109375" style="110" customWidth="1"/>
    <col min="9994" max="9996" width="6.7109375" style="110" customWidth="1"/>
    <col min="9997" max="9997" width="1.7109375" style="110" customWidth="1"/>
    <col min="9998" max="10000" width="6.7109375" style="110" customWidth="1"/>
    <col min="10001" max="10001" width="1.7109375" style="110" customWidth="1"/>
    <col min="10002" max="10004" width="6.7109375" style="110" customWidth="1"/>
    <col min="10005" max="10005" width="1.7109375" style="110" customWidth="1"/>
    <col min="10006" max="10008" width="6.7109375" style="110" customWidth="1"/>
    <col min="10009" max="10009" width="1.7109375" style="110" customWidth="1"/>
    <col min="10010" max="10010" width="6.5703125" style="110" customWidth="1"/>
    <col min="10011" max="10012" width="6.7109375" style="110" customWidth="1"/>
    <col min="10013" max="10240" width="11.42578125" style="110"/>
    <col min="10241" max="10241" width="19.42578125" style="110" customWidth="1"/>
    <col min="10242" max="10242" width="8.42578125" style="110" customWidth="1"/>
    <col min="10243" max="10243" width="8.140625" style="110" customWidth="1"/>
    <col min="10244" max="10244" width="7.5703125" style="110" customWidth="1"/>
    <col min="10245" max="10245" width="1.7109375" style="110" customWidth="1"/>
    <col min="10246" max="10248" width="6.7109375" style="110" customWidth="1"/>
    <col min="10249" max="10249" width="1.7109375" style="110" customWidth="1"/>
    <col min="10250" max="10252" width="6.7109375" style="110" customWidth="1"/>
    <col min="10253" max="10253" width="1.7109375" style="110" customWidth="1"/>
    <col min="10254" max="10256" width="6.7109375" style="110" customWidth="1"/>
    <col min="10257" max="10257" width="1.7109375" style="110" customWidth="1"/>
    <col min="10258" max="10260" width="6.7109375" style="110" customWidth="1"/>
    <col min="10261" max="10261" width="1.7109375" style="110" customWidth="1"/>
    <col min="10262" max="10264" width="6.7109375" style="110" customWidth="1"/>
    <col min="10265" max="10265" width="1.7109375" style="110" customWidth="1"/>
    <col min="10266" max="10266" width="6.5703125" style="110" customWidth="1"/>
    <col min="10267" max="10268" width="6.7109375" style="110" customWidth="1"/>
    <col min="10269" max="10496" width="11.42578125" style="110"/>
    <col min="10497" max="10497" width="19.42578125" style="110" customWidth="1"/>
    <col min="10498" max="10498" width="8.42578125" style="110" customWidth="1"/>
    <col min="10499" max="10499" width="8.140625" style="110" customWidth="1"/>
    <col min="10500" max="10500" width="7.5703125" style="110" customWidth="1"/>
    <col min="10501" max="10501" width="1.7109375" style="110" customWidth="1"/>
    <col min="10502" max="10504" width="6.7109375" style="110" customWidth="1"/>
    <col min="10505" max="10505" width="1.7109375" style="110" customWidth="1"/>
    <col min="10506" max="10508" width="6.7109375" style="110" customWidth="1"/>
    <col min="10509" max="10509" width="1.7109375" style="110" customWidth="1"/>
    <col min="10510" max="10512" width="6.7109375" style="110" customWidth="1"/>
    <col min="10513" max="10513" width="1.7109375" style="110" customWidth="1"/>
    <col min="10514" max="10516" width="6.7109375" style="110" customWidth="1"/>
    <col min="10517" max="10517" width="1.7109375" style="110" customWidth="1"/>
    <col min="10518" max="10520" width="6.7109375" style="110" customWidth="1"/>
    <col min="10521" max="10521" width="1.7109375" style="110" customWidth="1"/>
    <col min="10522" max="10522" width="6.5703125" style="110" customWidth="1"/>
    <col min="10523" max="10524" width="6.7109375" style="110" customWidth="1"/>
    <col min="10525" max="10752" width="11.42578125" style="110"/>
    <col min="10753" max="10753" width="19.42578125" style="110" customWidth="1"/>
    <col min="10754" max="10754" width="8.42578125" style="110" customWidth="1"/>
    <col min="10755" max="10755" width="8.140625" style="110" customWidth="1"/>
    <col min="10756" max="10756" width="7.5703125" style="110" customWidth="1"/>
    <col min="10757" max="10757" width="1.7109375" style="110" customWidth="1"/>
    <col min="10758" max="10760" width="6.7109375" style="110" customWidth="1"/>
    <col min="10761" max="10761" width="1.7109375" style="110" customWidth="1"/>
    <col min="10762" max="10764" width="6.7109375" style="110" customWidth="1"/>
    <col min="10765" max="10765" width="1.7109375" style="110" customWidth="1"/>
    <col min="10766" max="10768" width="6.7109375" style="110" customWidth="1"/>
    <col min="10769" max="10769" width="1.7109375" style="110" customWidth="1"/>
    <col min="10770" max="10772" width="6.7109375" style="110" customWidth="1"/>
    <col min="10773" max="10773" width="1.7109375" style="110" customWidth="1"/>
    <col min="10774" max="10776" width="6.7109375" style="110" customWidth="1"/>
    <col min="10777" max="10777" width="1.7109375" style="110" customWidth="1"/>
    <col min="10778" max="10778" width="6.5703125" style="110" customWidth="1"/>
    <col min="10779" max="10780" width="6.7109375" style="110" customWidth="1"/>
    <col min="10781" max="11008" width="11.42578125" style="110"/>
    <col min="11009" max="11009" width="19.42578125" style="110" customWidth="1"/>
    <col min="11010" max="11010" width="8.42578125" style="110" customWidth="1"/>
    <col min="11011" max="11011" width="8.140625" style="110" customWidth="1"/>
    <col min="11012" max="11012" width="7.5703125" style="110" customWidth="1"/>
    <col min="11013" max="11013" width="1.7109375" style="110" customWidth="1"/>
    <col min="11014" max="11016" width="6.7109375" style="110" customWidth="1"/>
    <col min="11017" max="11017" width="1.7109375" style="110" customWidth="1"/>
    <col min="11018" max="11020" width="6.7109375" style="110" customWidth="1"/>
    <col min="11021" max="11021" width="1.7109375" style="110" customWidth="1"/>
    <col min="11022" max="11024" width="6.7109375" style="110" customWidth="1"/>
    <col min="11025" max="11025" width="1.7109375" style="110" customWidth="1"/>
    <col min="11026" max="11028" width="6.7109375" style="110" customWidth="1"/>
    <col min="11029" max="11029" width="1.7109375" style="110" customWidth="1"/>
    <col min="11030" max="11032" width="6.7109375" style="110" customWidth="1"/>
    <col min="11033" max="11033" width="1.7109375" style="110" customWidth="1"/>
    <col min="11034" max="11034" width="6.5703125" style="110" customWidth="1"/>
    <col min="11035" max="11036" width="6.7109375" style="110" customWidth="1"/>
    <col min="11037" max="11264" width="11.42578125" style="110"/>
    <col min="11265" max="11265" width="19.42578125" style="110" customWidth="1"/>
    <col min="11266" max="11266" width="8.42578125" style="110" customWidth="1"/>
    <col min="11267" max="11267" width="8.140625" style="110" customWidth="1"/>
    <col min="11268" max="11268" width="7.5703125" style="110" customWidth="1"/>
    <col min="11269" max="11269" width="1.7109375" style="110" customWidth="1"/>
    <col min="11270" max="11272" width="6.7109375" style="110" customWidth="1"/>
    <col min="11273" max="11273" width="1.7109375" style="110" customWidth="1"/>
    <col min="11274" max="11276" width="6.7109375" style="110" customWidth="1"/>
    <col min="11277" max="11277" width="1.7109375" style="110" customWidth="1"/>
    <col min="11278" max="11280" width="6.7109375" style="110" customWidth="1"/>
    <col min="11281" max="11281" width="1.7109375" style="110" customWidth="1"/>
    <col min="11282" max="11284" width="6.7109375" style="110" customWidth="1"/>
    <col min="11285" max="11285" width="1.7109375" style="110" customWidth="1"/>
    <col min="11286" max="11288" width="6.7109375" style="110" customWidth="1"/>
    <col min="11289" max="11289" width="1.7109375" style="110" customWidth="1"/>
    <col min="11290" max="11290" width="6.5703125" style="110" customWidth="1"/>
    <col min="11291" max="11292" width="6.7109375" style="110" customWidth="1"/>
    <col min="11293" max="11520" width="11.42578125" style="110"/>
    <col min="11521" max="11521" width="19.42578125" style="110" customWidth="1"/>
    <col min="11522" max="11522" width="8.42578125" style="110" customWidth="1"/>
    <col min="11523" max="11523" width="8.140625" style="110" customWidth="1"/>
    <col min="11524" max="11524" width="7.5703125" style="110" customWidth="1"/>
    <col min="11525" max="11525" width="1.7109375" style="110" customWidth="1"/>
    <col min="11526" max="11528" width="6.7109375" style="110" customWidth="1"/>
    <col min="11529" max="11529" width="1.7109375" style="110" customWidth="1"/>
    <col min="11530" max="11532" width="6.7109375" style="110" customWidth="1"/>
    <col min="11533" max="11533" width="1.7109375" style="110" customWidth="1"/>
    <col min="11534" max="11536" width="6.7109375" style="110" customWidth="1"/>
    <col min="11537" max="11537" width="1.7109375" style="110" customWidth="1"/>
    <col min="11538" max="11540" width="6.7109375" style="110" customWidth="1"/>
    <col min="11541" max="11541" width="1.7109375" style="110" customWidth="1"/>
    <col min="11542" max="11544" width="6.7109375" style="110" customWidth="1"/>
    <col min="11545" max="11545" width="1.7109375" style="110" customWidth="1"/>
    <col min="11546" max="11546" width="6.5703125" style="110" customWidth="1"/>
    <col min="11547" max="11548" width="6.7109375" style="110" customWidth="1"/>
    <col min="11549" max="11776" width="11.42578125" style="110"/>
    <col min="11777" max="11777" width="19.42578125" style="110" customWidth="1"/>
    <col min="11778" max="11778" width="8.42578125" style="110" customWidth="1"/>
    <col min="11779" max="11779" width="8.140625" style="110" customWidth="1"/>
    <col min="11780" max="11780" width="7.5703125" style="110" customWidth="1"/>
    <col min="11781" max="11781" width="1.7109375" style="110" customWidth="1"/>
    <col min="11782" max="11784" width="6.7109375" style="110" customWidth="1"/>
    <col min="11785" max="11785" width="1.7109375" style="110" customWidth="1"/>
    <col min="11786" max="11788" width="6.7109375" style="110" customWidth="1"/>
    <col min="11789" max="11789" width="1.7109375" style="110" customWidth="1"/>
    <col min="11790" max="11792" width="6.7109375" style="110" customWidth="1"/>
    <col min="11793" max="11793" width="1.7109375" style="110" customWidth="1"/>
    <col min="11794" max="11796" width="6.7109375" style="110" customWidth="1"/>
    <col min="11797" max="11797" width="1.7109375" style="110" customWidth="1"/>
    <col min="11798" max="11800" width="6.7109375" style="110" customWidth="1"/>
    <col min="11801" max="11801" width="1.7109375" style="110" customWidth="1"/>
    <col min="11802" max="11802" width="6.5703125" style="110" customWidth="1"/>
    <col min="11803" max="11804" width="6.7109375" style="110" customWidth="1"/>
    <col min="11805" max="12032" width="11.42578125" style="110"/>
    <col min="12033" max="12033" width="19.42578125" style="110" customWidth="1"/>
    <col min="12034" max="12034" width="8.42578125" style="110" customWidth="1"/>
    <col min="12035" max="12035" width="8.140625" style="110" customWidth="1"/>
    <col min="12036" max="12036" width="7.5703125" style="110" customWidth="1"/>
    <col min="12037" max="12037" width="1.7109375" style="110" customWidth="1"/>
    <col min="12038" max="12040" width="6.7109375" style="110" customWidth="1"/>
    <col min="12041" max="12041" width="1.7109375" style="110" customWidth="1"/>
    <col min="12042" max="12044" width="6.7109375" style="110" customWidth="1"/>
    <col min="12045" max="12045" width="1.7109375" style="110" customWidth="1"/>
    <col min="12046" max="12048" width="6.7109375" style="110" customWidth="1"/>
    <col min="12049" max="12049" width="1.7109375" style="110" customWidth="1"/>
    <col min="12050" max="12052" width="6.7109375" style="110" customWidth="1"/>
    <col min="12053" max="12053" width="1.7109375" style="110" customWidth="1"/>
    <col min="12054" max="12056" width="6.7109375" style="110" customWidth="1"/>
    <col min="12057" max="12057" width="1.7109375" style="110" customWidth="1"/>
    <col min="12058" max="12058" width="6.5703125" style="110" customWidth="1"/>
    <col min="12059" max="12060" width="6.7109375" style="110" customWidth="1"/>
    <col min="12061" max="12288" width="11.42578125" style="110"/>
    <col min="12289" max="12289" width="19.42578125" style="110" customWidth="1"/>
    <col min="12290" max="12290" width="8.42578125" style="110" customWidth="1"/>
    <col min="12291" max="12291" width="8.140625" style="110" customWidth="1"/>
    <col min="12292" max="12292" width="7.5703125" style="110" customWidth="1"/>
    <col min="12293" max="12293" width="1.7109375" style="110" customWidth="1"/>
    <col min="12294" max="12296" width="6.7109375" style="110" customWidth="1"/>
    <col min="12297" max="12297" width="1.7109375" style="110" customWidth="1"/>
    <col min="12298" max="12300" width="6.7109375" style="110" customWidth="1"/>
    <col min="12301" max="12301" width="1.7109375" style="110" customWidth="1"/>
    <col min="12302" max="12304" width="6.7109375" style="110" customWidth="1"/>
    <col min="12305" max="12305" width="1.7109375" style="110" customWidth="1"/>
    <col min="12306" max="12308" width="6.7109375" style="110" customWidth="1"/>
    <col min="12309" max="12309" width="1.7109375" style="110" customWidth="1"/>
    <col min="12310" max="12312" width="6.7109375" style="110" customWidth="1"/>
    <col min="12313" max="12313" width="1.7109375" style="110" customWidth="1"/>
    <col min="12314" max="12314" width="6.5703125" style="110" customWidth="1"/>
    <col min="12315" max="12316" width="6.7109375" style="110" customWidth="1"/>
    <col min="12317" max="12544" width="11.42578125" style="110"/>
    <col min="12545" max="12545" width="19.42578125" style="110" customWidth="1"/>
    <col min="12546" max="12546" width="8.42578125" style="110" customWidth="1"/>
    <col min="12547" max="12547" width="8.140625" style="110" customWidth="1"/>
    <col min="12548" max="12548" width="7.5703125" style="110" customWidth="1"/>
    <col min="12549" max="12549" width="1.7109375" style="110" customWidth="1"/>
    <col min="12550" max="12552" width="6.7109375" style="110" customWidth="1"/>
    <col min="12553" max="12553" width="1.7109375" style="110" customWidth="1"/>
    <col min="12554" max="12556" width="6.7109375" style="110" customWidth="1"/>
    <col min="12557" max="12557" width="1.7109375" style="110" customWidth="1"/>
    <col min="12558" max="12560" width="6.7109375" style="110" customWidth="1"/>
    <col min="12561" max="12561" width="1.7109375" style="110" customWidth="1"/>
    <col min="12562" max="12564" width="6.7109375" style="110" customWidth="1"/>
    <col min="12565" max="12565" width="1.7109375" style="110" customWidth="1"/>
    <col min="12566" max="12568" width="6.7109375" style="110" customWidth="1"/>
    <col min="12569" max="12569" width="1.7109375" style="110" customWidth="1"/>
    <col min="12570" max="12570" width="6.5703125" style="110" customWidth="1"/>
    <col min="12571" max="12572" width="6.7109375" style="110" customWidth="1"/>
    <col min="12573" max="12800" width="11.42578125" style="110"/>
    <col min="12801" max="12801" width="19.42578125" style="110" customWidth="1"/>
    <col min="12802" max="12802" width="8.42578125" style="110" customWidth="1"/>
    <col min="12803" max="12803" width="8.140625" style="110" customWidth="1"/>
    <col min="12804" max="12804" width="7.5703125" style="110" customWidth="1"/>
    <col min="12805" max="12805" width="1.7109375" style="110" customWidth="1"/>
    <col min="12806" max="12808" width="6.7109375" style="110" customWidth="1"/>
    <col min="12809" max="12809" width="1.7109375" style="110" customWidth="1"/>
    <col min="12810" max="12812" width="6.7109375" style="110" customWidth="1"/>
    <col min="12813" max="12813" width="1.7109375" style="110" customWidth="1"/>
    <col min="12814" max="12816" width="6.7109375" style="110" customWidth="1"/>
    <col min="12817" max="12817" width="1.7109375" style="110" customWidth="1"/>
    <col min="12818" max="12820" width="6.7109375" style="110" customWidth="1"/>
    <col min="12821" max="12821" width="1.7109375" style="110" customWidth="1"/>
    <col min="12822" max="12824" width="6.7109375" style="110" customWidth="1"/>
    <col min="12825" max="12825" width="1.7109375" style="110" customWidth="1"/>
    <col min="12826" max="12826" width="6.5703125" style="110" customWidth="1"/>
    <col min="12827" max="12828" width="6.7109375" style="110" customWidth="1"/>
    <col min="12829" max="13056" width="11.42578125" style="110"/>
    <col min="13057" max="13057" width="19.42578125" style="110" customWidth="1"/>
    <col min="13058" max="13058" width="8.42578125" style="110" customWidth="1"/>
    <col min="13059" max="13059" width="8.140625" style="110" customWidth="1"/>
    <col min="13060" max="13060" width="7.5703125" style="110" customWidth="1"/>
    <col min="13061" max="13061" width="1.7109375" style="110" customWidth="1"/>
    <col min="13062" max="13064" width="6.7109375" style="110" customWidth="1"/>
    <col min="13065" max="13065" width="1.7109375" style="110" customWidth="1"/>
    <col min="13066" max="13068" width="6.7109375" style="110" customWidth="1"/>
    <col min="13069" max="13069" width="1.7109375" style="110" customWidth="1"/>
    <col min="13070" max="13072" width="6.7109375" style="110" customWidth="1"/>
    <col min="13073" max="13073" width="1.7109375" style="110" customWidth="1"/>
    <col min="13074" max="13076" width="6.7109375" style="110" customWidth="1"/>
    <col min="13077" max="13077" width="1.7109375" style="110" customWidth="1"/>
    <col min="13078" max="13080" width="6.7109375" style="110" customWidth="1"/>
    <col min="13081" max="13081" width="1.7109375" style="110" customWidth="1"/>
    <col min="13082" max="13082" width="6.5703125" style="110" customWidth="1"/>
    <col min="13083" max="13084" width="6.7109375" style="110" customWidth="1"/>
    <col min="13085" max="13312" width="11.42578125" style="110"/>
    <col min="13313" max="13313" width="19.42578125" style="110" customWidth="1"/>
    <col min="13314" max="13314" width="8.42578125" style="110" customWidth="1"/>
    <col min="13315" max="13315" width="8.140625" style="110" customWidth="1"/>
    <col min="13316" max="13316" width="7.5703125" style="110" customWidth="1"/>
    <col min="13317" max="13317" width="1.7109375" style="110" customWidth="1"/>
    <col min="13318" max="13320" width="6.7109375" style="110" customWidth="1"/>
    <col min="13321" max="13321" width="1.7109375" style="110" customWidth="1"/>
    <col min="13322" max="13324" width="6.7109375" style="110" customWidth="1"/>
    <col min="13325" max="13325" width="1.7109375" style="110" customWidth="1"/>
    <col min="13326" max="13328" width="6.7109375" style="110" customWidth="1"/>
    <col min="13329" max="13329" width="1.7109375" style="110" customWidth="1"/>
    <col min="13330" max="13332" width="6.7109375" style="110" customWidth="1"/>
    <col min="13333" max="13333" width="1.7109375" style="110" customWidth="1"/>
    <col min="13334" max="13336" width="6.7109375" style="110" customWidth="1"/>
    <col min="13337" max="13337" width="1.7109375" style="110" customWidth="1"/>
    <col min="13338" max="13338" width="6.5703125" style="110" customWidth="1"/>
    <col min="13339" max="13340" width="6.7109375" style="110" customWidth="1"/>
    <col min="13341" max="13568" width="11.42578125" style="110"/>
    <col min="13569" max="13569" width="19.42578125" style="110" customWidth="1"/>
    <col min="13570" max="13570" width="8.42578125" style="110" customWidth="1"/>
    <col min="13571" max="13571" width="8.140625" style="110" customWidth="1"/>
    <col min="13572" max="13572" width="7.5703125" style="110" customWidth="1"/>
    <col min="13573" max="13573" width="1.7109375" style="110" customWidth="1"/>
    <col min="13574" max="13576" width="6.7109375" style="110" customWidth="1"/>
    <col min="13577" max="13577" width="1.7109375" style="110" customWidth="1"/>
    <col min="13578" max="13580" width="6.7109375" style="110" customWidth="1"/>
    <col min="13581" max="13581" width="1.7109375" style="110" customWidth="1"/>
    <col min="13582" max="13584" width="6.7109375" style="110" customWidth="1"/>
    <col min="13585" max="13585" width="1.7109375" style="110" customWidth="1"/>
    <col min="13586" max="13588" width="6.7109375" style="110" customWidth="1"/>
    <col min="13589" max="13589" width="1.7109375" style="110" customWidth="1"/>
    <col min="13590" max="13592" width="6.7109375" style="110" customWidth="1"/>
    <col min="13593" max="13593" width="1.7109375" style="110" customWidth="1"/>
    <col min="13594" max="13594" width="6.5703125" style="110" customWidth="1"/>
    <col min="13595" max="13596" width="6.7109375" style="110" customWidth="1"/>
    <col min="13597" max="13824" width="11.42578125" style="110"/>
    <col min="13825" max="13825" width="19.42578125" style="110" customWidth="1"/>
    <col min="13826" max="13826" width="8.42578125" style="110" customWidth="1"/>
    <col min="13827" max="13827" width="8.140625" style="110" customWidth="1"/>
    <col min="13828" max="13828" width="7.5703125" style="110" customWidth="1"/>
    <col min="13829" max="13829" width="1.7109375" style="110" customWidth="1"/>
    <col min="13830" max="13832" width="6.7109375" style="110" customWidth="1"/>
    <col min="13833" max="13833" width="1.7109375" style="110" customWidth="1"/>
    <col min="13834" max="13836" width="6.7109375" style="110" customWidth="1"/>
    <col min="13837" max="13837" width="1.7109375" style="110" customWidth="1"/>
    <col min="13838" max="13840" width="6.7109375" style="110" customWidth="1"/>
    <col min="13841" max="13841" width="1.7109375" style="110" customWidth="1"/>
    <col min="13842" max="13844" width="6.7109375" style="110" customWidth="1"/>
    <col min="13845" max="13845" width="1.7109375" style="110" customWidth="1"/>
    <col min="13846" max="13848" width="6.7109375" style="110" customWidth="1"/>
    <col min="13849" max="13849" width="1.7109375" style="110" customWidth="1"/>
    <col min="13850" max="13850" width="6.5703125" style="110" customWidth="1"/>
    <col min="13851" max="13852" width="6.7109375" style="110" customWidth="1"/>
    <col min="13853" max="14080" width="11.42578125" style="110"/>
    <col min="14081" max="14081" width="19.42578125" style="110" customWidth="1"/>
    <col min="14082" max="14082" width="8.42578125" style="110" customWidth="1"/>
    <col min="14083" max="14083" width="8.140625" style="110" customWidth="1"/>
    <col min="14084" max="14084" width="7.5703125" style="110" customWidth="1"/>
    <col min="14085" max="14085" width="1.7109375" style="110" customWidth="1"/>
    <col min="14086" max="14088" width="6.7109375" style="110" customWidth="1"/>
    <col min="14089" max="14089" width="1.7109375" style="110" customWidth="1"/>
    <col min="14090" max="14092" width="6.7109375" style="110" customWidth="1"/>
    <col min="14093" max="14093" width="1.7109375" style="110" customWidth="1"/>
    <col min="14094" max="14096" width="6.7109375" style="110" customWidth="1"/>
    <col min="14097" max="14097" width="1.7109375" style="110" customWidth="1"/>
    <col min="14098" max="14100" width="6.7109375" style="110" customWidth="1"/>
    <col min="14101" max="14101" width="1.7109375" style="110" customWidth="1"/>
    <col min="14102" max="14104" width="6.7109375" style="110" customWidth="1"/>
    <col min="14105" max="14105" width="1.7109375" style="110" customWidth="1"/>
    <col min="14106" max="14106" width="6.5703125" style="110" customWidth="1"/>
    <col min="14107" max="14108" width="6.7109375" style="110" customWidth="1"/>
    <col min="14109" max="14336" width="11.42578125" style="110"/>
    <col min="14337" max="14337" width="19.42578125" style="110" customWidth="1"/>
    <col min="14338" max="14338" width="8.42578125" style="110" customWidth="1"/>
    <col min="14339" max="14339" width="8.140625" style="110" customWidth="1"/>
    <col min="14340" max="14340" width="7.5703125" style="110" customWidth="1"/>
    <col min="14341" max="14341" width="1.7109375" style="110" customWidth="1"/>
    <col min="14342" max="14344" width="6.7109375" style="110" customWidth="1"/>
    <col min="14345" max="14345" width="1.7109375" style="110" customWidth="1"/>
    <col min="14346" max="14348" width="6.7109375" style="110" customWidth="1"/>
    <col min="14349" max="14349" width="1.7109375" style="110" customWidth="1"/>
    <col min="14350" max="14352" width="6.7109375" style="110" customWidth="1"/>
    <col min="14353" max="14353" width="1.7109375" style="110" customWidth="1"/>
    <col min="14354" max="14356" width="6.7109375" style="110" customWidth="1"/>
    <col min="14357" max="14357" width="1.7109375" style="110" customWidth="1"/>
    <col min="14358" max="14360" width="6.7109375" style="110" customWidth="1"/>
    <col min="14361" max="14361" width="1.7109375" style="110" customWidth="1"/>
    <col min="14362" max="14362" width="6.5703125" style="110" customWidth="1"/>
    <col min="14363" max="14364" width="6.7109375" style="110" customWidth="1"/>
    <col min="14365" max="14592" width="11.42578125" style="110"/>
    <col min="14593" max="14593" width="19.42578125" style="110" customWidth="1"/>
    <col min="14594" max="14594" width="8.42578125" style="110" customWidth="1"/>
    <col min="14595" max="14595" width="8.140625" style="110" customWidth="1"/>
    <col min="14596" max="14596" width="7.5703125" style="110" customWidth="1"/>
    <col min="14597" max="14597" width="1.7109375" style="110" customWidth="1"/>
    <col min="14598" max="14600" width="6.7109375" style="110" customWidth="1"/>
    <col min="14601" max="14601" width="1.7109375" style="110" customWidth="1"/>
    <col min="14602" max="14604" width="6.7109375" style="110" customWidth="1"/>
    <col min="14605" max="14605" width="1.7109375" style="110" customWidth="1"/>
    <col min="14606" max="14608" width="6.7109375" style="110" customWidth="1"/>
    <col min="14609" max="14609" width="1.7109375" style="110" customWidth="1"/>
    <col min="14610" max="14612" width="6.7109375" style="110" customWidth="1"/>
    <col min="14613" max="14613" width="1.7109375" style="110" customWidth="1"/>
    <col min="14614" max="14616" width="6.7109375" style="110" customWidth="1"/>
    <col min="14617" max="14617" width="1.7109375" style="110" customWidth="1"/>
    <col min="14618" max="14618" width="6.5703125" style="110" customWidth="1"/>
    <col min="14619" max="14620" width="6.7109375" style="110" customWidth="1"/>
    <col min="14621" max="14848" width="11.42578125" style="110"/>
    <col min="14849" max="14849" width="19.42578125" style="110" customWidth="1"/>
    <col min="14850" max="14850" width="8.42578125" style="110" customWidth="1"/>
    <col min="14851" max="14851" width="8.140625" style="110" customWidth="1"/>
    <col min="14852" max="14852" width="7.5703125" style="110" customWidth="1"/>
    <col min="14853" max="14853" width="1.7109375" style="110" customWidth="1"/>
    <col min="14854" max="14856" width="6.7109375" style="110" customWidth="1"/>
    <col min="14857" max="14857" width="1.7109375" style="110" customWidth="1"/>
    <col min="14858" max="14860" width="6.7109375" style="110" customWidth="1"/>
    <col min="14861" max="14861" width="1.7109375" style="110" customWidth="1"/>
    <col min="14862" max="14864" width="6.7109375" style="110" customWidth="1"/>
    <col min="14865" max="14865" width="1.7109375" style="110" customWidth="1"/>
    <col min="14866" max="14868" width="6.7109375" style="110" customWidth="1"/>
    <col min="14869" max="14869" width="1.7109375" style="110" customWidth="1"/>
    <col min="14870" max="14872" width="6.7109375" style="110" customWidth="1"/>
    <col min="14873" max="14873" width="1.7109375" style="110" customWidth="1"/>
    <col min="14874" max="14874" width="6.5703125" style="110" customWidth="1"/>
    <col min="14875" max="14876" width="6.7109375" style="110" customWidth="1"/>
    <col min="14877" max="15104" width="11.42578125" style="110"/>
    <col min="15105" max="15105" width="19.42578125" style="110" customWidth="1"/>
    <col min="15106" max="15106" width="8.42578125" style="110" customWidth="1"/>
    <col min="15107" max="15107" width="8.140625" style="110" customWidth="1"/>
    <col min="15108" max="15108" width="7.5703125" style="110" customWidth="1"/>
    <col min="15109" max="15109" width="1.7109375" style="110" customWidth="1"/>
    <col min="15110" max="15112" width="6.7109375" style="110" customWidth="1"/>
    <col min="15113" max="15113" width="1.7109375" style="110" customWidth="1"/>
    <col min="15114" max="15116" width="6.7109375" style="110" customWidth="1"/>
    <col min="15117" max="15117" width="1.7109375" style="110" customWidth="1"/>
    <col min="15118" max="15120" width="6.7109375" style="110" customWidth="1"/>
    <col min="15121" max="15121" width="1.7109375" style="110" customWidth="1"/>
    <col min="15122" max="15124" width="6.7109375" style="110" customWidth="1"/>
    <col min="15125" max="15125" width="1.7109375" style="110" customWidth="1"/>
    <col min="15126" max="15128" width="6.7109375" style="110" customWidth="1"/>
    <col min="15129" max="15129" width="1.7109375" style="110" customWidth="1"/>
    <col min="15130" max="15130" width="6.5703125" style="110" customWidth="1"/>
    <col min="15131" max="15132" width="6.7109375" style="110" customWidth="1"/>
    <col min="15133" max="15360" width="11.42578125" style="110"/>
    <col min="15361" max="15361" width="19.42578125" style="110" customWidth="1"/>
    <col min="15362" max="15362" width="8.42578125" style="110" customWidth="1"/>
    <col min="15363" max="15363" width="8.140625" style="110" customWidth="1"/>
    <col min="15364" max="15364" width="7.5703125" style="110" customWidth="1"/>
    <col min="15365" max="15365" width="1.7109375" style="110" customWidth="1"/>
    <col min="15366" max="15368" width="6.7109375" style="110" customWidth="1"/>
    <col min="15369" max="15369" width="1.7109375" style="110" customWidth="1"/>
    <col min="15370" max="15372" width="6.7109375" style="110" customWidth="1"/>
    <col min="15373" max="15373" width="1.7109375" style="110" customWidth="1"/>
    <col min="15374" max="15376" width="6.7109375" style="110" customWidth="1"/>
    <col min="15377" max="15377" width="1.7109375" style="110" customWidth="1"/>
    <col min="15378" max="15380" width="6.7109375" style="110" customWidth="1"/>
    <col min="15381" max="15381" width="1.7109375" style="110" customWidth="1"/>
    <col min="15382" max="15384" width="6.7109375" style="110" customWidth="1"/>
    <col min="15385" max="15385" width="1.7109375" style="110" customWidth="1"/>
    <col min="15386" max="15386" width="6.5703125" style="110" customWidth="1"/>
    <col min="15387" max="15388" width="6.7109375" style="110" customWidth="1"/>
    <col min="15389" max="15616" width="11.42578125" style="110"/>
    <col min="15617" max="15617" width="19.42578125" style="110" customWidth="1"/>
    <col min="15618" max="15618" width="8.42578125" style="110" customWidth="1"/>
    <col min="15619" max="15619" width="8.140625" style="110" customWidth="1"/>
    <col min="15620" max="15620" width="7.5703125" style="110" customWidth="1"/>
    <col min="15621" max="15621" width="1.7109375" style="110" customWidth="1"/>
    <col min="15622" max="15624" width="6.7109375" style="110" customWidth="1"/>
    <col min="15625" max="15625" width="1.7109375" style="110" customWidth="1"/>
    <col min="15626" max="15628" width="6.7109375" style="110" customWidth="1"/>
    <col min="15629" max="15629" width="1.7109375" style="110" customWidth="1"/>
    <col min="15630" max="15632" width="6.7109375" style="110" customWidth="1"/>
    <col min="15633" max="15633" width="1.7109375" style="110" customWidth="1"/>
    <col min="15634" max="15636" width="6.7109375" style="110" customWidth="1"/>
    <col min="15637" max="15637" width="1.7109375" style="110" customWidth="1"/>
    <col min="15638" max="15640" width="6.7109375" style="110" customWidth="1"/>
    <col min="15641" max="15641" width="1.7109375" style="110" customWidth="1"/>
    <col min="15642" max="15642" width="6.5703125" style="110" customWidth="1"/>
    <col min="15643" max="15644" width="6.7109375" style="110" customWidth="1"/>
    <col min="15645" max="15872" width="11.42578125" style="110"/>
    <col min="15873" max="15873" width="19.42578125" style="110" customWidth="1"/>
    <col min="15874" max="15874" width="8.42578125" style="110" customWidth="1"/>
    <col min="15875" max="15875" width="8.140625" style="110" customWidth="1"/>
    <col min="15876" max="15876" width="7.5703125" style="110" customWidth="1"/>
    <col min="15877" max="15877" width="1.7109375" style="110" customWidth="1"/>
    <col min="15878" max="15880" width="6.7109375" style="110" customWidth="1"/>
    <col min="15881" max="15881" width="1.7109375" style="110" customWidth="1"/>
    <col min="15882" max="15884" width="6.7109375" style="110" customWidth="1"/>
    <col min="15885" max="15885" width="1.7109375" style="110" customWidth="1"/>
    <col min="15886" max="15888" width="6.7109375" style="110" customWidth="1"/>
    <col min="15889" max="15889" width="1.7109375" style="110" customWidth="1"/>
    <col min="15890" max="15892" width="6.7109375" style="110" customWidth="1"/>
    <col min="15893" max="15893" width="1.7109375" style="110" customWidth="1"/>
    <col min="15894" max="15896" width="6.7109375" style="110" customWidth="1"/>
    <col min="15897" max="15897" width="1.7109375" style="110" customWidth="1"/>
    <col min="15898" max="15898" width="6.5703125" style="110" customWidth="1"/>
    <col min="15899" max="15900" width="6.7109375" style="110" customWidth="1"/>
    <col min="15901" max="16128" width="11.42578125" style="110"/>
    <col min="16129" max="16129" width="19.42578125" style="110" customWidth="1"/>
    <col min="16130" max="16130" width="8.42578125" style="110" customWidth="1"/>
    <col min="16131" max="16131" width="8.140625" style="110" customWidth="1"/>
    <col min="16132" max="16132" width="7.5703125" style="110" customWidth="1"/>
    <col min="16133" max="16133" width="1.7109375" style="110" customWidth="1"/>
    <col min="16134" max="16136" width="6.7109375" style="110" customWidth="1"/>
    <col min="16137" max="16137" width="1.7109375" style="110" customWidth="1"/>
    <col min="16138" max="16140" width="6.7109375" style="110" customWidth="1"/>
    <col min="16141" max="16141" width="1.7109375" style="110" customWidth="1"/>
    <col min="16142" max="16144" width="6.7109375" style="110" customWidth="1"/>
    <col min="16145" max="16145" width="1.7109375" style="110" customWidth="1"/>
    <col min="16146" max="16148" width="6.7109375" style="110" customWidth="1"/>
    <col min="16149" max="16149" width="1.7109375" style="110" customWidth="1"/>
    <col min="16150" max="16152" width="6.7109375" style="110" customWidth="1"/>
    <col min="16153" max="16153" width="1.7109375" style="110" customWidth="1"/>
    <col min="16154" max="16154" width="6.5703125" style="110" customWidth="1"/>
    <col min="16155" max="16156" width="6.7109375" style="110" customWidth="1"/>
    <col min="16157" max="16384" width="11.42578125" style="110"/>
  </cols>
  <sheetData>
    <row r="1" spans="1:33" s="166" customFormat="1" ht="15" customHeight="1" x14ac:dyDescent="0.2">
      <c r="A1" s="308" t="s">
        <v>295</v>
      </c>
      <c r="B1" s="308"/>
      <c r="C1" s="308"/>
      <c r="D1" s="308"/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174"/>
      <c r="AD1" s="174"/>
      <c r="AE1" s="286" t="s">
        <v>362</v>
      </c>
      <c r="AF1" s="286"/>
      <c r="AG1" s="174"/>
    </row>
    <row r="2" spans="1:33" s="166" customFormat="1" ht="15" customHeight="1" x14ac:dyDescent="0.2">
      <c r="A2" s="307" t="s">
        <v>133</v>
      </c>
      <c r="B2" s="307"/>
      <c r="C2" s="307"/>
      <c r="D2" s="307"/>
      <c r="E2" s="307"/>
      <c r="F2" s="307"/>
      <c r="G2" s="307"/>
      <c r="H2" s="307"/>
      <c r="I2" s="307"/>
      <c r="J2" s="307"/>
      <c r="K2" s="307"/>
      <c r="L2" s="307"/>
      <c r="M2" s="307"/>
      <c r="N2" s="307"/>
      <c r="O2" s="307"/>
      <c r="P2" s="307"/>
      <c r="Q2" s="307"/>
      <c r="R2" s="307"/>
      <c r="S2" s="307"/>
      <c r="T2" s="307"/>
      <c r="U2" s="307"/>
      <c r="V2" s="307"/>
      <c r="W2" s="307"/>
      <c r="X2" s="307"/>
      <c r="Y2" s="307"/>
      <c r="Z2" s="307"/>
      <c r="AA2" s="307"/>
      <c r="AB2" s="307"/>
      <c r="AC2" s="174"/>
      <c r="AD2" s="174"/>
      <c r="AE2" s="286"/>
      <c r="AF2" s="286"/>
      <c r="AG2" s="174"/>
    </row>
    <row r="3" spans="1:33" s="166" customFormat="1" ht="15" customHeight="1" x14ac:dyDescent="0.2">
      <c r="A3" s="308" t="s">
        <v>257</v>
      </c>
      <c r="B3" s="308"/>
      <c r="C3" s="308"/>
      <c r="D3" s="308"/>
      <c r="E3" s="308"/>
      <c r="F3" s="308"/>
      <c r="G3" s="308"/>
      <c r="H3" s="308"/>
      <c r="I3" s="308"/>
      <c r="J3" s="308"/>
      <c r="K3" s="308"/>
      <c r="L3" s="308"/>
      <c r="M3" s="308"/>
      <c r="N3" s="308"/>
      <c r="O3" s="308"/>
      <c r="P3" s="308"/>
      <c r="Q3" s="308"/>
      <c r="R3" s="308"/>
      <c r="S3" s="308"/>
      <c r="T3" s="308"/>
      <c r="U3" s="308"/>
      <c r="V3" s="308"/>
      <c r="W3" s="308"/>
      <c r="X3" s="308"/>
      <c r="Y3" s="308"/>
      <c r="Z3" s="308"/>
      <c r="AA3" s="308"/>
      <c r="AB3" s="308"/>
      <c r="AC3" s="174"/>
      <c r="AD3" s="174"/>
      <c r="AE3" s="174"/>
      <c r="AF3" s="174"/>
      <c r="AG3" s="174"/>
    </row>
    <row r="4" spans="1:33" s="166" customFormat="1" ht="15" customHeight="1" x14ac:dyDescent="0.2">
      <c r="A4" s="307" t="s">
        <v>258</v>
      </c>
      <c r="B4" s="307"/>
      <c r="C4" s="307"/>
      <c r="D4" s="307"/>
      <c r="E4" s="307"/>
      <c r="F4" s="307"/>
      <c r="G4" s="307"/>
      <c r="H4" s="307"/>
      <c r="I4" s="307"/>
      <c r="J4" s="307"/>
      <c r="K4" s="307"/>
      <c r="L4" s="307"/>
      <c r="M4" s="307"/>
      <c r="N4" s="307"/>
      <c r="O4" s="307"/>
      <c r="P4" s="307"/>
      <c r="Q4" s="307"/>
      <c r="R4" s="307"/>
      <c r="S4" s="307"/>
      <c r="T4" s="307"/>
      <c r="U4" s="307"/>
      <c r="V4" s="307"/>
      <c r="W4" s="307"/>
      <c r="X4" s="307"/>
      <c r="Y4" s="307"/>
      <c r="Z4" s="307"/>
      <c r="AA4" s="307"/>
      <c r="AB4" s="307"/>
      <c r="AC4" s="174"/>
      <c r="AD4" s="174"/>
      <c r="AE4" s="174"/>
      <c r="AF4" s="174"/>
      <c r="AG4" s="174"/>
    </row>
    <row r="5" spans="1:33" s="166" customFormat="1" ht="15" customHeight="1" x14ac:dyDescent="0.2">
      <c r="A5" s="307" t="s">
        <v>259</v>
      </c>
      <c r="B5" s="307"/>
      <c r="C5" s="307"/>
      <c r="D5" s="307"/>
      <c r="E5" s="307"/>
      <c r="F5" s="307"/>
      <c r="G5" s="307"/>
      <c r="H5" s="307"/>
      <c r="I5" s="307"/>
      <c r="J5" s="307"/>
      <c r="K5" s="307"/>
      <c r="L5" s="307"/>
      <c r="M5" s="307"/>
      <c r="N5" s="307"/>
      <c r="O5" s="307"/>
      <c r="P5" s="307"/>
      <c r="Q5" s="307"/>
      <c r="R5" s="307"/>
      <c r="S5" s="307"/>
      <c r="T5" s="307"/>
      <c r="U5" s="307"/>
      <c r="V5" s="307"/>
      <c r="W5" s="307"/>
      <c r="X5" s="307"/>
      <c r="Y5" s="307"/>
      <c r="Z5" s="307"/>
      <c r="AA5" s="307"/>
      <c r="AB5" s="307"/>
      <c r="AC5" s="174"/>
      <c r="AD5" s="174"/>
      <c r="AE5" s="174"/>
      <c r="AF5" s="174"/>
      <c r="AG5" s="174"/>
    </row>
    <row r="6" spans="1:33" s="166" customFormat="1" ht="15" customHeight="1" thickBot="1" x14ac:dyDescent="0.25">
      <c r="A6" s="122"/>
      <c r="B6" s="137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137"/>
      <c r="Y6" s="137"/>
      <c r="Z6" s="137"/>
      <c r="AA6" s="137"/>
      <c r="AB6" s="137"/>
      <c r="AC6" s="174"/>
      <c r="AD6" s="174"/>
      <c r="AE6" s="174"/>
      <c r="AF6" s="174"/>
      <c r="AG6" s="174"/>
    </row>
    <row r="7" spans="1:33" s="174" customFormat="1" ht="15" customHeight="1" x14ac:dyDescent="0.2">
      <c r="A7" s="305" t="s">
        <v>567</v>
      </c>
      <c r="B7" s="302" t="s">
        <v>19</v>
      </c>
      <c r="C7" s="302"/>
      <c r="D7" s="302"/>
      <c r="E7" s="111"/>
      <c r="F7" s="302" t="s">
        <v>116</v>
      </c>
      <c r="G7" s="302"/>
      <c r="H7" s="302"/>
      <c r="I7" s="111"/>
      <c r="J7" s="302" t="s">
        <v>117</v>
      </c>
      <c r="K7" s="302"/>
      <c r="L7" s="302"/>
      <c r="M7" s="111"/>
      <c r="N7" s="302" t="s">
        <v>118</v>
      </c>
      <c r="O7" s="302"/>
      <c r="P7" s="302"/>
      <c r="Q7" s="111"/>
      <c r="R7" s="302" t="s">
        <v>119</v>
      </c>
      <c r="S7" s="302"/>
      <c r="T7" s="302"/>
      <c r="U7" s="111"/>
      <c r="V7" s="302" t="s">
        <v>120</v>
      </c>
      <c r="W7" s="302"/>
      <c r="X7" s="302"/>
      <c r="Y7" s="111"/>
      <c r="Z7" s="302" t="s">
        <v>121</v>
      </c>
      <c r="AA7" s="302"/>
      <c r="AB7" s="302"/>
    </row>
    <row r="8" spans="1:33" s="174" customFormat="1" ht="15" customHeight="1" thickBot="1" x14ac:dyDescent="0.25">
      <c r="A8" s="306"/>
      <c r="B8" s="112" t="s">
        <v>70</v>
      </c>
      <c r="C8" s="112" t="s">
        <v>71</v>
      </c>
      <c r="D8" s="112" t="s">
        <v>72</v>
      </c>
      <c r="E8" s="113"/>
      <c r="F8" s="112" t="s">
        <v>70</v>
      </c>
      <c r="G8" s="112" t="s">
        <v>71</v>
      </c>
      <c r="H8" s="112" t="s">
        <v>72</v>
      </c>
      <c r="I8" s="113"/>
      <c r="J8" s="112" t="s">
        <v>70</v>
      </c>
      <c r="K8" s="112" t="s">
        <v>71</v>
      </c>
      <c r="L8" s="112" t="s">
        <v>72</v>
      </c>
      <c r="M8" s="113"/>
      <c r="N8" s="112" t="s">
        <v>70</v>
      </c>
      <c r="O8" s="112" t="s">
        <v>71</v>
      </c>
      <c r="P8" s="112" t="s">
        <v>72</v>
      </c>
      <c r="Q8" s="113"/>
      <c r="R8" s="112" t="s">
        <v>70</v>
      </c>
      <c r="S8" s="112" t="s">
        <v>71</v>
      </c>
      <c r="T8" s="112" t="s">
        <v>72</v>
      </c>
      <c r="U8" s="113"/>
      <c r="V8" s="112" t="s">
        <v>70</v>
      </c>
      <c r="W8" s="112" t="s">
        <v>71</v>
      </c>
      <c r="X8" s="112" t="s">
        <v>72</v>
      </c>
      <c r="Y8" s="113"/>
      <c r="Z8" s="112" t="s">
        <v>70</v>
      </c>
      <c r="AA8" s="112" t="s">
        <v>71</v>
      </c>
      <c r="AB8" s="112" t="s">
        <v>72</v>
      </c>
    </row>
    <row r="9" spans="1:33" s="126" customFormat="1" ht="15" customHeight="1" x14ac:dyDescent="0.25">
      <c r="A9" s="178"/>
      <c r="B9" s="115"/>
      <c r="C9" s="115"/>
      <c r="D9" s="115"/>
      <c r="E9" s="116"/>
      <c r="F9" s="115"/>
      <c r="G9" s="115"/>
      <c r="H9" s="115"/>
      <c r="I9" s="116"/>
      <c r="J9" s="115"/>
      <c r="K9" s="115"/>
      <c r="L9" s="115"/>
      <c r="M9" s="116"/>
      <c r="N9" s="115"/>
      <c r="O9" s="115"/>
      <c r="P9" s="115"/>
      <c r="Q9" s="116"/>
      <c r="R9" s="115"/>
      <c r="S9" s="115"/>
      <c r="T9" s="115"/>
      <c r="U9" s="116"/>
      <c r="V9" s="115"/>
      <c r="W9" s="115"/>
      <c r="X9" s="115"/>
      <c r="Y9" s="116"/>
      <c r="Z9" s="115"/>
      <c r="AA9" s="115"/>
      <c r="AB9" s="115"/>
      <c r="AC9" s="110"/>
      <c r="AD9" s="110"/>
      <c r="AE9" s="110"/>
      <c r="AF9" s="110"/>
      <c r="AG9" s="110"/>
    </row>
    <row r="10" spans="1:33" s="126" customFormat="1" ht="15" customHeight="1" x14ac:dyDescent="0.25">
      <c r="A10" s="301" t="s">
        <v>570</v>
      </c>
      <c r="B10" s="301" t="s">
        <v>76</v>
      </c>
      <c r="C10" s="301"/>
      <c r="D10" s="301"/>
      <c r="E10" s="301"/>
      <c r="F10" s="301"/>
      <c r="G10" s="301"/>
      <c r="H10" s="301"/>
      <c r="I10" s="301"/>
      <c r="J10" s="301"/>
      <c r="K10" s="301"/>
      <c r="L10" s="301"/>
      <c r="M10" s="301"/>
      <c r="N10" s="301"/>
      <c r="O10" s="301"/>
      <c r="P10" s="301"/>
      <c r="Q10" s="301"/>
      <c r="R10" s="301"/>
      <c r="S10" s="301"/>
      <c r="T10" s="301"/>
      <c r="U10" s="301"/>
      <c r="V10" s="301"/>
      <c r="W10" s="301"/>
      <c r="X10" s="301"/>
      <c r="Y10" s="301"/>
      <c r="Z10" s="301"/>
      <c r="AA10" s="301"/>
      <c r="AB10" s="301"/>
      <c r="AC10" s="110"/>
      <c r="AD10" s="110"/>
      <c r="AE10" s="110"/>
      <c r="AF10" s="110"/>
      <c r="AG10" s="110"/>
    </row>
    <row r="11" spans="1:33" s="126" customFormat="1" ht="15" customHeight="1" x14ac:dyDescent="0.25">
      <c r="A11" s="114"/>
      <c r="B11" s="115"/>
      <c r="C11" s="115"/>
      <c r="D11" s="115"/>
      <c r="E11" s="115"/>
      <c r="F11" s="115"/>
      <c r="G11" s="115"/>
      <c r="H11" s="115"/>
      <c r="I11" s="115"/>
      <c r="J11" s="115"/>
      <c r="K11" s="115"/>
      <c r="L11" s="115"/>
      <c r="M11" s="115"/>
      <c r="N11" s="115"/>
      <c r="O11" s="115"/>
      <c r="P11" s="115"/>
      <c r="Q11" s="115"/>
      <c r="R11" s="115"/>
      <c r="S11" s="115"/>
      <c r="T11" s="115"/>
      <c r="U11" s="115"/>
      <c r="V11" s="115"/>
      <c r="W11" s="115"/>
      <c r="X11" s="115"/>
      <c r="Y11" s="115"/>
      <c r="Z11" s="115"/>
      <c r="AA11" s="115"/>
      <c r="AB11" s="115"/>
      <c r="AC11" s="110"/>
      <c r="AD11" s="110"/>
      <c r="AE11" s="110"/>
      <c r="AF11" s="110"/>
      <c r="AG11" s="110"/>
    </row>
    <row r="12" spans="1:33" s="126" customFormat="1" ht="15" customHeight="1" x14ac:dyDescent="0.25">
      <c r="A12" s="138" t="s">
        <v>19</v>
      </c>
      <c r="B12" s="155">
        <f t="shared" ref="B12:D13" si="0">+B18+B24</f>
        <v>182680</v>
      </c>
      <c r="C12" s="155">
        <f t="shared" si="0"/>
        <v>84530</v>
      </c>
      <c r="D12" s="155">
        <f t="shared" si="0"/>
        <v>98150</v>
      </c>
      <c r="E12" s="155"/>
      <c r="F12" s="155">
        <f t="shared" ref="F12:H14" si="1">+F18+F24</f>
        <v>43456</v>
      </c>
      <c r="G12" s="155">
        <f t="shared" si="1"/>
        <v>20936</v>
      </c>
      <c r="H12" s="155">
        <f t="shared" si="1"/>
        <v>22520</v>
      </c>
      <c r="I12" s="155"/>
      <c r="J12" s="155">
        <f t="shared" ref="J12:L14" si="2">+J18+J24</f>
        <v>34892</v>
      </c>
      <c r="K12" s="155">
        <f t="shared" si="2"/>
        <v>16351</v>
      </c>
      <c r="L12" s="155">
        <f t="shared" si="2"/>
        <v>18541</v>
      </c>
      <c r="M12" s="155"/>
      <c r="N12" s="155">
        <f t="shared" ref="N12:P14" si="3">+N18+N24</f>
        <v>34404</v>
      </c>
      <c r="O12" s="155">
        <f t="shared" si="3"/>
        <v>15823</v>
      </c>
      <c r="P12" s="155">
        <f t="shared" si="3"/>
        <v>18581</v>
      </c>
      <c r="Q12" s="155"/>
      <c r="R12" s="155">
        <f t="shared" ref="R12:T14" si="4">+R18+R24</f>
        <v>28967</v>
      </c>
      <c r="S12" s="155">
        <f t="shared" si="4"/>
        <v>13010</v>
      </c>
      <c r="T12" s="155">
        <f t="shared" si="4"/>
        <v>15957</v>
      </c>
      <c r="U12" s="155"/>
      <c r="V12" s="155">
        <f t="shared" ref="V12:X14" si="5">+V18+V24</f>
        <v>31847</v>
      </c>
      <c r="W12" s="155">
        <f t="shared" si="5"/>
        <v>14356</v>
      </c>
      <c r="X12" s="155">
        <f t="shared" si="5"/>
        <v>17491</v>
      </c>
      <c r="Y12" s="155"/>
      <c r="Z12" s="155">
        <f t="shared" ref="Z12:AB14" si="6">+Z18+Z24</f>
        <v>9114</v>
      </c>
      <c r="AA12" s="155">
        <f t="shared" si="6"/>
        <v>4054</v>
      </c>
      <c r="AB12" s="155">
        <f t="shared" si="6"/>
        <v>5060</v>
      </c>
      <c r="AC12" s="110"/>
      <c r="AD12" s="110"/>
      <c r="AE12" s="110"/>
      <c r="AF12" s="110"/>
      <c r="AG12" s="110"/>
    </row>
    <row r="13" spans="1:33" s="126" customFormat="1" ht="15" customHeight="1" x14ac:dyDescent="0.25">
      <c r="A13" s="118" t="s">
        <v>73</v>
      </c>
      <c r="B13" s="117">
        <f t="shared" si="0"/>
        <v>151368</v>
      </c>
      <c r="C13" s="117">
        <f t="shared" si="0"/>
        <v>69642</v>
      </c>
      <c r="D13" s="117">
        <f t="shared" si="0"/>
        <v>81726</v>
      </c>
      <c r="E13" s="117"/>
      <c r="F13" s="117">
        <f t="shared" si="1"/>
        <v>36914</v>
      </c>
      <c r="G13" s="117">
        <f t="shared" si="1"/>
        <v>17763</v>
      </c>
      <c r="H13" s="117">
        <f t="shared" si="1"/>
        <v>19151</v>
      </c>
      <c r="I13" s="117"/>
      <c r="J13" s="117">
        <f t="shared" si="2"/>
        <v>28876</v>
      </c>
      <c r="K13" s="117">
        <f t="shared" si="2"/>
        <v>13552</v>
      </c>
      <c r="L13" s="117">
        <f t="shared" si="2"/>
        <v>15324</v>
      </c>
      <c r="M13" s="117"/>
      <c r="N13" s="117">
        <f t="shared" si="3"/>
        <v>28136</v>
      </c>
      <c r="O13" s="117">
        <f t="shared" si="3"/>
        <v>12871</v>
      </c>
      <c r="P13" s="117">
        <f t="shared" si="3"/>
        <v>15265</v>
      </c>
      <c r="Q13" s="117"/>
      <c r="R13" s="117">
        <f t="shared" si="4"/>
        <v>23336</v>
      </c>
      <c r="S13" s="117">
        <f t="shared" si="4"/>
        <v>10363</v>
      </c>
      <c r="T13" s="117">
        <f t="shared" si="4"/>
        <v>12973</v>
      </c>
      <c r="U13" s="117"/>
      <c r="V13" s="117">
        <f t="shared" si="5"/>
        <v>25684</v>
      </c>
      <c r="W13" s="117">
        <f t="shared" si="5"/>
        <v>11382</v>
      </c>
      <c r="X13" s="117">
        <f t="shared" si="5"/>
        <v>14302</v>
      </c>
      <c r="Y13" s="117"/>
      <c r="Z13" s="117">
        <f t="shared" si="6"/>
        <v>8422</v>
      </c>
      <c r="AA13" s="117">
        <f t="shared" si="6"/>
        <v>3711</v>
      </c>
      <c r="AB13" s="117">
        <f t="shared" si="6"/>
        <v>4711</v>
      </c>
      <c r="AC13" s="110"/>
      <c r="AD13" s="110"/>
      <c r="AE13" s="110"/>
      <c r="AF13" s="110"/>
      <c r="AG13" s="110"/>
    </row>
    <row r="14" spans="1:33" s="126" customFormat="1" ht="15" customHeight="1" x14ac:dyDescent="0.25">
      <c r="A14" s="118" t="s">
        <v>74</v>
      </c>
      <c r="B14" s="117">
        <f>+B20+B26</f>
        <v>22590</v>
      </c>
      <c r="C14" s="117">
        <f>+C20+C26</f>
        <v>10959</v>
      </c>
      <c r="D14" s="117">
        <f>+D20+D26</f>
        <v>11631</v>
      </c>
      <c r="E14" s="117"/>
      <c r="F14" s="117">
        <f t="shared" si="1"/>
        <v>4752</v>
      </c>
      <c r="G14" s="117">
        <f t="shared" si="1"/>
        <v>2354</v>
      </c>
      <c r="H14" s="117">
        <f t="shared" si="1"/>
        <v>2398</v>
      </c>
      <c r="I14" s="117"/>
      <c r="J14" s="117">
        <f t="shared" si="2"/>
        <v>4406</v>
      </c>
      <c r="K14" s="117">
        <f t="shared" si="2"/>
        <v>2098</v>
      </c>
      <c r="L14" s="117">
        <f t="shared" si="2"/>
        <v>2308</v>
      </c>
      <c r="M14" s="117"/>
      <c r="N14" s="117">
        <f t="shared" si="3"/>
        <v>4569</v>
      </c>
      <c r="O14" s="117">
        <f t="shared" si="3"/>
        <v>2187</v>
      </c>
      <c r="P14" s="117">
        <f t="shared" si="3"/>
        <v>2382</v>
      </c>
      <c r="Q14" s="117"/>
      <c r="R14" s="117">
        <f t="shared" si="4"/>
        <v>4091</v>
      </c>
      <c r="S14" s="117">
        <f t="shared" si="4"/>
        <v>1981</v>
      </c>
      <c r="T14" s="117">
        <f t="shared" si="4"/>
        <v>2110</v>
      </c>
      <c r="U14" s="117"/>
      <c r="V14" s="117">
        <f t="shared" si="5"/>
        <v>4435</v>
      </c>
      <c r="W14" s="117">
        <f t="shared" si="5"/>
        <v>2201</v>
      </c>
      <c r="X14" s="117">
        <f t="shared" si="5"/>
        <v>2234</v>
      </c>
      <c r="Y14" s="117"/>
      <c r="Z14" s="117">
        <f t="shared" si="6"/>
        <v>337</v>
      </c>
      <c r="AA14" s="117">
        <f t="shared" si="6"/>
        <v>138</v>
      </c>
      <c r="AB14" s="117">
        <f t="shared" si="6"/>
        <v>199</v>
      </c>
      <c r="AC14" s="110"/>
      <c r="AD14" s="110"/>
      <c r="AE14" s="110"/>
      <c r="AF14" s="110"/>
      <c r="AG14" s="110"/>
    </row>
    <row r="15" spans="1:33" s="126" customFormat="1" ht="15" customHeight="1" x14ac:dyDescent="0.25">
      <c r="A15" s="118" t="s">
        <v>267</v>
      </c>
      <c r="B15" s="117">
        <f>+B21</f>
        <v>8722</v>
      </c>
      <c r="C15" s="117">
        <f>+C21</f>
        <v>3929</v>
      </c>
      <c r="D15" s="117">
        <f>+D21</f>
        <v>4793</v>
      </c>
      <c r="E15" s="117"/>
      <c r="F15" s="117">
        <f>+F21</f>
        <v>1790</v>
      </c>
      <c r="G15" s="117">
        <f>+G21</f>
        <v>819</v>
      </c>
      <c r="H15" s="117">
        <f>+H21</f>
        <v>971</v>
      </c>
      <c r="I15" s="117"/>
      <c r="J15" s="117">
        <f>+J21</f>
        <v>1610</v>
      </c>
      <c r="K15" s="117">
        <f>+K21</f>
        <v>701</v>
      </c>
      <c r="L15" s="117">
        <f>+L21</f>
        <v>909</v>
      </c>
      <c r="M15" s="117"/>
      <c r="N15" s="117">
        <f>+N21</f>
        <v>1699</v>
      </c>
      <c r="O15" s="117">
        <f>+O21</f>
        <v>765</v>
      </c>
      <c r="P15" s="117">
        <f>+P21</f>
        <v>934</v>
      </c>
      <c r="Q15" s="117"/>
      <c r="R15" s="117">
        <f>+R21</f>
        <v>1540</v>
      </c>
      <c r="S15" s="117">
        <f>+S21</f>
        <v>666</v>
      </c>
      <c r="T15" s="117">
        <f>+T21</f>
        <v>874</v>
      </c>
      <c r="U15" s="117"/>
      <c r="V15" s="117">
        <f>+V21</f>
        <v>1728</v>
      </c>
      <c r="W15" s="117">
        <f>+W21</f>
        <v>773</v>
      </c>
      <c r="X15" s="117">
        <f>+X21</f>
        <v>955</v>
      </c>
      <c r="Y15" s="117"/>
      <c r="Z15" s="117">
        <f>+Z21</f>
        <v>355</v>
      </c>
      <c r="AA15" s="117">
        <f>+AA21</f>
        <v>205</v>
      </c>
      <c r="AB15" s="117">
        <f>+AB21</f>
        <v>150</v>
      </c>
      <c r="AC15" s="110"/>
      <c r="AD15" s="110"/>
      <c r="AE15" s="110"/>
      <c r="AF15" s="110"/>
      <c r="AG15" s="110"/>
    </row>
    <row r="16" spans="1:33" s="126" customFormat="1" ht="15" customHeight="1" x14ac:dyDescent="0.25">
      <c r="A16" s="114"/>
      <c r="B16" s="119"/>
      <c r="C16" s="119"/>
      <c r="D16" s="119"/>
      <c r="E16" s="119"/>
      <c r="F16" s="119"/>
      <c r="G16" s="119"/>
      <c r="H16" s="119"/>
      <c r="I16" s="119"/>
      <c r="J16" s="119"/>
      <c r="K16" s="119"/>
      <c r="L16" s="119"/>
      <c r="M16" s="119"/>
      <c r="N16" s="119"/>
      <c r="O16" s="119"/>
      <c r="P16" s="119"/>
      <c r="Q16" s="119"/>
      <c r="R16" s="119"/>
      <c r="S16" s="119"/>
      <c r="T16" s="119"/>
      <c r="U16" s="119"/>
      <c r="V16" s="119"/>
      <c r="W16" s="119"/>
      <c r="X16" s="119"/>
      <c r="Y16" s="119"/>
      <c r="Z16" s="119"/>
      <c r="AA16" s="119"/>
      <c r="AB16" s="119"/>
      <c r="AC16" s="110"/>
      <c r="AD16" s="110"/>
      <c r="AE16" s="110"/>
      <c r="AF16" s="110"/>
      <c r="AG16" s="110"/>
    </row>
    <row r="17" spans="1:33" s="126" customFormat="1" ht="15" customHeight="1" x14ac:dyDescent="0.25">
      <c r="A17" s="138" t="s">
        <v>568</v>
      </c>
      <c r="B17" s="119"/>
      <c r="C17" s="119"/>
      <c r="D17" s="119"/>
      <c r="E17" s="120"/>
      <c r="F17" s="119"/>
      <c r="G17" s="119"/>
      <c r="H17" s="119"/>
      <c r="I17" s="120"/>
      <c r="J17" s="119"/>
      <c r="K17" s="119"/>
      <c r="L17" s="119"/>
      <c r="M17" s="120"/>
      <c r="N17" s="119"/>
      <c r="O17" s="119"/>
      <c r="P17" s="119"/>
      <c r="Q17" s="120"/>
      <c r="R17" s="119"/>
      <c r="S17" s="119"/>
      <c r="T17" s="119"/>
      <c r="U17" s="120"/>
      <c r="V17" s="119"/>
      <c r="W17" s="119"/>
      <c r="X17" s="119"/>
      <c r="Y17" s="120"/>
      <c r="Z17" s="119"/>
      <c r="AA17" s="119"/>
      <c r="AB17" s="119"/>
      <c r="AC17" s="110"/>
      <c r="AD17" s="110"/>
      <c r="AE17" s="110"/>
      <c r="AF17" s="110"/>
      <c r="AG17" s="110"/>
    </row>
    <row r="18" spans="1:33" s="126" customFormat="1" ht="15" customHeight="1" x14ac:dyDescent="0.25">
      <c r="A18" s="139" t="s">
        <v>19</v>
      </c>
      <c r="B18" s="155">
        <f>SUM(B19:B21)</f>
        <v>137365</v>
      </c>
      <c r="C18" s="155">
        <f>SUM(C19:C21)</f>
        <v>63659</v>
      </c>
      <c r="D18" s="155">
        <f>SUM(D19:D21)</f>
        <v>73706</v>
      </c>
      <c r="E18" s="155"/>
      <c r="F18" s="155">
        <f>SUM(F19:F21)</f>
        <v>31769</v>
      </c>
      <c r="G18" s="155">
        <f>SUM(G19:G21)</f>
        <v>15356</v>
      </c>
      <c r="H18" s="155">
        <f>SUM(H19:H21)</f>
        <v>16413</v>
      </c>
      <c r="I18" s="176"/>
      <c r="J18" s="155">
        <f>SUM(J19:J21)</f>
        <v>25860</v>
      </c>
      <c r="K18" s="155">
        <f>SUM(K19:K21)</f>
        <v>12106</v>
      </c>
      <c r="L18" s="155">
        <f>SUM(L19:L21)</f>
        <v>13754</v>
      </c>
      <c r="M18" s="176"/>
      <c r="N18" s="155">
        <f>SUM(N19:N21)</f>
        <v>25742</v>
      </c>
      <c r="O18" s="155">
        <f>SUM(O19:O21)</f>
        <v>11848</v>
      </c>
      <c r="P18" s="155">
        <f>SUM(P19:P21)</f>
        <v>13894</v>
      </c>
      <c r="Q18" s="176"/>
      <c r="R18" s="155">
        <f>SUM(R19:R21)</f>
        <v>22184</v>
      </c>
      <c r="S18" s="155">
        <f>SUM(S19:S21)</f>
        <v>9998</v>
      </c>
      <c r="T18" s="155">
        <f>SUM(T19:T21)</f>
        <v>12186</v>
      </c>
      <c r="U18" s="176"/>
      <c r="V18" s="155">
        <f>SUM(V19:V21)</f>
        <v>24901</v>
      </c>
      <c r="W18" s="155">
        <f>SUM(W19:W21)</f>
        <v>11251</v>
      </c>
      <c r="X18" s="155">
        <f>SUM(X19:X21)</f>
        <v>13650</v>
      </c>
      <c r="Y18" s="176"/>
      <c r="Z18" s="155">
        <f>SUM(Z19:Z21)</f>
        <v>6909</v>
      </c>
      <c r="AA18" s="155">
        <f>SUM(AA19:AA21)</f>
        <v>3100</v>
      </c>
      <c r="AB18" s="155">
        <f>SUM(AB19:AB21)</f>
        <v>3809</v>
      </c>
      <c r="AC18" s="110"/>
      <c r="AD18" s="110"/>
      <c r="AE18" s="110"/>
      <c r="AF18" s="110"/>
      <c r="AG18" s="110"/>
    </row>
    <row r="19" spans="1:33" ht="15" customHeight="1" x14ac:dyDescent="0.25">
      <c r="A19" s="118" t="s">
        <v>73</v>
      </c>
      <c r="B19" s="121">
        <f>+'C52-C54'!B19+'C63-C65'!B19</f>
        <v>106663</v>
      </c>
      <c r="C19" s="121">
        <f>+'C52-C54'!C19+'C63-C65'!C19</f>
        <v>49071</v>
      </c>
      <c r="D19" s="121">
        <f>+'C52-C54'!D19+'C63-C65'!D19</f>
        <v>57592</v>
      </c>
      <c r="E19" s="121"/>
      <c r="F19" s="121">
        <f>+'C52-C54'!F19+'C63-C65'!F19</f>
        <v>25356</v>
      </c>
      <c r="G19" s="121">
        <f>+'C52-C54'!G19+'C63-C65'!G19</f>
        <v>12244</v>
      </c>
      <c r="H19" s="121">
        <f>+'C52-C54'!H19+'C63-C65'!H19</f>
        <v>13112</v>
      </c>
      <c r="I19" s="121"/>
      <c r="J19" s="121">
        <f>+'C52-C54'!J19+'C63-C65'!J19</f>
        <v>19967</v>
      </c>
      <c r="K19" s="121">
        <f>+'C52-C54'!K19+'C63-C65'!K19</f>
        <v>9377</v>
      </c>
      <c r="L19" s="121">
        <f>+'C52-C54'!L19+'C63-C65'!L19</f>
        <v>10590</v>
      </c>
      <c r="M19" s="121"/>
      <c r="N19" s="121">
        <f>+'C52-C54'!N19+'C63-C65'!N19</f>
        <v>19604</v>
      </c>
      <c r="O19" s="121">
        <f>+'C52-C54'!O19+'C63-C65'!O19</f>
        <v>8953</v>
      </c>
      <c r="P19" s="121">
        <f>+'C52-C54'!P19+'C63-C65'!P19</f>
        <v>10651</v>
      </c>
      <c r="Q19" s="121"/>
      <c r="R19" s="121">
        <f>+'C52-C54'!R19+'C63-C65'!R19</f>
        <v>16659</v>
      </c>
      <c r="S19" s="121">
        <f>+'C52-C54'!S19+'C63-C65'!S19</f>
        <v>7412</v>
      </c>
      <c r="T19" s="121">
        <f>+'C52-C54'!T19+'C63-C65'!T19</f>
        <v>9247</v>
      </c>
      <c r="U19" s="121"/>
      <c r="V19" s="121">
        <f>+'C52-C54'!V19+'C63-C65'!V19</f>
        <v>18860</v>
      </c>
      <c r="W19" s="121">
        <f>+'C52-C54'!W19+'C63-C65'!W19</f>
        <v>8328</v>
      </c>
      <c r="X19" s="121">
        <f>+'C52-C54'!X19+'C63-C65'!X19</f>
        <v>10532</v>
      </c>
      <c r="Y19" s="121"/>
      <c r="Z19" s="121">
        <f>+'C52-C54'!Z19+'C63-C65'!Z19</f>
        <v>6217</v>
      </c>
      <c r="AA19" s="121">
        <f>+'C52-C54'!AA19+'C63-C65'!AA19</f>
        <v>2757</v>
      </c>
      <c r="AB19" s="121">
        <f>+'C52-C54'!AB19+'C63-C65'!AB19</f>
        <v>3460</v>
      </c>
    </row>
    <row r="20" spans="1:33" ht="15" customHeight="1" x14ac:dyDescent="0.25">
      <c r="A20" s="118" t="s">
        <v>74</v>
      </c>
      <c r="B20" s="121">
        <f>+'C52-C54'!B20+'C63-C65'!B20</f>
        <v>21980</v>
      </c>
      <c r="C20" s="121">
        <f>+'C52-C54'!C20+'C63-C65'!C20</f>
        <v>10659</v>
      </c>
      <c r="D20" s="121">
        <f>+'C52-C54'!D20+'C63-C65'!D20</f>
        <v>11321</v>
      </c>
      <c r="E20" s="121"/>
      <c r="F20" s="121">
        <f>+'C52-C54'!F20+'C63-C65'!F20</f>
        <v>4623</v>
      </c>
      <c r="G20" s="121">
        <f>+'C52-C54'!G20+'C63-C65'!G20</f>
        <v>2293</v>
      </c>
      <c r="H20" s="121">
        <f>+'C52-C54'!H20+'C63-C65'!H20</f>
        <v>2330</v>
      </c>
      <c r="I20" s="121"/>
      <c r="J20" s="121">
        <f>+'C52-C54'!J20+'C63-C65'!J20</f>
        <v>4283</v>
      </c>
      <c r="K20" s="121">
        <f>+'C52-C54'!K20+'C63-C65'!K20</f>
        <v>2028</v>
      </c>
      <c r="L20" s="121">
        <f>+'C52-C54'!L20+'C63-C65'!L20</f>
        <v>2255</v>
      </c>
      <c r="M20" s="121"/>
      <c r="N20" s="121">
        <f>+'C52-C54'!N20+'C63-C65'!N20</f>
        <v>4439</v>
      </c>
      <c r="O20" s="121">
        <f>+'C52-C54'!O20+'C63-C65'!O20</f>
        <v>2130</v>
      </c>
      <c r="P20" s="121">
        <f>+'C52-C54'!P20+'C63-C65'!P20</f>
        <v>2309</v>
      </c>
      <c r="Q20" s="121"/>
      <c r="R20" s="121">
        <f>+'C52-C54'!R20+'C63-C65'!R20</f>
        <v>3985</v>
      </c>
      <c r="S20" s="121">
        <f>+'C52-C54'!S20+'C63-C65'!S20</f>
        <v>1920</v>
      </c>
      <c r="T20" s="121">
        <f>+'C52-C54'!T20+'C63-C65'!T20</f>
        <v>2065</v>
      </c>
      <c r="U20" s="121"/>
      <c r="V20" s="121">
        <f>+'C52-C54'!V20+'C63-C65'!V20</f>
        <v>4313</v>
      </c>
      <c r="W20" s="121">
        <f>+'C52-C54'!W20+'C63-C65'!W20</f>
        <v>2150</v>
      </c>
      <c r="X20" s="121">
        <f>+'C52-C54'!X20+'C63-C65'!X20</f>
        <v>2163</v>
      </c>
      <c r="Y20" s="121"/>
      <c r="Z20" s="121">
        <f>+'C52-C54'!Z20+'C63-C65'!Z20</f>
        <v>337</v>
      </c>
      <c r="AA20" s="121">
        <f>+'C52-C54'!AA20+'C63-C65'!AA20</f>
        <v>138</v>
      </c>
      <c r="AB20" s="121">
        <f>+'C52-C54'!AB20+'C63-C65'!AB20</f>
        <v>199</v>
      </c>
    </row>
    <row r="21" spans="1:33" ht="15" customHeight="1" x14ac:dyDescent="0.25">
      <c r="A21" s="118" t="s">
        <v>267</v>
      </c>
      <c r="B21" s="121">
        <f>+'C52-C54'!B21+'C63-C65'!B21</f>
        <v>8722</v>
      </c>
      <c r="C21" s="121">
        <f>+'C52-C54'!C21+'C63-C65'!C21</f>
        <v>3929</v>
      </c>
      <c r="D21" s="121">
        <f>+'C52-C54'!D21+'C63-C65'!D21</f>
        <v>4793</v>
      </c>
      <c r="E21" s="121"/>
      <c r="F21" s="121">
        <f>+'C52-C54'!F21+'C63-C65'!F21</f>
        <v>1790</v>
      </c>
      <c r="G21" s="121">
        <f>+'C52-C54'!G21+'C63-C65'!G21</f>
        <v>819</v>
      </c>
      <c r="H21" s="121">
        <f>+'C52-C54'!H21+'C63-C65'!H21</f>
        <v>971</v>
      </c>
      <c r="I21" s="121"/>
      <c r="J21" s="121">
        <f>+'C52-C54'!J21+'C63-C65'!J21</f>
        <v>1610</v>
      </c>
      <c r="K21" s="121">
        <f>+'C52-C54'!K21+'C63-C65'!K21</f>
        <v>701</v>
      </c>
      <c r="L21" s="121">
        <f>+'C52-C54'!L21+'C63-C65'!L21</f>
        <v>909</v>
      </c>
      <c r="M21" s="121"/>
      <c r="N21" s="121">
        <f>+'C52-C54'!N21+'C63-C65'!N21</f>
        <v>1699</v>
      </c>
      <c r="O21" s="121">
        <f>+'C52-C54'!O21+'C63-C65'!O21</f>
        <v>765</v>
      </c>
      <c r="P21" s="121">
        <f>+'C52-C54'!P21+'C63-C65'!P21</f>
        <v>934</v>
      </c>
      <c r="Q21" s="121"/>
      <c r="R21" s="121">
        <f>+'C52-C54'!R21+'C63-C65'!R21</f>
        <v>1540</v>
      </c>
      <c r="S21" s="121">
        <f>+'C52-C54'!S21+'C63-C65'!S21</f>
        <v>666</v>
      </c>
      <c r="T21" s="121">
        <f>+'C52-C54'!T21+'C63-C65'!T21</f>
        <v>874</v>
      </c>
      <c r="U21" s="121"/>
      <c r="V21" s="121">
        <f>+'C52-C54'!V21+'C63-C65'!V21</f>
        <v>1728</v>
      </c>
      <c r="W21" s="121">
        <f>+'C52-C54'!W21+'C63-C65'!W21</f>
        <v>773</v>
      </c>
      <c r="X21" s="121">
        <f>+'C52-C54'!X21+'C63-C65'!X21</f>
        <v>955</v>
      </c>
      <c r="Y21" s="121"/>
      <c r="Z21" s="121">
        <f>+'C52-C54'!Z21+'C63-C65'!Z21</f>
        <v>355</v>
      </c>
      <c r="AA21" s="121">
        <f>+'C52-C54'!AA21+'C63-C65'!AA21</f>
        <v>205</v>
      </c>
      <c r="AB21" s="121">
        <f>+'C52-C54'!AB21+'C63-C65'!AB21</f>
        <v>150</v>
      </c>
    </row>
    <row r="22" spans="1:33" ht="15" customHeight="1" x14ac:dyDescent="0.25">
      <c r="A22" s="118"/>
      <c r="B22" s="121"/>
      <c r="C22" s="121"/>
      <c r="D22" s="121"/>
      <c r="E22" s="121"/>
      <c r="F22" s="121"/>
      <c r="G22" s="121"/>
      <c r="H22" s="121"/>
      <c r="I22" s="121"/>
      <c r="J22" s="121"/>
      <c r="K22" s="121"/>
      <c r="L22" s="121"/>
      <c r="M22" s="121"/>
      <c r="N22" s="121"/>
      <c r="O22" s="121"/>
      <c r="P22" s="121"/>
      <c r="Q22" s="121"/>
      <c r="R22" s="121"/>
      <c r="S22" s="121"/>
      <c r="T22" s="121"/>
      <c r="U22" s="121"/>
      <c r="V22" s="121"/>
      <c r="W22" s="121"/>
      <c r="X22" s="121"/>
      <c r="Y22" s="121"/>
      <c r="Z22" s="121"/>
      <c r="AA22" s="121"/>
      <c r="AB22" s="121"/>
    </row>
    <row r="23" spans="1:33" ht="15" customHeight="1" x14ac:dyDescent="0.25">
      <c r="A23" s="127" t="s">
        <v>569</v>
      </c>
      <c r="B23" s="121"/>
      <c r="C23" s="121"/>
      <c r="D23" s="121"/>
      <c r="E23" s="121"/>
      <c r="F23" s="121"/>
      <c r="G23" s="121"/>
      <c r="H23" s="121"/>
      <c r="I23" s="121"/>
      <c r="J23" s="121"/>
      <c r="K23" s="121"/>
      <c r="L23" s="121"/>
      <c r="M23" s="121"/>
      <c r="N23" s="121"/>
      <c r="O23" s="121"/>
      <c r="P23" s="121"/>
      <c r="Q23" s="121"/>
      <c r="R23" s="121"/>
      <c r="S23" s="121"/>
      <c r="T23" s="121"/>
      <c r="U23" s="121"/>
      <c r="V23" s="121"/>
      <c r="W23" s="121"/>
      <c r="X23" s="121"/>
      <c r="Y23" s="121"/>
      <c r="Z23" s="121"/>
      <c r="AA23" s="121"/>
      <c r="AB23" s="121"/>
    </row>
    <row r="24" spans="1:33" s="126" customFormat="1" ht="15" customHeight="1" x14ac:dyDescent="0.25">
      <c r="A24" s="139" t="s">
        <v>19</v>
      </c>
      <c r="B24" s="155">
        <f>SUM(B25:B28)</f>
        <v>45315</v>
      </c>
      <c r="C24" s="155">
        <f>SUM(C25:C28)</f>
        <v>20871</v>
      </c>
      <c r="D24" s="155">
        <f>SUM(D25:D28)</f>
        <v>24444</v>
      </c>
      <c r="E24" s="155"/>
      <c r="F24" s="155">
        <f>SUM(F25:F28)</f>
        <v>11687</v>
      </c>
      <c r="G24" s="155">
        <f>SUM(G25:G28)</f>
        <v>5580</v>
      </c>
      <c r="H24" s="155">
        <f>SUM(H25:H28)</f>
        <v>6107</v>
      </c>
      <c r="I24" s="176"/>
      <c r="J24" s="155">
        <f>SUM(J25:J28)</f>
        <v>9032</v>
      </c>
      <c r="K24" s="155">
        <f>SUM(K25:K28)</f>
        <v>4245</v>
      </c>
      <c r="L24" s="155">
        <f>SUM(L25:L28)</f>
        <v>4787</v>
      </c>
      <c r="M24" s="176"/>
      <c r="N24" s="155">
        <f>SUM(N25:N28)</f>
        <v>8662</v>
      </c>
      <c r="O24" s="155">
        <f>SUM(O25:O28)</f>
        <v>3975</v>
      </c>
      <c r="P24" s="155">
        <f>SUM(P25:P28)</f>
        <v>4687</v>
      </c>
      <c r="Q24" s="176"/>
      <c r="R24" s="155">
        <f>SUM(R25:R28)</f>
        <v>6783</v>
      </c>
      <c r="S24" s="155">
        <f>SUM(S25:S28)</f>
        <v>3012</v>
      </c>
      <c r="T24" s="155">
        <f>SUM(T25:T28)</f>
        <v>3771</v>
      </c>
      <c r="U24" s="176"/>
      <c r="V24" s="155">
        <f>SUM(V25:V28)</f>
        <v>6946</v>
      </c>
      <c r="W24" s="155">
        <f>SUM(W25:W28)</f>
        <v>3105</v>
      </c>
      <c r="X24" s="155">
        <f>SUM(X25:X28)</f>
        <v>3841</v>
      </c>
      <c r="Y24" s="176"/>
      <c r="Z24" s="155">
        <f>SUM(Z25:Z28)</f>
        <v>2205</v>
      </c>
      <c r="AA24" s="155">
        <f>SUM(AA25:AA28)</f>
        <v>954</v>
      </c>
      <c r="AB24" s="155">
        <f>SUM(AB25:AB28)</f>
        <v>1251</v>
      </c>
      <c r="AC24" s="110"/>
      <c r="AD24" s="110"/>
      <c r="AE24" s="110"/>
      <c r="AF24" s="110"/>
      <c r="AG24" s="110"/>
    </row>
    <row r="25" spans="1:33" ht="15" customHeight="1" x14ac:dyDescent="0.25">
      <c r="A25" s="118" t="s">
        <v>73</v>
      </c>
      <c r="B25" s="121">
        <f>+'C52-C54'!B25+'C63-C65'!B25</f>
        <v>44705</v>
      </c>
      <c r="C25" s="121">
        <f>+'C52-C54'!C25+'C63-C65'!C25</f>
        <v>20571</v>
      </c>
      <c r="D25" s="121">
        <f>+'C52-C54'!D25+'C63-C65'!D25</f>
        <v>24134</v>
      </c>
      <c r="E25" s="121"/>
      <c r="F25" s="121">
        <f>+'C52-C54'!F25+'C63-C65'!F25</f>
        <v>11558</v>
      </c>
      <c r="G25" s="121">
        <f>+'C52-C54'!G25+'C63-C65'!G25</f>
        <v>5519</v>
      </c>
      <c r="H25" s="121">
        <f>+'C52-C54'!H25+'C63-C65'!H25</f>
        <v>6039</v>
      </c>
      <c r="I25" s="121"/>
      <c r="J25" s="121">
        <f>+'C52-C54'!J25+'C63-C65'!J25</f>
        <v>8909</v>
      </c>
      <c r="K25" s="121">
        <f>+'C52-C54'!K25+'C63-C65'!K25</f>
        <v>4175</v>
      </c>
      <c r="L25" s="121">
        <f>+'C52-C54'!L25+'C63-C65'!L25</f>
        <v>4734</v>
      </c>
      <c r="M25" s="121"/>
      <c r="N25" s="121">
        <f>+'C52-C54'!N25+'C63-C65'!N25</f>
        <v>8532</v>
      </c>
      <c r="O25" s="121">
        <f>+'C52-C54'!O25+'C63-C65'!O25</f>
        <v>3918</v>
      </c>
      <c r="P25" s="121">
        <f>+'C52-C54'!P25+'C63-C65'!P25</f>
        <v>4614</v>
      </c>
      <c r="Q25" s="121"/>
      <c r="R25" s="121">
        <f>+'C52-C54'!R25+'C63-C65'!R25</f>
        <v>6677</v>
      </c>
      <c r="S25" s="121">
        <f>+'C52-C54'!S25+'C63-C65'!S25</f>
        <v>2951</v>
      </c>
      <c r="T25" s="121">
        <f>+'C52-C54'!T25+'C63-C65'!T25</f>
        <v>3726</v>
      </c>
      <c r="U25" s="121"/>
      <c r="V25" s="121">
        <f>+'C52-C54'!V25+'C63-C65'!V25</f>
        <v>6824</v>
      </c>
      <c r="W25" s="121">
        <f>+'C52-C54'!W25+'C63-C65'!W25</f>
        <v>3054</v>
      </c>
      <c r="X25" s="121">
        <f>+'C52-C54'!X25+'C63-C65'!X25</f>
        <v>3770</v>
      </c>
      <c r="Y25" s="121"/>
      <c r="Z25" s="121">
        <f>+'C52-C54'!Z25+'C63-C65'!Z25</f>
        <v>2205</v>
      </c>
      <c r="AA25" s="121">
        <f>+'C52-C54'!AA25+'C63-C65'!AA25</f>
        <v>954</v>
      </c>
      <c r="AB25" s="121">
        <f>+'C52-C54'!AB25+'C63-C65'!AB25</f>
        <v>1251</v>
      </c>
    </row>
    <row r="26" spans="1:33" ht="15" customHeight="1" x14ac:dyDescent="0.25">
      <c r="A26" s="118" t="s">
        <v>74</v>
      </c>
      <c r="B26" s="121">
        <f>+'C52-C54'!B26+'C63-C65'!B26</f>
        <v>610</v>
      </c>
      <c r="C26" s="121">
        <f>+'C52-C54'!C26+'C63-C65'!C26</f>
        <v>300</v>
      </c>
      <c r="D26" s="121">
        <f>+'C52-C54'!D26+'C63-C65'!D26</f>
        <v>310</v>
      </c>
      <c r="E26" s="121"/>
      <c r="F26" s="121">
        <f>+'C52-C54'!F26+'C63-C65'!F26</f>
        <v>129</v>
      </c>
      <c r="G26" s="121">
        <f>+'C52-C54'!G26+'C63-C65'!G26</f>
        <v>61</v>
      </c>
      <c r="H26" s="121">
        <f>+'C52-C54'!H26+'C63-C65'!H26</f>
        <v>68</v>
      </c>
      <c r="I26" s="121"/>
      <c r="J26" s="121">
        <f>+'C52-C54'!J26+'C63-C65'!J26</f>
        <v>123</v>
      </c>
      <c r="K26" s="121">
        <f>+'C52-C54'!K26+'C63-C65'!K26</f>
        <v>70</v>
      </c>
      <c r="L26" s="121">
        <f>+'C52-C54'!L26+'C63-C65'!L26</f>
        <v>53</v>
      </c>
      <c r="M26" s="121"/>
      <c r="N26" s="121">
        <f>+'C52-C54'!N26+'C63-C65'!N26</f>
        <v>130</v>
      </c>
      <c r="O26" s="121">
        <f>+'C52-C54'!O26+'C63-C65'!O26</f>
        <v>57</v>
      </c>
      <c r="P26" s="121">
        <f>+'C52-C54'!P26+'C63-C65'!P26</f>
        <v>73</v>
      </c>
      <c r="Q26" s="121"/>
      <c r="R26" s="121">
        <f>+'C52-C54'!R26+'C63-C65'!R26</f>
        <v>106</v>
      </c>
      <c r="S26" s="121">
        <f>+'C52-C54'!S26+'C63-C65'!S26</f>
        <v>61</v>
      </c>
      <c r="T26" s="121">
        <f>+'C52-C54'!T26+'C63-C65'!T26</f>
        <v>45</v>
      </c>
      <c r="U26" s="121"/>
      <c r="V26" s="121">
        <f>+'C52-C54'!V26+'C63-C65'!V26</f>
        <v>122</v>
      </c>
      <c r="W26" s="121">
        <f>+'C52-C54'!W26+'C63-C65'!W26</f>
        <v>51</v>
      </c>
      <c r="X26" s="121">
        <f>+'C52-C54'!X26+'C63-C65'!X26</f>
        <v>71</v>
      </c>
      <c r="Y26" s="121"/>
      <c r="Z26" s="121">
        <f>+'C52-C54'!Z26+'C63-C65'!Z26</f>
        <v>0</v>
      </c>
      <c r="AA26" s="121">
        <f>+'C52-C54'!AA26+'C63-C65'!AA26</f>
        <v>0</v>
      </c>
      <c r="AB26" s="121">
        <f>+'C52-C54'!AB26+'C63-C65'!AB26</f>
        <v>0</v>
      </c>
    </row>
    <row r="27" spans="1:33" ht="15" customHeight="1" x14ac:dyDescent="0.25">
      <c r="A27" s="118" t="s">
        <v>267</v>
      </c>
      <c r="B27" s="121">
        <f>+'C52-C54'!B27+'C63-C65'!B27</f>
        <v>0</v>
      </c>
      <c r="C27" s="121">
        <f>+'C52-C54'!C27+'C63-C65'!C27</f>
        <v>0</v>
      </c>
      <c r="D27" s="121">
        <f>+'C52-C54'!D27+'C63-C65'!D27</f>
        <v>0</v>
      </c>
      <c r="E27" s="121"/>
      <c r="F27" s="121">
        <f>+'C52-C54'!F27+'C63-C65'!F27</f>
        <v>0</v>
      </c>
      <c r="G27" s="121">
        <f>+'C52-C54'!G27+'C63-C65'!G27</f>
        <v>0</v>
      </c>
      <c r="H27" s="121">
        <f>+'C52-C54'!H27+'C63-C65'!H27</f>
        <v>0</v>
      </c>
      <c r="I27" s="121"/>
      <c r="J27" s="121">
        <f>+'C52-C54'!J27+'C63-C65'!J27</f>
        <v>0</v>
      </c>
      <c r="K27" s="121">
        <f>+'C52-C54'!K27+'C63-C65'!K27</f>
        <v>0</v>
      </c>
      <c r="L27" s="121">
        <f>+'C52-C54'!L27+'C63-C65'!L27</f>
        <v>0</v>
      </c>
      <c r="M27" s="121"/>
      <c r="N27" s="121">
        <f>+'C52-C54'!N27+'C63-C65'!N27</f>
        <v>0</v>
      </c>
      <c r="O27" s="121">
        <f>+'C52-C54'!O27+'C63-C65'!O27</f>
        <v>0</v>
      </c>
      <c r="P27" s="121">
        <f>+'C52-C54'!P27+'C63-C65'!P27</f>
        <v>0</v>
      </c>
      <c r="Q27" s="121"/>
      <c r="R27" s="121">
        <f>+'C52-C54'!R27+'C63-C65'!R27</f>
        <v>0</v>
      </c>
      <c r="S27" s="121">
        <f>+'C52-C54'!S27+'C63-C65'!S27</f>
        <v>0</v>
      </c>
      <c r="T27" s="121">
        <f>+'C52-C54'!T27+'C63-C65'!T27</f>
        <v>0</v>
      </c>
      <c r="U27" s="121"/>
      <c r="V27" s="121">
        <f>+'C52-C54'!V27+'C63-C65'!V27</f>
        <v>0</v>
      </c>
      <c r="W27" s="121">
        <f>+'C52-C54'!W27+'C63-C65'!W27</f>
        <v>0</v>
      </c>
      <c r="X27" s="121">
        <f>+'C52-C54'!X27+'C63-C65'!X27</f>
        <v>0</v>
      </c>
      <c r="Y27" s="121"/>
      <c r="Z27" s="121">
        <f>+'C52-C54'!Z27+'C63-C65'!Z27</f>
        <v>0</v>
      </c>
      <c r="AA27" s="121">
        <f>+'C52-C54'!AA27+'C63-C65'!AA27</f>
        <v>0</v>
      </c>
      <c r="AB27" s="121">
        <f>+'C52-C54'!AB27+'C63-C65'!AB27</f>
        <v>0</v>
      </c>
    </row>
    <row r="28" spans="1:33" ht="15" customHeight="1" x14ac:dyDescent="0.25">
      <c r="A28" s="118"/>
      <c r="B28" s="121"/>
      <c r="C28" s="121"/>
      <c r="D28" s="121"/>
      <c r="E28" s="121"/>
      <c r="F28" s="121"/>
      <c r="G28" s="121"/>
      <c r="H28" s="121"/>
      <c r="I28" s="121"/>
      <c r="J28" s="121"/>
      <c r="K28" s="121"/>
      <c r="L28" s="121"/>
      <c r="M28" s="121"/>
      <c r="N28" s="121"/>
      <c r="O28" s="121"/>
      <c r="P28" s="121"/>
      <c r="Q28" s="121"/>
      <c r="R28" s="121"/>
      <c r="S28" s="121"/>
      <c r="T28" s="121"/>
      <c r="U28" s="121"/>
      <c r="V28" s="121"/>
      <c r="W28" s="121"/>
      <c r="X28" s="121"/>
      <c r="Y28" s="121"/>
      <c r="Z28" s="121"/>
      <c r="AA28" s="121"/>
      <c r="AB28" s="121"/>
    </row>
    <row r="29" spans="1:33" s="126" customFormat="1" ht="15" customHeight="1" x14ac:dyDescent="0.25">
      <c r="A29" s="301" t="s">
        <v>571</v>
      </c>
      <c r="B29" s="301"/>
      <c r="C29" s="301"/>
      <c r="D29" s="301"/>
      <c r="E29" s="301"/>
      <c r="F29" s="301"/>
      <c r="G29" s="301"/>
      <c r="H29" s="301"/>
      <c r="I29" s="301"/>
      <c r="J29" s="301"/>
      <c r="K29" s="301"/>
      <c r="L29" s="301"/>
      <c r="M29" s="301"/>
      <c r="N29" s="301"/>
      <c r="O29" s="301"/>
      <c r="P29" s="301"/>
      <c r="Q29" s="301"/>
      <c r="R29" s="301"/>
      <c r="S29" s="301"/>
      <c r="T29" s="301"/>
      <c r="U29" s="301"/>
      <c r="V29" s="301"/>
      <c r="W29" s="301"/>
      <c r="X29" s="301"/>
      <c r="Y29" s="301"/>
      <c r="Z29" s="301"/>
      <c r="AA29" s="301"/>
      <c r="AB29" s="301"/>
      <c r="AC29" s="110"/>
      <c r="AD29" s="110"/>
      <c r="AE29" s="110"/>
      <c r="AF29" s="110"/>
      <c r="AG29" s="110"/>
    </row>
    <row r="30" spans="1:33" s="126" customFormat="1" ht="15" customHeight="1" x14ac:dyDescent="0.25">
      <c r="A30" s="114"/>
      <c r="B30" s="115"/>
      <c r="C30" s="115"/>
      <c r="D30" s="115"/>
      <c r="E30" s="115"/>
      <c r="F30" s="115"/>
      <c r="G30" s="115"/>
      <c r="H30" s="115"/>
      <c r="I30" s="115"/>
      <c r="J30" s="115"/>
      <c r="K30" s="115"/>
      <c r="L30" s="115"/>
      <c r="M30" s="115"/>
      <c r="N30" s="115"/>
      <c r="O30" s="115"/>
      <c r="P30" s="115"/>
      <c r="Q30" s="115"/>
      <c r="R30" s="115"/>
      <c r="S30" s="115"/>
      <c r="T30" s="115"/>
      <c r="U30" s="115"/>
      <c r="V30" s="115"/>
      <c r="W30" s="115"/>
      <c r="X30" s="115"/>
      <c r="Y30" s="115"/>
      <c r="Z30" s="115"/>
      <c r="AA30" s="115"/>
      <c r="AB30" s="115"/>
      <c r="AC30" s="110"/>
      <c r="AD30" s="110"/>
      <c r="AE30" s="110"/>
      <c r="AF30" s="110"/>
      <c r="AG30" s="110"/>
    </row>
    <row r="31" spans="1:33" s="126" customFormat="1" ht="15" customHeight="1" x14ac:dyDescent="0.25">
      <c r="A31" s="115" t="s">
        <v>19</v>
      </c>
      <c r="B31" s="177">
        <f t="shared" ref="B31:D34" si="7">+B12/(B12+B62+B113)*100</f>
        <v>61.017809665050038</v>
      </c>
      <c r="C31" s="177">
        <f t="shared" si="7"/>
        <v>57.038941409070354</v>
      </c>
      <c r="D31" s="177">
        <f t="shared" si="7"/>
        <v>64.917885323861867</v>
      </c>
      <c r="E31" s="177"/>
      <c r="F31" s="177">
        <f t="shared" ref="F31:H34" si="8">+F12/(F12+F62+F113)*100</f>
        <v>57.175938108520604</v>
      </c>
      <c r="G31" s="177">
        <f t="shared" si="8"/>
        <v>53.072399107686067</v>
      </c>
      <c r="H31" s="177">
        <f t="shared" si="8"/>
        <v>61.604114235693189</v>
      </c>
      <c r="I31" s="177"/>
      <c r="J31" s="177">
        <f t="shared" ref="J31:L34" si="9">+J12/(J12+J62+J113)*100</f>
        <v>55.412272900520897</v>
      </c>
      <c r="K31" s="177">
        <f t="shared" si="9"/>
        <v>51.348805074898721</v>
      </c>
      <c r="L31" s="177">
        <f t="shared" si="9"/>
        <v>59.569477911646587</v>
      </c>
      <c r="M31" s="177"/>
      <c r="N31" s="177">
        <f t="shared" ref="N31:P34" si="10">+N12/(N12+N62+N113)*100</f>
        <v>64.828807778552459</v>
      </c>
      <c r="O31" s="177">
        <f t="shared" si="10"/>
        <v>60.585059539763378</v>
      </c>
      <c r="P31" s="177">
        <f t="shared" si="10"/>
        <v>68.941080439299498</v>
      </c>
      <c r="Q31" s="177"/>
      <c r="R31" s="177">
        <f t="shared" ref="R31:T34" si="11">+R12/(R12+R62+R113)*100</f>
        <v>54.607321946989408</v>
      </c>
      <c r="S31" s="177">
        <f t="shared" si="11"/>
        <v>50.808404280246819</v>
      </c>
      <c r="T31" s="177">
        <f t="shared" si="11"/>
        <v>58.152332361516038</v>
      </c>
      <c r="U31" s="177"/>
      <c r="V31" s="177">
        <f t="shared" ref="V31:X34" si="12">+V12/(V12+V62+V113)*100</f>
        <v>74.019755955839628</v>
      </c>
      <c r="W31" s="177">
        <f t="shared" si="12"/>
        <v>71.551036682615631</v>
      </c>
      <c r="X31" s="177">
        <f t="shared" si="12"/>
        <v>76.17699577544532</v>
      </c>
      <c r="Y31" s="177"/>
      <c r="Z31" s="177">
        <f t="shared" ref="Z31:AB34" si="13">+Z12/(Z12+Z62+Z113)*100</f>
        <v>80.826534231997158</v>
      </c>
      <c r="AA31" s="177">
        <f t="shared" si="13"/>
        <v>79.195155303770264</v>
      </c>
      <c r="AB31" s="177">
        <f t="shared" si="13"/>
        <v>82.182881273347405</v>
      </c>
      <c r="AC31" s="110"/>
      <c r="AD31" s="110"/>
      <c r="AE31" s="110"/>
      <c r="AF31" s="110"/>
      <c r="AG31" s="110"/>
    </row>
    <row r="32" spans="1:33" s="126" customFormat="1" ht="15" customHeight="1" x14ac:dyDescent="0.25">
      <c r="A32" s="110" t="s">
        <v>73</v>
      </c>
      <c r="B32" s="128">
        <f t="shared" si="7"/>
        <v>58.280103956107418</v>
      </c>
      <c r="C32" s="128">
        <f t="shared" si="7"/>
        <v>54.220582052599617</v>
      </c>
      <c r="D32" s="128">
        <f t="shared" si="7"/>
        <v>62.251776696144965</v>
      </c>
      <c r="E32" s="128"/>
      <c r="F32" s="128">
        <f t="shared" si="8"/>
        <v>54.562923108759279</v>
      </c>
      <c r="G32" s="128">
        <f t="shared" si="8"/>
        <v>50.468803273099219</v>
      </c>
      <c r="H32" s="128">
        <f t="shared" si="8"/>
        <v>59.002403105551792</v>
      </c>
      <c r="I32" s="128"/>
      <c r="J32" s="128">
        <f t="shared" si="9"/>
        <v>52.282232804041207</v>
      </c>
      <c r="K32" s="128">
        <f t="shared" si="9"/>
        <v>48.380993181250226</v>
      </c>
      <c r="L32" s="128">
        <f t="shared" si="9"/>
        <v>56.296840558412931</v>
      </c>
      <c r="M32" s="128"/>
      <c r="N32" s="128">
        <f t="shared" si="10"/>
        <v>62.187251348245077</v>
      </c>
      <c r="O32" s="128">
        <f t="shared" si="10"/>
        <v>57.964422427381223</v>
      </c>
      <c r="P32" s="128">
        <f t="shared" si="10"/>
        <v>66.257216025001085</v>
      </c>
      <c r="Q32" s="128"/>
      <c r="R32" s="128">
        <f t="shared" si="11"/>
        <v>51.581530028071889</v>
      </c>
      <c r="S32" s="128">
        <f t="shared" si="11"/>
        <v>47.69202448340927</v>
      </c>
      <c r="T32" s="128">
        <f t="shared" si="11"/>
        <v>55.176080299421571</v>
      </c>
      <c r="U32" s="128"/>
      <c r="V32" s="128">
        <f t="shared" si="12"/>
        <v>71.688949674826247</v>
      </c>
      <c r="W32" s="128">
        <f t="shared" si="12"/>
        <v>68.756795940558163</v>
      </c>
      <c r="X32" s="128">
        <f t="shared" si="12"/>
        <v>74.207440460748202</v>
      </c>
      <c r="Y32" s="128"/>
      <c r="Z32" s="128">
        <f t="shared" si="13"/>
        <v>79.996200607902736</v>
      </c>
      <c r="AA32" s="128">
        <f t="shared" si="13"/>
        <v>78.175689909416462</v>
      </c>
      <c r="AB32" s="128">
        <f t="shared" si="13"/>
        <v>81.491091506659757</v>
      </c>
      <c r="AC32" s="110"/>
      <c r="AD32" s="110"/>
      <c r="AE32" s="110"/>
      <c r="AF32" s="110"/>
      <c r="AG32" s="110"/>
    </row>
    <row r="33" spans="1:33" s="126" customFormat="1" ht="15" customHeight="1" x14ac:dyDescent="0.25">
      <c r="A33" s="110" t="s">
        <v>74</v>
      </c>
      <c r="B33" s="128">
        <f t="shared" si="7"/>
        <v>80.652647363347498</v>
      </c>
      <c r="C33" s="128">
        <f t="shared" si="7"/>
        <v>76.867503682401633</v>
      </c>
      <c r="D33" s="128">
        <f t="shared" si="7"/>
        <v>84.576788830715529</v>
      </c>
      <c r="E33" s="128"/>
      <c r="F33" s="128">
        <f t="shared" si="8"/>
        <v>80.651731160896134</v>
      </c>
      <c r="G33" s="128">
        <f t="shared" si="8"/>
        <v>76.777560339204172</v>
      </c>
      <c r="H33" s="128">
        <f t="shared" si="8"/>
        <v>84.854918612880397</v>
      </c>
      <c r="I33" s="128"/>
      <c r="J33" s="128">
        <f t="shared" si="9"/>
        <v>80.138232084394318</v>
      </c>
      <c r="K33" s="128">
        <f t="shared" si="9"/>
        <v>75.035765379113016</v>
      </c>
      <c r="L33" s="128">
        <f t="shared" si="9"/>
        <v>85.418208734270905</v>
      </c>
      <c r="M33" s="128"/>
      <c r="N33" s="128">
        <f t="shared" si="10"/>
        <v>80.838641188959656</v>
      </c>
      <c r="O33" s="128">
        <f t="shared" si="10"/>
        <v>75.963876345953452</v>
      </c>
      <c r="P33" s="128">
        <f t="shared" si="10"/>
        <v>85.8997475658132</v>
      </c>
      <c r="Q33" s="128"/>
      <c r="R33" s="128">
        <f t="shared" si="11"/>
        <v>74.463050600655251</v>
      </c>
      <c r="S33" s="128">
        <f t="shared" si="11"/>
        <v>70.323038693645728</v>
      </c>
      <c r="T33" s="128">
        <f t="shared" si="11"/>
        <v>78.819574150168108</v>
      </c>
      <c r="U33" s="128"/>
      <c r="V33" s="128">
        <f t="shared" si="12"/>
        <v>86.384885079859757</v>
      </c>
      <c r="W33" s="128">
        <f t="shared" si="12"/>
        <v>85.9765625</v>
      </c>
      <c r="X33" s="128">
        <f t="shared" si="12"/>
        <v>86.790986790986793</v>
      </c>
      <c r="Y33" s="128"/>
      <c r="Z33" s="128">
        <f t="shared" si="13"/>
        <v>99.410029498525077</v>
      </c>
      <c r="AA33" s="128">
        <f t="shared" si="13"/>
        <v>99.280575539568346</v>
      </c>
      <c r="AB33" s="128">
        <f t="shared" si="13"/>
        <v>99.5</v>
      </c>
      <c r="AC33" s="110"/>
      <c r="AD33" s="110"/>
      <c r="AE33" s="110"/>
      <c r="AF33" s="110"/>
      <c r="AG33" s="110"/>
    </row>
    <row r="34" spans="1:33" s="126" customFormat="1" ht="15" customHeight="1" x14ac:dyDescent="0.25">
      <c r="A34" s="110" t="s">
        <v>267</v>
      </c>
      <c r="B34" s="128">
        <f t="shared" si="7"/>
        <v>74.841256221039984</v>
      </c>
      <c r="C34" s="128">
        <f t="shared" si="7"/>
        <v>71.462349945434696</v>
      </c>
      <c r="D34" s="128">
        <f t="shared" si="7"/>
        <v>77.858999350227421</v>
      </c>
      <c r="E34" s="128"/>
      <c r="F34" s="128">
        <f t="shared" si="8"/>
        <v>72.823433685923504</v>
      </c>
      <c r="G34" s="128">
        <f t="shared" si="8"/>
        <v>69.05564924114671</v>
      </c>
      <c r="H34" s="128">
        <f t="shared" si="8"/>
        <v>76.336477987421375</v>
      </c>
      <c r="I34" s="128"/>
      <c r="J34" s="128">
        <f t="shared" si="9"/>
        <v>71.907101384546664</v>
      </c>
      <c r="K34" s="128">
        <f t="shared" si="9"/>
        <v>67.664092664092664</v>
      </c>
      <c r="L34" s="128">
        <f t="shared" si="9"/>
        <v>75.561097256857863</v>
      </c>
      <c r="M34" s="128"/>
      <c r="N34" s="128">
        <f t="shared" si="10"/>
        <v>78.1868384721583</v>
      </c>
      <c r="O34" s="128">
        <f t="shared" si="10"/>
        <v>74.056147144240086</v>
      </c>
      <c r="P34" s="128">
        <f t="shared" si="10"/>
        <v>81.929824561403507</v>
      </c>
      <c r="Q34" s="128"/>
      <c r="R34" s="128">
        <f t="shared" si="11"/>
        <v>66.637819125919521</v>
      </c>
      <c r="S34" s="128">
        <f t="shared" si="11"/>
        <v>62.830188679245282</v>
      </c>
      <c r="T34" s="128">
        <f t="shared" si="11"/>
        <v>69.864108713029566</v>
      </c>
      <c r="U34" s="128"/>
      <c r="V34" s="128">
        <f t="shared" si="12"/>
        <v>83.720930232558146</v>
      </c>
      <c r="W34" s="128">
        <f t="shared" si="12"/>
        <v>81.368421052631575</v>
      </c>
      <c r="X34" s="128">
        <f t="shared" si="12"/>
        <v>85.727109515260324</v>
      </c>
      <c r="Y34" s="128"/>
      <c r="Z34" s="128">
        <f t="shared" si="13"/>
        <v>86.797066014669923</v>
      </c>
      <c r="AA34" s="128">
        <f t="shared" si="13"/>
        <v>87.982832618025753</v>
      </c>
      <c r="AB34" s="128">
        <f t="shared" si="13"/>
        <v>85.227272727272734</v>
      </c>
      <c r="AC34" s="110"/>
      <c r="AD34" s="110"/>
      <c r="AE34" s="110"/>
      <c r="AF34" s="110"/>
      <c r="AG34" s="110"/>
    </row>
    <row r="35" spans="1:33" s="126" customFormat="1" ht="15" customHeight="1" x14ac:dyDescent="0.25">
      <c r="A35" s="129"/>
      <c r="B35" s="130"/>
      <c r="C35" s="130"/>
      <c r="D35" s="130"/>
      <c r="E35" s="130"/>
      <c r="F35" s="130"/>
      <c r="G35" s="130"/>
      <c r="H35" s="130"/>
      <c r="I35" s="130"/>
      <c r="J35" s="130"/>
      <c r="K35" s="130"/>
      <c r="L35" s="130"/>
      <c r="M35" s="130"/>
      <c r="N35" s="130"/>
      <c r="O35" s="130"/>
      <c r="P35" s="130"/>
      <c r="Q35" s="130"/>
      <c r="R35" s="130"/>
      <c r="S35" s="130"/>
      <c r="T35" s="130"/>
      <c r="U35" s="130"/>
      <c r="V35" s="130"/>
      <c r="W35" s="130"/>
      <c r="X35" s="130"/>
      <c r="Y35" s="130"/>
      <c r="Z35" s="130"/>
      <c r="AA35" s="130"/>
      <c r="AB35" s="130"/>
      <c r="AC35" s="110"/>
      <c r="AD35" s="110"/>
      <c r="AE35" s="110"/>
      <c r="AF35" s="110"/>
      <c r="AG35" s="110"/>
    </row>
    <row r="36" spans="1:33" s="126" customFormat="1" ht="15" customHeight="1" x14ac:dyDescent="0.25">
      <c r="A36" s="115" t="s">
        <v>568</v>
      </c>
      <c r="B36" s="130"/>
      <c r="C36" s="130"/>
      <c r="D36" s="130"/>
      <c r="E36" s="131"/>
      <c r="F36" s="130"/>
      <c r="G36" s="130"/>
      <c r="H36" s="130"/>
      <c r="I36" s="131"/>
      <c r="J36" s="130"/>
      <c r="K36" s="130"/>
      <c r="L36" s="130"/>
      <c r="M36" s="131"/>
      <c r="N36" s="130"/>
      <c r="O36" s="130"/>
      <c r="P36" s="130"/>
      <c r="Q36" s="131"/>
      <c r="R36" s="130"/>
      <c r="S36" s="130"/>
      <c r="T36" s="130"/>
      <c r="U36" s="131"/>
      <c r="V36" s="130"/>
      <c r="W36" s="130"/>
      <c r="X36" s="130"/>
      <c r="Y36" s="131"/>
      <c r="Z36" s="130"/>
      <c r="AA36" s="130"/>
      <c r="AB36" s="130"/>
      <c r="AC36" s="110"/>
      <c r="AD36" s="110"/>
      <c r="AE36" s="110"/>
      <c r="AF36" s="110"/>
      <c r="AG36" s="110"/>
    </row>
    <row r="37" spans="1:33" s="126" customFormat="1" ht="15" customHeight="1" x14ac:dyDescent="0.25">
      <c r="A37" s="141" t="s">
        <v>19</v>
      </c>
      <c r="B37" s="177">
        <f t="shared" ref="B37:D40" si="14">+B18/(B18+B68+B119)*100</f>
        <v>60.268689589814016</v>
      </c>
      <c r="C37" s="177">
        <f t="shared" si="14"/>
        <v>56.588292813013908</v>
      </c>
      <c r="D37" s="177">
        <f t="shared" si="14"/>
        <v>63.855630447212931</v>
      </c>
      <c r="E37" s="177"/>
      <c r="F37" s="177">
        <f t="shared" ref="F37:H40" si="15">+F18/(F18+F68+F119)*100</f>
        <v>55.340905131867743</v>
      </c>
      <c r="G37" s="177">
        <f t="shared" si="15"/>
        <v>51.609867580829473</v>
      </c>
      <c r="H37" s="177">
        <f t="shared" si="15"/>
        <v>59.355561984666572</v>
      </c>
      <c r="I37" s="177"/>
      <c r="J37" s="177">
        <f t="shared" ref="J37:L40" si="16">+J18/(J18+J68+J119)*100</f>
        <v>54.556962025316459</v>
      </c>
      <c r="K37" s="177">
        <f t="shared" si="16"/>
        <v>50.786592272517517</v>
      </c>
      <c r="L37" s="177">
        <f t="shared" si="16"/>
        <v>58.371175147476976</v>
      </c>
      <c r="M37" s="177"/>
      <c r="N37" s="177">
        <f t="shared" ref="N37:P40" si="17">+N18/(N18+N68+N119)*100</f>
        <v>63.780971258671947</v>
      </c>
      <c r="O37" s="177">
        <f t="shared" si="17"/>
        <v>59.720752054034989</v>
      </c>
      <c r="P37" s="177">
        <f t="shared" si="17"/>
        <v>67.706252131962373</v>
      </c>
      <c r="Q37" s="177"/>
      <c r="R37" s="177">
        <f t="shared" ref="R37:T40" si="18">+R18/(R18+R68+R119)*100</f>
        <v>54.238282682575004</v>
      </c>
      <c r="S37" s="177">
        <f t="shared" si="18"/>
        <v>50.746117145467466</v>
      </c>
      <c r="T37" s="177">
        <f t="shared" si="18"/>
        <v>57.483843577527239</v>
      </c>
      <c r="U37" s="177"/>
      <c r="V37" s="177">
        <f t="shared" ref="V37:X40" si="19">+V18/(V18+V68+V119)*100</f>
        <v>74.605267100098871</v>
      </c>
      <c r="W37" s="177">
        <f t="shared" si="19"/>
        <v>72.544973886130634</v>
      </c>
      <c r="X37" s="177">
        <f t="shared" si="19"/>
        <v>76.393552719946271</v>
      </c>
      <c r="Y37" s="177"/>
      <c r="Z37" s="177">
        <f t="shared" ref="Z37:AB40" si="20">+Z18/(Z18+Z68+Z119)*100</f>
        <v>81.502890173410407</v>
      </c>
      <c r="AA37" s="177">
        <f t="shared" si="20"/>
        <v>80.435910742086151</v>
      </c>
      <c r="AB37" s="177">
        <f t="shared" si="20"/>
        <v>82.39238589660394</v>
      </c>
      <c r="AC37" s="110"/>
      <c r="AD37" s="110"/>
      <c r="AE37" s="110"/>
      <c r="AF37" s="110"/>
      <c r="AG37" s="110"/>
    </row>
    <row r="38" spans="1:33" ht="15" customHeight="1" x14ac:dyDescent="0.25">
      <c r="A38" s="110" t="s">
        <v>73</v>
      </c>
      <c r="B38" s="128">
        <f t="shared" si="14"/>
        <v>56.45606067823703</v>
      </c>
      <c r="C38" s="128">
        <f t="shared" si="14"/>
        <v>52.717467206686507</v>
      </c>
      <c r="D38" s="128">
        <f t="shared" si="14"/>
        <v>60.086804106501958</v>
      </c>
      <c r="E38" s="132"/>
      <c r="F38" s="128">
        <f t="shared" si="15"/>
        <v>51.539728032197083</v>
      </c>
      <c r="G38" s="128">
        <f t="shared" si="15"/>
        <v>47.880494290630374</v>
      </c>
      <c r="H38" s="128">
        <f t="shared" si="15"/>
        <v>55.500529100529107</v>
      </c>
      <c r="I38" s="132"/>
      <c r="J38" s="128">
        <f t="shared" si="16"/>
        <v>50.169602251312853</v>
      </c>
      <c r="K38" s="128">
        <f t="shared" si="16"/>
        <v>46.691231389732607</v>
      </c>
      <c r="L38" s="128">
        <f t="shared" si="16"/>
        <v>53.712720632988429</v>
      </c>
      <c r="M38" s="132"/>
      <c r="N38" s="128">
        <f t="shared" si="17"/>
        <v>59.985924543312628</v>
      </c>
      <c r="O38" s="128">
        <f t="shared" si="17"/>
        <v>55.984242121060532</v>
      </c>
      <c r="P38" s="128">
        <f t="shared" si="17"/>
        <v>63.820480556054882</v>
      </c>
      <c r="Q38" s="132"/>
      <c r="R38" s="128">
        <f t="shared" si="18"/>
        <v>50.153540462427749</v>
      </c>
      <c r="S38" s="128">
        <f t="shared" si="18"/>
        <v>46.622216631022773</v>
      </c>
      <c r="T38" s="128">
        <f t="shared" si="18"/>
        <v>53.395311236863371</v>
      </c>
      <c r="U38" s="132"/>
      <c r="V38" s="128">
        <f t="shared" si="19"/>
        <v>71.686495115739859</v>
      </c>
      <c r="W38" s="128">
        <f t="shared" si="19"/>
        <v>69.077637690776371</v>
      </c>
      <c r="X38" s="128">
        <f t="shared" si="19"/>
        <v>73.893215463411209</v>
      </c>
      <c r="Y38" s="132"/>
      <c r="Z38" s="128">
        <f t="shared" si="20"/>
        <v>80.437314012161991</v>
      </c>
      <c r="AA38" s="128">
        <f t="shared" si="20"/>
        <v>79.178632969557725</v>
      </c>
      <c r="AB38" s="128">
        <f t="shared" si="20"/>
        <v>81.469272427595953</v>
      </c>
    </row>
    <row r="39" spans="1:33" ht="15" customHeight="1" x14ac:dyDescent="0.25">
      <c r="A39" s="110" t="s">
        <v>74</v>
      </c>
      <c r="B39" s="128">
        <f t="shared" si="14"/>
        <v>80.406789581504242</v>
      </c>
      <c r="C39" s="128">
        <f t="shared" si="14"/>
        <v>76.606295817162575</v>
      </c>
      <c r="D39" s="128">
        <f t="shared" si="14"/>
        <v>84.346595142303684</v>
      </c>
      <c r="E39" s="132"/>
      <c r="F39" s="128">
        <f t="shared" si="15"/>
        <v>80.38601982263954</v>
      </c>
      <c r="G39" s="128">
        <f t="shared" si="15"/>
        <v>76.53538050734312</v>
      </c>
      <c r="H39" s="128">
        <f t="shared" si="15"/>
        <v>84.573502722323042</v>
      </c>
      <c r="I39" s="132"/>
      <c r="J39" s="128">
        <f t="shared" si="16"/>
        <v>79.876911600149199</v>
      </c>
      <c r="K39" s="128">
        <f t="shared" si="16"/>
        <v>74.613686534216342</v>
      </c>
      <c r="L39" s="128">
        <f t="shared" si="16"/>
        <v>85.287443267776098</v>
      </c>
      <c r="M39" s="132"/>
      <c r="N39" s="128">
        <f t="shared" si="17"/>
        <v>80.621140573919362</v>
      </c>
      <c r="O39" s="128">
        <f t="shared" si="17"/>
        <v>75.69296375266525</v>
      </c>
      <c r="P39" s="128">
        <f t="shared" si="17"/>
        <v>85.772659732540859</v>
      </c>
      <c r="Q39" s="132"/>
      <c r="R39" s="128">
        <f t="shared" si="18"/>
        <v>74.153330852251585</v>
      </c>
      <c r="S39" s="128">
        <f t="shared" si="18"/>
        <v>69.970845481049565</v>
      </c>
      <c r="T39" s="128">
        <f t="shared" si="18"/>
        <v>78.51711026615969</v>
      </c>
      <c r="U39" s="132"/>
      <c r="V39" s="128">
        <f t="shared" si="19"/>
        <v>86.191047162270181</v>
      </c>
      <c r="W39" s="128">
        <f t="shared" si="19"/>
        <v>85.896923691570109</v>
      </c>
      <c r="X39" s="128">
        <f t="shared" si="19"/>
        <v>86.485405837664928</v>
      </c>
      <c r="Y39" s="132"/>
      <c r="Z39" s="128">
        <f t="shared" si="20"/>
        <v>99.410029498525077</v>
      </c>
      <c r="AA39" s="128">
        <f t="shared" si="20"/>
        <v>99.280575539568346</v>
      </c>
      <c r="AB39" s="128">
        <f t="shared" si="20"/>
        <v>99.5</v>
      </c>
    </row>
    <row r="40" spans="1:33" ht="15" customHeight="1" x14ac:dyDescent="0.25">
      <c r="A40" s="110" t="s">
        <v>267</v>
      </c>
      <c r="B40" s="128">
        <f t="shared" si="14"/>
        <v>74.841256221039984</v>
      </c>
      <c r="C40" s="128">
        <f t="shared" si="14"/>
        <v>71.462349945434696</v>
      </c>
      <c r="D40" s="128">
        <f t="shared" si="14"/>
        <v>77.858999350227421</v>
      </c>
      <c r="E40" s="132"/>
      <c r="F40" s="128">
        <f t="shared" si="15"/>
        <v>72.823433685923504</v>
      </c>
      <c r="G40" s="128">
        <f t="shared" si="15"/>
        <v>69.05564924114671</v>
      </c>
      <c r="H40" s="128">
        <f t="shared" si="15"/>
        <v>76.336477987421375</v>
      </c>
      <c r="I40" s="132"/>
      <c r="J40" s="128">
        <f t="shared" si="16"/>
        <v>71.907101384546664</v>
      </c>
      <c r="K40" s="128">
        <f t="shared" si="16"/>
        <v>67.664092664092664</v>
      </c>
      <c r="L40" s="128">
        <f t="shared" si="16"/>
        <v>75.561097256857863</v>
      </c>
      <c r="M40" s="132"/>
      <c r="N40" s="128">
        <f t="shared" si="17"/>
        <v>78.1868384721583</v>
      </c>
      <c r="O40" s="128">
        <f t="shared" si="17"/>
        <v>74.056147144240086</v>
      </c>
      <c r="P40" s="128">
        <f t="shared" si="17"/>
        <v>81.929824561403507</v>
      </c>
      <c r="Q40" s="132"/>
      <c r="R40" s="128">
        <f t="shared" si="18"/>
        <v>66.637819125919521</v>
      </c>
      <c r="S40" s="128">
        <f t="shared" si="18"/>
        <v>62.830188679245282</v>
      </c>
      <c r="T40" s="128">
        <f t="shared" si="18"/>
        <v>69.864108713029566</v>
      </c>
      <c r="U40" s="132"/>
      <c r="V40" s="128">
        <f t="shared" si="19"/>
        <v>83.720930232558146</v>
      </c>
      <c r="W40" s="128">
        <f t="shared" si="19"/>
        <v>81.368421052631575</v>
      </c>
      <c r="X40" s="128">
        <f t="shared" si="19"/>
        <v>85.727109515260324</v>
      </c>
      <c r="Y40" s="132"/>
      <c r="Z40" s="128">
        <f t="shared" si="20"/>
        <v>86.797066014669923</v>
      </c>
      <c r="AA40" s="128">
        <f t="shared" si="20"/>
        <v>87.982832618025753</v>
      </c>
      <c r="AB40" s="128">
        <f t="shared" si="20"/>
        <v>85.227272727272734</v>
      </c>
    </row>
    <row r="41" spans="1:33" ht="15" customHeight="1" x14ac:dyDescent="0.25">
      <c r="B41" s="132"/>
      <c r="C41" s="132"/>
      <c r="D41" s="132"/>
      <c r="E41" s="132"/>
      <c r="F41" s="132"/>
      <c r="G41" s="132"/>
      <c r="H41" s="132"/>
      <c r="I41" s="132"/>
      <c r="J41" s="132"/>
      <c r="K41" s="132"/>
      <c r="L41" s="132"/>
      <c r="M41" s="132"/>
      <c r="N41" s="132"/>
      <c r="O41" s="132"/>
      <c r="P41" s="132"/>
      <c r="Q41" s="132"/>
      <c r="R41" s="132"/>
      <c r="S41" s="132"/>
      <c r="T41" s="132"/>
      <c r="U41" s="132"/>
      <c r="V41" s="132"/>
      <c r="W41" s="132"/>
      <c r="X41" s="132"/>
      <c r="Y41" s="132"/>
      <c r="Z41" s="132"/>
      <c r="AA41" s="132"/>
      <c r="AB41" s="132"/>
    </row>
    <row r="42" spans="1:33" ht="15" customHeight="1" x14ac:dyDescent="0.25">
      <c r="A42" s="142" t="s">
        <v>569</v>
      </c>
      <c r="B42" s="132"/>
      <c r="C42" s="132"/>
      <c r="D42" s="132"/>
      <c r="E42" s="132"/>
      <c r="F42" s="132"/>
      <c r="G42" s="132"/>
      <c r="H42" s="132"/>
      <c r="I42" s="132"/>
      <c r="J42" s="132"/>
      <c r="K42" s="132"/>
      <c r="L42" s="132"/>
      <c r="M42" s="132"/>
      <c r="N42" s="132"/>
      <c r="O42" s="132"/>
      <c r="P42" s="132"/>
      <c r="Q42" s="132"/>
      <c r="R42" s="132"/>
      <c r="S42" s="132"/>
      <c r="T42" s="132"/>
      <c r="U42" s="132"/>
      <c r="V42" s="132"/>
      <c r="W42" s="132"/>
      <c r="X42" s="132"/>
      <c r="Y42" s="132"/>
      <c r="Z42" s="132"/>
      <c r="AA42" s="132"/>
      <c r="AB42" s="132"/>
    </row>
    <row r="43" spans="1:33" ht="15" customHeight="1" x14ac:dyDescent="0.25">
      <c r="A43" s="143" t="s">
        <v>19</v>
      </c>
      <c r="B43" s="177">
        <f t="shared" ref="B43:D45" si="21">+B24/(B24+B74+B125)*100</f>
        <v>63.406887094743027</v>
      </c>
      <c r="C43" s="177">
        <f t="shared" si="21"/>
        <v>58.458909864993558</v>
      </c>
      <c r="D43" s="177">
        <f t="shared" si="21"/>
        <v>68.34614846917377</v>
      </c>
      <c r="E43" s="177"/>
      <c r="F43" s="177">
        <f t="shared" ref="F43:H45" si="22">+F24/(F24+F74+F125)*100</f>
        <v>62.840090332293798</v>
      </c>
      <c r="G43" s="177">
        <f t="shared" si="22"/>
        <v>57.56137817206519</v>
      </c>
      <c r="H43" s="177">
        <f t="shared" si="22"/>
        <v>68.587151841868817</v>
      </c>
      <c r="I43" s="177"/>
      <c r="J43" s="177">
        <f t="shared" ref="J43:L45" si="23">+J24/(J24+J74+J125)*100</f>
        <v>58.01644398766701</v>
      </c>
      <c r="K43" s="177">
        <f t="shared" si="23"/>
        <v>53.022732950287285</v>
      </c>
      <c r="L43" s="177">
        <f t="shared" si="23"/>
        <v>63.30335889976196</v>
      </c>
      <c r="M43" s="177"/>
      <c r="N43" s="177">
        <f t="shared" ref="N43:P45" si="24">+N24/(N24+N74+N125)*100</f>
        <v>68.156424581005581</v>
      </c>
      <c r="O43" s="177">
        <f t="shared" si="24"/>
        <v>63.316342784326217</v>
      </c>
      <c r="P43" s="177">
        <f t="shared" si="24"/>
        <v>72.881355932203391</v>
      </c>
      <c r="Q43" s="177"/>
      <c r="R43" s="177">
        <f t="shared" ref="R43:T45" si="25">+R24/(R24+R74+R125)*100</f>
        <v>55.850144092219026</v>
      </c>
      <c r="S43" s="177">
        <f t="shared" si="25"/>
        <v>51.016260162601625</v>
      </c>
      <c r="T43" s="177">
        <f t="shared" si="25"/>
        <v>60.423009133151737</v>
      </c>
      <c r="U43" s="177"/>
      <c r="V43" s="177">
        <f t="shared" ref="V43:X45" si="26">+V24/(V24+V74+V125)*100</f>
        <v>71.994195688225531</v>
      </c>
      <c r="W43" s="177">
        <f t="shared" si="26"/>
        <v>68.166849615806797</v>
      </c>
      <c r="X43" s="177">
        <f t="shared" si="26"/>
        <v>75.41723934812488</v>
      </c>
      <c r="Y43" s="177"/>
      <c r="Z43" s="177">
        <f t="shared" ref="Z43:AB44" si="27">+Z24/(Z24+Z74+Z125)*100</f>
        <v>78.778135048231519</v>
      </c>
      <c r="AA43" s="177">
        <f t="shared" si="27"/>
        <v>75.415019762845844</v>
      </c>
      <c r="AB43" s="177">
        <f t="shared" si="27"/>
        <v>81.551499348109516</v>
      </c>
    </row>
    <row r="44" spans="1:33" ht="15" customHeight="1" x14ac:dyDescent="0.25">
      <c r="A44" s="110" t="s">
        <v>73</v>
      </c>
      <c r="B44" s="128">
        <f t="shared" si="21"/>
        <v>63.14800689323954</v>
      </c>
      <c r="C44" s="128">
        <f t="shared" si="21"/>
        <v>58.177550270086819</v>
      </c>
      <c r="D44" s="128">
        <f t="shared" si="21"/>
        <v>68.107803019613371</v>
      </c>
      <c r="E44" s="132"/>
      <c r="F44" s="128">
        <f t="shared" si="22"/>
        <v>62.621227718480796</v>
      </c>
      <c r="G44" s="128">
        <f t="shared" si="22"/>
        <v>57.346217788861175</v>
      </c>
      <c r="H44" s="128">
        <f t="shared" si="22"/>
        <v>68.368617683686168</v>
      </c>
      <c r="I44" s="132"/>
      <c r="J44" s="128">
        <f t="shared" si="23"/>
        <v>57.730689476412643</v>
      </c>
      <c r="K44" s="128">
        <f t="shared" si="23"/>
        <v>52.661453077699292</v>
      </c>
      <c r="L44" s="128">
        <f t="shared" si="23"/>
        <v>63.086353944562902</v>
      </c>
      <c r="M44" s="132"/>
      <c r="N44" s="128">
        <f t="shared" si="24"/>
        <v>67.913714877019814</v>
      </c>
      <c r="O44" s="128">
        <f t="shared" si="24"/>
        <v>63.061323032351524</v>
      </c>
      <c r="P44" s="128">
        <f t="shared" si="24"/>
        <v>72.661417322834637</v>
      </c>
      <c r="Q44" s="132"/>
      <c r="R44" s="128">
        <f t="shared" si="25"/>
        <v>55.525987525987532</v>
      </c>
      <c r="S44" s="128">
        <f t="shared" si="25"/>
        <v>50.608814954553253</v>
      </c>
      <c r="T44" s="128">
        <f t="shared" si="25"/>
        <v>60.154988698740716</v>
      </c>
      <c r="U44" s="132"/>
      <c r="V44" s="128">
        <f t="shared" si="26"/>
        <v>71.695734397982775</v>
      </c>
      <c r="W44" s="128">
        <f t="shared" si="26"/>
        <v>67.896843041351701</v>
      </c>
      <c r="X44" s="128">
        <f t="shared" si="26"/>
        <v>75.099601593625493</v>
      </c>
      <c r="Y44" s="132"/>
      <c r="Z44" s="128">
        <f t="shared" si="27"/>
        <v>78.778135048231519</v>
      </c>
      <c r="AA44" s="128">
        <f t="shared" si="27"/>
        <v>75.415019762845844</v>
      </c>
      <c r="AB44" s="128">
        <f t="shared" si="27"/>
        <v>81.551499348109516</v>
      </c>
    </row>
    <row r="45" spans="1:33" ht="15" customHeight="1" x14ac:dyDescent="0.25">
      <c r="A45" s="110" t="s">
        <v>74</v>
      </c>
      <c r="B45" s="128">
        <f t="shared" si="21"/>
        <v>90.638930163447256</v>
      </c>
      <c r="C45" s="128">
        <f t="shared" si="21"/>
        <v>87.463556851311949</v>
      </c>
      <c r="D45" s="128">
        <f t="shared" si="21"/>
        <v>93.939393939393938</v>
      </c>
      <c r="E45" s="132"/>
      <c r="F45" s="128">
        <f t="shared" si="22"/>
        <v>91.489361702127653</v>
      </c>
      <c r="G45" s="128">
        <f t="shared" si="22"/>
        <v>87.142857142857139</v>
      </c>
      <c r="H45" s="128">
        <f t="shared" si="22"/>
        <v>95.774647887323937</v>
      </c>
      <c r="I45" s="132"/>
      <c r="J45" s="128">
        <f t="shared" si="23"/>
        <v>90.441176470588232</v>
      </c>
      <c r="K45" s="128">
        <f t="shared" si="23"/>
        <v>89.743589743589752</v>
      </c>
      <c r="L45" s="128">
        <f t="shared" si="23"/>
        <v>91.379310344827587</v>
      </c>
      <c r="M45" s="132"/>
      <c r="N45" s="128">
        <f t="shared" si="24"/>
        <v>89.041095890410958</v>
      </c>
      <c r="O45" s="128">
        <f t="shared" si="24"/>
        <v>87.692307692307693</v>
      </c>
      <c r="P45" s="128">
        <f t="shared" si="24"/>
        <v>90.123456790123456</v>
      </c>
      <c r="Q45" s="132"/>
      <c r="R45" s="128">
        <f t="shared" si="25"/>
        <v>88.333333333333329</v>
      </c>
      <c r="S45" s="128">
        <f t="shared" si="25"/>
        <v>83.561643835616437</v>
      </c>
      <c r="T45" s="128">
        <f t="shared" si="25"/>
        <v>95.744680851063833</v>
      </c>
      <c r="U45" s="132"/>
      <c r="V45" s="128">
        <f t="shared" si="26"/>
        <v>93.84615384615384</v>
      </c>
      <c r="W45" s="128">
        <f t="shared" si="26"/>
        <v>89.473684210526315</v>
      </c>
      <c r="X45" s="128">
        <f t="shared" si="26"/>
        <v>97.260273972602747</v>
      </c>
      <c r="Y45" s="132"/>
      <c r="Z45" s="128">
        <v>0</v>
      </c>
      <c r="AA45" s="128">
        <v>0</v>
      </c>
      <c r="AB45" s="128">
        <v>0</v>
      </c>
    </row>
    <row r="46" spans="1:33" ht="15" customHeight="1" thickBot="1" x14ac:dyDescent="0.3">
      <c r="A46" s="125" t="s">
        <v>267</v>
      </c>
      <c r="B46" s="134"/>
      <c r="C46" s="134"/>
      <c r="D46" s="134"/>
      <c r="E46" s="135"/>
      <c r="F46" s="134"/>
      <c r="G46" s="134"/>
      <c r="H46" s="134"/>
      <c r="I46" s="135"/>
      <c r="J46" s="134"/>
      <c r="K46" s="134"/>
      <c r="L46" s="134"/>
      <c r="M46" s="135"/>
      <c r="N46" s="134"/>
      <c r="O46" s="134"/>
      <c r="P46" s="134"/>
      <c r="Q46" s="135"/>
      <c r="R46" s="134"/>
      <c r="S46" s="134"/>
      <c r="T46" s="134"/>
      <c r="U46" s="135"/>
      <c r="V46" s="134"/>
      <c r="W46" s="134"/>
      <c r="X46" s="134"/>
      <c r="Y46" s="135"/>
      <c r="Z46" s="134"/>
      <c r="AA46" s="134"/>
      <c r="AB46" s="134"/>
    </row>
    <row r="47" spans="1:33" ht="15" customHeight="1" x14ac:dyDescent="0.25">
      <c r="A47" s="303" t="s">
        <v>260</v>
      </c>
      <c r="B47" s="303"/>
      <c r="C47" s="303"/>
      <c r="D47" s="303"/>
      <c r="E47" s="303"/>
      <c r="F47" s="303"/>
      <c r="G47" s="303"/>
      <c r="H47" s="303"/>
      <c r="I47" s="303"/>
      <c r="J47" s="303"/>
      <c r="K47" s="303"/>
      <c r="L47" s="303"/>
      <c r="M47" s="303"/>
      <c r="N47" s="303"/>
      <c r="O47" s="303"/>
      <c r="P47" s="303"/>
      <c r="Q47" s="303"/>
      <c r="R47" s="303"/>
      <c r="S47" s="303"/>
      <c r="T47" s="303"/>
      <c r="U47" s="303"/>
      <c r="V47" s="303"/>
      <c r="W47" s="303"/>
      <c r="X47" s="303"/>
      <c r="Y47" s="303"/>
      <c r="Z47" s="303"/>
      <c r="AA47" s="303"/>
      <c r="AB47" s="303"/>
    </row>
    <row r="48" spans="1:33" ht="15" customHeight="1" x14ac:dyDescent="0.25">
      <c r="A48" s="304" t="s">
        <v>243</v>
      </c>
      <c r="B48" s="304"/>
      <c r="C48" s="304"/>
      <c r="D48" s="304"/>
      <c r="E48" s="304"/>
      <c r="F48" s="304"/>
      <c r="G48" s="304"/>
      <c r="H48" s="304"/>
      <c r="I48" s="304"/>
      <c r="J48" s="304"/>
      <c r="K48" s="304"/>
      <c r="L48" s="304"/>
      <c r="M48" s="304"/>
      <c r="N48" s="304"/>
      <c r="O48" s="304"/>
      <c r="P48" s="304"/>
      <c r="Q48" s="304"/>
      <c r="R48" s="304"/>
      <c r="S48" s="304"/>
      <c r="T48" s="304"/>
      <c r="U48" s="304"/>
      <c r="V48" s="304"/>
      <c r="W48" s="304"/>
      <c r="X48" s="304"/>
      <c r="Y48" s="304"/>
      <c r="Z48" s="304"/>
      <c r="AA48" s="304"/>
      <c r="AB48" s="304"/>
    </row>
    <row r="51" spans="1:33" s="126" customFormat="1" ht="15" customHeight="1" x14ac:dyDescent="0.2">
      <c r="A51" s="308" t="s">
        <v>294</v>
      </c>
      <c r="B51" s="308"/>
      <c r="C51" s="308"/>
      <c r="D51" s="308"/>
      <c r="E51" s="308"/>
      <c r="F51" s="308"/>
      <c r="G51" s="308"/>
      <c r="H51" s="308"/>
      <c r="I51" s="308"/>
      <c r="J51" s="308"/>
      <c r="K51" s="308"/>
      <c r="L51" s="308"/>
      <c r="M51" s="308"/>
      <c r="N51" s="308"/>
      <c r="O51" s="308"/>
      <c r="P51" s="308"/>
      <c r="Q51" s="308"/>
      <c r="R51" s="308"/>
      <c r="S51" s="308"/>
      <c r="T51" s="308"/>
      <c r="U51" s="308"/>
      <c r="V51" s="308"/>
      <c r="W51" s="308"/>
      <c r="X51" s="308"/>
      <c r="Y51" s="308"/>
      <c r="Z51" s="308"/>
      <c r="AA51" s="308"/>
      <c r="AB51" s="308"/>
      <c r="AC51" s="174"/>
      <c r="AD51" s="174"/>
      <c r="AE51" s="286" t="s">
        <v>362</v>
      </c>
      <c r="AF51" s="286"/>
      <c r="AG51" s="110"/>
    </row>
    <row r="52" spans="1:33" s="126" customFormat="1" ht="15" customHeight="1" x14ac:dyDescent="0.2">
      <c r="A52" s="307" t="s">
        <v>134</v>
      </c>
      <c r="B52" s="307"/>
      <c r="C52" s="307"/>
      <c r="D52" s="307"/>
      <c r="E52" s="307"/>
      <c r="F52" s="307"/>
      <c r="G52" s="307"/>
      <c r="H52" s="307"/>
      <c r="I52" s="307"/>
      <c r="J52" s="307"/>
      <c r="K52" s="307"/>
      <c r="L52" s="307"/>
      <c r="M52" s="307"/>
      <c r="N52" s="307"/>
      <c r="O52" s="307"/>
      <c r="P52" s="307"/>
      <c r="Q52" s="307"/>
      <c r="R52" s="307"/>
      <c r="S52" s="307"/>
      <c r="T52" s="307"/>
      <c r="U52" s="307"/>
      <c r="V52" s="307"/>
      <c r="W52" s="307"/>
      <c r="X52" s="307"/>
      <c r="Y52" s="307"/>
      <c r="Z52" s="307"/>
      <c r="AA52" s="307"/>
      <c r="AB52" s="307"/>
      <c r="AC52" s="174"/>
      <c r="AD52" s="174"/>
      <c r="AE52" s="286"/>
      <c r="AF52" s="286"/>
      <c r="AG52" s="110"/>
    </row>
    <row r="53" spans="1:33" s="126" customFormat="1" ht="15" customHeight="1" x14ac:dyDescent="0.25">
      <c r="A53" s="308" t="s">
        <v>257</v>
      </c>
      <c r="B53" s="308"/>
      <c r="C53" s="308"/>
      <c r="D53" s="308"/>
      <c r="E53" s="308"/>
      <c r="F53" s="308"/>
      <c r="G53" s="308"/>
      <c r="H53" s="308"/>
      <c r="I53" s="308"/>
      <c r="J53" s="308"/>
      <c r="K53" s="308"/>
      <c r="L53" s="308"/>
      <c r="M53" s="308"/>
      <c r="N53" s="308"/>
      <c r="O53" s="308"/>
      <c r="P53" s="308"/>
      <c r="Q53" s="308"/>
      <c r="R53" s="308"/>
      <c r="S53" s="308"/>
      <c r="T53" s="308"/>
      <c r="U53" s="308"/>
      <c r="V53" s="308"/>
      <c r="W53" s="308"/>
      <c r="X53" s="308"/>
      <c r="Y53" s="308"/>
      <c r="Z53" s="308"/>
      <c r="AA53" s="308"/>
      <c r="AB53" s="308"/>
      <c r="AC53" s="110"/>
      <c r="AD53" s="110"/>
      <c r="AE53" s="110"/>
      <c r="AF53" s="110"/>
      <c r="AG53" s="110"/>
    </row>
    <row r="54" spans="1:33" s="126" customFormat="1" ht="15" customHeight="1" x14ac:dyDescent="0.25">
      <c r="A54" s="307" t="s">
        <v>258</v>
      </c>
      <c r="B54" s="307"/>
      <c r="C54" s="307"/>
      <c r="D54" s="307"/>
      <c r="E54" s="307"/>
      <c r="F54" s="307"/>
      <c r="G54" s="307"/>
      <c r="H54" s="307"/>
      <c r="I54" s="307"/>
      <c r="J54" s="307"/>
      <c r="K54" s="307"/>
      <c r="L54" s="307"/>
      <c r="M54" s="307"/>
      <c r="N54" s="307"/>
      <c r="O54" s="307"/>
      <c r="P54" s="307"/>
      <c r="Q54" s="307"/>
      <c r="R54" s="307"/>
      <c r="S54" s="307"/>
      <c r="T54" s="307"/>
      <c r="U54" s="307"/>
      <c r="V54" s="307"/>
      <c r="W54" s="307"/>
      <c r="X54" s="307"/>
      <c r="Y54" s="307"/>
      <c r="Z54" s="307"/>
      <c r="AA54" s="307"/>
      <c r="AB54" s="307"/>
      <c r="AC54" s="110"/>
      <c r="AD54" s="110"/>
      <c r="AE54" s="110"/>
      <c r="AF54" s="110"/>
      <c r="AG54" s="110"/>
    </row>
    <row r="55" spans="1:33" s="166" customFormat="1" ht="15" customHeight="1" x14ac:dyDescent="0.2">
      <c r="A55" s="307" t="s">
        <v>259</v>
      </c>
      <c r="B55" s="307"/>
      <c r="C55" s="307"/>
      <c r="D55" s="307"/>
      <c r="E55" s="307"/>
      <c r="F55" s="307"/>
      <c r="G55" s="307"/>
      <c r="H55" s="307"/>
      <c r="I55" s="307"/>
      <c r="J55" s="307"/>
      <c r="K55" s="307"/>
      <c r="L55" s="307"/>
      <c r="M55" s="307"/>
      <c r="N55" s="307"/>
      <c r="O55" s="307"/>
      <c r="P55" s="307"/>
      <c r="Q55" s="307"/>
      <c r="R55" s="307"/>
      <c r="S55" s="307"/>
      <c r="T55" s="307"/>
      <c r="U55" s="307"/>
      <c r="V55" s="307"/>
      <c r="W55" s="307"/>
      <c r="X55" s="307"/>
      <c r="Y55" s="307"/>
      <c r="Z55" s="307"/>
      <c r="AA55" s="307"/>
      <c r="AB55" s="307"/>
      <c r="AC55" s="174"/>
      <c r="AD55" s="174"/>
      <c r="AE55" s="174"/>
      <c r="AF55" s="174"/>
      <c r="AG55" s="174"/>
    </row>
    <row r="56" spans="1:33" s="166" customFormat="1" ht="15" customHeight="1" thickBot="1" x14ac:dyDescent="0.25">
      <c r="A56" s="122"/>
      <c r="B56" s="137"/>
      <c r="C56" s="137"/>
      <c r="D56" s="137"/>
      <c r="E56" s="137"/>
      <c r="F56" s="137"/>
      <c r="G56" s="137"/>
      <c r="H56" s="137"/>
      <c r="I56" s="137"/>
      <c r="J56" s="137"/>
      <c r="K56" s="137"/>
      <c r="L56" s="137"/>
      <c r="M56" s="137"/>
      <c r="N56" s="137"/>
      <c r="O56" s="137"/>
      <c r="P56" s="137"/>
      <c r="Q56" s="137"/>
      <c r="R56" s="137"/>
      <c r="S56" s="137"/>
      <c r="T56" s="137"/>
      <c r="U56" s="137"/>
      <c r="V56" s="137"/>
      <c r="W56" s="137"/>
      <c r="X56" s="137"/>
      <c r="Y56" s="137"/>
      <c r="Z56" s="137"/>
      <c r="AA56" s="137"/>
      <c r="AB56" s="137"/>
      <c r="AC56" s="174"/>
      <c r="AD56" s="174"/>
      <c r="AE56" s="174"/>
      <c r="AF56" s="174"/>
      <c r="AG56" s="174"/>
    </row>
    <row r="57" spans="1:33" ht="15" customHeight="1" x14ac:dyDescent="0.25">
      <c r="A57" s="305" t="s">
        <v>567</v>
      </c>
      <c r="B57" s="302" t="s">
        <v>19</v>
      </c>
      <c r="C57" s="302"/>
      <c r="D57" s="302"/>
      <c r="E57" s="111"/>
      <c r="F57" s="302" t="s">
        <v>116</v>
      </c>
      <c r="G57" s="302"/>
      <c r="H57" s="302"/>
      <c r="I57" s="111"/>
      <c r="J57" s="302" t="s">
        <v>117</v>
      </c>
      <c r="K57" s="302"/>
      <c r="L57" s="302"/>
      <c r="M57" s="111"/>
      <c r="N57" s="302" t="s">
        <v>118</v>
      </c>
      <c r="O57" s="302"/>
      <c r="P57" s="302"/>
      <c r="Q57" s="111"/>
      <c r="R57" s="302" t="s">
        <v>119</v>
      </c>
      <c r="S57" s="302"/>
      <c r="T57" s="302"/>
      <c r="U57" s="111"/>
      <c r="V57" s="302" t="s">
        <v>120</v>
      </c>
      <c r="W57" s="302"/>
      <c r="X57" s="302"/>
      <c r="Y57" s="111"/>
      <c r="Z57" s="302" t="s">
        <v>121</v>
      </c>
      <c r="AA57" s="302"/>
      <c r="AB57" s="302"/>
    </row>
    <row r="58" spans="1:33" ht="15" customHeight="1" thickBot="1" x14ac:dyDescent="0.3">
      <c r="A58" s="306"/>
      <c r="B58" s="112" t="s">
        <v>70</v>
      </c>
      <c r="C58" s="112" t="s">
        <v>71</v>
      </c>
      <c r="D58" s="112" t="s">
        <v>72</v>
      </c>
      <c r="E58" s="113"/>
      <c r="F58" s="112" t="s">
        <v>70</v>
      </c>
      <c r="G58" s="112" t="s">
        <v>71</v>
      </c>
      <c r="H58" s="112" t="s">
        <v>72</v>
      </c>
      <c r="I58" s="113"/>
      <c r="J58" s="112" t="s">
        <v>70</v>
      </c>
      <c r="K58" s="112" t="s">
        <v>71</v>
      </c>
      <c r="L58" s="112" t="s">
        <v>72</v>
      </c>
      <c r="M58" s="113"/>
      <c r="N58" s="112" t="s">
        <v>70</v>
      </c>
      <c r="O58" s="112" t="s">
        <v>71</v>
      </c>
      <c r="P58" s="112" t="s">
        <v>72</v>
      </c>
      <c r="Q58" s="113"/>
      <c r="R58" s="112" t="s">
        <v>70</v>
      </c>
      <c r="S58" s="112" t="s">
        <v>71</v>
      </c>
      <c r="T58" s="112" t="s">
        <v>72</v>
      </c>
      <c r="U58" s="113"/>
      <c r="V58" s="112" t="s">
        <v>70</v>
      </c>
      <c r="W58" s="112" t="s">
        <v>71</v>
      </c>
      <c r="X58" s="112" t="s">
        <v>72</v>
      </c>
      <c r="Y58" s="113"/>
      <c r="Z58" s="112" t="s">
        <v>70</v>
      </c>
      <c r="AA58" s="112" t="s">
        <v>71</v>
      </c>
      <c r="AB58" s="112" t="s">
        <v>72</v>
      </c>
    </row>
    <row r="59" spans="1:33" s="126" customFormat="1" ht="15" customHeight="1" x14ac:dyDescent="0.25">
      <c r="A59" s="178"/>
      <c r="B59" s="115"/>
      <c r="C59" s="115"/>
      <c r="D59" s="115"/>
      <c r="E59" s="116"/>
      <c r="F59" s="115"/>
      <c r="G59" s="115"/>
      <c r="H59" s="115"/>
      <c r="I59" s="116"/>
      <c r="J59" s="115"/>
      <c r="K59" s="115"/>
      <c r="L59" s="115"/>
      <c r="M59" s="116"/>
      <c r="N59" s="115"/>
      <c r="O59" s="115"/>
      <c r="P59" s="115"/>
      <c r="Q59" s="116"/>
      <c r="R59" s="115"/>
      <c r="S59" s="115"/>
      <c r="T59" s="115"/>
      <c r="U59" s="116"/>
      <c r="V59" s="115"/>
      <c r="W59" s="115"/>
      <c r="X59" s="115"/>
      <c r="Y59" s="116"/>
      <c r="Z59" s="115"/>
      <c r="AA59" s="115"/>
      <c r="AB59" s="115"/>
      <c r="AC59" s="110"/>
      <c r="AD59" s="110"/>
      <c r="AE59" s="110"/>
      <c r="AF59" s="110"/>
      <c r="AG59" s="110"/>
    </row>
    <row r="60" spans="1:33" s="126" customFormat="1" ht="15" customHeight="1" x14ac:dyDescent="0.25">
      <c r="A60" s="301" t="s">
        <v>570</v>
      </c>
      <c r="B60" s="301" t="s">
        <v>76</v>
      </c>
      <c r="C60" s="301"/>
      <c r="D60" s="301"/>
      <c r="E60" s="301"/>
      <c r="F60" s="301"/>
      <c r="G60" s="301"/>
      <c r="H60" s="301"/>
      <c r="I60" s="301"/>
      <c r="J60" s="301"/>
      <c r="K60" s="301"/>
      <c r="L60" s="301"/>
      <c r="M60" s="301"/>
      <c r="N60" s="301"/>
      <c r="O60" s="301"/>
      <c r="P60" s="301"/>
      <c r="Q60" s="301"/>
      <c r="R60" s="301"/>
      <c r="S60" s="301"/>
      <c r="T60" s="301"/>
      <c r="U60" s="301"/>
      <c r="V60" s="301"/>
      <c r="W60" s="301"/>
      <c r="X60" s="301"/>
      <c r="Y60" s="301"/>
      <c r="Z60" s="301"/>
      <c r="AA60" s="301"/>
      <c r="AB60" s="301"/>
      <c r="AC60" s="110"/>
      <c r="AD60" s="110"/>
      <c r="AE60" s="110"/>
      <c r="AF60" s="110"/>
      <c r="AG60" s="110"/>
    </row>
    <row r="61" spans="1:33" s="126" customFormat="1" ht="15" customHeight="1" x14ac:dyDescent="0.25">
      <c r="A61" s="114"/>
      <c r="B61" s="115"/>
      <c r="C61" s="115"/>
      <c r="D61" s="115"/>
      <c r="E61" s="115"/>
      <c r="F61" s="115"/>
      <c r="G61" s="115"/>
      <c r="H61" s="115"/>
      <c r="I61" s="115"/>
      <c r="J61" s="115"/>
      <c r="K61" s="115"/>
      <c r="L61" s="115"/>
      <c r="M61" s="115"/>
      <c r="N61" s="115"/>
      <c r="O61" s="115"/>
      <c r="P61" s="115"/>
      <c r="Q61" s="115"/>
      <c r="R61" s="115"/>
      <c r="S61" s="115"/>
      <c r="T61" s="115"/>
      <c r="U61" s="115"/>
      <c r="V61" s="115"/>
      <c r="W61" s="115"/>
      <c r="X61" s="115"/>
      <c r="Y61" s="115"/>
      <c r="Z61" s="115"/>
      <c r="AA61" s="115"/>
      <c r="AB61" s="115"/>
      <c r="AC61" s="110"/>
      <c r="AD61" s="110"/>
      <c r="AE61" s="110"/>
      <c r="AF61" s="110"/>
      <c r="AG61" s="110"/>
    </row>
    <row r="62" spans="1:33" s="126" customFormat="1" ht="15" customHeight="1" x14ac:dyDescent="0.25">
      <c r="A62" s="138" t="s">
        <v>19</v>
      </c>
      <c r="B62" s="155">
        <f t="shared" ref="B62:D64" si="28">+B68+B74</f>
        <v>86722</v>
      </c>
      <c r="C62" s="155">
        <f t="shared" si="28"/>
        <v>45818</v>
      </c>
      <c r="D62" s="155">
        <f t="shared" si="28"/>
        <v>40904</v>
      </c>
      <c r="E62" s="155"/>
      <c r="F62" s="155">
        <f t="shared" ref="F62:H64" si="29">+F68+F74</f>
        <v>21894</v>
      </c>
      <c r="G62" s="155">
        <f t="shared" si="29"/>
        <v>12029</v>
      </c>
      <c r="H62" s="155">
        <f t="shared" si="29"/>
        <v>9865</v>
      </c>
      <c r="I62" s="155"/>
      <c r="J62" s="155">
        <f t="shared" ref="J62:L64" si="30">+J68+J74</f>
        <v>20737</v>
      </c>
      <c r="K62" s="155">
        <f t="shared" si="30"/>
        <v>11106</v>
      </c>
      <c r="L62" s="155">
        <f t="shared" si="30"/>
        <v>9631</v>
      </c>
      <c r="M62" s="155"/>
      <c r="N62" s="155">
        <f t="shared" ref="N62:P64" si="31">+N68+N74</f>
        <v>15130</v>
      </c>
      <c r="O62" s="155">
        <f t="shared" si="31"/>
        <v>8121</v>
      </c>
      <c r="P62" s="155">
        <f t="shared" si="31"/>
        <v>7009</v>
      </c>
      <c r="Q62" s="155"/>
      <c r="R62" s="155">
        <f t="shared" ref="R62:T64" si="32">+R68+R74</f>
        <v>17652</v>
      </c>
      <c r="S62" s="155">
        <f t="shared" si="32"/>
        <v>8932</v>
      </c>
      <c r="T62" s="155">
        <f t="shared" si="32"/>
        <v>8720</v>
      </c>
      <c r="U62" s="155"/>
      <c r="V62" s="155">
        <f t="shared" ref="V62:X64" si="33">+V68+V74</f>
        <v>9417</v>
      </c>
      <c r="W62" s="155">
        <f t="shared" si="33"/>
        <v>4719</v>
      </c>
      <c r="X62" s="155">
        <f t="shared" si="33"/>
        <v>4698</v>
      </c>
      <c r="Y62" s="155"/>
      <c r="Z62" s="155">
        <f t="shared" ref="Z62:AB64" si="34">+Z68+Z74</f>
        <v>1892</v>
      </c>
      <c r="AA62" s="155">
        <f t="shared" si="34"/>
        <v>911</v>
      </c>
      <c r="AB62" s="155">
        <f t="shared" si="34"/>
        <v>981</v>
      </c>
      <c r="AC62" s="110"/>
      <c r="AD62" s="110"/>
      <c r="AE62" s="110"/>
      <c r="AF62" s="110"/>
      <c r="AG62" s="110"/>
    </row>
    <row r="63" spans="1:33" s="126" customFormat="1" ht="15" customHeight="1" x14ac:dyDescent="0.25">
      <c r="A63" s="118" t="s">
        <v>73</v>
      </c>
      <c r="B63" s="117">
        <f t="shared" si="28"/>
        <v>79475</v>
      </c>
      <c r="C63" s="117">
        <f t="shared" si="28"/>
        <v>41673</v>
      </c>
      <c r="D63" s="117">
        <f t="shared" si="28"/>
        <v>37802</v>
      </c>
      <c r="E63" s="117"/>
      <c r="F63" s="117">
        <f t="shared" si="29"/>
        <v>20409</v>
      </c>
      <c r="G63" s="117">
        <f t="shared" si="29"/>
        <v>11155</v>
      </c>
      <c r="H63" s="117">
        <f t="shared" si="29"/>
        <v>9254</v>
      </c>
      <c r="I63" s="117"/>
      <c r="J63" s="117">
        <f t="shared" si="30"/>
        <v>19210</v>
      </c>
      <c r="K63" s="117">
        <f t="shared" si="30"/>
        <v>10205</v>
      </c>
      <c r="L63" s="117">
        <f t="shared" si="30"/>
        <v>9005</v>
      </c>
      <c r="M63" s="117"/>
      <c r="N63" s="117">
        <f t="shared" si="31"/>
        <v>13716</v>
      </c>
      <c r="O63" s="117">
        <f t="shared" si="31"/>
        <v>7261</v>
      </c>
      <c r="P63" s="117">
        <f t="shared" si="31"/>
        <v>6455</v>
      </c>
      <c r="Q63" s="117"/>
      <c r="R63" s="117">
        <f t="shared" si="32"/>
        <v>15854</v>
      </c>
      <c r="S63" s="117">
        <f t="shared" si="32"/>
        <v>7943</v>
      </c>
      <c r="T63" s="117">
        <f t="shared" si="32"/>
        <v>7911</v>
      </c>
      <c r="U63" s="117"/>
      <c r="V63" s="117">
        <f t="shared" si="33"/>
        <v>8443</v>
      </c>
      <c r="W63" s="117">
        <f t="shared" si="33"/>
        <v>4222</v>
      </c>
      <c r="X63" s="117">
        <f t="shared" si="33"/>
        <v>4221</v>
      </c>
      <c r="Y63" s="117"/>
      <c r="Z63" s="117">
        <f t="shared" si="34"/>
        <v>1843</v>
      </c>
      <c r="AA63" s="117">
        <f t="shared" si="34"/>
        <v>887</v>
      </c>
      <c r="AB63" s="117">
        <f t="shared" si="34"/>
        <v>956</v>
      </c>
      <c r="AC63" s="110"/>
      <c r="AD63" s="110"/>
      <c r="AE63" s="110"/>
      <c r="AF63" s="110"/>
      <c r="AG63" s="110"/>
    </row>
    <row r="64" spans="1:33" s="126" customFormat="1" ht="15" customHeight="1" x14ac:dyDescent="0.25">
      <c r="A64" s="118" t="s">
        <v>74</v>
      </c>
      <c r="B64" s="117">
        <f t="shared" si="28"/>
        <v>4890</v>
      </c>
      <c r="C64" s="117">
        <f t="shared" si="28"/>
        <v>2933</v>
      </c>
      <c r="D64" s="117">
        <f t="shared" si="28"/>
        <v>1957</v>
      </c>
      <c r="E64" s="117"/>
      <c r="F64" s="117">
        <f t="shared" si="29"/>
        <v>1000</v>
      </c>
      <c r="G64" s="117">
        <f t="shared" si="29"/>
        <v>619</v>
      </c>
      <c r="H64" s="117">
        <f t="shared" si="29"/>
        <v>381</v>
      </c>
      <c r="I64" s="117"/>
      <c r="J64" s="117">
        <f t="shared" si="30"/>
        <v>1005</v>
      </c>
      <c r="K64" s="117">
        <f t="shared" si="30"/>
        <v>633</v>
      </c>
      <c r="L64" s="117">
        <f t="shared" si="30"/>
        <v>372</v>
      </c>
      <c r="M64" s="117"/>
      <c r="N64" s="117">
        <f t="shared" si="31"/>
        <v>999</v>
      </c>
      <c r="O64" s="117">
        <f t="shared" si="31"/>
        <v>630</v>
      </c>
      <c r="P64" s="117">
        <f t="shared" si="31"/>
        <v>369</v>
      </c>
      <c r="Q64" s="117"/>
      <c r="R64" s="117">
        <f t="shared" si="32"/>
        <v>1217</v>
      </c>
      <c r="S64" s="117">
        <f t="shared" si="32"/>
        <v>707</v>
      </c>
      <c r="T64" s="117">
        <f t="shared" si="32"/>
        <v>510</v>
      </c>
      <c r="U64" s="117"/>
      <c r="V64" s="117">
        <f t="shared" si="33"/>
        <v>669</v>
      </c>
      <c r="W64" s="117">
        <f t="shared" si="33"/>
        <v>344</v>
      </c>
      <c r="X64" s="117">
        <f t="shared" si="33"/>
        <v>325</v>
      </c>
      <c r="Y64" s="117"/>
      <c r="Z64" s="117">
        <f t="shared" si="34"/>
        <v>0</v>
      </c>
      <c r="AA64" s="117">
        <f t="shared" si="34"/>
        <v>0</v>
      </c>
      <c r="AB64" s="117">
        <f t="shared" si="34"/>
        <v>0</v>
      </c>
      <c r="AC64" s="110"/>
      <c r="AD64" s="110"/>
      <c r="AE64" s="110"/>
      <c r="AF64" s="110"/>
      <c r="AG64" s="110"/>
    </row>
    <row r="65" spans="1:33" s="126" customFormat="1" ht="15" customHeight="1" x14ac:dyDescent="0.25">
      <c r="A65" s="118" t="s">
        <v>267</v>
      </c>
      <c r="B65" s="117">
        <f>+B71</f>
        <v>2357</v>
      </c>
      <c r="C65" s="117">
        <f>+C71</f>
        <v>1212</v>
      </c>
      <c r="D65" s="117">
        <f>+D71</f>
        <v>1145</v>
      </c>
      <c r="E65" s="117"/>
      <c r="F65" s="117">
        <f>+F71</f>
        <v>485</v>
      </c>
      <c r="G65" s="117">
        <f>+G71</f>
        <v>255</v>
      </c>
      <c r="H65" s="117">
        <f>+H71</f>
        <v>230</v>
      </c>
      <c r="I65" s="117"/>
      <c r="J65" s="117">
        <f>+J71</f>
        <v>522</v>
      </c>
      <c r="K65" s="117">
        <f>+K71</f>
        <v>268</v>
      </c>
      <c r="L65" s="117">
        <f>+L71</f>
        <v>254</v>
      </c>
      <c r="M65" s="117"/>
      <c r="N65" s="117">
        <f>+N71</f>
        <v>415</v>
      </c>
      <c r="O65" s="117">
        <f>+O71</f>
        <v>230</v>
      </c>
      <c r="P65" s="117">
        <f>+P71</f>
        <v>185</v>
      </c>
      <c r="Q65" s="117"/>
      <c r="R65" s="117">
        <f>+R71</f>
        <v>581</v>
      </c>
      <c r="S65" s="117">
        <f>+S71</f>
        <v>282</v>
      </c>
      <c r="T65" s="117">
        <f>+T71</f>
        <v>299</v>
      </c>
      <c r="U65" s="117"/>
      <c r="V65" s="117">
        <f>+V71</f>
        <v>305</v>
      </c>
      <c r="W65" s="117">
        <f>+W71</f>
        <v>153</v>
      </c>
      <c r="X65" s="117">
        <f>+X71</f>
        <v>152</v>
      </c>
      <c r="Y65" s="117"/>
      <c r="Z65" s="117">
        <f>+Z71</f>
        <v>49</v>
      </c>
      <c r="AA65" s="117">
        <f>+AA71</f>
        <v>24</v>
      </c>
      <c r="AB65" s="117">
        <f>+AB71</f>
        <v>25</v>
      </c>
      <c r="AC65" s="110"/>
      <c r="AD65" s="110"/>
      <c r="AE65" s="110"/>
      <c r="AF65" s="110"/>
      <c r="AG65" s="110"/>
    </row>
    <row r="66" spans="1:33" s="126" customFormat="1" ht="15" customHeight="1" x14ac:dyDescent="0.25">
      <c r="A66" s="114"/>
      <c r="B66" s="119"/>
      <c r="C66" s="119"/>
      <c r="D66" s="119"/>
      <c r="E66" s="119"/>
      <c r="F66" s="119"/>
      <c r="G66" s="119"/>
      <c r="H66" s="119"/>
      <c r="I66" s="119"/>
      <c r="J66" s="119"/>
      <c r="K66" s="119"/>
      <c r="L66" s="119"/>
      <c r="M66" s="119"/>
      <c r="N66" s="119"/>
      <c r="O66" s="119"/>
      <c r="P66" s="119"/>
      <c r="Q66" s="119"/>
      <c r="R66" s="119"/>
      <c r="S66" s="119"/>
      <c r="T66" s="119"/>
      <c r="U66" s="119"/>
      <c r="V66" s="119"/>
      <c r="W66" s="119"/>
      <c r="X66" s="119"/>
      <c r="Y66" s="119"/>
      <c r="Z66" s="119"/>
      <c r="AA66" s="119"/>
      <c r="AB66" s="119"/>
      <c r="AC66" s="110"/>
      <c r="AD66" s="110"/>
      <c r="AE66" s="110"/>
      <c r="AF66" s="110"/>
      <c r="AG66" s="110"/>
    </row>
    <row r="67" spans="1:33" s="126" customFormat="1" ht="15" customHeight="1" x14ac:dyDescent="0.25">
      <c r="A67" s="138" t="s">
        <v>568</v>
      </c>
      <c r="B67" s="119"/>
      <c r="C67" s="119"/>
      <c r="D67" s="119"/>
      <c r="E67" s="120"/>
      <c r="F67" s="119"/>
      <c r="G67" s="119"/>
      <c r="H67" s="119"/>
      <c r="I67" s="120"/>
      <c r="J67" s="119"/>
      <c r="K67" s="119"/>
      <c r="L67" s="119"/>
      <c r="M67" s="120"/>
      <c r="N67" s="119"/>
      <c r="O67" s="119"/>
      <c r="P67" s="119"/>
      <c r="Q67" s="120"/>
      <c r="R67" s="119"/>
      <c r="S67" s="119"/>
      <c r="T67" s="119"/>
      <c r="U67" s="120"/>
      <c r="V67" s="119"/>
      <c r="W67" s="119"/>
      <c r="X67" s="119"/>
      <c r="Y67" s="120"/>
      <c r="Z67" s="119"/>
      <c r="AA67" s="119"/>
      <c r="AB67" s="119"/>
      <c r="AC67" s="110"/>
      <c r="AD67" s="110"/>
      <c r="AE67" s="110"/>
      <c r="AF67" s="110"/>
      <c r="AG67" s="110"/>
    </row>
    <row r="68" spans="1:33" s="126" customFormat="1" ht="15" customHeight="1" x14ac:dyDescent="0.25">
      <c r="A68" s="139" t="s">
        <v>19</v>
      </c>
      <c r="B68" s="155">
        <f>SUM(B69:B71)</f>
        <v>65379</v>
      </c>
      <c r="C68" s="155">
        <f>SUM(C69:C71)</f>
        <v>34079</v>
      </c>
      <c r="D68" s="155">
        <f>SUM(D69:D71)</f>
        <v>31300</v>
      </c>
      <c r="E68" s="155"/>
      <c r="F68" s="155">
        <f>SUM(F69:F71)</f>
        <v>16605</v>
      </c>
      <c r="G68" s="155">
        <f>SUM(G69:G71)</f>
        <v>9002</v>
      </c>
      <c r="H68" s="155">
        <f>SUM(H69:H71)</f>
        <v>7603</v>
      </c>
      <c r="I68" s="176"/>
      <c r="J68" s="155">
        <f>SUM(J69:J71)</f>
        <v>15407</v>
      </c>
      <c r="K68" s="155">
        <f>SUM(K69:K71)</f>
        <v>8128</v>
      </c>
      <c r="L68" s="155">
        <f>SUM(L69:L71)</f>
        <v>7279</v>
      </c>
      <c r="M68" s="176"/>
      <c r="N68" s="155">
        <f>SUM(N69:N71)</f>
        <v>11613</v>
      </c>
      <c r="O68" s="155">
        <f>SUM(O69:O71)</f>
        <v>6162</v>
      </c>
      <c r="P68" s="155">
        <f>SUM(P69:P71)</f>
        <v>5451</v>
      </c>
      <c r="Q68" s="176"/>
      <c r="R68" s="155">
        <f>SUM(R69:R71)</f>
        <v>13359</v>
      </c>
      <c r="S68" s="155">
        <f>SUM(S69:S71)</f>
        <v>6681</v>
      </c>
      <c r="T68" s="155">
        <f>SUM(T69:T71)</f>
        <v>6678</v>
      </c>
      <c r="U68" s="176"/>
      <c r="V68" s="155">
        <f>SUM(V69:V71)</f>
        <v>7037</v>
      </c>
      <c r="W68" s="155">
        <f>SUM(W69:W71)</f>
        <v>3465</v>
      </c>
      <c r="X68" s="155">
        <f>SUM(X69:X71)</f>
        <v>3572</v>
      </c>
      <c r="Y68" s="176"/>
      <c r="Z68" s="155">
        <f>SUM(Z69:Z71)</f>
        <v>1358</v>
      </c>
      <c r="AA68" s="155">
        <f>SUM(AA69:AA71)</f>
        <v>641</v>
      </c>
      <c r="AB68" s="155">
        <f>SUM(AB69:AB71)</f>
        <v>717</v>
      </c>
      <c r="AC68" s="110"/>
      <c r="AD68" s="110"/>
      <c r="AE68" s="110"/>
      <c r="AF68" s="110"/>
      <c r="AG68" s="110"/>
    </row>
    <row r="69" spans="1:33" ht="15" customHeight="1" x14ac:dyDescent="0.25">
      <c r="A69" s="118" t="s">
        <v>73</v>
      </c>
      <c r="B69" s="121">
        <f>+'C52-C54'!B69+'C63-C65'!B69</f>
        <v>58185</v>
      </c>
      <c r="C69" s="121">
        <f>+'C52-C54'!C69+'C63-C65'!C69</f>
        <v>29969</v>
      </c>
      <c r="D69" s="121">
        <f>+'C52-C54'!D69+'C63-C65'!D69</f>
        <v>28216</v>
      </c>
      <c r="E69" s="121"/>
      <c r="F69" s="121">
        <f>+'C52-C54'!F69+'C63-C65'!F69</f>
        <v>15130</v>
      </c>
      <c r="G69" s="121">
        <f>+'C52-C54'!G69+'C63-C65'!G69</f>
        <v>8135</v>
      </c>
      <c r="H69" s="121">
        <f>+'C52-C54'!H69+'C63-C65'!H69</f>
        <v>6995</v>
      </c>
      <c r="I69" s="121"/>
      <c r="J69" s="121">
        <f>+'C52-C54'!J69+'C63-C65'!J69</f>
        <v>13891</v>
      </c>
      <c r="K69" s="121">
        <f>+'C52-C54'!K69+'C63-C65'!K69</f>
        <v>7233</v>
      </c>
      <c r="L69" s="121">
        <f>+'C52-C54'!L69+'C63-C65'!L69</f>
        <v>6658</v>
      </c>
      <c r="M69" s="121"/>
      <c r="N69" s="121">
        <f>+'C52-C54'!N69+'C63-C65'!N69</f>
        <v>10213</v>
      </c>
      <c r="O69" s="121">
        <f>+'C52-C54'!O69+'C63-C65'!O69</f>
        <v>5309</v>
      </c>
      <c r="P69" s="121">
        <f>+'C52-C54'!P69+'C63-C65'!P69</f>
        <v>4904</v>
      </c>
      <c r="Q69" s="121"/>
      <c r="R69" s="121">
        <f>+'C52-C54'!R69+'C63-C65'!R69</f>
        <v>11574</v>
      </c>
      <c r="S69" s="121">
        <f>+'C52-C54'!S69+'C63-C65'!S69</f>
        <v>5703</v>
      </c>
      <c r="T69" s="121">
        <f>+'C52-C54'!T69+'C63-C65'!T69</f>
        <v>5871</v>
      </c>
      <c r="U69" s="121"/>
      <c r="V69" s="121">
        <f>+'C52-C54'!V69+'C63-C65'!V69</f>
        <v>6068</v>
      </c>
      <c r="W69" s="121">
        <f>+'C52-C54'!W69+'C63-C65'!W69</f>
        <v>2972</v>
      </c>
      <c r="X69" s="121">
        <f>+'C52-C54'!X69+'C63-C65'!X69</f>
        <v>3096</v>
      </c>
      <c r="Y69" s="121"/>
      <c r="Z69" s="121">
        <f>+'C52-C54'!Z69+'C63-C65'!Z69</f>
        <v>1309</v>
      </c>
      <c r="AA69" s="121">
        <f>+'C52-C54'!AA69+'C63-C65'!AA69</f>
        <v>617</v>
      </c>
      <c r="AB69" s="121">
        <f>+'C52-C54'!AB69+'C63-C65'!AB69</f>
        <v>692</v>
      </c>
    </row>
    <row r="70" spans="1:33" ht="15" customHeight="1" x14ac:dyDescent="0.25">
      <c r="A70" s="118" t="s">
        <v>74</v>
      </c>
      <c r="B70" s="121">
        <f>+'C52-C54'!B70+'C63-C65'!B70</f>
        <v>4837</v>
      </c>
      <c r="C70" s="121">
        <f>+'C52-C54'!C70+'C63-C65'!C70</f>
        <v>2898</v>
      </c>
      <c r="D70" s="121">
        <f>+'C52-C54'!D70+'C63-C65'!D70</f>
        <v>1939</v>
      </c>
      <c r="E70" s="121"/>
      <c r="F70" s="121">
        <f>+'C52-C54'!F70+'C63-C65'!F70</f>
        <v>990</v>
      </c>
      <c r="G70" s="121">
        <f>+'C52-C54'!G70+'C63-C65'!G70</f>
        <v>612</v>
      </c>
      <c r="H70" s="121">
        <f>+'C52-C54'!H70+'C63-C65'!H70</f>
        <v>378</v>
      </c>
      <c r="I70" s="121"/>
      <c r="J70" s="121">
        <f>+'C52-C54'!J70+'C63-C65'!J70</f>
        <v>994</v>
      </c>
      <c r="K70" s="121">
        <f>+'C52-C54'!K70+'C63-C65'!K70</f>
        <v>627</v>
      </c>
      <c r="L70" s="121">
        <f>+'C52-C54'!L70+'C63-C65'!L70</f>
        <v>367</v>
      </c>
      <c r="M70" s="121"/>
      <c r="N70" s="121">
        <f>+'C52-C54'!N70+'C63-C65'!N70</f>
        <v>985</v>
      </c>
      <c r="O70" s="121">
        <f>+'C52-C54'!O70+'C63-C65'!O70</f>
        <v>623</v>
      </c>
      <c r="P70" s="121">
        <f>+'C52-C54'!P70+'C63-C65'!P70</f>
        <v>362</v>
      </c>
      <c r="Q70" s="121"/>
      <c r="R70" s="121">
        <f>+'C52-C54'!R70+'C63-C65'!R70</f>
        <v>1204</v>
      </c>
      <c r="S70" s="121">
        <f>+'C52-C54'!S70+'C63-C65'!S70</f>
        <v>696</v>
      </c>
      <c r="T70" s="121">
        <f>+'C52-C54'!T70+'C63-C65'!T70</f>
        <v>508</v>
      </c>
      <c r="U70" s="121"/>
      <c r="V70" s="121">
        <f>+'C52-C54'!V70+'C63-C65'!V70</f>
        <v>664</v>
      </c>
      <c r="W70" s="121">
        <f>+'C52-C54'!W70+'C63-C65'!W70</f>
        <v>340</v>
      </c>
      <c r="X70" s="121">
        <f>+'C52-C54'!X70+'C63-C65'!X70</f>
        <v>324</v>
      </c>
      <c r="Y70" s="121"/>
      <c r="Z70" s="121">
        <f>+'C52-C54'!Z70+'C63-C65'!Z70</f>
        <v>0</v>
      </c>
      <c r="AA70" s="121">
        <f>+'C52-C54'!AA70+'C63-C65'!AA70</f>
        <v>0</v>
      </c>
      <c r="AB70" s="121">
        <f>+'C52-C54'!AB70+'C63-C65'!AB70</f>
        <v>0</v>
      </c>
    </row>
    <row r="71" spans="1:33" ht="15" customHeight="1" x14ac:dyDescent="0.25">
      <c r="A71" s="118" t="s">
        <v>267</v>
      </c>
      <c r="B71" s="121">
        <f>+'C52-C54'!B71+'C63-C65'!B71</f>
        <v>2357</v>
      </c>
      <c r="C71" s="121">
        <f>+'C52-C54'!C71+'C63-C65'!C71</f>
        <v>1212</v>
      </c>
      <c r="D71" s="121">
        <f>+'C52-C54'!D71+'C63-C65'!D71</f>
        <v>1145</v>
      </c>
      <c r="E71" s="121"/>
      <c r="F71" s="121">
        <f>+'C52-C54'!F71+'C63-C65'!F71</f>
        <v>485</v>
      </c>
      <c r="G71" s="121">
        <f>+'C52-C54'!G71+'C63-C65'!G71</f>
        <v>255</v>
      </c>
      <c r="H71" s="121">
        <f>+'C52-C54'!H71+'C63-C65'!H71</f>
        <v>230</v>
      </c>
      <c r="I71" s="121"/>
      <c r="J71" s="121">
        <f>+'C52-C54'!J71+'C63-C65'!J71</f>
        <v>522</v>
      </c>
      <c r="K71" s="121">
        <f>+'C52-C54'!K71+'C63-C65'!K71</f>
        <v>268</v>
      </c>
      <c r="L71" s="121">
        <f>+'C52-C54'!L71+'C63-C65'!L71</f>
        <v>254</v>
      </c>
      <c r="M71" s="121"/>
      <c r="N71" s="121">
        <f>+'C52-C54'!N71+'C63-C65'!N71</f>
        <v>415</v>
      </c>
      <c r="O71" s="121">
        <f>+'C52-C54'!O71+'C63-C65'!O71</f>
        <v>230</v>
      </c>
      <c r="P71" s="121">
        <f>+'C52-C54'!P71+'C63-C65'!P71</f>
        <v>185</v>
      </c>
      <c r="Q71" s="121"/>
      <c r="R71" s="121">
        <f>+'C52-C54'!R71+'C63-C65'!R71</f>
        <v>581</v>
      </c>
      <c r="S71" s="121">
        <f>+'C52-C54'!S71+'C63-C65'!S71</f>
        <v>282</v>
      </c>
      <c r="T71" s="121">
        <f>+'C52-C54'!T71+'C63-C65'!T71</f>
        <v>299</v>
      </c>
      <c r="U71" s="121"/>
      <c r="V71" s="121">
        <f>+'C52-C54'!V71+'C63-C65'!V71</f>
        <v>305</v>
      </c>
      <c r="W71" s="121">
        <f>+'C52-C54'!W71+'C63-C65'!W71</f>
        <v>153</v>
      </c>
      <c r="X71" s="121">
        <f>+'C52-C54'!X71+'C63-C65'!X71</f>
        <v>152</v>
      </c>
      <c r="Y71" s="121"/>
      <c r="Z71" s="121">
        <f>+'C52-C54'!Z71+'C63-C65'!Z71</f>
        <v>49</v>
      </c>
      <c r="AA71" s="121">
        <f>+'C52-C54'!AA71+'C63-C65'!AA71</f>
        <v>24</v>
      </c>
      <c r="AB71" s="121">
        <f>+'C52-C54'!AB71+'C63-C65'!AB71</f>
        <v>25</v>
      </c>
    </row>
    <row r="72" spans="1:33" ht="15" customHeight="1" x14ac:dyDescent="0.25">
      <c r="A72" s="118"/>
      <c r="B72" s="121"/>
      <c r="C72" s="121"/>
      <c r="D72" s="121"/>
      <c r="E72" s="121"/>
      <c r="F72" s="121"/>
      <c r="G72" s="121"/>
      <c r="H72" s="121"/>
      <c r="I72" s="121"/>
      <c r="J72" s="121"/>
      <c r="K72" s="121"/>
      <c r="L72" s="121"/>
      <c r="M72" s="121"/>
      <c r="N72" s="121"/>
      <c r="O72" s="121"/>
      <c r="P72" s="121"/>
      <c r="Q72" s="121"/>
      <c r="R72" s="121"/>
      <c r="S72" s="121"/>
      <c r="T72" s="121"/>
      <c r="U72" s="121"/>
      <c r="V72" s="121"/>
      <c r="W72" s="121"/>
      <c r="X72" s="121"/>
      <c r="Y72" s="121"/>
      <c r="Z72" s="121"/>
      <c r="AA72" s="121"/>
      <c r="AB72" s="121"/>
    </row>
    <row r="73" spans="1:33" ht="15" customHeight="1" x14ac:dyDescent="0.25">
      <c r="A73" s="127" t="s">
        <v>569</v>
      </c>
      <c r="B73" s="121"/>
      <c r="C73" s="121"/>
      <c r="D73" s="121"/>
      <c r="E73" s="121"/>
      <c r="F73" s="121"/>
      <c r="G73" s="121"/>
      <c r="H73" s="121"/>
      <c r="I73" s="121"/>
      <c r="J73" s="121"/>
      <c r="K73" s="121"/>
      <c r="L73" s="121"/>
      <c r="M73" s="121"/>
      <c r="N73" s="121"/>
      <c r="O73" s="121"/>
      <c r="P73" s="121"/>
      <c r="Q73" s="121"/>
      <c r="R73" s="121"/>
      <c r="S73" s="121"/>
      <c r="T73" s="121"/>
      <c r="U73" s="121"/>
      <c r="V73" s="121"/>
      <c r="W73" s="121"/>
      <c r="X73" s="121"/>
      <c r="Y73" s="121"/>
      <c r="Z73" s="121"/>
      <c r="AA73" s="121"/>
      <c r="AB73" s="121"/>
    </row>
    <row r="74" spans="1:33" s="126" customFormat="1" ht="15" customHeight="1" x14ac:dyDescent="0.25">
      <c r="A74" s="139" t="s">
        <v>19</v>
      </c>
      <c r="B74" s="155">
        <f>SUM(B75:B77)</f>
        <v>21343</v>
      </c>
      <c r="C74" s="155">
        <f>SUM(C75:C77)</f>
        <v>11739</v>
      </c>
      <c r="D74" s="155">
        <f>SUM(D75:D77)</f>
        <v>9604</v>
      </c>
      <c r="E74" s="155"/>
      <c r="F74" s="155">
        <f>SUM(F75:F77)</f>
        <v>5289</v>
      </c>
      <c r="G74" s="155">
        <f>SUM(G75:G77)</f>
        <v>3027</v>
      </c>
      <c r="H74" s="155">
        <f>SUM(H75:H77)</f>
        <v>2262</v>
      </c>
      <c r="I74" s="176"/>
      <c r="J74" s="155">
        <f>SUM(J75:J77)</f>
        <v>5330</v>
      </c>
      <c r="K74" s="155">
        <f>SUM(K75:K77)</f>
        <v>2978</v>
      </c>
      <c r="L74" s="155">
        <f>SUM(L75:L77)</f>
        <v>2352</v>
      </c>
      <c r="M74" s="176"/>
      <c r="N74" s="155">
        <f>SUM(N75:N77)</f>
        <v>3517</v>
      </c>
      <c r="O74" s="155">
        <f>SUM(O75:O77)</f>
        <v>1959</v>
      </c>
      <c r="P74" s="155">
        <f>SUM(P75:P77)</f>
        <v>1558</v>
      </c>
      <c r="Q74" s="176"/>
      <c r="R74" s="155">
        <f>SUM(R75:R77)</f>
        <v>4293</v>
      </c>
      <c r="S74" s="155">
        <f>SUM(S75:S77)</f>
        <v>2251</v>
      </c>
      <c r="T74" s="155">
        <f>SUM(T75:T77)</f>
        <v>2042</v>
      </c>
      <c r="U74" s="176"/>
      <c r="V74" s="155">
        <f>SUM(V75:V77)</f>
        <v>2380</v>
      </c>
      <c r="W74" s="155">
        <f>SUM(W75:W77)</f>
        <v>1254</v>
      </c>
      <c r="X74" s="155">
        <f>SUM(X75:X77)</f>
        <v>1126</v>
      </c>
      <c r="Y74" s="176"/>
      <c r="Z74" s="155">
        <f>SUM(Z75:Z77)</f>
        <v>534</v>
      </c>
      <c r="AA74" s="155">
        <f>SUM(AA75:AA77)</f>
        <v>270</v>
      </c>
      <c r="AB74" s="155">
        <f>SUM(AB75:AB77)</f>
        <v>264</v>
      </c>
      <c r="AC74" s="110"/>
      <c r="AD74" s="110"/>
      <c r="AE74" s="110"/>
      <c r="AF74" s="110"/>
      <c r="AG74" s="110"/>
    </row>
    <row r="75" spans="1:33" ht="15" customHeight="1" x14ac:dyDescent="0.25">
      <c r="A75" s="118" t="s">
        <v>73</v>
      </c>
      <c r="B75" s="121">
        <f>+'C52-C54'!B75+'C63-C65'!B75</f>
        <v>21290</v>
      </c>
      <c r="C75" s="121">
        <f>+'C52-C54'!C75+'C63-C65'!C75</f>
        <v>11704</v>
      </c>
      <c r="D75" s="121">
        <f>+'C52-C54'!D75+'C63-C65'!D75</f>
        <v>9586</v>
      </c>
      <c r="E75" s="121"/>
      <c r="F75" s="121">
        <f>+'C52-C54'!F75+'C63-C65'!F75</f>
        <v>5279</v>
      </c>
      <c r="G75" s="121">
        <f>+'C52-C54'!G75+'C63-C65'!G75</f>
        <v>3020</v>
      </c>
      <c r="H75" s="121">
        <f>+'C52-C54'!H75+'C63-C65'!H75</f>
        <v>2259</v>
      </c>
      <c r="I75" s="121"/>
      <c r="J75" s="121">
        <f>+'C52-C54'!J75+'C63-C65'!J75</f>
        <v>5319</v>
      </c>
      <c r="K75" s="121">
        <f>+'C52-C54'!K75+'C63-C65'!K75</f>
        <v>2972</v>
      </c>
      <c r="L75" s="121">
        <f>+'C52-C54'!L75+'C63-C65'!L75</f>
        <v>2347</v>
      </c>
      <c r="M75" s="121"/>
      <c r="N75" s="121">
        <f>+'C52-C54'!N75+'C63-C65'!N75</f>
        <v>3503</v>
      </c>
      <c r="O75" s="121">
        <f>+'C52-C54'!O75+'C63-C65'!O75</f>
        <v>1952</v>
      </c>
      <c r="P75" s="121">
        <f>+'C52-C54'!P75+'C63-C65'!P75</f>
        <v>1551</v>
      </c>
      <c r="Q75" s="121"/>
      <c r="R75" s="121">
        <f>+'C52-C54'!R75+'C63-C65'!R75</f>
        <v>4280</v>
      </c>
      <c r="S75" s="121">
        <f>+'C52-C54'!S75+'C63-C65'!S75</f>
        <v>2240</v>
      </c>
      <c r="T75" s="121">
        <f>+'C52-C54'!T75+'C63-C65'!T75</f>
        <v>2040</v>
      </c>
      <c r="U75" s="121"/>
      <c r="V75" s="121">
        <f>+'C52-C54'!V75+'C63-C65'!V75</f>
        <v>2375</v>
      </c>
      <c r="W75" s="121">
        <f>+'C52-C54'!W75+'C63-C65'!W75</f>
        <v>1250</v>
      </c>
      <c r="X75" s="121">
        <f>+'C52-C54'!X75+'C63-C65'!X75</f>
        <v>1125</v>
      </c>
      <c r="Y75" s="121"/>
      <c r="Z75" s="121">
        <f>+'C52-C54'!Z75+'C63-C65'!Z75</f>
        <v>534</v>
      </c>
      <c r="AA75" s="121">
        <f>+'C52-C54'!AA75+'C63-C65'!AA75</f>
        <v>270</v>
      </c>
      <c r="AB75" s="121">
        <f>+'C52-C54'!AB75+'C63-C65'!AB75</f>
        <v>264</v>
      </c>
    </row>
    <row r="76" spans="1:33" ht="15" customHeight="1" x14ac:dyDescent="0.25">
      <c r="A76" s="118" t="s">
        <v>74</v>
      </c>
      <c r="B76" s="121">
        <f>+'C52-C54'!B76+'C63-C65'!B76</f>
        <v>53</v>
      </c>
      <c r="C76" s="121">
        <f>+'C52-C54'!C76+'C63-C65'!C76</f>
        <v>35</v>
      </c>
      <c r="D76" s="121">
        <f>+'C52-C54'!D76+'C63-C65'!D76</f>
        <v>18</v>
      </c>
      <c r="E76" s="121"/>
      <c r="F76" s="121">
        <f>+'C52-C54'!F76+'C63-C65'!F76</f>
        <v>10</v>
      </c>
      <c r="G76" s="121">
        <f>+'C52-C54'!G76+'C63-C65'!G76</f>
        <v>7</v>
      </c>
      <c r="H76" s="121">
        <f>+'C52-C54'!H76+'C63-C65'!H76</f>
        <v>3</v>
      </c>
      <c r="I76" s="121"/>
      <c r="J76" s="121">
        <f>+'C52-C54'!J76+'C63-C65'!J76</f>
        <v>11</v>
      </c>
      <c r="K76" s="121">
        <f>+'C52-C54'!K76+'C63-C65'!K76</f>
        <v>6</v>
      </c>
      <c r="L76" s="121">
        <f>+'C52-C54'!L76+'C63-C65'!L76</f>
        <v>5</v>
      </c>
      <c r="M76" s="121"/>
      <c r="N76" s="121">
        <f>+'C52-C54'!N76+'C63-C65'!N76</f>
        <v>14</v>
      </c>
      <c r="O76" s="121">
        <f>+'C52-C54'!O76+'C63-C65'!O76</f>
        <v>7</v>
      </c>
      <c r="P76" s="121">
        <f>+'C52-C54'!P76+'C63-C65'!P76</f>
        <v>7</v>
      </c>
      <c r="Q76" s="121"/>
      <c r="R76" s="121">
        <f>+'C52-C54'!R76+'C63-C65'!R76</f>
        <v>13</v>
      </c>
      <c r="S76" s="121">
        <f>+'C52-C54'!S76+'C63-C65'!S76</f>
        <v>11</v>
      </c>
      <c r="T76" s="121">
        <f>+'C52-C54'!T76+'C63-C65'!T76</f>
        <v>2</v>
      </c>
      <c r="U76" s="121"/>
      <c r="V76" s="121">
        <f>+'C52-C54'!V76+'C63-C65'!V76</f>
        <v>5</v>
      </c>
      <c r="W76" s="121">
        <f>+'C52-C54'!W76+'C63-C65'!W76</f>
        <v>4</v>
      </c>
      <c r="X76" s="121">
        <f>+'C52-C54'!X76+'C63-C65'!X76</f>
        <v>1</v>
      </c>
      <c r="Y76" s="121"/>
      <c r="Z76" s="121">
        <f>+'C52-C54'!Z76+'C63-C65'!Z76</f>
        <v>0</v>
      </c>
      <c r="AA76" s="121">
        <f>+'C52-C54'!AA76+'C63-C65'!AA76</f>
        <v>0</v>
      </c>
      <c r="AB76" s="121">
        <f>+'C52-C54'!AB76+'C63-C65'!AB76</f>
        <v>0</v>
      </c>
    </row>
    <row r="77" spans="1:33" ht="15" customHeight="1" x14ac:dyDescent="0.25">
      <c r="A77" s="118" t="s">
        <v>267</v>
      </c>
      <c r="B77" s="121">
        <f>+'C52-C54'!B77+'C63-C65'!B77</f>
        <v>0</v>
      </c>
      <c r="C77" s="121">
        <f>+'C52-C54'!C77+'C63-C65'!C77</f>
        <v>0</v>
      </c>
      <c r="D77" s="121">
        <f>+'C52-C54'!D77+'C63-C65'!D77</f>
        <v>0</v>
      </c>
      <c r="E77" s="121"/>
      <c r="F77" s="121">
        <f>+'C52-C54'!F77+'C63-C65'!F77</f>
        <v>0</v>
      </c>
      <c r="G77" s="121">
        <f>+'C52-C54'!G77+'C63-C65'!G77</f>
        <v>0</v>
      </c>
      <c r="H77" s="121">
        <f>+'C52-C54'!H77+'C63-C65'!H77</f>
        <v>0</v>
      </c>
      <c r="I77" s="121"/>
      <c r="J77" s="121">
        <f>+'C52-C54'!J77+'C63-C65'!J77</f>
        <v>0</v>
      </c>
      <c r="K77" s="121">
        <f>+'C52-C54'!K77+'C63-C65'!K77</f>
        <v>0</v>
      </c>
      <c r="L77" s="121">
        <f>+'C52-C54'!L77+'C63-C65'!L77</f>
        <v>0</v>
      </c>
      <c r="M77" s="121"/>
      <c r="N77" s="121">
        <f>+'C52-C54'!N77+'C63-C65'!N77</f>
        <v>0</v>
      </c>
      <c r="O77" s="121">
        <f>+'C52-C54'!O77+'C63-C65'!O77</f>
        <v>0</v>
      </c>
      <c r="P77" s="121">
        <f>+'C52-C54'!P77+'C63-C65'!P77</f>
        <v>0</v>
      </c>
      <c r="Q77" s="121"/>
      <c r="R77" s="121">
        <f>+'C52-C54'!R77+'C63-C65'!R77</f>
        <v>0</v>
      </c>
      <c r="S77" s="121">
        <f>+'C52-C54'!S77+'C63-C65'!S77</f>
        <v>0</v>
      </c>
      <c r="T77" s="121">
        <f>+'C52-C54'!T77+'C63-C65'!T77</f>
        <v>0</v>
      </c>
      <c r="U77" s="121"/>
      <c r="V77" s="121">
        <f>+'C52-C54'!V77+'C63-C65'!V77</f>
        <v>0</v>
      </c>
      <c r="W77" s="121">
        <f>+'C52-C54'!W77+'C63-C65'!W77</f>
        <v>0</v>
      </c>
      <c r="X77" s="121">
        <f>+'C52-C54'!X77+'C63-C65'!X77</f>
        <v>0</v>
      </c>
      <c r="Y77" s="121"/>
      <c r="Z77" s="121">
        <f>+'C52-C54'!Z77+'C63-C65'!Z77</f>
        <v>0</v>
      </c>
      <c r="AA77" s="121">
        <f>+'C52-C54'!AA77+'C63-C65'!AA77</f>
        <v>0</v>
      </c>
      <c r="AB77" s="121">
        <f>+'C52-C54'!AB77+'C63-C65'!AB77</f>
        <v>0</v>
      </c>
    </row>
    <row r="78" spans="1:33" ht="15" customHeight="1" x14ac:dyDescent="0.25">
      <c r="A78" s="118"/>
      <c r="B78" s="121"/>
      <c r="C78" s="121"/>
      <c r="D78" s="121"/>
      <c r="E78" s="121"/>
      <c r="F78" s="121"/>
      <c r="G78" s="121"/>
      <c r="H78" s="121"/>
      <c r="I78" s="121"/>
      <c r="J78" s="121"/>
      <c r="K78" s="121"/>
      <c r="L78" s="121"/>
      <c r="M78" s="121"/>
      <c r="N78" s="121"/>
      <c r="O78" s="121"/>
      <c r="P78" s="121"/>
      <c r="Q78" s="121"/>
      <c r="R78" s="121"/>
      <c r="S78" s="121"/>
      <c r="T78" s="121"/>
      <c r="U78" s="121"/>
      <c r="V78" s="121"/>
      <c r="W78" s="121"/>
      <c r="X78" s="121"/>
      <c r="Y78" s="121"/>
      <c r="Z78" s="121"/>
      <c r="AA78" s="121"/>
      <c r="AB78" s="121"/>
    </row>
    <row r="79" spans="1:33" s="126" customFormat="1" ht="15" customHeight="1" x14ac:dyDescent="0.25">
      <c r="A79" s="301" t="s">
        <v>571</v>
      </c>
      <c r="B79" s="301"/>
      <c r="C79" s="301"/>
      <c r="D79" s="301"/>
      <c r="E79" s="301"/>
      <c r="F79" s="301"/>
      <c r="G79" s="301"/>
      <c r="H79" s="301"/>
      <c r="I79" s="301"/>
      <c r="J79" s="301"/>
      <c r="K79" s="301"/>
      <c r="L79" s="301"/>
      <c r="M79" s="301"/>
      <c r="N79" s="301"/>
      <c r="O79" s="301"/>
      <c r="P79" s="301"/>
      <c r="Q79" s="301"/>
      <c r="R79" s="301"/>
      <c r="S79" s="301"/>
      <c r="T79" s="301"/>
      <c r="U79" s="301"/>
      <c r="V79" s="301"/>
      <c r="W79" s="301"/>
      <c r="X79" s="301"/>
      <c r="Y79" s="301"/>
      <c r="Z79" s="301"/>
      <c r="AA79" s="301"/>
      <c r="AB79" s="301"/>
      <c r="AC79" s="110"/>
      <c r="AD79" s="110"/>
      <c r="AE79" s="110"/>
      <c r="AF79" s="110"/>
      <c r="AG79" s="110"/>
    </row>
    <row r="80" spans="1:33" s="126" customFormat="1" ht="15" customHeight="1" x14ac:dyDescent="0.25">
      <c r="A80" s="114"/>
      <c r="B80" s="115"/>
      <c r="C80" s="115"/>
      <c r="D80" s="115"/>
      <c r="E80" s="115"/>
      <c r="F80" s="115"/>
      <c r="G80" s="115"/>
      <c r="H80" s="115"/>
      <c r="I80" s="115"/>
      <c r="J80" s="115"/>
      <c r="K80" s="115"/>
      <c r="L80" s="115"/>
      <c r="M80" s="115"/>
      <c r="N80" s="115"/>
      <c r="O80" s="115"/>
      <c r="P80" s="115"/>
      <c r="Q80" s="115"/>
      <c r="R80" s="115"/>
      <c r="S80" s="115"/>
      <c r="T80" s="115"/>
      <c r="U80" s="115"/>
      <c r="V80" s="115"/>
      <c r="W80" s="115"/>
      <c r="X80" s="115"/>
      <c r="Y80" s="115"/>
      <c r="Z80" s="115"/>
      <c r="AA80" s="115"/>
      <c r="AB80" s="115"/>
      <c r="AC80" s="110"/>
      <c r="AD80" s="110"/>
      <c r="AE80" s="110"/>
      <c r="AF80" s="110"/>
      <c r="AG80" s="110"/>
    </row>
    <row r="81" spans="1:33" s="126" customFormat="1" ht="15" customHeight="1" x14ac:dyDescent="0.25">
      <c r="A81" s="115" t="s">
        <v>19</v>
      </c>
      <c r="B81" s="177">
        <f t="shared" ref="B81:D84" si="35">+B62/(B62+B113+B12)*100</f>
        <v>28.966424840006948</v>
      </c>
      <c r="C81" s="177">
        <f t="shared" si="35"/>
        <v>30.916955134044549</v>
      </c>
      <c r="D81" s="177">
        <f t="shared" si="35"/>
        <v>27.054520441031542</v>
      </c>
      <c r="E81" s="177"/>
      <c r="F81" s="177">
        <f t="shared" ref="F81:H84" si="36">+F62/(F62+F113+F12)*100</f>
        <v>28.806378611652018</v>
      </c>
      <c r="G81" s="177">
        <f t="shared" si="36"/>
        <v>30.493307645508011</v>
      </c>
      <c r="H81" s="177">
        <f t="shared" si="36"/>
        <v>26.985994091257247</v>
      </c>
      <c r="I81" s="177"/>
      <c r="J81" s="177">
        <f t="shared" ref="J81:L84" si="37">+J62/(J62+J113+J12)*100</f>
        <v>32.932600686062763</v>
      </c>
      <c r="K81" s="177">
        <f t="shared" si="37"/>
        <v>34.877367082247275</v>
      </c>
      <c r="L81" s="177">
        <f t="shared" si="37"/>
        <v>30.942971887550204</v>
      </c>
      <c r="M81" s="177"/>
      <c r="N81" s="177">
        <f t="shared" ref="N81:P84" si="38">+N62/(N62+N113+N12)*100</f>
        <v>28.510052949933108</v>
      </c>
      <c r="O81" s="177">
        <f t="shared" si="38"/>
        <v>31.094689282842591</v>
      </c>
      <c r="P81" s="177">
        <f t="shared" si="38"/>
        <v>26.005491243692489</v>
      </c>
      <c r="Q81" s="177"/>
      <c r="R81" s="177">
        <f t="shared" ref="R81:T84" si="39">+R62/(R62+R113+R12)*100</f>
        <v>33.276778644949665</v>
      </c>
      <c r="S81" s="177">
        <f t="shared" si="39"/>
        <v>34.882449425915802</v>
      </c>
      <c r="T81" s="177">
        <f t="shared" si="39"/>
        <v>31.778425655976676</v>
      </c>
      <c r="U81" s="177"/>
      <c r="V81" s="177">
        <f t="shared" ref="V81:X84" si="40">+V62/(V62+V113+V12)*100</f>
        <v>21.88727484020918</v>
      </c>
      <c r="W81" s="177">
        <f t="shared" si="40"/>
        <v>23.519736842105264</v>
      </c>
      <c r="X81" s="177">
        <f t="shared" si="40"/>
        <v>20.460781324855191</v>
      </c>
      <c r="Y81" s="177"/>
      <c r="Z81" s="177">
        <f t="shared" ref="Z81:AB84" si="41">+Z62/(Z62+Z113+Z12)*100</f>
        <v>16.778999645264278</v>
      </c>
      <c r="AA81" s="177">
        <f t="shared" si="41"/>
        <v>17.79644461808947</v>
      </c>
      <c r="AB81" s="177">
        <f t="shared" si="41"/>
        <v>15.933084294299171</v>
      </c>
      <c r="AC81" s="110"/>
      <c r="AD81" s="110"/>
      <c r="AE81" s="110"/>
      <c r="AF81" s="110"/>
      <c r="AG81" s="110"/>
    </row>
    <row r="82" spans="1:33" s="126" customFormat="1" ht="15" customHeight="1" x14ac:dyDescent="0.25">
      <c r="A82" s="110" t="s">
        <v>73</v>
      </c>
      <c r="B82" s="128">
        <f t="shared" si="35"/>
        <v>30.59967273077293</v>
      </c>
      <c r="C82" s="128">
        <f t="shared" si="35"/>
        <v>32.444994627925446</v>
      </c>
      <c r="D82" s="128">
        <f t="shared" si="35"/>
        <v>28.794284103806284</v>
      </c>
      <c r="E82" s="128"/>
      <c r="F82" s="128">
        <f t="shared" si="36"/>
        <v>30.166730718065448</v>
      </c>
      <c r="G82" s="128">
        <f t="shared" si="36"/>
        <v>31.693942493465165</v>
      </c>
      <c r="H82" s="128">
        <f t="shared" si="36"/>
        <v>28.510690738800914</v>
      </c>
      <c r="I82" s="128"/>
      <c r="J82" s="128">
        <f t="shared" si="37"/>
        <v>34.781191722040163</v>
      </c>
      <c r="K82" s="128">
        <f t="shared" si="37"/>
        <v>36.432115954446473</v>
      </c>
      <c r="L82" s="128">
        <f t="shared" si="37"/>
        <v>33.082292432035274</v>
      </c>
      <c r="M82" s="128"/>
      <c r="N82" s="128">
        <f t="shared" si="38"/>
        <v>30.315621960922996</v>
      </c>
      <c r="O82" s="128">
        <f t="shared" si="38"/>
        <v>32.699842377842828</v>
      </c>
      <c r="P82" s="128">
        <f t="shared" si="38"/>
        <v>28.01770910195755</v>
      </c>
      <c r="Q82" s="128"/>
      <c r="R82" s="128">
        <f t="shared" si="39"/>
        <v>35.043434053181848</v>
      </c>
      <c r="S82" s="128">
        <f t="shared" si="39"/>
        <v>36.554834552901653</v>
      </c>
      <c r="T82" s="128">
        <f t="shared" si="39"/>
        <v>33.64664851990473</v>
      </c>
      <c r="U82" s="128"/>
      <c r="V82" s="128">
        <f t="shared" si="40"/>
        <v>23.566025623133392</v>
      </c>
      <c r="W82" s="128">
        <f t="shared" si="40"/>
        <v>25.504409810317746</v>
      </c>
      <c r="X82" s="128">
        <f t="shared" si="40"/>
        <v>21.901105173040001</v>
      </c>
      <c r="Y82" s="128"/>
      <c r="Z82" s="128">
        <f t="shared" si="41"/>
        <v>17.505699088145896</v>
      </c>
      <c r="AA82" s="128">
        <f t="shared" si="41"/>
        <v>18.685485569833578</v>
      </c>
      <c r="AB82" s="128">
        <f t="shared" si="41"/>
        <v>16.536931326760076</v>
      </c>
      <c r="AC82" s="110"/>
      <c r="AD82" s="110"/>
      <c r="AE82" s="110"/>
      <c r="AF82" s="110"/>
      <c r="AG82" s="110"/>
    </row>
    <row r="83" spans="1:33" s="126" customFormat="1" ht="15" customHeight="1" x14ac:dyDescent="0.25">
      <c r="A83" s="110" t="s">
        <v>74</v>
      </c>
      <c r="B83" s="128">
        <f t="shared" si="35"/>
        <v>17.458673997643615</v>
      </c>
      <c r="C83" s="128">
        <f t="shared" si="35"/>
        <v>20.572350424352951</v>
      </c>
      <c r="D83" s="128">
        <f t="shared" si="35"/>
        <v>14.23065735892961</v>
      </c>
      <c r="E83" s="128"/>
      <c r="F83" s="128">
        <f t="shared" si="36"/>
        <v>16.97216564833673</v>
      </c>
      <c r="G83" s="128">
        <f t="shared" si="36"/>
        <v>20.189171559034573</v>
      </c>
      <c r="H83" s="128">
        <f t="shared" si="36"/>
        <v>13.481953290870488</v>
      </c>
      <c r="I83" s="128"/>
      <c r="J83" s="128">
        <f t="shared" si="37"/>
        <v>18.279374317933794</v>
      </c>
      <c r="K83" s="128">
        <f t="shared" si="37"/>
        <v>22.639484978540771</v>
      </c>
      <c r="L83" s="128">
        <f t="shared" si="37"/>
        <v>13.76757957068838</v>
      </c>
      <c r="M83" s="128"/>
      <c r="N83" s="128">
        <f t="shared" si="38"/>
        <v>17.67515923566879</v>
      </c>
      <c r="O83" s="128">
        <f t="shared" si="38"/>
        <v>21.882598124348732</v>
      </c>
      <c r="P83" s="128">
        <f t="shared" si="38"/>
        <v>13.306887847097007</v>
      </c>
      <c r="Q83" s="128"/>
      <c r="R83" s="128">
        <f t="shared" si="39"/>
        <v>22.15143793228977</v>
      </c>
      <c r="S83" s="128">
        <f t="shared" si="39"/>
        <v>25.097621583244585</v>
      </c>
      <c r="T83" s="128">
        <f t="shared" si="39"/>
        <v>19.051176690324994</v>
      </c>
      <c r="U83" s="128"/>
      <c r="V83" s="128">
        <f t="shared" si="40"/>
        <v>13.030775223996882</v>
      </c>
      <c r="W83" s="128">
        <f t="shared" si="40"/>
        <v>13.4375</v>
      </c>
      <c r="X83" s="128">
        <f t="shared" si="40"/>
        <v>12.626262626262626</v>
      </c>
      <c r="Y83" s="128"/>
      <c r="Z83" s="128">
        <f t="shared" si="41"/>
        <v>0</v>
      </c>
      <c r="AA83" s="128">
        <f t="shared" si="41"/>
        <v>0</v>
      </c>
      <c r="AB83" s="128">
        <f t="shared" si="41"/>
        <v>0</v>
      </c>
      <c r="AC83" s="110"/>
      <c r="AD83" s="110"/>
      <c r="AE83" s="110"/>
      <c r="AF83" s="110"/>
      <c r="AG83" s="110"/>
    </row>
    <row r="84" spans="1:33" s="126" customFormat="1" ht="15" customHeight="1" x14ac:dyDescent="0.25">
      <c r="A84" s="110" t="s">
        <v>267</v>
      </c>
      <c r="B84" s="128">
        <f t="shared" si="35"/>
        <v>20.224815513986613</v>
      </c>
      <c r="C84" s="128">
        <f t="shared" si="35"/>
        <v>22.04437977446344</v>
      </c>
      <c r="D84" s="128">
        <f t="shared" si="35"/>
        <v>18.599740090968162</v>
      </c>
      <c r="E84" s="128"/>
      <c r="F84" s="128">
        <f t="shared" si="36"/>
        <v>19.731489015459726</v>
      </c>
      <c r="G84" s="128">
        <f t="shared" si="36"/>
        <v>21.500843170320405</v>
      </c>
      <c r="H84" s="128">
        <f t="shared" si="36"/>
        <v>18.081761006289305</v>
      </c>
      <c r="I84" s="128"/>
      <c r="J84" s="128">
        <f t="shared" si="37"/>
        <v>23.313979455113891</v>
      </c>
      <c r="K84" s="128">
        <f t="shared" si="37"/>
        <v>25.868725868725868</v>
      </c>
      <c r="L84" s="128">
        <f t="shared" si="37"/>
        <v>21.11388196176226</v>
      </c>
      <c r="M84" s="128"/>
      <c r="N84" s="128">
        <f t="shared" si="38"/>
        <v>19.098021168890934</v>
      </c>
      <c r="O84" s="128">
        <f t="shared" si="38"/>
        <v>22.265246853823815</v>
      </c>
      <c r="P84" s="128">
        <f t="shared" si="38"/>
        <v>16.228070175438596</v>
      </c>
      <c r="Q84" s="128"/>
      <c r="R84" s="128">
        <f t="shared" si="39"/>
        <v>25.140631761142362</v>
      </c>
      <c r="S84" s="128">
        <f t="shared" si="39"/>
        <v>26.60377358490566</v>
      </c>
      <c r="T84" s="128">
        <f t="shared" si="39"/>
        <v>23.900879296562749</v>
      </c>
      <c r="U84" s="128"/>
      <c r="V84" s="128">
        <f t="shared" si="40"/>
        <v>14.777131782945737</v>
      </c>
      <c r="W84" s="128">
        <f t="shared" si="40"/>
        <v>16.105263157894736</v>
      </c>
      <c r="X84" s="128">
        <f t="shared" si="40"/>
        <v>13.644524236983843</v>
      </c>
      <c r="Y84" s="128"/>
      <c r="Z84" s="128">
        <f t="shared" si="41"/>
        <v>11.98044009779951</v>
      </c>
      <c r="AA84" s="128">
        <f t="shared" si="41"/>
        <v>10.300429184549357</v>
      </c>
      <c r="AB84" s="128">
        <f t="shared" si="41"/>
        <v>14.204545454545455</v>
      </c>
      <c r="AC84" s="110"/>
      <c r="AD84" s="110"/>
      <c r="AE84" s="110"/>
      <c r="AF84" s="110"/>
      <c r="AG84" s="110"/>
    </row>
    <row r="85" spans="1:33" s="126" customFormat="1" ht="15" customHeight="1" x14ac:dyDescent="0.25">
      <c r="A85" s="129"/>
      <c r="B85" s="130"/>
      <c r="C85" s="130"/>
      <c r="D85" s="130"/>
      <c r="E85" s="130"/>
      <c r="F85" s="130"/>
      <c r="G85" s="130"/>
      <c r="H85" s="130"/>
      <c r="I85" s="130"/>
      <c r="J85" s="130"/>
      <c r="K85" s="130"/>
      <c r="L85" s="130"/>
      <c r="M85" s="130"/>
      <c r="N85" s="130"/>
      <c r="O85" s="130"/>
      <c r="P85" s="130"/>
      <c r="Q85" s="130"/>
      <c r="R85" s="130"/>
      <c r="S85" s="130"/>
      <c r="T85" s="130"/>
      <c r="U85" s="130"/>
      <c r="V85" s="130"/>
      <c r="W85" s="130"/>
      <c r="X85" s="130"/>
      <c r="Y85" s="130"/>
      <c r="Z85" s="130"/>
      <c r="AA85" s="130"/>
      <c r="AB85" s="130"/>
      <c r="AC85" s="110"/>
      <c r="AD85" s="110"/>
      <c r="AE85" s="110"/>
      <c r="AF85" s="110"/>
      <c r="AG85" s="110"/>
    </row>
    <row r="86" spans="1:33" s="126" customFormat="1" ht="15" customHeight="1" x14ac:dyDescent="0.25">
      <c r="A86" s="115" t="s">
        <v>568</v>
      </c>
      <c r="B86" s="130"/>
      <c r="C86" s="130"/>
      <c r="D86" s="130"/>
      <c r="E86" s="131"/>
      <c r="F86" s="130"/>
      <c r="G86" s="130"/>
      <c r="H86" s="130"/>
      <c r="I86" s="131"/>
      <c r="J86" s="130"/>
      <c r="K86" s="130"/>
      <c r="L86" s="130"/>
      <c r="M86" s="131"/>
      <c r="N86" s="130"/>
      <c r="O86" s="130"/>
      <c r="P86" s="130"/>
      <c r="Q86" s="131"/>
      <c r="R86" s="130"/>
      <c r="S86" s="130"/>
      <c r="T86" s="130"/>
      <c r="U86" s="131"/>
      <c r="V86" s="130"/>
      <c r="W86" s="130"/>
      <c r="X86" s="130"/>
      <c r="Y86" s="131"/>
      <c r="Z86" s="130"/>
      <c r="AA86" s="130"/>
      <c r="AB86" s="130"/>
      <c r="AC86" s="110"/>
      <c r="AD86" s="110"/>
      <c r="AE86" s="110"/>
      <c r="AF86" s="110"/>
      <c r="AG86" s="110"/>
    </row>
    <row r="87" spans="1:33" s="126" customFormat="1" ht="15" customHeight="1" x14ac:dyDescent="0.25">
      <c r="A87" s="141" t="s">
        <v>19</v>
      </c>
      <c r="B87" s="177">
        <f t="shared" ref="B87:D90" si="42">+B68/(B68+B119+B18)*100</f>
        <v>28.684939079768867</v>
      </c>
      <c r="C87" s="177">
        <f t="shared" si="42"/>
        <v>30.293790835148226</v>
      </c>
      <c r="D87" s="177">
        <f t="shared" si="42"/>
        <v>27.116940723927019</v>
      </c>
      <c r="E87" s="177"/>
      <c r="F87" s="177">
        <f t="shared" ref="F87:H90" si="43">+F68/(F68+F119+F18)*100</f>
        <v>28.925547852140891</v>
      </c>
      <c r="G87" s="177">
        <f t="shared" si="43"/>
        <v>30.25475566310412</v>
      </c>
      <c r="H87" s="177">
        <f t="shared" si="43"/>
        <v>27.49529871257052</v>
      </c>
      <c r="I87" s="177"/>
      <c r="J87" s="177">
        <f t="shared" ref="J87:L90" si="44">+J68/(J68+J119+J18)*100</f>
        <v>32.504219409282705</v>
      </c>
      <c r="K87" s="177">
        <f t="shared" si="44"/>
        <v>34.098250618785919</v>
      </c>
      <c r="L87" s="177">
        <f t="shared" si="44"/>
        <v>30.891652166532275</v>
      </c>
      <c r="M87" s="177"/>
      <c r="N87" s="177">
        <f t="shared" ref="N87:P90" si="45">+N68/(N68+N119+N18)*100</f>
        <v>28.773538156590682</v>
      </c>
      <c r="O87" s="177">
        <f t="shared" si="45"/>
        <v>31.060033267805835</v>
      </c>
      <c r="P87" s="177">
        <f t="shared" si="45"/>
        <v>26.563032990594998</v>
      </c>
      <c r="Q87" s="177"/>
      <c r="R87" s="177">
        <f t="shared" ref="R87:T90" si="46">+R68/(R68+R119+R18)*100</f>
        <v>32.661793110192903</v>
      </c>
      <c r="S87" s="177">
        <f t="shared" si="46"/>
        <v>33.910262917470305</v>
      </c>
      <c r="T87" s="177">
        <f t="shared" si="46"/>
        <v>31.501485919147132</v>
      </c>
      <c r="U87" s="177"/>
      <c r="V87" s="177">
        <f t="shared" ref="V87:X90" si="47">+V68/(V68+V119+V18)*100</f>
        <v>21.083380771189741</v>
      </c>
      <c r="W87" s="177">
        <f t="shared" si="47"/>
        <v>22.341866013282612</v>
      </c>
      <c r="X87" s="177">
        <f t="shared" si="47"/>
        <v>19.991045444369824</v>
      </c>
      <c r="Y87" s="177"/>
      <c r="Z87" s="177">
        <f t="shared" ref="Z87:AB90" si="48">+Z68/(Z68+Z119+Z18)*100</f>
        <v>16.019818331957062</v>
      </c>
      <c r="AA87" s="177">
        <f t="shared" si="48"/>
        <v>16.632070576024908</v>
      </c>
      <c r="AB87" s="177">
        <f t="shared" si="48"/>
        <v>15.509409474367294</v>
      </c>
      <c r="AC87" s="110"/>
      <c r="AD87" s="110"/>
      <c r="AE87" s="110"/>
      <c r="AF87" s="110"/>
      <c r="AG87" s="110"/>
    </row>
    <row r="88" spans="1:33" ht="15" customHeight="1" x14ac:dyDescent="0.25">
      <c r="A88" s="110" t="s">
        <v>73</v>
      </c>
      <c r="B88" s="128">
        <f t="shared" si="42"/>
        <v>30.796957619448367</v>
      </c>
      <c r="C88" s="128">
        <f t="shared" si="42"/>
        <v>32.195997120849135</v>
      </c>
      <c r="D88" s="128">
        <f t="shared" si="42"/>
        <v>29.438277272347886</v>
      </c>
      <c r="E88" s="132"/>
      <c r="F88" s="128">
        <f t="shared" si="43"/>
        <v>30.753907758603166</v>
      </c>
      <c r="G88" s="128">
        <f t="shared" si="43"/>
        <v>31.812138276239637</v>
      </c>
      <c r="H88" s="128">
        <f t="shared" si="43"/>
        <v>29.608465608465607</v>
      </c>
      <c r="I88" s="132"/>
      <c r="J88" s="128">
        <f t="shared" si="44"/>
        <v>34.902887007211234</v>
      </c>
      <c r="K88" s="128">
        <f t="shared" si="44"/>
        <v>36.015535527560623</v>
      </c>
      <c r="L88" s="128">
        <f t="shared" si="44"/>
        <v>33.769527287482248</v>
      </c>
      <c r="M88" s="132"/>
      <c r="N88" s="128">
        <f t="shared" si="45"/>
        <v>31.250573727854103</v>
      </c>
      <c r="O88" s="128">
        <f t="shared" si="45"/>
        <v>33.197848924462228</v>
      </c>
      <c r="P88" s="128">
        <f t="shared" si="45"/>
        <v>29.384624603031938</v>
      </c>
      <c r="Q88" s="132"/>
      <c r="R88" s="128">
        <f t="shared" si="46"/>
        <v>34.84465317919075</v>
      </c>
      <c r="S88" s="128">
        <f t="shared" si="46"/>
        <v>35.872436784501197</v>
      </c>
      <c r="T88" s="128">
        <f t="shared" si="46"/>
        <v>33.901143319089968</v>
      </c>
      <c r="U88" s="132"/>
      <c r="V88" s="128">
        <f t="shared" si="47"/>
        <v>23.064350602455434</v>
      </c>
      <c r="W88" s="128">
        <f t="shared" si="47"/>
        <v>24.651625746516256</v>
      </c>
      <c r="X88" s="128">
        <f t="shared" si="47"/>
        <v>21.721742790991367</v>
      </c>
      <c r="Y88" s="132"/>
      <c r="Z88" s="128">
        <f t="shared" si="48"/>
        <v>16.936214257989391</v>
      </c>
      <c r="AA88" s="128">
        <f t="shared" si="48"/>
        <v>17.719701321079839</v>
      </c>
      <c r="AB88" s="128">
        <f t="shared" si="48"/>
        <v>16.293854485519191</v>
      </c>
    </row>
    <row r="89" spans="1:33" ht="15" customHeight="1" x14ac:dyDescent="0.25">
      <c r="A89" s="110" t="s">
        <v>74</v>
      </c>
      <c r="B89" s="128">
        <f t="shared" si="42"/>
        <v>17.694615159496635</v>
      </c>
      <c r="C89" s="128">
        <f t="shared" si="42"/>
        <v>20.827943078913325</v>
      </c>
      <c r="D89" s="128">
        <f t="shared" si="42"/>
        <v>14.446431232305171</v>
      </c>
      <c r="E89" s="132"/>
      <c r="F89" s="128">
        <f t="shared" si="43"/>
        <v>17.214397496087635</v>
      </c>
      <c r="G89" s="128">
        <f t="shared" si="43"/>
        <v>20.427236315086784</v>
      </c>
      <c r="H89" s="128">
        <f t="shared" si="43"/>
        <v>13.720508166969147</v>
      </c>
      <c r="I89" s="132"/>
      <c r="J89" s="128">
        <f t="shared" si="44"/>
        <v>18.5378590078329</v>
      </c>
      <c r="K89" s="128">
        <f t="shared" si="44"/>
        <v>23.06843267108168</v>
      </c>
      <c r="L89" s="128">
        <f t="shared" si="44"/>
        <v>13.880484114977307</v>
      </c>
      <c r="M89" s="132"/>
      <c r="N89" s="128">
        <f t="shared" si="45"/>
        <v>17.889575009081003</v>
      </c>
      <c r="O89" s="128">
        <f t="shared" si="45"/>
        <v>22.139303482587064</v>
      </c>
      <c r="P89" s="128">
        <f t="shared" si="45"/>
        <v>13.447251114413076</v>
      </c>
      <c r="Q89" s="132"/>
      <c r="R89" s="128">
        <f t="shared" si="46"/>
        <v>22.404168217342761</v>
      </c>
      <c r="S89" s="128">
        <f t="shared" si="46"/>
        <v>25.364431486880466</v>
      </c>
      <c r="T89" s="128">
        <f t="shared" si="46"/>
        <v>19.315589353612168</v>
      </c>
      <c r="U89" s="132"/>
      <c r="V89" s="128">
        <f t="shared" si="47"/>
        <v>13.269384492406076</v>
      </c>
      <c r="W89" s="128">
        <f t="shared" si="47"/>
        <v>13.583699560527368</v>
      </c>
      <c r="X89" s="128">
        <f t="shared" si="47"/>
        <v>12.954818072770891</v>
      </c>
      <c r="Y89" s="132"/>
      <c r="Z89" s="128">
        <f t="shared" si="48"/>
        <v>0</v>
      </c>
      <c r="AA89" s="128">
        <f t="shared" si="48"/>
        <v>0</v>
      </c>
      <c r="AB89" s="128">
        <f t="shared" si="48"/>
        <v>0</v>
      </c>
    </row>
    <row r="90" spans="1:33" ht="15" customHeight="1" x14ac:dyDescent="0.25">
      <c r="A90" s="110" t="s">
        <v>267</v>
      </c>
      <c r="B90" s="128">
        <f t="shared" si="42"/>
        <v>20.224815513986613</v>
      </c>
      <c r="C90" s="128">
        <f t="shared" si="42"/>
        <v>22.04437977446344</v>
      </c>
      <c r="D90" s="128">
        <f t="shared" si="42"/>
        <v>18.599740090968162</v>
      </c>
      <c r="E90" s="132"/>
      <c r="F90" s="128">
        <f t="shared" si="43"/>
        <v>19.731489015459726</v>
      </c>
      <c r="G90" s="128">
        <f t="shared" si="43"/>
        <v>21.500843170320405</v>
      </c>
      <c r="H90" s="128">
        <f t="shared" si="43"/>
        <v>18.081761006289305</v>
      </c>
      <c r="I90" s="132"/>
      <c r="J90" s="128">
        <f t="shared" si="44"/>
        <v>23.313979455113891</v>
      </c>
      <c r="K90" s="128">
        <f t="shared" si="44"/>
        <v>25.868725868725868</v>
      </c>
      <c r="L90" s="128">
        <f t="shared" si="44"/>
        <v>21.11388196176226</v>
      </c>
      <c r="M90" s="132"/>
      <c r="N90" s="128">
        <f t="shared" si="45"/>
        <v>19.098021168890934</v>
      </c>
      <c r="O90" s="128">
        <f t="shared" si="45"/>
        <v>22.265246853823815</v>
      </c>
      <c r="P90" s="128">
        <f t="shared" si="45"/>
        <v>16.228070175438596</v>
      </c>
      <c r="Q90" s="132"/>
      <c r="R90" s="128">
        <f t="shared" si="46"/>
        <v>25.140631761142362</v>
      </c>
      <c r="S90" s="128">
        <f t="shared" si="46"/>
        <v>26.60377358490566</v>
      </c>
      <c r="T90" s="128">
        <f t="shared" si="46"/>
        <v>23.900879296562749</v>
      </c>
      <c r="U90" s="132"/>
      <c r="V90" s="128">
        <f t="shared" si="47"/>
        <v>14.777131782945737</v>
      </c>
      <c r="W90" s="128">
        <f t="shared" si="47"/>
        <v>16.105263157894736</v>
      </c>
      <c r="X90" s="128">
        <f t="shared" si="47"/>
        <v>13.644524236983843</v>
      </c>
      <c r="Y90" s="132"/>
      <c r="Z90" s="128">
        <f t="shared" si="48"/>
        <v>11.98044009779951</v>
      </c>
      <c r="AA90" s="128">
        <f t="shared" si="48"/>
        <v>10.300429184549357</v>
      </c>
      <c r="AB90" s="128">
        <f t="shared" si="48"/>
        <v>14.204545454545455</v>
      </c>
    </row>
    <row r="91" spans="1:33" ht="15" customHeight="1" x14ac:dyDescent="0.25">
      <c r="B91" s="132"/>
      <c r="C91" s="132"/>
      <c r="D91" s="132"/>
      <c r="E91" s="132"/>
      <c r="F91" s="132"/>
      <c r="G91" s="132"/>
      <c r="H91" s="132"/>
      <c r="I91" s="132"/>
      <c r="J91" s="132"/>
      <c r="K91" s="132"/>
      <c r="L91" s="132"/>
      <c r="M91" s="132"/>
      <c r="N91" s="132"/>
      <c r="O91" s="132"/>
      <c r="P91" s="132"/>
      <c r="Q91" s="132"/>
      <c r="R91" s="132"/>
      <c r="S91" s="132"/>
      <c r="T91" s="132"/>
      <c r="U91" s="132"/>
      <c r="V91" s="132"/>
      <c r="W91" s="132"/>
      <c r="X91" s="132"/>
      <c r="Y91" s="132"/>
      <c r="Z91" s="132"/>
      <c r="AA91" s="132"/>
      <c r="AB91" s="132"/>
    </row>
    <row r="92" spans="1:33" ht="15" customHeight="1" x14ac:dyDescent="0.25">
      <c r="A92" s="142" t="s">
        <v>569</v>
      </c>
      <c r="B92" s="132"/>
      <c r="C92" s="132"/>
      <c r="D92" s="132"/>
      <c r="E92" s="132"/>
      <c r="F92" s="132"/>
      <c r="G92" s="132"/>
      <c r="H92" s="132"/>
      <c r="I92" s="132"/>
      <c r="J92" s="132"/>
      <c r="K92" s="132"/>
      <c r="L92" s="132"/>
      <c r="M92" s="132"/>
      <c r="N92" s="132"/>
      <c r="O92" s="132"/>
      <c r="P92" s="132"/>
      <c r="Q92" s="132"/>
      <c r="R92" s="132"/>
      <c r="S92" s="132"/>
      <c r="T92" s="132"/>
      <c r="U92" s="132"/>
      <c r="V92" s="132"/>
      <c r="W92" s="132"/>
      <c r="X92" s="132"/>
      <c r="Y92" s="132"/>
      <c r="Z92" s="132"/>
      <c r="AA92" s="132"/>
      <c r="AB92" s="132"/>
    </row>
    <row r="93" spans="1:33" ht="15" customHeight="1" x14ac:dyDescent="0.25">
      <c r="A93" s="143" t="s">
        <v>19</v>
      </c>
      <c r="B93" s="177">
        <f t="shared" ref="B93:D95" si="49">+B74/(B74+B125+B24)*100</f>
        <v>29.864133096394141</v>
      </c>
      <c r="C93" s="177">
        <f t="shared" si="49"/>
        <v>32.880510895748138</v>
      </c>
      <c r="D93" s="177">
        <f t="shared" si="49"/>
        <v>26.85306864252761</v>
      </c>
      <c r="E93" s="177"/>
      <c r="F93" s="177">
        <f t="shared" ref="F93:H95" si="50">+F74/(F74+F125+F24)*100</f>
        <v>28.438541778685885</v>
      </c>
      <c r="G93" s="177">
        <f t="shared" si="50"/>
        <v>31.225500309469773</v>
      </c>
      <c r="H93" s="177">
        <f t="shared" si="50"/>
        <v>25.404312668463614</v>
      </c>
      <c r="I93" s="177"/>
      <c r="J93" s="177">
        <f t="shared" ref="J93:L95" si="51">+J74/(J74+J125+J24)*100</f>
        <v>34.236896197327852</v>
      </c>
      <c r="K93" s="177">
        <f t="shared" si="51"/>
        <v>37.19710217336997</v>
      </c>
      <c r="L93" s="177">
        <f t="shared" si="51"/>
        <v>31.102882835228773</v>
      </c>
      <c r="M93" s="177"/>
      <c r="N93" s="177">
        <f t="shared" ref="N93:P95" si="52">+N74/(N74+N125+N24)*100</f>
        <v>27.673302384137227</v>
      </c>
      <c r="O93" s="177">
        <f t="shared" si="52"/>
        <v>31.204205160879262</v>
      </c>
      <c r="P93" s="177">
        <f t="shared" si="52"/>
        <v>24.226403358731147</v>
      </c>
      <c r="Q93" s="177"/>
      <c r="R93" s="177">
        <f t="shared" ref="R93:T95" si="53">+R74/(R74+R125+R24)*100</f>
        <v>35.347879785920135</v>
      </c>
      <c r="S93" s="177">
        <f t="shared" si="53"/>
        <v>38.12669376693767</v>
      </c>
      <c r="T93" s="177">
        <f t="shared" si="53"/>
        <v>32.719115526357953</v>
      </c>
      <c r="U93" s="177"/>
      <c r="V93" s="177">
        <f t="shared" ref="V93:X95" si="54">+V74/(V74+V125+V24)*100</f>
        <v>24.668325041459369</v>
      </c>
      <c r="W93" s="177">
        <f t="shared" si="54"/>
        <v>27.530186608122943</v>
      </c>
      <c r="X93" s="177">
        <f t="shared" si="54"/>
        <v>22.108776752405262</v>
      </c>
      <c r="Y93" s="177"/>
      <c r="Z93" s="177">
        <f t="shared" ref="Z93:AB94" si="55">+Z74/(Z74+Z125+Z24)*100</f>
        <v>19.078242229367632</v>
      </c>
      <c r="AA93" s="177">
        <f t="shared" si="55"/>
        <v>21.343873517786559</v>
      </c>
      <c r="AB93" s="177">
        <f t="shared" si="55"/>
        <v>17.209908735332462</v>
      </c>
    </row>
    <row r="94" spans="1:33" ht="15" customHeight="1" x14ac:dyDescent="0.25">
      <c r="A94" s="110" t="s">
        <v>73</v>
      </c>
      <c r="B94" s="128">
        <f t="shared" si="49"/>
        <v>30.07317004265898</v>
      </c>
      <c r="C94" s="128">
        <f t="shared" si="49"/>
        <v>33.100483610961852</v>
      </c>
      <c r="D94" s="128">
        <f t="shared" si="49"/>
        <v>27.05234937208974</v>
      </c>
      <c r="E94" s="132"/>
      <c r="F94" s="128">
        <f t="shared" si="50"/>
        <v>28.601614563580213</v>
      </c>
      <c r="G94" s="128">
        <f t="shared" si="50"/>
        <v>31.379883624272654</v>
      </c>
      <c r="H94" s="128">
        <f t="shared" si="50"/>
        <v>25.574549983018223</v>
      </c>
      <c r="I94" s="132"/>
      <c r="J94" s="128">
        <f t="shared" si="51"/>
        <v>34.467340590979781</v>
      </c>
      <c r="K94" s="128">
        <f t="shared" si="51"/>
        <v>37.487386478304742</v>
      </c>
      <c r="L94" s="128">
        <f t="shared" si="51"/>
        <v>31.276652452025587</v>
      </c>
      <c r="M94" s="132"/>
      <c r="N94" s="128">
        <f t="shared" si="52"/>
        <v>27.883467324683597</v>
      </c>
      <c r="O94" s="128">
        <f t="shared" si="52"/>
        <v>31.417994527603412</v>
      </c>
      <c r="P94" s="128">
        <f t="shared" si="52"/>
        <v>24.4251968503937</v>
      </c>
      <c r="Q94" s="132"/>
      <c r="R94" s="128">
        <f t="shared" si="53"/>
        <v>35.592515592515596</v>
      </c>
      <c r="S94" s="128">
        <f t="shared" si="53"/>
        <v>38.415366146458588</v>
      </c>
      <c r="T94" s="128">
        <f t="shared" si="53"/>
        <v>32.935098482402324</v>
      </c>
      <c r="U94" s="132"/>
      <c r="V94" s="128">
        <f t="shared" si="54"/>
        <v>24.952721159907544</v>
      </c>
      <c r="W94" s="128">
        <f t="shared" si="54"/>
        <v>27.790128946198312</v>
      </c>
      <c r="X94" s="128">
        <f t="shared" si="54"/>
        <v>22.410358565737052</v>
      </c>
      <c r="Y94" s="132"/>
      <c r="Z94" s="128">
        <f t="shared" si="55"/>
        <v>19.078242229367632</v>
      </c>
      <c r="AA94" s="128">
        <f t="shared" si="55"/>
        <v>21.343873517786559</v>
      </c>
      <c r="AB94" s="128">
        <f t="shared" si="55"/>
        <v>17.209908735332462</v>
      </c>
    </row>
    <row r="95" spans="1:33" ht="15" customHeight="1" x14ac:dyDescent="0.25">
      <c r="A95" s="110" t="s">
        <v>74</v>
      </c>
      <c r="B95" s="128">
        <f t="shared" si="49"/>
        <v>7.8751857355126296</v>
      </c>
      <c r="C95" s="128">
        <f t="shared" si="49"/>
        <v>10.204081632653061</v>
      </c>
      <c r="D95" s="128">
        <f t="shared" si="49"/>
        <v>5.4545454545454541</v>
      </c>
      <c r="E95" s="132"/>
      <c r="F95" s="128">
        <f t="shared" si="50"/>
        <v>7.0921985815602842</v>
      </c>
      <c r="G95" s="128">
        <f t="shared" si="50"/>
        <v>10</v>
      </c>
      <c r="H95" s="128">
        <f t="shared" si="50"/>
        <v>4.225352112676056</v>
      </c>
      <c r="I95" s="132"/>
      <c r="J95" s="128">
        <f t="shared" si="51"/>
        <v>8.0882352941176467</v>
      </c>
      <c r="K95" s="128">
        <f t="shared" si="51"/>
        <v>7.6923076923076925</v>
      </c>
      <c r="L95" s="128">
        <f t="shared" si="51"/>
        <v>8.6206896551724146</v>
      </c>
      <c r="M95" s="132"/>
      <c r="N95" s="128">
        <f t="shared" si="52"/>
        <v>9.5890410958904102</v>
      </c>
      <c r="O95" s="128">
        <f t="shared" si="52"/>
        <v>10.76923076923077</v>
      </c>
      <c r="P95" s="128">
        <f t="shared" si="52"/>
        <v>8.6419753086419746</v>
      </c>
      <c r="Q95" s="132"/>
      <c r="R95" s="128">
        <f t="shared" si="53"/>
        <v>10.833333333333334</v>
      </c>
      <c r="S95" s="128">
        <f t="shared" si="53"/>
        <v>15.068493150684931</v>
      </c>
      <c r="T95" s="128">
        <f t="shared" si="53"/>
        <v>4.2553191489361701</v>
      </c>
      <c r="U95" s="132"/>
      <c r="V95" s="128">
        <f t="shared" si="54"/>
        <v>3.8461538461538463</v>
      </c>
      <c r="W95" s="128">
        <f t="shared" si="54"/>
        <v>7.0175438596491224</v>
      </c>
      <c r="X95" s="128">
        <f t="shared" si="54"/>
        <v>1.3698630136986301</v>
      </c>
      <c r="Y95" s="132"/>
      <c r="Z95" s="128">
        <v>0</v>
      </c>
      <c r="AA95" s="128">
        <v>0</v>
      </c>
      <c r="AB95" s="128">
        <v>0</v>
      </c>
    </row>
    <row r="96" spans="1:33" ht="15" customHeight="1" thickBot="1" x14ac:dyDescent="0.3">
      <c r="A96" s="125" t="s">
        <v>267</v>
      </c>
      <c r="B96" s="134"/>
      <c r="C96" s="134"/>
      <c r="D96" s="134"/>
      <c r="E96" s="135"/>
      <c r="F96" s="134"/>
      <c r="G96" s="134"/>
      <c r="H96" s="134"/>
      <c r="I96" s="135"/>
      <c r="J96" s="134"/>
      <c r="K96" s="134"/>
      <c r="L96" s="134"/>
      <c r="M96" s="135"/>
      <c r="N96" s="134"/>
      <c r="O96" s="134"/>
      <c r="P96" s="134"/>
      <c r="Q96" s="135"/>
      <c r="R96" s="134"/>
      <c r="S96" s="134"/>
      <c r="T96" s="134"/>
      <c r="U96" s="135"/>
      <c r="V96" s="134"/>
      <c r="W96" s="134"/>
      <c r="X96" s="134"/>
      <c r="Y96" s="135"/>
      <c r="Z96" s="134"/>
      <c r="AA96" s="134"/>
      <c r="AB96" s="134"/>
    </row>
    <row r="97" spans="1:33" ht="15" customHeight="1" x14ac:dyDescent="0.25">
      <c r="A97" s="303" t="s">
        <v>260</v>
      </c>
      <c r="B97" s="303"/>
      <c r="C97" s="303"/>
      <c r="D97" s="303"/>
      <c r="E97" s="303"/>
      <c r="F97" s="303"/>
      <c r="G97" s="303"/>
      <c r="H97" s="303"/>
      <c r="I97" s="303"/>
      <c r="J97" s="303"/>
      <c r="K97" s="303"/>
      <c r="L97" s="303"/>
      <c r="M97" s="303"/>
      <c r="N97" s="303"/>
      <c r="O97" s="303"/>
      <c r="P97" s="303"/>
      <c r="Q97" s="303"/>
      <c r="R97" s="303"/>
      <c r="S97" s="303"/>
      <c r="T97" s="303"/>
      <c r="U97" s="303"/>
      <c r="V97" s="303"/>
      <c r="W97" s="303"/>
      <c r="X97" s="303"/>
      <c r="Y97" s="303"/>
      <c r="Z97" s="303"/>
      <c r="AA97" s="303"/>
      <c r="AB97" s="303"/>
    </row>
    <row r="98" spans="1:33" ht="15" customHeight="1" x14ac:dyDescent="0.25">
      <c r="A98" s="304" t="s">
        <v>243</v>
      </c>
      <c r="B98" s="304"/>
      <c r="C98" s="304"/>
      <c r="D98" s="304"/>
      <c r="E98" s="304"/>
      <c r="F98" s="304"/>
      <c r="G98" s="304"/>
      <c r="H98" s="304"/>
      <c r="I98" s="304"/>
      <c r="J98" s="304"/>
      <c r="K98" s="304"/>
      <c r="L98" s="304"/>
      <c r="M98" s="304"/>
      <c r="N98" s="304"/>
      <c r="O98" s="304"/>
      <c r="P98" s="304"/>
      <c r="Q98" s="304"/>
      <c r="R98" s="304"/>
      <c r="S98" s="304"/>
      <c r="T98" s="304"/>
      <c r="U98" s="304"/>
      <c r="V98" s="304"/>
      <c r="W98" s="304"/>
      <c r="X98" s="304"/>
      <c r="Y98" s="304"/>
      <c r="Z98" s="304"/>
      <c r="AA98" s="304"/>
      <c r="AB98" s="304"/>
    </row>
    <row r="102" spans="1:33" s="126" customFormat="1" ht="15" customHeight="1" x14ac:dyDescent="0.2">
      <c r="A102" s="308" t="s">
        <v>293</v>
      </c>
      <c r="B102" s="308"/>
      <c r="C102" s="308"/>
      <c r="D102" s="308"/>
      <c r="E102" s="308"/>
      <c r="F102" s="308"/>
      <c r="G102" s="308"/>
      <c r="H102" s="308"/>
      <c r="I102" s="308"/>
      <c r="J102" s="308"/>
      <c r="K102" s="308"/>
      <c r="L102" s="308"/>
      <c r="M102" s="308"/>
      <c r="N102" s="308"/>
      <c r="O102" s="308"/>
      <c r="P102" s="308"/>
      <c r="Q102" s="308"/>
      <c r="R102" s="308"/>
      <c r="S102" s="308"/>
      <c r="T102" s="308"/>
      <c r="U102" s="308"/>
      <c r="V102" s="308"/>
      <c r="W102" s="308"/>
      <c r="X102" s="308"/>
      <c r="Y102" s="308"/>
      <c r="Z102" s="308"/>
      <c r="AA102" s="308"/>
      <c r="AB102" s="308"/>
      <c r="AC102" s="174"/>
      <c r="AD102" s="174"/>
      <c r="AE102" s="286" t="s">
        <v>362</v>
      </c>
      <c r="AF102" s="286"/>
      <c r="AG102" s="110"/>
    </row>
    <row r="103" spans="1:33" s="126" customFormat="1" ht="15" customHeight="1" x14ac:dyDescent="0.2">
      <c r="A103" s="307" t="s">
        <v>135</v>
      </c>
      <c r="B103" s="307"/>
      <c r="C103" s="307"/>
      <c r="D103" s="307"/>
      <c r="E103" s="307"/>
      <c r="F103" s="307"/>
      <c r="G103" s="307"/>
      <c r="H103" s="307"/>
      <c r="I103" s="307"/>
      <c r="J103" s="307"/>
      <c r="K103" s="307"/>
      <c r="L103" s="307"/>
      <c r="M103" s="307"/>
      <c r="N103" s="307"/>
      <c r="O103" s="307"/>
      <c r="P103" s="307"/>
      <c r="Q103" s="307"/>
      <c r="R103" s="307"/>
      <c r="S103" s="307"/>
      <c r="T103" s="307"/>
      <c r="U103" s="307"/>
      <c r="V103" s="307"/>
      <c r="W103" s="307"/>
      <c r="X103" s="307"/>
      <c r="Y103" s="307"/>
      <c r="Z103" s="307"/>
      <c r="AA103" s="307"/>
      <c r="AB103" s="307"/>
      <c r="AC103" s="174"/>
      <c r="AD103" s="174"/>
      <c r="AE103" s="286"/>
      <c r="AF103" s="286"/>
      <c r="AG103" s="110"/>
    </row>
    <row r="104" spans="1:33" s="126" customFormat="1" ht="15" customHeight="1" x14ac:dyDescent="0.25">
      <c r="A104" s="308" t="s">
        <v>257</v>
      </c>
      <c r="B104" s="308"/>
      <c r="C104" s="308"/>
      <c r="D104" s="308"/>
      <c r="E104" s="308"/>
      <c r="F104" s="308"/>
      <c r="G104" s="308"/>
      <c r="H104" s="308"/>
      <c r="I104" s="308"/>
      <c r="J104" s="308"/>
      <c r="K104" s="308"/>
      <c r="L104" s="308"/>
      <c r="M104" s="308"/>
      <c r="N104" s="308"/>
      <c r="O104" s="308"/>
      <c r="P104" s="308"/>
      <c r="Q104" s="308"/>
      <c r="R104" s="308"/>
      <c r="S104" s="308"/>
      <c r="T104" s="308"/>
      <c r="U104" s="308"/>
      <c r="V104" s="308"/>
      <c r="W104" s="308"/>
      <c r="X104" s="308"/>
      <c r="Y104" s="308"/>
      <c r="Z104" s="308"/>
      <c r="AA104" s="308"/>
      <c r="AB104" s="308"/>
      <c r="AC104" s="110"/>
      <c r="AD104" s="110"/>
      <c r="AE104" s="110"/>
      <c r="AF104" s="110"/>
      <c r="AG104" s="110"/>
    </row>
    <row r="105" spans="1:33" s="126" customFormat="1" ht="15" customHeight="1" x14ac:dyDescent="0.25">
      <c r="A105" s="307" t="s">
        <v>258</v>
      </c>
      <c r="B105" s="307"/>
      <c r="C105" s="307"/>
      <c r="D105" s="307"/>
      <c r="E105" s="307"/>
      <c r="F105" s="307"/>
      <c r="G105" s="307"/>
      <c r="H105" s="307"/>
      <c r="I105" s="307"/>
      <c r="J105" s="307"/>
      <c r="K105" s="307"/>
      <c r="L105" s="307"/>
      <c r="M105" s="307"/>
      <c r="N105" s="307"/>
      <c r="O105" s="307"/>
      <c r="P105" s="307"/>
      <c r="Q105" s="307"/>
      <c r="R105" s="307"/>
      <c r="S105" s="307"/>
      <c r="T105" s="307"/>
      <c r="U105" s="307"/>
      <c r="V105" s="307"/>
      <c r="W105" s="307"/>
      <c r="X105" s="307"/>
      <c r="Y105" s="307"/>
      <c r="Z105" s="307"/>
      <c r="AA105" s="307"/>
      <c r="AB105" s="307"/>
      <c r="AC105" s="110"/>
      <c r="AD105" s="110"/>
      <c r="AE105" s="110"/>
      <c r="AF105" s="110"/>
      <c r="AG105" s="110"/>
    </row>
    <row r="106" spans="1:33" s="166" customFormat="1" ht="15" customHeight="1" x14ac:dyDescent="0.2">
      <c r="A106" s="307" t="s">
        <v>259</v>
      </c>
      <c r="B106" s="307"/>
      <c r="C106" s="307"/>
      <c r="D106" s="307"/>
      <c r="E106" s="307"/>
      <c r="F106" s="307"/>
      <c r="G106" s="307"/>
      <c r="H106" s="307"/>
      <c r="I106" s="307"/>
      <c r="J106" s="307"/>
      <c r="K106" s="307"/>
      <c r="L106" s="307"/>
      <c r="M106" s="307"/>
      <c r="N106" s="307"/>
      <c r="O106" s="307"/>
      <c r="P106" s="307"/>
      <c r="Q106" s="307"/>
      <c r="R106" s="307"/>
      <c r="S106" s="307"/>
      <c r="T106" s="307"/>
      <c r="U106" s="307"/>
      <c r="V106" s="307"/>
      <c r="W106" s="307"/>
      <c r="X106" s="307"/>
      <c r="Y106" s="307"/>
      <c r="Z106" s="307"/>
      <c r="AA106" s="307"/>
      <c r="AB106" s="307"/>
      <c r="AC106" s="174"/>
      <c r="AD106" s="174"/>
      <c r="AE106" s="174"/>
      <c r="AF106" s="174"/>
      <c r="AG106" s="174"/>
    </row>
    <row r="107" spans="1:33" s="166" customFormat="1" ht="15" customHeight="1" thickBot="1" x14ac:dyDescent="0.25">
      <c r="A107" s="122"/>
      <c r="B107" s="137"/>
      <c r="C107" s="137"/>
      <c r="D107" s="137"/>
      <c r="E107" s="137"/>
      <c r="F107" s="137"/>
      <c r="G107" s="137"/>
      <c r="H107" s="137"/>
      <c r="I107" s="137"/>
      <c r="J107" s="137"/>
      <c r="K107" s="137"/>
      <c r="L107" s="137"/>
      <c r="M107" s="137"/>
      <c r="N107" s="137"/>
      <c r="O107" s="137"/>
      <c r="P107" s="137"/>
      <c r="Q107" s="137"/>
      <c r="R107" s="137"/>
      <c r="S107" s="137"/>
      <c r="T107" s="137"/>
      <c r="U107" s="137"/>
      <c r="V107" s="137"/>
      <c r="W107" s="137"/>
      <c r="X107" s="137"/>
      <c r="Y107" s="137"/>
      <c r="Z107" s="137"/>
      <c r="AA107" s="137"/>
      <c r="AB107" s="137"/>
      <c r="AC107" s="174"/>
      <c r="AD107" s="174"/>
      <c r="AE107" s="174"/>
      <c r="AF107" s="174"/>
      <c r="AG107" s="174"/>
    </row>
    <row r="108" spans="1:33" ht="15" customHeight="1" x14ac:dyDescent="0.25">
      <c r="A108" s="305" t="s">
        <v>567</v>
      </c>
      <c r="B108" s="302" t="s">
        <v>19</v>
      </c>
      <c r="C108" s="302"/>
      <c r="D108" s="302"/>
      <c r="E108" s="111"/>
      <c r="F108" s="302" t="s">
        <v>116</v>
      </c>
      <c r="G108" s="302"/>
      <c r="H108" s="302"/>
      <c r="I108" s="111"/>
      <c r="J108" s="302" t="s">
        <v>117</v>
      </c>
      <c r="K108" s="302"/>
      <c r="L108" s="302"/>
      <c r="M108" s="111"/>
      <c r="N108" s="302" t="s">
        <v>118</v>
      </c>
      <c r="O108" s="302"/>
      <c r="P108" s="302"/>
      <c r="Q108" s="111"/>
      <c r="R108" s="302" t="s">
        <v>119</v>
      </c>
      <c r="S108" s="302"/>
      <c r="T108" s="302"/>
      <c r="U108" s="111"/>
      <c r="V108" s="302" t="s">
        <v>120</v>
      </c>
      <c r="W108" s="302"/>
      <c r="X108" s="302"/>
      <c r="Y108" s="111"/>
      <c r="Z108" s="302" t="s">
        <v>121</v>
      </c>
      <c r="AA108" s="302"/>
      <c r="AB108" s="302"/>
    </row>
    <row r="109" spans="1:33" ht="15" customHeight="1" thickBot="1" x14ac:dyDescent="0.3">
      <c r="A109" s="306"/>
      <c r="B109" s="112" t="s">
        <v>70</v>
      </c>
      <c r="C109" s="112" t="s">
        <v>71</v>
      </c>
      <c r="D109" s="112" t="s">
        <v>72</v>
      </c>
      <c r="E109" s="113"/>
      <c r="F109" s="112" t="s">
        <v>70</v>
      </c>
      <c r="G109" s="112" t="s">
        <v>71</v>
      </c>
      <c r="H109" s="112" t="s">
        <v>72</v>
      </c>
      <c r="I109" s="113"/>
      <c r="J109" s="112" t="s">
        <v>70</v>
      </c>
      <c r="K109" s="112" t="s">
        <v>71</v>
      </c>
      <c r="L109" s="112" t="s">
        <v>72</v>
      </c>
      <c r="M109" s="113"/>
      <c r="N109" s="112" t="s">
        <v>70</v>
      </c>
      <c r="O109" s="112" t="s">
        <v>71</v>
      </c>
      <c r="P109" s="112" t="s">
        <v>72</v>
      </c>
      <c r="Q109" s="113"/>
      <c r="R109" s="112" t="s">
        <v>70</v>
      </c>
      <c r="S109" s="112" t="s">
        <v>71</v>
      </c>
      <c r="T109" s="112" t="s">
        <v>72</v>
      </c>
      <c r="U109" s="113"/>
      <c r="V109" s="112" t="s">
        <v>70</v>
      </c>
      <c r="W109" s="112" t="s">
        <v>71</v>
      </c>
      <c r="X109" s="112" t="s">
        <v>72</v>
      </c>
      <c r="Y109" s="113"/>
      <c r="Z109" s="112" t="s">
        <v>70</v>
      </c>
      <c r="AA109" s="112" t="s">
        <v>71</v>
      </c>
      <c r="AB109" s="112" t="s">
        <v>72</v>
      </c>
    </row>
    <row r="110" spans="1:33" s="126" customFormat="1" ht="15" customHeight="1" x14ac:dyDescent="0.25">
      <c r="A110" s="178"/>
      <c r="B110" s="115"/>
      <c r="C110" s="115"/>
      <c r="D110" s="115"/>
      <c r="E110" s="116"/>
      <c r="F110" s="115"/>
      <c r="G110" s="115"/>
      <c r="H110" s="115"/>
      <c r="I110" s="116"/>
      <c r="J110" s="115"/>
      <c r="K110" s="115"/>
      <c r="L110" s="115"/>
      <c r="M110" s="116"/>
      <c r="N110" s="115"/>
      <c r="O110" s="115"/>
      <c r="P110" s="115"/>
      <c r="Q110" s="116"/>
      <c r="R110" s="115"/>
      <c r="S110" s="115"/>
      <c r="T110" s="115"/>
      <c r="U110" s="116"/>
      <c r="V110" s="115"/>
      <c r="W110" s="115"/>
      <c r="X110" s="115"/>
      <c r="Y110" s="116"/>
      <c r="Z110" s="115"/>
      <c r="AA110" s="115"/>
      <c r="AB110" s="115"/>
      <c r="AC110" s="110"/>
      <c r="AD110" s="110"/>
      <c r="AE110" s="110"/>
      <c r="AF110" s="110"/>
      <c r="AG110" s="110"/>
    </row>
    <row r="111" spans="1:33" s="126" customFormat="1" ht="15" customHeight="1" x14ac:dyDescent="0.25">
      <c r="A111" s="301" t="s">
        <v>570</v>
      </c>
      <c r="B111" s="301" t="s">
        <v>76</v>
      </c>
      <c r="C111" s="301"/>
      <c r="D111" s="301"/>
      <c r="E111" s="301"/>
      <c r="F111" s="301"/>
      <c r="G111" s="301"/>
      <c r="H111" s="301"/>
      <c r="I111" s="301"/>
      <c r="J111" s="301"/>
      <c r="K111" s="301"/>
      <c r="L111" s="301"/>
      <c r="M111" s="301"/>
      <c r="N111" s="301"/>
      <c r="O111" s="301"/>
      <c r="P111" s="301"/>
      <c r="Q111" s="301"/>
      <c r="R111" s="301"/>
      <c r="S111" s="301"/>
      <c r="T111" s="301"/>
      <c r="U111" s="301"/>
      <c r="V111" s="301"/>
      <c r="W111" s="301"/>
      <c r="X111" s="301"/>
      <c r="Y111" s="301"/>
      <c r="Z111" s="301"/>
      <c r="AA111" s="301"/>
      <c r="AB111" s="301"/>
      <c r="AC111" s="110"/>
      <c r="AD111" s="110"/>
      <c r="AE111" s="110"/>
      <c r="AF111" s="110"/>
      <c r="AG111" s="110"/>
    </row>
    <row r="112" spans="1:33" s="126" customFormat="1" ht="15" customHeight="1" x14ac:dyDescent="0.25">
      <c r="A112" s="114"/>
      <c r="B112" s="115"/>
      <c r="C112" s="115"/>
      <c r="D112" s="115"/>
      <c r="E112" s="115"/>
      <c r="F112" s="115"/>
      <c r="G112" s="115"/>
      <c r="H112" s="115"/>
      <c r="I112" s="115"/>
      <c r="J112" s="115"/>
      <c r="K112" s="115"/>
      <c r="L112" s="115"/>
      <c r="M112" s="115"/>
      <c r="N112" s="115"/>
      <c r="O112" s="115"/>
      <c r="P112" s="115"/>
      <c r="Q112" s="115"/>
      <c r="R112" s="115"/>
      <c r="S112" s="115"/>
      <c r="T112" s="115"/>
      <c r="U112" s="115"/>
      <c r="V112" s="115"/>
      <c r="W112" s="115"/>
      <c r="X112" s="115"/>
      <c r="Y112" s="115"/>
      <c r="Z112" s="115"/>
      <c r="AA112" s="115"/>
      <c r="AB112" s="115"/>
      <c r="AC112" s="110"/>
      <c r="AD112" s="110"/>
      <c r="AE112" s="110"/>
      <c r="AF112" s="110"/>
      <c r="AG112" s="110"/>
    </row>
    <row r="113" spans="1:33" s="126" customFormat="1" ht="15" customHeight="1" x14ac:dyDescent="0.25">
      <c r="A113" s="138" t="s">
        <v>19</v>
      </c>
      <c r="B113" s="155">
        <f t="shared" ref="B113:D115" si="56">+B119+B125</f>
        <v>29986</v>
      </c>
      <c r="C113" s="155">
        <f t="shared" si="56"/>
        <v>17849</v>
      </c>
      <c r="D113" s="155">
        <f t="shared" si="56"/>
        <v>12137</v>
      </c>
      <c r="E113" s="155"/>
      <c r="F113" s="155">
        <f t="shared" ref="F113:H115" si="57">+F119+F125</f>
        <v>10654</v>
      </c>
      <c r="G113" s="155">
        <f t="shared" si="57"/>
        <v>6483</v>
      </c>
      <c r="H113" s="155">
        <f t="shared" si="57"/>
        <v>4171</v>
      </c>
      <c r="I113" s="155"/>
      <c r="J113" s="155">
        <f t="shared" ref="J113:L115" si="58">+J119+J125</f>
        <v>7339</v>
      </c>
      <c r="K113" s="155">
        <f t="shared" si="58"/>
        <v>4386</v>
      </c>
      <c r="L113" s="155">
        <f t="shared" si="58"/>
        <v>2953</v>
      </c>
      <c r="M113" s="155"/>
      <c r="N113" s="155">
        <f t="shared" ref="N113:P115" si="59">+N119+N125</f>
        <v>3535</v>
      </c>
      <c r="O113" s="155">
        <f t="shared" si="59"/>
        <v>2173</v>
      </c>
      <c r="P113" s="155">
        <f t="shared" si="59"/>
        <v>1362</v>
      </c>
      <c r="Q113" s="155"/>
      <c r="R113" s="155">
        <f t="shared" ref="R113:T115" si="60">+R119+R125</f>
        <v>6427</v>
      </c>
      <c r="S113" s="155">
        <f t="shared" si="60"/>
        <v>3664</v>
      </c>
      <c r="T113" s="155">
        <f t="shared" si="60"/>
        <v>2763</v>
      </c>
      <c r="U113" s="155"/>
      <c r="V113" s="155">
        <f t="shared" ref="V113:X115" si="61">+V119+V125</f>
        <v>1761</v>
      </c>
      <c r="W113" s="155">
        <f t="shared" si="61"/>
        <v>989</v>
      </c>
      <c r="X113" s="155">
        <f t="shared" si="61"/>
        <v>772</v>
      </c>
      <c r="Y113" s="155"/>
      <c r="Z113" s="155">
        <f t="shared" ref="Z113:AB115" si="62">+Z119+Z125</f>
        <v>270</v>
      </c>
      <c r="AA113" s="155">
        <f t="shared" si="62"/>
        <v>154</v>
      </c>
      <c r="AB113" s="155">
        <f t="shared" si="62"/>
        <v>116</v>
      </c>
      <c r="AC113" s="110"/>
      <c r="AD113" s="110"/>
      <c r="AE113" s="110"/>
      <c r="AF113" s="110"/>
      <c r="AG113" s="110"/>
    </row>
    <row r="114" spans="1:33" s="126" customFormat="1" ht="15" customHeight="1" x14ac:dyDescent="0.25">
      <c r="A114" s="118" t="s">
        <v>73</v>
      </c>
      <c r="B114" s="117">
        <f t="shared" si="56"/>
        <v>28882</v>
      </c>
      <c r="C114" s="117">
        <f t="shared" si="56"/>
        <v>17127</v>
      </c>
      <c r="D114" s="117">
        <f t="shared" si="56"/>
        <v>11755</v>
      </c>
      <c r="E114" s="117"/>
      <c r="F114" s="117">
        <f t="shared" si="57"/>
        <v>10331</v>
      </c>
      <c r="G114" s="117">
        <f t="shared" si="57"/>
        <v>6278</v>
      </c>
      <c r="H114" s="117">
        <f t="shared" si="57"/>
        <v>4053</v>
      </c>
      <c r="I114" s="117"/>
      <c r="J114" s="117">
        <f t="shared" si="58"/>
        <v>7145</v>
      </c>
      <c r="K114" s="117">
        <f t="shared" si="58"/>
        <v>4254</v>
      </c>
      <c r="L114" s="117">
        <f t="shared" si="58"/>
        <v>2891</v>
      </c>
      <c r="M114" s="117"/>
      <c r="N114" s="117">
        <f t="shared" si="59"/>
        <v>3392</v>
      </c>
      <c r="O114" s="117">
        <f t="shared" si="59"/>
        <v>2073</v>
      </c>
      <c r="P114" s="117">
        <f t="shared" si="59"/>
        <v>1319</v>
      </c>
      <c r="Q114" s="117"/>
      <c r="R114" s="117">
        <f t="shared" si="60"/>
        <v>6051</v>
      </c>
      <c r="S114" s="117">
        <f t="shared" si="60"/>
        <v>3423</v>
      </c>
      <c r="T114" s="117">
        <f t="shared" si="60"/>
        <v>2628</v>
      </c>
      <c r="U114" s="117"/>
      <c r="V114" s="117">
        <f t="shared" si="61"/>
        <v>1700</v>
      </c>
      <c r="W114" s="117">
        <f t="shared" si="61"/>
        <v>950</v>
      </c>
      <c r="X114" s="117">
        <f t="shared" si="61"/>
        <v>750</v>
      </c>
      <c r="Y114" s="117"/>
      <c r="Z114" s="117">
        <f t="shared" si="62"/>
        <v>263</v>
      </c>
      <c r="AA114" s="117">
        <f t="shared" si="62"/>
        <v>149</v>
      </c>
      <c r="AB114" s="117">
        <f t="shared" si="62"/>
        <v>114</v>
      </c>
      <c r="AC114" s="110"/>
      <c r="AD114" s="110"/>
      <c r="AE114" s="110"/>
      <c r="AF114" s="110"/>
      <c r="AG114" s="110"/>
    </row>
    <row r="115" spans="1:33" s="126" customFormat="1" ht="15" customHeight="1" x14ac:dyDescent="0.25">
      <c r="A115" s="118" t="s">
        <v>74</v>
      </c>
      <c r="B115" s="117">
        <f t="shared" si="56"/>
        <v>529</v>
      </c>
      <c r="C115" s="117">
        <f t="shared" si="56"/>
        <v>365</v>
      </c>
      <c r="D115" s="117">
        <f t="shared" si="56"/>
        <v>164</v>
      </c>
      <c r="E115" s="117"/>
      <c r="F115" s="117">
        <f t="shared" si="57"/>
        <v>140</v>
      </c>
      <c r="G115" s="117">
        <f t="shared" si="57"/>
        <v>93</v>
      </c>
      <c r="H115" s="117">
        <f t="shared" si="57"/>
        <v>47</v>
      </c>
      <c r="I115" s="117"/>
      <c r="J115" s="117">
        <f t="shared" si="58"/>
        <v>87</v>
      </c>
      <c r="K115" s="117">
        <f t="shared" si="58"/>
        <v>65</v>
      </c>
      <c r="L115" s="117">
        <f t="shared" si="58"/>
        <v>22</v>
      </c>
      <c r="M115" s="117"/>
      <c r="N115" s="117">
        <f t="shared" si="59"/>
        <v>84</v>
      </c>
      <c r="O115" s="117">
        <f t="shared" si="59"/>
        <v>62</v>
      </c>
      <c r="P115" s="117">
        <f t="shared" si="59"/>
        <v>22</v>
      </c>
      <c r="Q115" s="117"/>
      <c r="R115" s="117">
        <f t="shared" si="60"/>
        <v>186</v>
      </c>
      <c r="S115" s="117">
        <f t="shared" si="60"/>
        <v>129</v>
      </c>
      <c r="T115" s="117">
        <f t="shared" si="60"/>
        <v>57</v>
      </c>
      <c r="U115" s="117"/>
      <c r="V115" s="117">
        <f t="shared" si="61"/>
        <v>30</v>
      </c>
      <c r="W115" s="117">
        <f t="shared" si="61"/>
        <v>15</v>
      </c>
      <c r="X115" s="117">
        <f t="shared" si="61"/>
        <v>15</v>
      </c>
      <c r="Y115" s="117"/>
      <c r="Z115" s="117">
        <f t="shared" si="62"/>
        <v>2</v>
      </c>
      <c r="AA115" s="117">
        <f t="shared" si="62"/>
        <v>1</v>
      </c>
      <c r="AB115" s="117">
        <f t="shared" si="62"/>
        <v>1</v>
      </c>
      <c r="AC115" s="110"/>
      <c r="AD115" s="110"/>
      <c r="AE115" s="110"/>
      <c r="AF115" s="110"/>
      <c r="AG115" s="110"/>
    </row>
    <row r="116" spans="1:33" s="126" customFormat="1" ht="15" customHeight="1" x14ac:dyDescent="0.25">
      <c r="A116" s="118" t="s">
        <v>267</v>
      </c>
      <c r="B116" s="117">
        <f>+B122</f>
        <v>575</v>
      </c>
      <c r="C116" s="117">
        <f>+C122</f>
        <v>357</v>
      </c>
      <c r="D116" s="117">
        <f>+D122</f>
        <v>218</v>
      </c>
      <c r="E116" s="117"/>
      <c r="F116" s="117">
        <f>+F122</f>
        <v>183</v>
      </c>
      <c r="G116" s="117">
        <f>+G122</f>
        <v>112</v>
      </c>
      <c r="H116" s="117">
        <f>+H122</f>
        <v>71</v>
      </c>
      <c r="I116" s="117"/>
      <c r="J116" s="117">
        <f>+J122</f>
        <v>107</v>
      </c>
      <c r="K116" s="117">
        <f>+K122</f>
        <v>67</v>
      </c>
      <c r="L116" s="117">
        <f>+L122</f>
        <v>40</v>
      </c>
      <c r="M116" s="117"/>
      <c r="N116" s="117">
        <f>+N122</f>
        <v>59</v>
      </c>
      <c r="O116" s="117">
        <f>+O122</f>
        <v>38</v>
      </c>
      <c r="P116" s="117">
        <f>+P122</f>
        <v>21</v>
      </c>
      <c r="Q116" s="117"/>
      <c r="R116" s="117">
        <f>+R122</f>
        <v>190</v>
      </c>
      <c r="S116" s="117">
        <f>+S122</f>
        <v>112</v>
      </c>
      <c r="T116" s="117">
        <f>+T122</f>
        <v>78</v>
      </c>
      <c r="U116" s="117"/>
      <c r="V116" s="117">
        <f>+V122</f>
        <v>31</v>
      </c>
      <c r="W116" s="117">
        <f>+W122</f>
        <v>24</v>
      </c>
      <c r="X116" s="117">
        <f>+X122</f>
        <v>7</v>
      </c>
      <c r="Y116" s="117"/>
      <c r="Z116" s="117">
        <f>+Z122</f>
        <v>5</v>
      </c>
      <c r="AA116" s="117">
        <f>+AA122</f>
        <v>4</v>
      </c>
      <c r="AB116" s="117">
        <f>+AB122</f>
        <v>1</v>
      </c>
      <c r="AC116" s="110"/>
      <c r="AD116" s="110"/>
      <c r="AE116" s="110"/>
      <c r="AF116" s="110"/>
      <c r="AG116" s="110"/>
    </row>
    <row r="117" spans="1:33" s="126" customFormat="1" ht="15" customHeight="1" x14ac:dyDescent="0.25">
      <c r="A117" s="114"/>
      <c r="B117" s="119"/>
      <c r="C117" s="119"/>
      <c r="D117" s="119"/>
      <c r="E117" s="119"/>
      <c r="F117" s="119"/>
      <c r="G117" s="119"/>
      <c r="H117" s="119"/>
      <c r="I117" s="119"/>
      <c r="J117" s="119"/>
      <c r="K117" s="119"/>
      <c r="L117" s="119"/>
      <c r="M117" s="119"/>
      <c r="N117" s="119"/>
      <c r="O117" s="119"/>
      <c r="P117" s="119"/>
      <c r="Q117" s="119"/>
      <c r="R117" s="119"/>
      <c r="S117" s="119"/>
      <c r="T117" s="119"/>
      <c r="U117" s="119"/>
      <c r="V117" s="119"/>
      <c r="W117" s="119"/>
      <c r="X117" s="119"/>
      <c r="Y117" s="119"/>
      <c r="Z117" s="119"/>
      <c r="AA117" s="119"/>
      <c r="AB117" s="119"/>
      <c r="AC117" s="110"/>
      <c r="AD117" s="110"/>
      <c r="AE117" s="110"/>
      <c r="AF117" s="110"/>
      <c r="AG117" s="110"/>
    </row>
    <row r="118" spans="1:33" s="126" customFormat="1" ht="15" customHeight="1" x14ac:dyDescent="0.25">
      <c r="A118" s="138" t="s">
        <v>568</v>
      </c>
      <c r="B118" s="119"/>
      <c r="C118" s="119"/>
      <c r="D118" s="119"/>
      <c r="E118" s="120"/>
      <c r="F118" s="119"/>
      <c r="G118" s="119"/>
      <c r="H118" s="119"/>
      <c r="I118" s="120"/>
      <c r="J118" s="119"/>
      <c r="K118" s="119"/>
      <c r="L118" s="119"/>
      <c r="M118" s="120"/>
      <c r="N118" s="119"/>
      <c r="O118" s="119"/>
      <c r="P118" s="119"/>
      <c r="Q118" s="120"/>
      <c r="R118" s="119"/>
      <c r="S118" s="119"/>
      <c r="T118" s="119"/>
      <c r="U118" s="120"/>
      <c r="V118" s="119"/>
      <c r="W118" s="119"/>
      <c r="X118" s="119"/>
      <c r="Y118" s="120"/>
      <c r="Z118" s="119"/>
      <c r="AA118" s="119"/>
      <c r="AB118" s="119"/>
      <c r="AC118" s="110"/>
      <c r="AD118" s="110"/>
      <c r="AE118" s="110"/>
      <c r="AF118" s="110"/>
      <c r="AG118" s="110"/>
    </row>
    <row r="119" spans="1:33" s="126" customFormat="1" ht="15" customHeight="1" x14ac:dyDescent="0.25">
      <c r="A119" s="139" t="s">
        <v>19</v>
      </c>
      <c r="B119" s="155">
        <f>SUM(B120:B122)</f>
        <v>25177</v>
      </c>
      <c r="C119" s="155">
        <f>SUM(C120:C122)</f>
        <v>14757</v>
      </c>
      <c r="D119" s="155">
        <f>SUM(D120:D122)</f>
        <v>10420</v>
      </c>
      <c r="E119" s="155"/>
      <c r="F119" s="155">
        <f>SUM(F120:F122)</f>
        <v>9032</v>
      </c>
      <c r="G119" s="155">
        <f>SUM(G120:G122)</f>
        <v>5396</v>
      </c>
      <c r="H119" s="155">
        <f>SUM(H120:H122)</f>
        <v>3636</v>
      </c>
      <c r="I119" s="176"/>
      <c r="J119" s="155">
        <f>SUM(J120:J122)</f>
        <v>6133</v>
      </c>
      <c r="K119" s="155">
        <f>SUM(K120:K122)</f>
        <v>3603</v>
      </c>
      <c r="L119" s="155">
        <f>SUM(L120:L122)</f>
        <v>2530</v>
      </c>
      <c r="M119" s="176"/>
      <c r="N119" s="155">
        <f>SUM(N120:N122)</f>
        <v>3005</v>
      </c>
      <c r="O119" s="155">
        <f>SUM(O120:O122)</f>
        <v>1829</v>
      </c>
      <c r="P119" s="155">
        <f>SUM(P120:P122)</f>
        <v>1176</v>
      </c>
      <c r="Q119" s="176"/>
      <c r="R119" s="155">
        <f>SUM(R120:R122)</f>
        <v>5358</v>
      </c>
      <c r="S119" s="155">
        <f>SUM(S120:S122)</f>
        <v>3023</v>
      </c>
      <c r="T119" s="155">
        <f>SUM(T120:T122)</f>
        <v>2335</v>
      </c>
      <c r="U119" s="176"/>
      <c r="V119" s="155">
        <f>SUM(V120:V122)</f>
        <v>1439</v>
      </c>
      <c r="W119" s="155">
        <f>SUM(W120:W122)</f>
        <v>793</v>
      </c>
      <c r="X119" s="155">
        <f>SUM(X120:X122)</f>
        <v>646</v>
      </c>
      <c r="Y119" s="176"/>
      <c r="Z119" s="155">
        <f>SUM(Z120:Z122)</f>
        <v>210</v>
      </c>
      <c r="AA119" s="155">
        <f>SUM(AA120:AA122)</f>
        <v>113</v>
      </c>
      <c r="AB119" s="155">
        <f>SUM(AB120:AB122)</f>
        <v>97</v>
      </c>
      <c r="AC119" s="110"/>
      <c r="AD119" s="110"/>
      <c r="AE119" s="110"/>
      <c r="AF119" s="110"/>
      <c r="AG119" s="110"/>
    </row>
    <row r="120" spans="1:33" ht="15" customHeight="1" x14ac:dyDescent="0.25">
      <c r="A120" s="118" t="s">
        <v>73</v>
      </c>
      <c r="B120" s="121">
        <f>+'C52-C54'!B120+'C63-C65'!B120</f>
        <v>24083</v>
      </c>
      <c r="C120" s="121">
        <f>+'C52-C54'!C120+'C63-C65'!C120</f>
        <v>14043</v>
      </c>
      <c r="D120" s="121">
        <f>+'C52-C54'!D120+'C63-C65'!D120</f>
        <v>10040</v>
      </c>
      <c r="E120" s="121"/>
      <c r="F120" s="121">
        <f>+'C52-C54'!F120+'C63-C65'!F120</f>
        <v>8711</v>
      </c>
      <c r="G120" s="121">
        <f>+'C52-C54'!G120+'C63-C65'!G120</f>
        <v>5193</v>
      </c>
      <c r="H120" s="121">
        <f>+'C52-C54'!H120+'C63-C65'!H120</f>
        <v>3518</v>
      </c>
      <c r="I120" s="121"/>
      <c r="J120" s="121">
        <f>+'C52-C54'!J120+'C63-C65'!J120</f>
        <v>5941</v>
      </c>
      <c r="K120" s="121">
        <f>+'C52-C54'!K120+'C63-C65'!K120</f>
        <v>3473</v>
      </c>
      <c r="L120" s="121">
        <f>+'C52-C54'!L120+'C63-C65'!L120</f>
        <v>2468</v>
      </c>
      <c r="M120" s="121"/>
      <c r="N120" s="121">
        <f>+'C52-C54'!N120+'C63-C65'!N120</f>
        <v>2864</v>
      </c>
      <c r="O120" s="121">
        <f>+'C52-C54'!O120+'C63-C65'!O120</f>
        <v>1730</v>
      </c>
      <c r="P120" s="121">
        <f>+'C52-C54'!P120+'C63-C65'!P120</f>
        <v>1134</v>
      </c>
      <c r="Q120" s="121"/>
      <c r="R120" s="121">
        <f>+'C52-C54'!R120+'C63-C65'!R120</f>
        <v>4983</v>
      </c>
      <c r="S120" s="121">
        <f>+'C52-C54'!S120+'C63-C65'!S120</f>
        <v>2783</v>
      </c>
      <c r="T120" s="121">
        <f>+'C52-C54'!T120+'C63-C65'!T120</f>
        <v>2200</v>
      </c>
      <c r="U120" s="121"/>
      <c r="V120" s="121">
        <f>+'C52-C54'!V120+'C63-C65'!V120</f>
        <v>1381</v>
      </c>
      <c r="W120" s="121">
        <f>+'C52-C54'!W120+'C63-C65'!W120</f>
        <v>756</v>
      </c>
      <c r="X120" s="121">
        <f>+'C52-C54'!X120+'C63-C65'!X120</f>
        <v>625</v>
      </c>
      <c r="Y120" s="121"/>
      <c r="Z120" s="121">
        <f>+'C52-C54'!Z120+'C63-C65'!Z120</f>
        <v>203</v>
      </c>
      <c r="AA120" s="121">
        <f>+'C52-C54'!AA120+'C63-C65'!AA120</f>
        <v>108</v>
      </c>
      <c r="AB120" s="121">
        <f>+'C52-C54'!AB120+'C63-C65'!AB120</f>
        <v>95</v>
      </c>
    </row>
    <row r="121" spans="1:33" ht="15" customHeight="1" x14ac:dyDescent="0.25">
      <c r="A121" s="118" t="s">
        <v>74</v>
      </c>
      <c r="B121" s="121">
        <f>+'C52-C54'!B121+'C63-C65'!B121</f>
        <v>519</v>
      </c>
      <c r="C121" s="121">
        <f>+'C52-C54'!C121+'C63-C65'!C121</f>
        <v>357</v>
      </c>
      <c r="D121" s="121">
        <f>+'C52-C54'!D121+'C63-C65'!D121</f>
        <v>162</v>
      </c>
      <c r="E121" s="121"/>
      <c r="F121" s="121">
        <f>+'C52-C54'!F121+'C63-C65'!F121</f>
        <v>138</v>
      </c>
      <c r="G121" s="121">
        <f>+'C52-C54'!G121+'C63-C65'!G121</f>
        <v>91</v>
      </c>
      <c r="H121" s="121">
        <f>+'C52-C54'!H121+'C63-C65'!H121</f>
        <v>47</v>
      </c>
      <c r="I121" s="121"/>
      <c r="J121" s="121">
        <f>+'C52-C54'!J121+'C63-C65'!J121</f>
        <v>85</v>
      </c>
      <c r="K121" s="121">
        <f>+'C52-C54'!K121+'C63-C65'!K121</f>
        <v>63</v>
      </c>
      <c r="L121" s="121">
        <f>+'C52-C54'!L121+'C63-C65'!L121</f>
        <v>22</v>
      </c>
      <c r="M121" s="121"/>
      <c r="N121" s="121">
        <f>+'C52-C54'!N121+'C63-C65'!N121</f>
        <v>82</v>
      </c>
      <c r="O121" s="121">
        <f>+'C52-C54'!O121+'C63-C65'!O121</f>
        <v>61</v>
      </c>
      <c r="P121" s="121">
        <f>+'C52-C54'!P121+'C63-C65'!P121</f>
        <v>21</v>
      </c>
      <c r="Q121" s="121"/>
      <c r="R121" s="121">
        <f>+'C52-C54'!R121+'C63-C65'!R121</f>
        <v>185</v>
      </c>
      <c r="S121" s="121">
        <f>+'C52-C54'!S121+'C63-C65'!S121</f>
        <v>128</v>
      </c>
      <c r="T121" s="121">
        <f>+'C52-C54'!T121+'C63-C65'!T121</f>
        <v>57</v>
      </c>
      <c r="U121" s="121"/>
      <c r="V121" s="121">
        <f>+'C52-C54'!V121+'C63-C65'!V121</f>
        <v>27</v>
      </c>
      <c r="W121" s="121">
        <f>+'C52-C54'!W121+'C63-C65'!W121</f>
        <v>13</v>
      </c>
      <c r="X121" s="121">
        <f>+'C52-C54'!X121+'C63-C65'!X121</f>
        <v>14</v>
      </c>
      <c r="Y121" s="121"/>
      <c r="Z121" s="121">
        <f>+'C52-C54'!Z121+'C63-C65'!Z121</f>
        <v>2</v>
      </c>
      <c r="AA121" s="121">
        <f>+'C52-C54'!AA121+'C63-C65'!AA121</f>
        <v>1</v>
      </c>
      <c r="AB121" s="121">
        <f>+'C52-C54'!AB121+'C63-C65'!AB121</f>
        <v>1</v>
      </c>
    </row>
    <row r="122" spans="1:33" ht="15" customHeight="1" x14ac:dyDescent="0.25">
      <c r="A122" s="118" t="s">
        <v>267</v>
      </c>
      <c r="B122" s="121">
        <f>+'C52-C54'!B122+'C63-C65'!B122</f>
        <v>575</v>
      </c>
      <c r="C122" s="121">
        <f>+'C52-C54'!C122+'C63-C65'!C122</f>
        <v>357</v>
      </c>
      <c r="D122" s="121">
        <f>+'C52-C54'!D122+'C63-C65'!D122</f>
        <v>218</v>
      </c>
      <c r="E122" s="121"/>
      <c r="F122" s="121">
        <f>+'C52-C54'!F122+'C63-C65'!F122</f>
        <v>183</v>
      </c>
      <c r="G122" s="121">
        <f>+'C52-C54'!G122+'C63-C65'!G122</f>
        <v>112</v>
      </c>
      <c r="H122" s="121">
        <f>+'C52-C54'!H122+'C63-C65'!H122</f>
        <v>71</v>
      </c>
      <c r="I122" s="121"/>
      <c r="J122" s="121">
        <f>+'C52-C54'!J122+'C63-C65'!J122</f>
        <v>107</v>
      </c>
      <c r="K122" s="121">
        <f>+'C52-C54'!K122+'C63-C65'!K122</f>
        <v>67</v>
      </c>
      <c r="L122" s="121">
        <f>+'C52-C54'!L122+'C63-C65'!L122</f>
        <v>40</v>
      </c>
      <c r="M122" s="121"/>
      <c r="N122" s="121">
        <f>+'C52-C54'!N122+'C63-C65'!N122</f>
        <v>59</v>
      </c>
      <c r="O122" s="121">
        <f>+'C52-C54'!O122+'C63-C65'!O122</f>
        <v>38</v>
      </c>
      <c r="P122" s="121">
        <f>+'C52-C54'!P122+'C63-C65'!P122</f>
        <v>21</v>
      </c>
      <c r="Q122" s="121"/>
      <c r="R122" s="121">
        <f>+'C52-C54'!R122+'C63-C65'!R122</f>
        <v>190</v>
      </c>
      <c r="S122" s="121">
        <f>+'C52-C54'!S122+'C63-C65'!S122</f>
        <v>112</v>
      </c>
      <c r="T122" s="121">
        <f>+'C52-C54'!T122+'C63-C65'!T122</f>
        <v>78</v>
      </c>
      <c r="U122" s="121"/>
      <c r="V122" s="121">
        <f>+'C52-C54'!V122+'C63-C65'!V122</f>
        <v>31</v>
      </c>
      <c r="W122" s="121">
        <f>+'C52-C54'!W122+'C63-C65'!W122</f>
        <v>24</v>
      </c>
      <c r="X122" s="121">
        <f>+'C52-C54'!X122+'C63-C65'!X122</f>
        <v>7</v>
      </c>
      <c r="Y122" s="121"/>
      <c r="Z122" s="121">
        <f>+'C52-C54'!Z122+'C63-C65'!Z122</f>
        <v>5</v>
      </c>
      <c r="AA122" s="121">
        <f>+'C52-C54'!AA122+'C63-C65'!AA122</f>
        <v>4</v>
      </c>
      <c r="AB122" s="121">
        <f>+'C52-C54'!AB122+'C63-C65'!AB122</f>
        <v>1</v>
      </c>
    </row>
    <row r="123" spans="1:33" ht="15" customHeight="1" x14ac:dyDescent="0.25">
      <c r="A123" s="118"/>
      <c r="B123" s="121"/>
      <c r="C123" s="121"/>
      <c r="D123" s="121"/>
      <c r="E123" s="121"/>
      <c r="F123" s="121"/>
      <c r="G123" s="121"/>
      <c r="H123" s="121"/>
      <c r="I123" s="121"/>
      <c r="J123" s="121"/>
      <c r="K123" s="121"/>
      <c r="L123" s="121"/>
      <c r="M123" s="121"/>
      <c r="N123" s="121"/>
      <c r="O123" s="121"/>
      <c r="P123" s="121"/>
      <c r="Q123" s="121"/>
      <c r="R123" s="121"/>
      <c r="S123" s="121"/>
      <c r="T123" s="121"/>
      <c r="U123" s="121"/>
      <c r="V123" s="121"/>
      <c r="W123" s="121"/>
      <c r="X123" s="121"/>
      <c r="Y123" s="121"/>
      <c r="Z123" s="121"/>
      <c r="AA123" s="121"/>
      <c r="AB123" s="121"/>
    </row>
    <row r="124" spans="1:33" ht="15" customHeight="1" x14ac:dyDescent="0.25">
      <c r="A124" s="127" t="s">
        <v>569</v>
      </c>
      <c r="B124" s="121"/>
      <c r="C124" s="121"/>
      <c r="D124" s="121"/>
      <c r="E124" s="121"/>
      <c r="F124" s="121"/>
      <c r="G124" s="121"/>
      <c r="H124" s="121"/>
      <c r="I124" s="121"/>
      <c r="J124" s="121"/>
      <c r="K124" s="121"/>
      <c r="L124" s="121"/>
      <c r="M124" s="121"/>
      <c r="N124" s="121"/>
      <c r="O124" s="121"/>
      <c r="P124" s="121"/>
      <c r="Q124" s="121"/>
      <c r="R124" s="121"/>
      <c r="S124" s="121"/>
      <c r="T124" s="121"/>
      <c r="U124" s="121"/>
      <c r="V124" s="121"/>
      <c r="W124" s="121"/>
      <c r="X124" s="121"/>
      <c r="Y124" s="121"/>
      <c r="Z124" s="121"/>
      <c r="AA124" s="121"/>
      <c r="AB124" s="121"/>
    </row>
    <row r="125" spans="1:33" s="126" customFormat="1" ht="15" customHeight="1" x14ac:dyDescent="0.25">
      <c r="A125" s="139" t="s">
        <v>19</v>
      </c>
      <c r="B125" s="155">
        <f>SUM(B126:B128)</f>
        <v>4809</v>
      </c>
      <c r="C125" s="155">
        <f>SUM(C126:C128)</f>
        <v>3092</v>
      </c>
      <c r="D125" s="155">
        <f>SUM(D126:D128)</f>
        <v>1717</v>
      </c>
      <c r="E125" s="155"/>
      <c r="F125" s="155">
        <f>SUM(F126:F128)</f>
        <v>1622</v>
      </c>
      <c r="G125" s="155">
        <f>SUM(G126:G128)</f>
        <v>1087</v>
      </c>
      <c r="H125" s="155">
        <f>SUM(H126:H128)</f>
        <v>535</v>
      </c>
      <c r="I125" s="176"/>
      <c r="J125" s="155">
        <f>SUM(J126:J128)</f>
        <v>1206</v>
      </c>
      <c r="K125" s="155">
        <f>SUM(K126:K128)</f>
        <v>783</v>
      </c>
      <c r="L125" s="155">
        <f>SUM(L126:L128)</f>
        <v>423</v>
      </c>
      <c r="M125" s="176"/>
      <c r="N125" s="155">
        <f>SUM(N126:N128)</f>
        <v>530</v>
      </c>
      <c r="O125" s="155">
        <f>SUM(O126:O128)</f>
        <v>344</v>
      </c>
      <c r="P125" s="155">
        <f>SUM(P126:P128)</f>
        <v>186</v>
      </c>
      <c r="Q125" s="176"/>
      <c r="R125" s="155">
        <f>SUM(R126:R128)</f>
        <v>1069</v>
      </c>
      <c r="S125" s="155">
        <f>SUM(S126:S128)</f>
        <v>641</v>
      </c>
      <c r="T125" s="155">
        <f>SUM(T126:T128)</f>
        <v>428</v>
      </c>
      <c r="U125" s="176"/>
      <c r="V125" s="155">
        <f>SUM(V126:V128)</f>
        <v>322</v>
      </c>
      <c r="W125" s="155">
        <f>SUM(W126:W128)</f>
        <v>196</v>
      </c>
      <c r="X125" s="155">
        <f>SUM(X126:X128)</f>
        <v>126</v>
      </c>
      <c r="Y125" s="176"/>
      <c r="Z125" s="155">
        <f>SUM(Z126:Z128)</f>
        <v>60</v>
      </c>
      <c r="AA125" s="155">
        <f>SUM(AA126:AA128)</f>
        <v>41</v>
      </c>
      <c r="AB125" s="155">
        <f>SUM(AB126:AB128)</f>
        <v>19</v>
      </c>
      <c r="AC125" s="110"/>
      <c r="AD125" s="110"/>
      <c r="AE125" s="110"/>
      <c r="AF125" s="110"/>
      <c r="AG125" s="110"/>
    </row>
    <row r="126" spans="1:33" ht="15" customHeight="1" x14ac:dyDescent="0.25">
      <c r="A126" s="118" t="s">
        <v>73</v>
      </c>
      <c r="B126" s="121">
        <f>+'C52-C54'!B126+'C63-C65'!B126</f>
        <v>4799</v>
      </c>
      <c r="C126" s="121">
        <f>+'C52-C54'!C126+'C63-C65'!C126</f>
        <v>3084</v>
      </c>
      <c r="D126" s="121">
        <f>+'C52-C54'!D126+'C63-C65'!D126</f>
        <v>1715</v>
      </c>
      <c r="E126" s="121"/>
      <c r="F126" s="121">
        <f>+'C52-C54'!F126+'C63-C65'!F126</f>
        <v>1620</v>
      </c>
      <c r="G126" s="121">
        <f>+'C52-C54'!G126+'C63-C65'!G126</f>
        <v>1085</v>
      </c>
      <c r="H126" s="121">
        <f>+'C52-C54'!H126+'C63-C65'!H126</f>
        <v>535</v>
      </c>
      <c r="I126" s="121"/>
      <c r="J126" s="121">
        <f>+'C52-C54'!J126+'C63-C65'!J126</f>
        <v>1204</v>
      </c>
      <c r="K126" s="121">
        <f>+'C52-C54'!K126+'C63-C65'!K126</f>
        <v>781</v>
      </c>
      <c r="L126" s="121">
        <f>+'C52-C54'!L126+'C63-C65'!L126</f>
        <v>423</v>
      </c>
      <c r="M126" s="121"/>
      <c r="N126" s="121">
        <f>+'C52-C54'!N126+'C63-C65'!N126</f>
        <v>528</v>
      </c>
      <c r="O126" s="121">
        <f>+'C52-C54'!O126+'C63-C65'!O126</f>
        <v>343</v>
      </c>
      <c r="P126" s="121">
        <f>+'C52-C54'!P126+'C63-C65'!P126</f>
        <v>185</v>
      </c>
      <c r="Q126" s="121"/>
      <c r="R126" s="121">
        <f>+'C52-C54'!R126+'C63-C65'!R126</f>
        <v>1068</v>
      </c>
      <c r="S126" s="121">
        <f>+'C52-C54'!S126+'C63-C65'!S126</f>
        <v>640</v>
      </c>
      <c r="T126" s="121">
        <f>+'C52-C54'!T126+'C63-C65'!T126</f>
        <v>428</v>
      </c>
      <c r="U126" s="121"/>
      <c r="V126" s="121">
        <f>+'C52-C54'!V126+'C63-C65'!V126</f>
        <v>319</v>
      </c>
      <c r="W126" s="121">
        <f>+'C52-C54'!W126+'C63-C65'!W126</f>
        <v>194</v>
      </c>
      <c r="X126" s="121">
        <f>+'C52-C54'!X126+'C63-C65'!X126</f>
        <v>125</v>
      </c>
      <c r="Y126" s="121"/>
      <c r="Z126" s="121">
        <f>+'C52-C54'!Z126+'C63-C65'!Z126</f>
        <v>60</v>
      </c>
      <c r="AA126" s="121">
        <f>+'C52-C54'!AA126+'C63-C65'!AA126</f>
        <v>41</v>
      </c>
      <c r="AB126" s="121">
        <f>+'C52-C54'!AB126+'C63-C65'!AB126</f>
        <v>19</v>
      </c>
    </row>
    <row r="127" spans="1:33" ht="15" customHeight="1" x14ac:dyDescent="0.25">
      <c r="A127" s="118" t="s">
        <v>74</v>
      </c>
      <c r="B127" s="121">
        <f>+'C52-C54'!B127+'C63-C65'!B127</f>
        <v>10</v>
      </c>
      <c r="C127" s="121">
        <f>+'C52-C54'!C127+'C63-C65'!C127</f>
        <v>8</v>
      </c>
      <c r="D127" s="121">
        <f>+'C52-C54'!D127+'C63-C65'!D127</f>
        <v>2</v>
      </c>
      <c r="E127" s="121"/>
      <c r="F127" s="121">
        <f>+'C52-C54'!F127+'C63-C65'!F127</f>
        <v>2</v>
      </c>
      <c r="G127" s="121">
        <f>+'C52-C54'!G127+'C63-C65'!G127</f>
        <v>2</v>
      </c>
      <c r="H127" s="121">
        <f>+'C52-C54'!H127+'C63-C65'!H127</f>
        <v>0</v>
      </c>
      <c r="I127" s="121"/>
      <c r="J127" s="121">
        <f>+'C52-C54'!J127+'C63-C65'!J127</f>
        <v>2</v>
      </c>
      <c r="K127" s="121">
        <f>+'C52-C54'!K127+'C63-C65'!K127</f>
        <v>2</v>
      </c>
      <c r="L127" s="121">
        <f>+'C52-C54'!L127+'C63-C65'!L127</f>
        <v>0</v>
      </c>
      <c r="M127" s="121"/>
      <c r="N127" s="121">
        <f>+'C52-C54'!N127+'C63-C65'!N127</f>
        <v>2</v>
      </c>
      <c r="O127" s="121">
        <f>+'C52-C54'!O127+'C63-C65'!O127</f>
        <v>1</v>
      </c>
      <c r="P127" s="121">
        <f>+'C52-C54'!P127+'C63-C65'!P127</f>
        <v>1</v>
      </c>
      <c r="Q127" s="121"/>
      <c r="R127" s="121">
        <f>+'C52-C54'!R127+'C63-C65'!R127</f>
        <v>1</v>
      </c>
      <c r="S127" s="121">
        <f>+'C52-C54'!S127+'C63-C65'!S127</f>
        <v>1</v>
      </c>
      <c r="T127" s="121">
        <f>+'C52-C54'!T127+'C63-C65'!T127</f>
        <v>0</v>
      </c>
      <c r="U127" s="121"/>
      <c r="V127" s="121">
        <f>+'C52-C54'!V127+'C63-C65'!V127</f>
        <v>3</v>
      </c>
      <c r="W127" s="121">
        <f>+'C52-C54'!W127+'C63-C65'!W127</f>
        <v>2</v>
      </c>
      <c r="X127" s="121">
        <f>+'C52-C54'!X127+'C63-C65'!X127</f>
        <v>1</v>
      </c>
      <c r="Y127" s="121"/>
      <c r="Z127" s="121">
        <f>+'C52-C54'!Z127+'C63-C65'!Z127</f>
        <v>0</v>
      </c>
      <c r="AA127" s="121">
        <f>+'C52-C54'!AA127+'C63-C65'!AA127</f>
        <v>0</v>
      </c>
      <c r="AB127" s="121">
        <f>+'C52-C54'!AB127+'C63-C65'!AB127</f>
        <v>0</v>
      </c>
    </row>
    <row r="128" spans="1:33" ht="15" customHeight="1" x14ac:dyDescent="0.25">
      <c r="A128" s="118" t="s">
        <v>267</v>
      </c>
      <c r="B128" s="121">
        <f>+'C52-C54'!B128+'C63-C65'!B128</f>
        <v>0</v>
      </c>
      <c r="C128" s="121">
        <f>+'C52-C54'!C128+'C63-C65'!C128</f>
        <v>0</v>
      </c>
      <c r="D128" s="121">
        <f>+'C52-C54'!D128+'C63-C65'!D128</f>
        <v>0</v>
      </c>
      <c r="E128" s="121"/>
      <c r="F128" s="121">
        <f>+'C52-C54'!F128+'C63-C65'!F128</f>
        <v>0</v>
      </c>
      <c r="G128" s="121">
        <f>+'C52-C54'!G128+'C63-C65'!G128</f>
        <v>0</v>
      </c>
      <c r="H128" s="121">
        <f>+'C52-C54'!H128+'C63-C65'!H128</f>
        <v>0</v>
      </c>
      <c r="I128" s="121"/>
      <c r="J128" s="121">
        <f>+'C52-C54'!J128+'C63-C65'!J128</f>
        <v>0</v>
      </c>
      <c r="K128" s="121">
        <f>+'C52-C54'!K128+'C63-C65'!K128</f>
        <v>0</v>
      </c>
      <c r="L128" s="121">
        <f>+'C52-C54'!L128+'C63-C65'!L128</f>
        <v>0</v>
      </c>
      <c r="M128" s="121"/>
      <c r="N128" s="121">
        <f>+'C52-C54'!N128+'C63-C65'!N128</f>
        <v>0</v>
      </c>
      <c r="O128" s="121">
        <f>+'C52-C54'!O128+'C63-C65'!O128</f>
        <v>0</v>
      </c>
      <c r="P128" s="121">
        <f>+'C52-C54'!P128+'C63-C65'!P128</f>
        <v>0</v>
      </c>
      <c r="Q128" s="121"/>
      <c r="R128" s="121">
        <f>+'C52-C54'!R128+'C63-C65'!R128</f>
        <v>0</v>
      </c>
      <c r="S128" s="121">
        <f>+'C52-C54'!S128+'C63-C65'!S128</f>
        <v>0</v>
      </c>
      <c r="T128" s="121">
        <f>+'C52-C54'!T128+'C63-C65'!T128</f>
        <v>0</v>
      </c>
      <c r="U128" s="121"/>
      <c r="V128" s="121">
        <f>+'C52-C54'!V128+'C63-C65'!V128</f>
        <v>0</v>
      </c>
      <c r="W128" s="121">
        <f>+'C52-C54'!W128+'C63-C65'!W128</f>
        <v>0</v>
      </c>
      <c r="X128" s="121">
        <f>+'C52-C54'!X128+'C63-C65'!X128</f>
        <v>0</v>
      </c>
      <c r="Y128" s="121"/>
      <c r="Z128" s="121">
        <f>+'C52-C54'!Z128+'C63-C65'!Z128</f>
        <v>0</v>
      </c>
      <c r="AA128" s="121">
        <f>+'C52-C54'!AA128+'C63-C65'!AA128</f>
        <v>0</v>
      </c>
      <c r="AB128" s="121">
        <f>+'C52-C54'!AB128+'C63-C65'!AB128</f>
        <v>0</v>
      </c>
    </row>
    <row r="129" spans="1:33" ht="15" customHeight="1" x14ac:dyDescent="0.25">
      <c r="A129" s="118"/>
      <c r="B129" s="121"/>
      <c r="C129" s="121"/>
      <c r="D129" s="121"/>
      <c r="E129" s="121"/>
      <c r="F129" s="121"/>
      <c r="G129" s="121"/>
      <c r="H129" s="121"/>
      <c r="I129" s="121"/>
      <c r="J129" s="121"/>
      <c r="K129" s="121"/>
      <c r="L129" s="121"/>
      <c r="M129" s="121"/>
      <c r="N129" s="121"/>
      <c r="O129" s="121"/>
      <c r="P129" s="121"/>
      <c r="Q129" s="121"/>
      <c r="R129" s="121"/>
      <c r="S129" s="121"/>
      <c r="T129" s="121"/>
      <c r="U129" s="121"/>
      <c r="V129" s="121"/>
      <c r="W129" s="121"/>
      <c r="X129" s="121"/>
      <c r="Y129" s="121"/>
      <c r="Z129" s="121"/>
      <c r="AA129" s="121"/>
      <c r="AB129" s="121"/>
    </row>
    <row r="130" spans="1:33" s="126" customFormat="1" ht="15" customHeight="1" x14ac:dyDescent="0.25">
      <c r="A130" s="301" t="s">
        <v>571</v>
      </c>
      <c r="B130" s="301"/>
      <c r="C130" s="301"/>
      <c r="D130" s="301"/>
      <c r="E130" s="301"/>
      <c r="F130" s="301"/>
      <c r="G130" s="301"/>
      <c r="H130" s="301"/>
      <c r="I130" s="301"/>
      <c r="J130" s="301"/>
      <c r="K130" s="301"/>
      <c r="L130" s="301"/>
      <c r="M130" s="301"/>
      <c r="N130" s="301"/>
      <c r="O130" s="301"/>
      <c r="P130" s="301"/>
      <c r="Q130" s="301"/>
      <c r="R130" s="301"/>
      <c r="S130" s="301"/>
      <c r="T130" s="301"/>
      <c r="U130" s="301"/>
      <c r="V130" s="301"/>
      <c r="W130" s="301"/>
      <c r="X130" s="301"/>
      <c r="Y130" s="301"/>
      <c r="Z130" s="301"/>
      <c r="AA130" s="301"/>
      <c r="AB130" s="301"/>
      <c r="AC130" s="110"/>
      <c r="AD130" s="110"/>
      <c r="AE130" s="110"/>
      <c r="AF130" s="110"/>
      <c r="AG130" s="110"/>
    </row>
    <row r="131" spans="1:33" s="126" customFormat="1" ht="15" customHeight="1" x14ac:dyDescent="0.25">
      <c r="A131" s="114"/>
      <c r="B131" s="115"/>
      <c r="C131" s="115"/>
      <c r="D131" s="115"/>
      <c r="E131" s="115"/>
      <c r="F131" s="115"/>
      <c r="G131" s="115"/>
      <c r="H131" s="115"/>
      <c r="I131" s="115"/>
      <c r="J131" s="115"/>
      <c r="K131" s="115"/>
      <c r="L131" s="115"/>
      <c r="M131" s="115"/>
      <c r="N131" s="115"/>
      <c r="O131" s="115"/>
      <c r="P131" s="115"/>
      <c r="Q131" s="115"/>
      <c r="R131" s="115"/>
      <c r="S131" s="115"/>
      <c r="T131" s="115"/>
      <c r="U131" s="115"/>
      <c r="V131" s="115"/>
      <c r="W131" s="115"/>
      <c r="X131" s="115"/>
      <c r="Y131" s="115"/>
      <c r="Z131" s="115"/>
      <c r="AA131" s="115"/>
      <c r="AB131" s="115"/>
      <c r="AC131" s="110"/>
      <c r="AD131" s="110"/>
      <c r="AE131" s="110"/>
      <c r="AF131" s="110"/>
      <c r="AG131" s="110"/>
    </row>
    <row r="132" spans="1:33" s="126" customFormat="1" ht="15" customHeight="1" x14ac:dyDescent="0.25">
      <c r="A132" s="115" t="s">
        <v>19</v>
      </c>
      <c r="B132" s="177">
        <f t="shared" ref="B132:D135" si="63">+B113/(B113+B12+B62)*100</f>
        <v>10.015765494943016</v>
      </c>
      <c r="C132" s="177">
        <f t="shared" si="63"/>
        <v>12.044103456885093</v>
      </c>
      <c r="D132" s="177">
        <f t="shared" si="63"/>
        <v>8.0275942351065872</v>
      </c>
      <c r="E132" s="177"/>
      <c r="F132" s="177">
        <f t="shared" ref="F132:H135" si="64">+F113/(F113+F12+F62)*100</f>
        <v>14.017683279827379</v>
      </c>
      <c r="G132" s="177">
        <f t="shared" si="64"/>
        <v>16.434293246805922</v>
      </c>
      <c r="H132" s="177">
        <f t="shared" si="64"/>
        <v>11.409891673049568</v>
      </c>
      <c r="I132" s="177"/>
      <c r="J132" s="177">
        <f t="shared" ref="J132:L135" si="65">+J113/(J113+J12+J62)*100</f>
        <v>11.655126413416339</v>
      </c>
      <c r="K132" s="177">
        <f t="shared" si="65"/>
        <v>13.773827842854002</v>
      </c>
      <c r="L132" s="177">
        <f t="shared" si="65"/>
        <v>9.4875502008032129</v>
      </c>
      <c r="M132" s="177"/>
      <c r="N132" s="177">
        <f t="shared" ref="N132:P135" si="66">+N113/(N113+N12+N62)*100</f>
        <v>6.6611392715144433</v>
      </c>
      <c r="O132" s="177">
        <f t="shared" si="66"/>
        <v>8.3202511773940344</v>
      </c>
      <c r="P132" s="177">
        <f t="shared" si="66"/>
        <v>5.0534283170080148</v>
      </c>
      <c r="Q132" s="177"/>
      <c r="R132" s="177">
        <f t="shared" ref="R132:T135" si="67">+R113/(R113+R12+R62)*100</f>
        <v>12.11589940806093</v>
      </c>
      <c r="S132" s="177">
        <f t="shared" si="67"/>
        <v>14.309146293837383</v>
      </c>
      <c r="T132" s="177">
        <f t="shared" si="67"/>
        <v>10.06924198250729</v>
      </c>
      <c r="U132" s="177"/>
      <c r="V132" s="177">
        <f t="shared" ref="V132:X135" si="68">+V113/(V113+V12+V62)*100</f>
        <v>4.0929692039511911</v>
      </c>
      <c r="W132" s="177">
        <f t="shared" si="68"/>
        <v>4.9292264752791066</v>
      </c>
      <c r="X132" s="177">
        <f t="shared" si="68"/>
        <v>3.362222899699491</v>
      </c>
      <c r="Y132" s="177"/>
      <c r="Z132" s="177">
        <f t="shared" ref="Z132:AB135" si="69">+Z113/(Z113+Z12+Z62)*100</f>
        <v>2.3944661227385597</v>
      </c>
      <c r="AA132" s="177">
        <f t="shared" si="69"/>
        <v>3.0084000781402618</v>
      </c>
      <c r="AB132" s="177">
        <f t="shared" si="69"/>
        <v>1.8840344323534188</v>
      </c>
      <c r="AC132" s="110"/>
      <c r="AD132" s="110"/>
      <c r="AE132" s="110"/>
      <c r="AF132" s="110"/>
      <c r="AG132" s="110"/>
    </row>
    <row r="133" spans="1:33" s="126" customFormat="1" ht="15" customHeight="1" x14ac:dyDescent="0.25">
      <c r="A133" s="110" t="s">
        <v>73</v>
      </c>
      <c r="B133" s="128">
        <f t="shared" si="63"/>
        <v>11.120223313119645</v>
      </c>
      <c r="C133" s="128">
        <f t="shared" si="63"/>
        <v>13.334423319474938</v>
      </c>
      <c r="D133" s="128">
        <f t="shared" si="63"/>
        <v>8.9539392000487492</v>
      </c>
      <c r="E133" s="128"/>
      <c r="F133" s="128">
        <f t="shared" si="64"/>
        <v>15.270346173175275</v>
      </c>
      <c r="G133" s="128">
        <f t="shared" si="64"/>
        <v>17.837254233435619</v>
      </c>
      <c r="H133" s="128">
        <f t="shared" si="64"/>
        <v>12.486906155647299</v>
      </c>
      <c r="I133" s="128"/>
      <c r="J133" s="128">
        <f t="shared" si="65"/>
        <v>12.936575473918632</v>
      </c>
      <c r="K133" s="128">
        <f t="shared" si="65"/>
        <v>15.18689086430331</v>
      </c>
      <c r="L133" s="128">
        <f t="shared" si="65"/>
        <v>10.6208670095518</v>
      </c>
      <c r="M133" s="128"/>
      <c r="N133" s="128">
        <f t="shared" si="66"/>
        <v>7.4971266908319327</v>
      </c>
      <c r="O133" s="128">
        <f t="shared" si="66"/>
        <v>9.3357351947759515</v>
      </c>
      <c r="P133" s="128">
        <f t="shared" si="66"/>
        <v>5.7250748730413648</v>
      </c>
      <c r="Q133" s="128"/>
      <c r="R133" s="128">
        <f t="shared" si="67"/>
        <v>13.375035918746271</v>
      </c>
      <c r="S133" s="128">
        <f t="shared" si="67"/>
        <v>15.753140963689081</v>
      </c>
      <c r="T133" s="128">
        <f t="shared" si="67"/>
        <v>11.177271180673698</v>
      </c>
      <c r="U133" s="128"/>
      <c r="V133" s="128">
        <f t="shared" si="68"/>
        <v>4.74502470204036</v>
      </c>
      <c r="W133" s="128">
        <f t="shared" si="68"/>
        <v>5.7387942491240791</v>
      </c>
      <c r="X133" s="128">
        <f t="shared" si="68"/>
        <v>3.8914543662117986</v>
      </c>
      <c r="Y133" s="128"/>
      <c r="Z133" s="128">
        <f t="shared" si="69"/>
        <v>2.4981003039513681</v>
      </c>
      <c r="AA133" s="128">
        <f t="shared" si="69"/>
        <v>3.1388245207499472</v>
      </c>
      <c r="AB133" s="128">
        <f t="shared" si="69"/>
        <v>1.9719771665801764</v>
      </c>
      <c r="AC133" s="110"/>
      <c r="AD133" s="110"/>
      <c r="AE133" s="110"/>
      <c r="AF133" s="110"/>
      <c r="AG133" s="110"/>
    </row>
    <row r="134" spans="1:33" s="126" customFormat="1" ht="15" customHeight="1" x14ac:dyDescent="0.25">
      <c r="A134" s="110" t="s">
        <v>74</v>
      </c>
      <c r="B134" s="128">
        <f t="shared" si="63"/>
        <v>1.8886786390088901</v>
      </c>
      <c r="C134" s="128">
        <f t="shared" si="63"/>
        <v>2.5601458932454233</v>
      </c>
      <c r="D134" s="128">
        <f t="shared" si="63"/>
        <v>1.1925538103548576</v>
      </c>
      <c r="E134" s="128"/>
      <c r="F134" s="128">
        <f t="shared" si="64"/>
        <v>2.3761031907671417</v>
      </c>
      <c r="G134" s="128">
        <f t="shared" si="64"/>
        <v>3.0332681017612524</v>
      </c>
      <c r="H134" s="128">
        <f t="shared" si="64"/>
        <v>1.6631280962491155</v>
      </c>
      <c r="I134" s="128"/>
      <c r="J134" s="128">
        <f t="shared" si="65"/>
        <v>1.5823935976718808</v>
      </c>
      <c r="K134" s="128">
        <f t="shared" si="65"/>
        <v>2.3247496423462088</v>
      </c>
      <c r="L134" s="128">
        <f t="shared" si="65"/>
        <v>0.81421169504071056</v>
      </c>
      <c r="M134" s="128"/>
      <c r="N134" s="128">
        <f t="shared" si="66"/>
        <v>1.48619957537155</v>
      </c>
      <c r="O134" s="128">
        <f t="shared" si="66"/>
        <v>2.153525529697812</v>
      </c>
      <c r="P134" s="128">
        <f t="shared" si="66"/>
        <v>0.7933645870897944</v>
      </c>
      <c r="Q134" s="128"/>
      <c r="R134" s="128">
        <f t="shared" si="67"/>
        <v>3.3855114670549691</v>
      </c>
      <c r="S134" s="128">
        <f t="shared" si="67"/>
        <v>4.5793397231096913</v>
      </c>
      <c r="T134" s="128">
        <f t="shared" si="67"/>
        <v>2.129249159506911</v>
      </c>
      <c r="U134" s="128"/>
      <c r="V134" s="128">
        <f t="shared" si="68"/>
        <v>0.58433969614335801</v>
      </c>
      <c r="W134" s="128">
        <f t="shared" si="68"/>
        <v>0.5859375</v>
      </c>
      <c r="X134" s="128">
        <f t="shared" si="68"/>
        <v>0.58275058275058278</v>
      </c>
      <c r="Y134" s="128"/>
      <c r="Z134" s="128">
        <f t="shared" si="69"/>
        <v>0.58997050147492625</v>
      </c>
      <c r="AA134" s="128">
        <f t="shared" si="69"/>
        <v>0.71942446043165476</v>
      </c>
      <c r="AB134" s="128">
        <f t="shared" si="69"/>
        <v>0.5</v>
      </c>
      <c r="AC134" s="110"/>
      <c r="AD134" s="110"/>
      <c r="AE134" s="110"/>
      <c r="AF134" s="110"/>
      <c r="AG134" s="110"/>
    </row>
    <row r="135" spans="1:33" s="126" customFormat="1" ht="15" customHeight="1" x14ac:dyDescent="0.25">
      <c r="A135" s="110" t="s">
        <v>267</v>
      </c>
      <c r="B135" s="128">
        <f t="shared" si="63"/>
        <v>4.9339282649733995</v>
      </c>
      <c r="C135" s="128">
        <f t="shared" si="63"/>
        <v>6.4932702801018554</v>
      </c>
      <c r="D135" s="128">
        <f t="shared" si="63"/>
        <v>3.5412605588044181</v>
      </c>
      <c r="E135" s="128"/>
      <c r="F135" s="128">
        <f t="shared" si="64"/>
        <v>7.4450772986167619</v>
      </c>
      <c r="G135" s="128">
        <f t="shared" si="64"/>
        <v>9.4435075885328832</v>
      </c>
      <c r="H135" s="128">
        <f t="shared" si="64"/>
        <v>5.5817610062893079</v>
      </c>
      <c r="I135" s="128"/>
      <c r="J135" s="128">
        <f t="shared" si="65"/>
        <v>4.778919160339437</v>
      </c>
      <c r="K135" s="128">
        <f t="shared" si="65"/>
        <v>6.4671814671814669</v>
      </c>
      <c r="L135" s="128">
        <f t="shared" si="65"/>
        <v>3.3250207813798838</v>
      </c>
      <c r="M135" s="128"/>
      <c r="N135" s="128">
        <f t="shared" si="66"/>
        <v>2.7151403589507592</v>
      </c>
      <c r="O135" s="128">
        <f t="shared" si="66"/>
        <v>3.6786060019361084</v>
      </c>
      <c r="P135" s="128">
        <f t="shared" si="66"/>
        <v>1.8421052631578945</v>
      </c>
      <c r="Q135" s="128"/>
      <c r="R135" s="128">
        <f t="shared" si="67"/>
        <v>8.2215491129381224</v>
      </c>
      <c r="S135" s="128">
        <f t="shared" si="67"/>
        <v>10.566037735849058</v>
      </c>
      <c r="T135" s="128">
        <f t="shared" si="67"/>
        <v>6.2350119904076742</v>
      </c>
      <c r="U135" s="128"/>
      <c r="V135" s="128">
        <f t="shared" si="68"/>
        <v>1.501937984496124</v>
      </c>
      <c r="W135" s="128">
        <f t="shared" si="68"/>
        <v>2.5263157894736841</v>
      </c>
      <c r="X135" s="128">
        <f t="shared" si="68"/>
        <v>0.62836624775583483</v>
      </c>
      <c r="Y135" s="128"/>
      <c r="Z135" s="128">
        <f t="shared" si="69"/>
        <v>1.2224938875305624</v>
      </c>
      <c r="AA135" s="128">
        <f t="shared" si="69"/>
        <v>1.7167381974248928</v>
      </c>
      <c r="AB135" s="128">
        <f t="shared" si="69"/>
        <v>0.56818181818181823</v>
      </c>
      <c r="AC135" s="110"/>
      <c r="AD135" s="110"/>
      <c r="AE135" s="110"/>
      <c r="AF135" s="110"/>
      <c r="AG135" s="110"/>
    </row>
    <row r="136" spans="1:33" s="126" customFormat="1" ht="15" customHeight="1" x14ac:dyDescent="0.25">
      <c r="A136" s="129"/>
      <c r="B136" s="130"/>
      <c r="C136" s="130"/>
      <c r="D136" s="130"/>
      <c r="E136" s="130"/>
      <c r="F136" s="130"/>
      <c r="G136" s="130"/>
      <c r="H136" s="130"/>
      <c r="I136" s="130"/>
      <c r="J136" s="130"/>
      <c r="K136" s="130"/>
      <c r="L136" s="130"/>
      <c r="M136" s="130"/>
      <c r="N136" s="130"/>
      <c r="O136" s="130"/>
      <c r="P136" s="130"/>
      <c r="Q136" s="130"/>
      <c r="R136" s="130"/>
      <c r="S136" s="130"/>
      <c r="T136" s="130"/>
      <c r="U136" s="130"/>
      <c r="V136" s="130"/>
      <c r="W136" s="130"/>
      <c r="X136" s="130"/>
      <c r="Y136" s="130"/>
      <c r="Z136" s="130"/>
      <c r="AA136" s="130"/>
      <c r="AB136" s="130"/>
      <c r="AC136" s="110"/>
      <c r="AD136" s="110"/>
      <c r="AE136" s="110"/>
      <c r="AF136" s="110"/>
      <c r="AG136" s="110"/>
    </row>
    <row r="137" spans="1:33" s="126" customFormat="1" ht="15" customHeight="1" x14ac:dyDescent="0.25">
      <c r="A137" s="115" t="s">
        <v>568</v>
      </c>
      <c r="B137" s="130"/>
      <c r="C137" s="130"/>
      <c r="D137" s="130"/>
      <c r="E137" s="131"/>
      <c r="F137" s="130"/>
      <c r="G137" s="130"/>
      <c r="H137" s="130"/>
      <c r="I137" s="131"/>
      <c r="J137" s="130"/>
      <c r="K137" s="130"/>
      <c r="L137" s="130"/>
      <c r="M137" s="131"/>
      <c r="N137" s="130"/>
      <c r="O137" s="130"/>
      <c r="P137" s="130"/>
      <c r="Q137" s="131"/>
      <c r="R137" s="130"/>
      <c r="S137" s="130"/>
      <c r="T137" s="130"/>
      <c r="U137" s="131"/>
      <c r="V137" s="130"/>
      <c r="W137" s="130"/>
      <c r="X137" s="130"/>
      <c r="Y137" s="131"/>
      <c r="Z137" s="130"/>
      <c r="AA137" s="130"/>
      <c r="AB137" s="130"/>
      <c r="AC137" s="110"/>
      <c r="AD137" s="110"/>
      <c r="AE137" s="110"/>
      <c r="AF137" s="110"/>
      <c r="AG137" s="110"/>
    </row>
    <row r="138" spans="1:33" s="126" customFormat="1" ht="15" customHeight="1" x14ac:dyDescent="0.25">
      <c r="A138" s="141" t="s">
        <v>19</v>
      </c>
      <c r="B138" s="177">
        <f t="shared" ref="B138:D141" si="70">+B119/(B119+B18+B68)*100</f>
        <v>11.046371330417118</v>
      </c>
      <c r="C138" s="177">
        <f t="shared" si="70"/>
        <v>13.117916351837861</v>
      </c>
      <c r="D138" s="177">
        <f t="shared" si="70"/>
        <v>9.0274288288600477</v>
      </c>
      <c r="E138" s="177"/>
      <c r="F138" s="177">
        <f t="shared" ref="F138:H141" si="71">+F119/(F119+F18+F68)*100</f>
        <v>15.733547015991359</v>
      </c>
      <c r="G138" s="177">
        <f t="shared" si="71"/>
        <v>18.135376756066414</v>
      </c>
      <c r="H138" s="177">
        <f t="shared" si="71"/>
        <v>13.14913930276291</v>
      </c>
      <c r="I138" s="177"/>
      <c r="J138" s="177">
        <f t="shared" ref="J138:L141" si="72">+J119/(J119+J18+J68)*100</f>
        <v>12.938818565400844</v>
      </c>
      <c r="K138" s="177">
        <f t="shared" si="72"/>
        <v>15.115157108696565</v>
      </c>
      <c r="L138" s="177">
        <f t="shared" si="72"/>
        <v>10.737172685990748</v>
      </c>
      <c r="M138" s="177"/>
      <c r="N138" s="177">
        <f t="shared" ref="N138:P141" si="73">+N119/(N119+N18+N68)*100</f>
        <v>7.4454905847373629</v>
      </c>
      <c r="O138" s="177">
        <f t="shared" si="73"/>
        <v>9.2192146781591813</v>
      </c>
      <c r="P138" s="177">
        <f t="shared" si="73"/>
        <v>5.7307148774426198</v>
      </c>
      <c r="Q138" s="177"/>
      <c r="R138" s="177">
        <f t="shared" ref="R138:T141" si="74">+R119/(R119+R18+R68)*100</f>
        <v>13.099924207232098</v>
      </c>
      <c r="S138" s="177">
        <f t="shared" si="74"/>
        <v>15.343619937062227</v>
      </c>
      <c r="T138" s="177">
        <f t="shared" si="74"/>
        <v>11.014670503325629</v>
      </c>
      <c r="U138" s="177"/>
      <c r="V138" s="177">
        <f t="shared" ref="V138:X141" si="75">+V119/(V119+V18+V68)*100</f>
        <v>4.3113521287113885</v>
      </c>
      <c r="W138" s="177">
        <f t="shared" si="75"/>
        <v>5.1131601005867564</v>
      </c>
      <c r="X138" s="177">
        <f t="shared" si="75"/>
        <v>3.6154018356839042</v>
      </c>
      <c r="Y138" s="177"/>
      <c r="Z138" s="177">
        <f t="shared" ref="Z138:AB141" si="76">+Z119/(Z119+Z18+Z68)*100</f>
        <v>2.4772914946325351</v>
      </c>
      <c r="AA138" s="177">
        <f t="shared" si="76"/>
        <v>2.9320186818889464</v>
      </c>
      <c r="AB138" s="177">
        <f t="shared" si="76"/>
        <v>2.098204629028769</v>
      </c>
      <c r="AC138" s="110"/>
      <c r="AD138" s="110"/>
      <c r="AE138" s="110"/>
      <c r="AF138" s="110"/>
      <c r="AG138" s="110"/>
    </row>
    <row r="139" spans="1:33" ht="15" customHeight="1" x14ac:dyDescent="0.25">
      <c r="A139" s="110" t="s">
        <v>73</v>
      </c>
      <c r="B139" s="128">
        <f t="shared" si="70"/>
        <v>12.746981702314603</v>
      </c>
      <c r="C139" s="128">
        <f t="shared" si="70"/>
        <v>15.086535672464359</v>
      </c>
      <c r="D139" s="128">
        <f t="shared" si="70"/>
        <v>10.474918621150154</v>
      </c>
      <c r="E139" s="132"/>
      <c r="F139" s="128">
        <f t="shared" si="71"/>
        <v>17.706364209199748</v>
      </c>
      <c r="G139" s="128">
        <f t="shared" si="71"/>
        <v>20.307367433129986</v>
      </c>
      <c r="H139" s="128">
        <f t="shared" si="71"/>
        <v>14.891005291005291</v>
      </c>
      <c r="I139" s="132"/>
      <c r="J139" s="128">
        <f t="shared" si="72"/>
        <v>14.927510741475917</v>
      </c>
      <c r="K139" s="128">
        <f t="shared" si="72"/>
        <v>17.293233082706767</v>
      </c>
      <c r="L139" s="128">
        <f t="shared" si="72"/>
        <v>12.517752079529314</v>
      </c>
      <c r="M139" s="132"/>
      <c r="N139" s="128">
        <f t="shared" si="73"/>
        <v>8.7635017288332673</v>
      </c>
      <c r="O139" s="128">
        <f t="shared" si="73"/>
        <v>10.817908954477238</v>
      </c>
      <c r="P139" s="128">
        <f t="shared" si="73"/>
        <v>6.7948948409131766</v>
      </c>
      <c r="Q139" s="132"/>
      <c r="R139" s="128">
        <f t="shared" si="74"/>
        <v>15.001806358381502</v>
      </c>
      <c r="S139" s="128">
        <f t="shared" si="74"/>
        <v>17.505346584476033</v>
      </c>
      <c r="T139" s="128">
        <f t="shared" si="74"/>
        <v>12.703545444046657</v>
      </c>
      <c r="U139" s="132"/>
      <c r="V139" s="128">
        <f t="shared" si="75"/>
        <v>5.2491542818047057</v>
      </c>
      <c r="W139" s="128">
        <f t="shared" si="75"/>
        <v>6.2707365627073655</v>
      </c>
      <c r="X139" s="128">
        <f t="shared" si="75"/>
        <v>4.3850417455974178</v>
      </c>
      <c r="Y139" s="132"/>
      <c r="Z139" s="128">
        <f t="shared" si="76"/>
        <v>2.626471729848622</v>
      </c>
      <c r="AA139" s="128">
        <f t="shared" si="76"/>
        <v>3.1016657093624356</v>
      </c>
      <c r="AB139" s="128">
        <f t="shared" si="76"/>
        <v>2.2368730868848599</v>
      </c>
    </row>
    <row r="140" spans="1:33" ht="15" customHeight="1" x14ac:dyDescent="0.25">
      <c r="A140" s="110" t="s">
        <v>74</v>
      </c>
      <c r="B140" s="128">
        <f t="shared" si="70"/>
        <v>1.898595258999122</v>
      </c>
      <c r="C140" s="128">
        <f t="shared" si="70"/>
        <v>2.5657611039241051</v>
      </c>
      <c r="D140" s="128">
        <f t="shared" si="70"/>
        <v>1.2069736253911489</v>
      </c>
      <c r="E140" s="132"/>
      <c r="F140" s="128">
        <f t="shared" si="71"/>
        <v>2.3995826812728223</v>
      </c>
      <c r="G140" s="128">
        <f t="shared" si="71"/>
        <v>3.0373831775700935</v>
      </c>
      <c r="H140" s="128">
        <f t="shared" si="71"/>
        <v>1.7059891107078042</v>
      </c>
      <c r="I140" s="132"/>
      <c r="J140" s="128">
        <f t="shared" si="72"/>
        <v>1.5852293920179037</v>
      </c>
      <c r="K140" s="128">
        <f t="shared" si="72"/>
        <v>2.3178807947019866</v>
      </c>
      <c r="L140" s="128">
        <f t="shared" si="72"/>
        <v>0.83207261724659609</v>
      </c>
      <c r="M140" s="132"/>
      <c r="N140" s="128">
        <f t="shared" si="73"/>
        <v>1.4892844169996369</v>
      </c>
      <c r="O140" s="128">
        <f t="shared" si="73"/>
        <v>2.1677327647476901</v>
      </c>
      <c r="P140" s="128">
        <f t="shared" si="73"/>
        <v>0.78008915304606241</v>
      </c>
      <c r="Q140" s="132"/>
      <c r="R140" s="128">
        <f t="shared" si="74"/>
        <v>3.4425009304056573</v>
      </c>
      <c r="S140" s="128">
        <f t="shared" si="74"/>
        <v>4.6647230320699711</v>
      </c>
      <c r="T140" s="128">
        <f t="shared" si="74"/>
        <v>2.167300380228137</v>
      </c>
      <c r="U140" s="132"/>
      <c r="V140" s="128">
        <f t="shared" si="75"/>
        <v>0.53956834532374098</v>
      </c>
      <c r="W140" s="128">
        <f t="shared" si="75"/>
        <v>0.51937674790251698</v>
      </c>
      <c r="X140" s="128">
        <f t="shared" si="75"/>
        <v>0.55977608956417435</v>
      </c>
      <c r="Y140" s="132"/>
      <c r="Z140" s="128">
        <f t="shared" si="76"/>
        <v>0.58997050147492625</v>
      </c>
      <c r="AA140" s="128">
        <f t="shared" si="76"/>
        <v>0.71942446043165476</v>
      </c>
      <c r="AB140" s="128">
        <f t="shared" si="76"/>
        <v>0.5</v>
      </c>
    </row>
    <row r="141" spans="1:33" ht="15" customHeight="1" x14ac:dyDescent="0.25">
      <c r="A141" s="110" t="s">
        <v>267</v>
      </c>
      <c r="B141" s="128">
        <f t="shared" si="70"/>
        <v>4.9339282649733995</v>
      </c>
      <c r="C141" s="128">
        <f t="shared" si="70"/>
        <v>6.4932702801018554</v>
      </c>
      <c r="D141" s="128">
        <f t="shared" si="70"/>
        <v>3.5412605588044181</v>
      </c>
      <c r="E141" s="132"/>
      <c r="F141" s="128">
        <f t="shared" si="71"/>
        <v>7.4450772986167619</v>
      </c>
      <c r="G141" s="128">
        <f t="shared" si="71"/>
        <v>9.4435075885328832</v>
      </c>
      <c r="H141" s="128">
        <f t="shared" si="71"/>
        <v>5.5817610062893079</v>
      </c>
      <c r="I141" s="132"/>
      <c r="J141" s="128">
        <f t="shared" si="72"/>
        <v>4.778919160339437</v>
      </c>
      <c r="K141" s="128">
        <f t="shared" si="72"/>
        <v>6.4671814671814669</v>
      </c>
      <c r="L141" s="128">
        <f t="shared" si="72"/>
        <v>3.3250207813798838</v>
      </c>
      <c r="M141" s="132"/>
      <c r="N141" s="128">
        <f t="shared" si="73"/>
        <v>2.7151403589507592</v>
      </c>
      <c r="O141" s="128">
        <f t="shared" si="73"/>
        <v>3.6786060019361084</v>
      </c>
      <c r="P141" s="128">
        <f t="shared" si="73"/>
        <v>1.8421052631578945</v>
      </c>
      <c r="Q141" s="132"/>
      <c r="R141" s="128">
        <f t="shared" si="74"/>
        <v>8.2215491129381224</v>
      </c>
      <c r="S141" s="128">
        <f t="shared" si="74"/>
        <v>10.566037735849058</v>
      </c>
      <c r="T141" s="128">
        <f t="shared" si="74"/>
        <v>6.2350119904076742</v>
      </c>
      <c r="U141" s="132"/>
      <c r="V141" s="128">
        <f t="shared" si="75"/>
        <v>1.501937984496124</v>
      </c>
      <c r="W141" s="128">
        <f t="shared" si="75"/>
        <v>2.5263157894736841</v>
      </c>
      <c r="X141" s="128">
        <f t="shared" si="75"/>
        <v>0.62836624775583483</v>
      </c>
      <c r="Y141" s="132"/>
      <c r="Z141" s="128">
        <f t="shared" si="76"/>
        <v>1.2224938875305624</v>
      </c>
      <c r="AA141" s="128">
        <f t="shared" si="76"/>
        <v>1.7167381974248928</v>
      </c>
      <c r="AB141" s="128">
        <f t="shared" si="76"/>
        <v>0.56818181818181823</v>
      </c>
    </row>
    <row r="142" spans="1:33" ht="15" customHeight="1" x14ac:dyDescent="0.25">
      <c r="B142" s="132"/>
      <c r="C142" s="132"/>
      <c r="D142" s="132"/>
      <c r="E142" s="132"/>
      <c r="F142" s="132"/>
      <c r="G142" s="132"/>
      <c r="H142" s="132"/>
      <c r="I142" s="132"/>
      <c r="J142" s="132"/>
      <c r="K142" s="132"/>
      <c r="L142" s="132"/>
      <c r="M142" s="132"/>
      <c r="N142" s="132"/>
      <c r="O142" s="132"/>
      <c r="P142" s="132"/>
      <c r="Q142" s="132"/>
      <c r="R142" s="132"/>
      <c r="S142" s="132"/>
      <c r="T142" s="132"/>
      <c r="U142" s="132"/>
      <c r="V142" s="132"/>
      <c r="W142" s="132"/>
      <c r="X142" s="132"/>
      <c r="Y142" s="132"/>
      <c r="Z142" s="132"/>
      <c r="AA142" s="132"/>
      <c r="AB142" s="132"/>
    </row>
    <row r="143" spans="1:33" ht="15" customHeight="1" x14ac:dyDescent="0.25">
      <c r="A143" s="142" t="s">
        <v>569</v>
      </c>
      <c r="B143" s="132"/>
      <c r="C143" s="132"/>
      <c r="D143" s="132"/>
      <c r="E143" s="132"/>
      <c r="F143" s="132"/>
      <c r="G143" s="132"/>
      <c r="H143" s="132"/>
      <c r="I143" s="132"/>
      <c r="J143" s="132"/>
      <c r="K143" s="132"/>
      <c r="L143" s="132"/>
      <c r="M143" s="132"/>
      <c r="N143" s="132"/>
      <c r="O143" s="132"/>
      <c r="P143" s="132"/>
      <c r="Q143" s="132"/>
      <c r="R143" s="132"/>
      <c r="S143" s="132"/>
      <c r="T143" s="132"/>
      <c r="U143" s="132"/>
      <c r="V143" s="132"/>
      <c r="W143" s="132"/>
      <c r="X143" s="132"/>
      <c r="Y143" s="132"/>
      <c r="Z143" s="132"/>
      <c r="AA143" s="132"/>
      <c r="AB143" s="132"/>
    </row>
    <row r="144" spans="1:33" ht="15" customHeight="1" x14ac:dyDescent="0.25">
      <c r="A144" s="143" t="s">
        <v>19</v>
      </c>
      <c r="B144" s="177">
        <f t="shared" ref="B144:D146" si="77">+B125/(B125+B24+B74)*100</f>
        <v>6.7289798088628325</v>
      </c>
      <c r="C144" s="177">
        <f t="shared" si="77"/>
        <v>8.6605792392583059</v>
      </c>
      <c r="D144" s="177">
        <f t="shared" si="77"/>
        <v>4.8007828882986159</v>
      </c>
      <c r="E144" s="177"/>
      <c r="F144" s="177">
        <f t="shared" ref="F144:H146" si="78">+F125/(F125+F24+F74)*100</f>
        <v>8.7213678890203248</v>
      </c>
      <c r="G144" s="177">
        <f t="shared" si="78"/>
        <v>11.21312151846503</v>
      </c>
      <c r="H144" s="177">
        <f t="shared" si="78"/>
        <v>6.0085354896675653</v>
      </c>
      <c r="I144" s="177"/>
      <c r="J144" s="177">
        <f t="shared" ref="J144:L146" si="79">+J125/(J125+J24+J74)*100</f>
        <v>7.7466598150051382</v>
      </c>
      <c r="K144" s="177">
        <f t="shared" si="79"/>
        <v>9.7801648763427416</v>
      </c>
      <c r="L144" s="177">
        <f t="shared" si="79"/>
        <v>5.5937582650092565</v>
      </c>
      <c r="M144" s="177"/>
      <c r="N144" s="177">
        <f t="shared" ref="N144:P146" si="80">+N125/(N125+N24+N74)*100</f>
        <v>4.1702730348571881</v>
      </c>
      <c r="O144" s="177">
        <f t="shared" si="80"/>
        <v>5.4794520547945202</v>
      </c>
      <c r="P144" s="177">
        <f t="shared" si="80"/>
        <v>2.8922407090654643</v>
      </c>
      <c r="Q144" s="177"/>
      <c r="R144" s="177">
        <f t="shared" ref="R144:T146" si="81">+R125/(R125+R24+R74)*100</f>
        <v>8.8019761218608483</v>
      </c>
      <c r="S144" s="177">
        <f t="shared" si="81"/>
        <v>10.857046070460704</v>
      </c>
      <c r="T144" s="177">
        <f t="shared" si="81"/>
        <v>6.8578753404903061</v>
      </c>
      <c r="U144" s="177"/>
      <c r="V144" s="177">
        <f t="shared" ref="V144:X146" si="82">+V125/(V125+V24+V74)*100</f>
        <v>3.3374792703150913</v>
      </c>
      <c r="W144" s="177">
        <f t="shared" si="82"/>
        <v>4.3029637760702526</v>
      </c>
      <c r="X144" s="177">
        <f t="shared" si="82"/>
        <v>2.4739838994698604</v>
      </c>
      <c r="Y144" s="177"/>
      <c r="Z144" s="177">
        <f t="shared" ref="Z144:AB145" si="83">+Z125/(Z125+Z24+Z74)*100</f>
        <v>2.1436227224008575</v>
      </c>
      <c r="AA144" s="177">
        <f t="shared" si="83"/>
        <v>3.2411067193675889</v>
      </c>
      <c r="AB144" s="177">
        <f t="shared" si="83"/>
        <v>1.2385919165580181</v>
      </c>
    </row>
    <row r="145" spans="1:28" ht="15" customHeight="1" x14ac:dyDescent="0.25">
      <c r="A145" s="110" t="s">
        <v>73</v>
      </c>
      <c r="B145" s="128">
        <f t="shared" si="77"/>
        <v>6.7788230641014771</v>
      </c>
      <c r="C145" s="128">
        <f t="shared" si="77"/>
        <v>8.7219661189513289</v>
      </c>
      <c r="D145" s="128">
        <f t="shared" si="77"/>
        <v>4.8398476082968811</v>
      </c>
      <c r="E145" s="132"/>
      <c r="F145" s="128">
        <f t="shared" si="78"/>
        <v>8.7771577179389944</v>
      </c>
      <c r="G145" s="128">
        <f t="shared" si="78"/>
        <v>11.273898586866169</v>
      </c>
      <c r="H145" s="128">
        <f t="shared" si="78"/>
        <v>6.0568323332955964</v>
      </c>
      <c r="I145" s="132"/>
      <c r="J145" s="128">
        <f t="shared" si="79"/>
        <v>7.8019699326075695</v>
      </c>
      <c r="K145" s="128">
        <f t="shared" si="79"/>
        <v>9.8511604439959637</v>
      </c>
      <c r="L145" s="128">
        <f t="shared" si="79"/>
        <v>5.636993603411514</v>
      </c>
      <c r="M145" s="132"/>
      <c r="N145" s="128">
        <f t="shared" si="80"/>
        <v>4.2028177982965857</v>
      </c>
      <c r="O145" s="128">
        <f t="shared" si="80"/>
        <v>5.5206824400450669</v>
      </c>
      <c r="P145" s="128">
        <f t="shared" si="80"/>
        <v>2.9133858267716537</v>
      </c>
      <c r="Q145" s="132"/>
      <c r="R145" s="128">
        <f t="shared" si="81"/>
        <v>8.8814968814968811</v>
      </c>
      <c r="S145" s="128">
        <f t="shared" si="81"/>
        <v>10.975818898988168</v>
      </c>
      <c r="T145" s="128">
        <f t="shared" si="81"/>
        <v>6.9099128188569585</v>
      </c>
      <c r="U145" s="132"/>
      <c r="V145" s="128">
        <f t="shared" si="82"/>
        <v>3.3515444421096872</v>
      </c>
      <c r="W145" s="128">
        <f t="shared" si="82"/>
        <v>4.313028012449978</v>
      </c>
      <c r="X145" s="128">
        <f t="shared" si="82"/>
        <v>2.4900398406374502</v>
      </c>
      <c r="Y145" s="132"/>
      <c r="Z145" s="128">
        <f t="shared" si="83"/>
        <v>2.1436227224008575</v>
      </c>
      <c r="AA145" s="128">
        <f t="shared" si="83"/>
        <v>3.2411067193675889</v>
      </c>
      <c r="AB145" s="128">
        <f t="shared" si="83"/>
        <v>1.2385919165580181</v>
      </c>
    </row>
    <row r="146" spans="1:28" ht="15" customHeight="1" x14ac:dyDescent="0.25">
      <c r="A146" s="110" t="s">
        <v>74</v>
      </c>
      <c r="B146" s="128">
        <f t="shared" si="77"/>
        <v>1.4858841010401187</v>
      </c>
      <c r="C146" s="128">
        <f t="shared" si="77"/>
        <v>2.3323615160349855</v>
      </c>
      <c r="D146" s="128">
        <f t="shared" si="77"/>
        <v>0.60606060606060608</v>
      </c>
      <c r="E146" s="132"/>
      <c r="F146" s="128">
        <f t="shared" si="78"/>
        <v>1.4184397163120568</v>
      </c>
      <c r="G146" s="128">
        <f t="shared" si="78"/>
        <v>2.8571428571428572</v>
      </c>
      <c r="H146" s="128">
        <f t="shared" si="78"/>
        <v>0</v>
      </c>
      <c r="I146" s="132"/>
      <c r="J146" s="128">
        <f t="shared" si="79"/>
        <v>1.4705882352941175</v>
      </c>
      <c r="K146" s="128">
        <f t="shared" si="79"/>
        <v>2.5641025641025639</v>
      </c>
      <c r="L146" s="128">
        <f t="shared" si="79"/>
        <v>0</v>
      </c>
      <c r="M146" s="132"/>
      <c r="N146" s="128">
        <f t="shared" si="80"/>
        <v>1.3698630136986301</v>
      </c>
      <c r="O146" s="128">
        <f t="shared" si="80"/>
        <v>1.5384615384615385</v>
      </c>
      <c r="P146" s="128">
        <f t="shared" si="80"/>
        <v>1.2345679012345678</v>
      </c>
      <c r="Q146" s="132"/>
      <c r="R146" s="128">
        <f t="shared" si="81"/>
        <v>0.83333333333333337</v>
      </c>
      <c r="S146" s="128">
        <f t="shared" si="81"/>
        <v>1.3698630136986301</v>
      </c>
      <c r="T146" s="128">
        <f t="shared" si="81"/>
        <v>0</v>
      </c>
      <c r="U146" s="132"/>
      <c r="V146" s="128">
        <f t="shared" si="82"/>
        <v>2.3076923076923079</v>
      </c>
      <c r="W146" s="128">
        <f t="shared" si="82"/>
        <v>3.5087719298245612</v>
      </c>
      <c r="X146" s="128">
        <f t="shared" si="82"/>
        <v>1.3698630136986301</v>
      </c>
      <c r="Y146" s="132"/>
      <c r="Z146" s="128">
        <v>0</v>
      </c>
      <c r="AA146" s="128">
        <v>0</v>
      </c>
      <c r="AB146" s="128">
        <v>0</v>
      </c>
    </row>
    <row r="147" spans="1:28" ht="15" customHeight="1" thickBot="1" x14ac:dyDescent="0.3">
      <c r="A147" s="125" t="s">
        <v>267</v>
      </c>
      <c r="B147" s="134"/>
      <c r="C147" s="134"/>
      <c r="D147" s="134"/>
      <c r="E147" s="135"/>
      <c r="F147" s="134"/>
      <c r="G147" s="134"/>
      <c r="H147" s="134"/>
      <c r="I147" s="135"/>
      <c r="J147" s="134"/>
      <c r="K147" s="134"/>
      <c r="L147" s="134"/>
      <c r="M147" s="135"/>
      <c r="N147" s="134"/>
      <c r="O147" s="134"/>
      <c r="P147" s="134"/>
      <c r="Q147" s="135"/>
      <c r="R147" s="134"/>
      <c r="S147" s="134"/>
      <c r="T147" s="134"/>
      <c r="U147" s="135"/>
      <c r="V147" s="134"/>
      <c r="W147" s="134"/>
      <c r="X147" s="134"/>
      <c r="Y147" s="135"/>
      <c r="Z147" s="134"/>
      <c r="AA147" s="134"/>
      <c r="AB147" s="134"/>
    </row>
    <row r="148" spans="1:28" ht="15" customHeight="1" x14ac:dyDescent="0.25">
      <c r="A148" s="303" t="s">
        <v>260</v>
      </c>
      <c r="B148" s="303"/>
      <c r="C148" s="303"/>
      <c r="D148" s="303"/>
      <c r="E148" s="303"/>
      <c r="F148" s="303"/>
      <c r="G148" s="303"/>
      <c r="H148" s="303"/>
      <c r="I148" s="303"/>
      <c r="J148" s="303"/>
      <c r="K148" s="303"/>
      <c r="L148" s="303"/>
      <c r="M148" s="303"/>
      <c r="N148" s="303"/>
      <c r="O148" s="303"/>
      <c r="P148" s="303"/>
      <c r="Q148" s="303"/>
      <c r="R148" s="303"/>
      <c r="S148" s="303"/>
      <c r="T148" s="303"/>
      <c r="U148" s="303"/>
      <c r="V148" s="303"/>
      <c r="W148" s="303"/>
      <c r="X148" s="303"/>
      <c r="Y148" s="303"/>
      <c r="Z148" s="303"/>
      <c r="AA148" s="303"/>
      <c r="AB148" s="303"/>
    </row>
    <row r="149" spans="1:28" ht="15" customHeight="1" x14ac:dyDescent="0.25">
      <c r="A149" s="304" t="s">
        <v>243</v>
      </c>
      <c r="B149" s="304"/>
      <c r="C149" s="304"/>
      <c r="D149" s="304"/>
      <c r="E149" s="304"/>
      <c r="F149" s="304"/>
      <c r="G149" s="304"/>
      <c r="H149" s="304"/>
      <c r="I149" s="304"/>
      <c r="J149" s="304"/>
      <c r="K149" s="304"/>
      <c r="L149" s="304"/>
      <c r="M149" s="304"/>
      <c r="N149" s="304"/>
      <c r="O149" s="304"/>
      <c r="P149" s="304"/>
      <c r="Q149" s="304"/>
      <c r="R149" s="304"/>
      <c r="S149" s="304"/>
      <c r="T149" s="304"/>
      <c r="U149" s="304"/>
      <c r="V149" s="304"/>
      <c r="W149" s="304"/>
      <c r="X149" s="304"/>
      <c r="Y149" s="304"/>
      <c r="Z149" s="304"/>
      <c r="AA149" s="304"/>
      <c r="AB149" s="304"/>
    </row>
  </sheetData>
  <mergeCells count="54">
    <mergeCell ref="A108:A109"/>
    <mergeCell ref="B108:D108"/>
    <mergeCell ref="F108:H108"/>
    <mergeCell ref="A102:AB102"/>
    <mergeCell ref="A103:AB103"/>
    <mergeCell ref="A104:AB104"/>
    <mergeCell ref="A105:AB105"/>
    <mergeCell ref="A60:AB60"/>
    <mergeCell ref="A79:AB79"/>
    <mergeCell ref="A97:AB97"/>
    <mergeCell ref="A98:AB98"/>
    <mergeCell ref="A53:AB53"/>
    <mergeCell ref="A54:AB54"/>
    <mergeCell ref="R57:T57"/>
    <mergeCell ref="V57:X57"/>
    <mergeCell ref="A7:A8"/>
    <mergeCell ref="B7:D7"/>
    <mergeCell ref="F7:H7"/>
    <mergeCell ref="J7:L7"/>
    <mergeCell ref="A3:AB3"/>
    <mergeCell ref="A4:AB4"/>
    <mergeCell ref="A5:AB5"/>
    <mergeCell ref="A51:AB51"/>
    <mergeCell ref="A52:AB52"/>
    <mergeCell ref="A148:AB148"/>
    <mergeCell ref="A149:AB149"/>
    <mergeCell ref="A55:AB55"/>
    <mergeCell ref="A106:AB106"/>
    <mergeCell ref="J108:L108"/>
    <mergeCell ref="N108:P108"/>
    <mergeCell ref="R108:T108"/>
    <mergeCell ref="V108:X108"/>
    <mergeCell ref="Z108:AB108"/>
    <mergeCell ref="A57:A58"/>
    <mergeCell ref="B57:D57"/>
    <mergeCell ref="F57:H57"/>
    <mergeCell ref="J57:L57"/>
    <mergeCell ref="N57:P57"/>
    <mergeCell ref="AE1:AF2"/>
    <mergeCell ref="AE51:AF52"/>
    <mergeCell ref="AE102:AF103"/>
    <mergeCell ref="A111:AB111"/>
    <mergeCell ref="A130:AB130"/>
    <mergeCell ref="A29:AB29"/>
    <mergeCell ref="A47:AB47"/>
    <mergeCell ref="A48:AB48"/>
    <mergeCell ref="Z57:AB57"/>
    <mergeCell ref="N7:P7"/>
    <mergeCell ref="R7:T7"/>
    <mergeCell ref="V7:X7"/>
    <mergeCell ref="Z7:AB7"/>
    <mergeCell ref="A10:AB10"/>
    <mergeCell ref="A1:AB1"/>
    <mergeCell ref="A2:AB2"/>
  </mergeCells>
  <hyperlinks>
    <hyperlink ref="AE1" r:id="rId1" location="INDICE!A1"/>
    <hyperlink ref="AE51" r:id="rId2" location="INDICE!A1"/>
    <hyperlink ref="AE102" r:id="rId3" location="INDICE!A1"/>
  </hyperlinks>
  <printOptions horizontalCentered="1"/>
  <pageMargins left="0.59055118110236227" right="0.59055118110236227" top="0.59055118110236227" bottom="0.98425196850393704" header="0" footer="0"/>
  <pageSetup scale="66" fitToHeight="3" orientation="landscape" r:id="rId4"/>
  <headerFooter alignWithMargins="0"/>
  <rowBreaks count="2" manualBreakCount="2">
    <brk id="50" max="16383" man="1"/>
    <brk id="101" max="16383" man="1"/>
  </row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F41"/>
  <sheetViews>
    <sheetView topLeftCell="A4" zoomScaleNormal="100" zoomScaleSheetLayoutView="100" workbookViewId="0">
      <selection activeCell="P136" sqref="P136"/>
    </sheetView>
  </sheetViews>
  <sheetFormatPr baseColWidth="10" defaultRowHeight="15" customHeight="1" x14ac:dyDescent="0.25"/>
  <cols>
    <col min="1" max="1" width="17.7109375" style="126" customWidth="1"/>
    <col min="2" max="4" width="8" style="126" customWidth="1"/>
    <col min="5" max="5" width="1.42578125" style="126" customWidth="1"/>
    <col min="6" max="8" width="7" style="126" customWidth="1"/>
    <col min="9" max="9" width="1.42578125" style="126" customWidth="1"/>
    <col min="10" max="12" width="7" style="126" customWidth="1"/>
    <col min="13" max="13" width="1.85546875" style="126" customWidth="1"/>
    <col min="14" max="16" width="7" style="126" customWidth="1"/>
    <col min="17" max="17" width="1.5703125" style="126" customWidth="1"/>
    <col min="18" max="20" width="7" style="126" customWidth="1"/>
    <col min="21" max="21" width="1.140625" style="126" customWidth="1"/>
    <col min="22" max="24" width="7" style="126" customWidth="1"/>
    <col min="25" max="25" width="1.42578125" style="126" customWidth="1"/>
    <col min="26" max="26" width="7" style="126" customWidth="1"/>
    <col min="27" max="28" width="6" style="126" customWidth="1"/>
    <col min="29" max="33" width="7.7109375" style="110" customWidth="1"/>
    <col min="34" max="256" width="11.42578125" style="110"/>
    <col min="257" max="257" width="17.7109375" style="110" customWidth="1"/>
    <col min="258" max="260" width="7.42578125" style="110" bestFit="1" customWidth="1"/>
    <col min="261" max="261" width="1.42578125" style="110" customWidth="1"/>
    <col min="262" max="264" width="7.28515625" style="110" customWidth="1"/>
    <col min="265" max="265" width="1.42578125" style="110" customWidth="1"/>
    <col min="266" max="268" width="7.28515625" style="110" customWidth="1"/>
    <col min="269" max="269" width="1.85546875" style="110" customWidth="1"/>
    <col min="270" max="272" width="7.28515625" style="110" customWidth="1"/>
    <col min="273" max="273" width="1.5703125" style="110" customWidth="1"/>
    <col min="274" max="276" width="7.28515625" style="110" customWidth="1"/>
    <col min="277" max="277" width="1.140625" style="110" customWidth="1"/>
    <col min="278" max="280" width="7.28515625" style="110" customWidth="1"/>
    <col min="281" max="281" width="1.42578125" style="110" customWidth="1"/>
    <col min="282" max="284" width="7.28515625" style="110" customWidth="1"/>
    <col min="285" max="512" width="11.42578125" style="110"/>
    <col min="513" max="513" width="17.7109375" style="110" customWidth="1"/>
    <col min="514" max="516" width="7.42578125" style="110" bestFit="1" customWidth="1"/>
    <col min="517" max="517" width="1.42578125" style="110" customWidth="1"/>
    <col min="518" max="520" width="7.28515625" style="110" customWidth="1"/>
    <col min="521" max="521" width="1.42578125" style="110" customWidth="1"/>
    <col min="522" max="524" width="7.28515625" style="110" customWidth="1"/>
    <col min="525" max="525" width="1.85546875" style="110" customWidth="1"/>
    <col min="526" max="528" width="7.28515625" style="110" customWidth="1"/>
    <col min="529" max="529" width="1.5703125" style="110" customWidth="1"/>
    <col min="530" max="532" width="7.28515625" style="110" customWidth="1"/>
    <col min="533" max="533" width="1.140625" style="110" customWidth="1"/>
    <col min="534" max="536" width="7.28515625" style="110" customWidth="1"/>
    <col min="537" max="537" width="1.42578125" style="110" customWidth="1"/>
    <col min="538" max="540" width="7.28515625" style="110" customWidth="1"/>
    <col min="541" max="768" width="11.42578125" style="110"/>
    <col min="769" max="769" width="17.7109375" style="110" customWidth="1"/>
    <col min="770" max="772" width="7.42578125" style="110" bestFit="1" customWidth="1"/>
    <col min="773" max="773" width="1.42578125" style="110" customWidth="1"/>
    <col min="774" max="776" width="7.28515625" style="110" customWidth="1"/>
    <col min="777" max="777" width="1.42578125" style="110" customWidth="1"/>
    <col min="778" max="780" width="7.28515625" style="110" customWidth="1"/>
    <col min="781" max="781" width="1.85546875" style="110" customWidth="1"/>
    <col min="782" max="784" width="7.28515625" style="110" customWidth="1"/>
    <col min="785" max="785" width="1.5703125" style="110" customWidth="1"/>
    <col min="786" max="788" width="7.28515625" style="110" customWidth="1"/>
    <col min="789" max="789" width="1.140625" style="110" customWidth="1"/>
    <col min="790" max="792" width="7.28515625" style="110" customWidth="1"/>
    <col min="793" max="793" width="1.42578125" style="110" customWidth="1"/>
    <col min="794" max="796" width="7.28515625" style="110" customWidth="1"/>
    <col min="797" max="1024" width="11.42578125" style="110"/>
    <col min="1025" max="1025" width="17.7109375" style="110" customWidth="1"/>
    <col min="1026" max="1028" width="7.42578125" style="110" bestFit="1" customWidth="1"/>
    <col min="1029" max="1029" width="1.42578125" style="110" customWidth="1"/>
    <col min="1030" max="1032" width="7.28515625" style="110" customWidth="1"/>
    <col min="1033" max="1033" width="1.42578125" style="110" customWidth="1"/>
    <col min="1034" max="1036" width="7.28515625" style="110" customWidth="1"/>
    <col min="1037" max="1037" width="1.85546875" style="110" customWidth="1"/>
    <col min="1038" max="1040" width="7.28515625" style="110" customWidth="1"/>
    <col min="1041" max="1041" width="1.5703125" style="110" customWidth="1"/>
    <col min="1042" max="1044" width="7.28515625" style="110" customWidth="1"/>
    <col min="1045" max="1045" width="1.140625" style="110" customWidth="1"/>
    <col min="1046" max="1048" width="7.28515625" style="110" customWidth="1"/>
    <col min="1049" max="1049" width="1.42578125" style="110" customWidth="1"/>
    <col min="1050" max="1052" width="7.28515625" style="110" customWidth="1"/>
    <col min="1053" max="1280" width="11.42578125" style="110"/>
    <col min="1281" max="1281" width="17.7109375" style="110" customWidth="1"/>
    <col min="1282" max="1284" width="7.42578125" style="110" bestFit="1" customWidth="1"/>
    <col min="1285" max="1285" width="1.42578125" style="110" customWidth="1"/>
    <col min="1286" max="1288" width="7.28515625" style="110" customWidth="1"/>
    <col min="1289" max="1289" width="1.42578125" style="110" customWidth="1"/>
    <col min="1290" max="1292" width="7.28515625" style="110" customWidth="1"/>
    <col min="1293" max="1293" width="1.85546875" style="110" customWidth="1"/>
    <col min="1294" max="1296" width="7.28515625" style="110" customWidth="1"/>
    <col min="1297" max="1297" width="1.5703125" style="110" customWidth="1"/>
    <col min="1298" max="1300" width="7.28515625" style="110" customWidth="1"/>
    <col min="1301" max="1301" width="1.140625" style="110" customWidth="1"/>
    <col min="1302" max="1304" width="7.28515625" style="110" customWidth="1"/>
    <col min="1305" max="1305" width="1.42578125" style="110" customWidth="1"/>
    <col min="1306" max="1308" width="7.28515625" style="110" customWidth="1"/>
    <col min="1309" max="1536" width="11.42578125" style="110"/>
    <col min="1537" max="1537" width="17.7109375" style="110" customWidth="1"/>
    <col min="1538" max="1540" width="7.42578125" style="110" bestFit="1" customWidth="1"/>
    <col min="1541" max="1541" width="1.42578125" style="110" customWidth="1"/>
    <col min="1542" max="1544" width="7.28515625" style="110" customWidth="1"/>
    <col min="1545" max="1545" width="1.42578125" style="110" customWidth="1"/>
    <col min="1546" max="1548" width="7.28515625" style="110" customWidth="1"/>
    <col min="1549" max="1549" width="1.85546875" style="110" customWidth="1"/>
    <col min="1550" max="1552" width="7.28515625" style="110" customWidth="1"/>
    <col min="1553" max="1553" width="1.5703125" style="110" customWidth="1"/>
    <col min="1554" max="1556" width="7.28515625" style="110" customWidth="1"/>
    <col min="1557" max="1557" width="1.140625" style="110" customWidth="1"/>
    <col min="1558" max="1560" width="7.28515625" style="110" customWidth="1"/>
    <col min="1561" max="1561" width="1.42578125" style="110" customWidth="1"/>
    <col min="1562" max="1564" width="7.28515625" style="110" customWidth="1"/>
    <col min="1565" max="1792" width="11.42578125" style="110"/>
    <col min="1793" max="1793" width="17.7109375" style="110" customWidth="1"/>
    <col min="1794" max="1796" width="7.42578125" style="110" bestFit="1" customWidth="1"/>
    <col min="1797" max="1797" width="1.42578125" style="110" customWidth="1"/>
    <col min="1798" max="1800" width="7.28515625" style="110" customWidth="1"/>
    <col min="1801" max="1801" width="1.42578125" style="110" customWidth="1"/>
    <col min="1802" max="1804" width="7.28515625" style="110" customWidth="1"/>
    <col min="1805" max="1805" width="1.85546875" style="110" customWidth="1"/>
    <col min="1806" max="1808" width="7.28515625" style="110" customWidth="1"/>
    <col min="1809" max="1809" width="1.5703125" style="110" customWidth="1"/>
    <col min="1810" max="1812" width="7.28515625" style="110" customWidth="1"/>
    <col min="1813" max="1813" width="1.140625" style="110" customWidth="1"/>
    <col min="1814" max="1816" width="7.28515625" style="110" customWidth="1"/>
    <col min="1817" max="1817" width="1.42578125" style="110" customWidth="1"/>
    <col min="1818" max="1820" width="7.28515625" style="110" customWidth="1"/>
    <col min="1821" max="2048" width="11.42578125" style="110"/>
    <col min="2049" max="2049" width="17.7109375" style="110" customWidth="1"/>
    <col min="2050" max="2052" width="7.42578125" style="110" bestFit="1" customWidth="1"/>
    <col min="2053" max="2053" width="1.42578125" style="110" customWidth="1"/>
    <col min="2054" max="2056" width="7.28515625" style="110" customWidth="1"/>
    <col min="2057" max="2057" width="1.42578125" style="110" customWidth="1"/>
    <col min="2058" max="2060" width="7.28515625" style="110" customWidth="1"/>
    <col min="2061" max="2061" width="1.85546875" style="110" customWidth="1"/>
    <col min="2062" max="2064" width="7.28515625" style="110" customWidth="1"/>
    <col min="2065" max="2065" width="1.5703125" style="110" customWidth="1"/>
    <col min="2066" max="2068" width="7.28515625" style="110" customWidth="1"/>
    <col min="2069" max="2069" width="1.140625" style="110" customWidth="1"/>
    <col min="2070" max="2072" width="7.28515625" style="110" customWidth="1"/>
    <col min="2073" max="2073" width="1.42578125" style="110" customWidth="1"/>
    <col min="2074" max="2076" width="7.28515625" style="110" customWidth="1"/>
    <col min="2077" max="2304" width="11.42578125" style="110"/>
    <col min="2305" max="2305" width="17.7109375" style="110" customWidth="1"/>
    <col min="2306" max="2308" width="7.42578125" style="110" bestFit="1" customWidth="1"/>
    <col min="2309" max="2309" width="1.42578125" style="110" customWidth="1"/>
    <col min="2310" max="2312" width="7.28515625" style="110" customWidth="1"/>
    <col min="2313" max="2313" width="1.42578125" style="110" customWidth="1"/>
    <col min="2314" max="2316" width="7.28515625" style="110" customWidth="1"/>
    <col min="2317" max="2317" width="1.85546875" style="110" customWidth="1"/>
    <col min="2318" max="2320" width="7.28515625" style="110" customWidth="1"/>
    <col min="2321" max="2321" width="1.5703125" style="110" customWidth="1"/>
    <col min="2322" max="2324" width="7.28515625" style="110" customWidth="1"/>
    <col min="2325" max="2325" width="1.140625" style="110" customWidth="1"/>
    <col min="2326" max="2328" width="7.28515625" style="110" customWidth="1"/>
    <col min="2329" max="2329" width="1.42578125" style="110" customWidth="1"/>
    <col min="2330" max="2332" width="7.28515625" style="110" customWidth="1"/>
    <col min="2333" max="2560" width="11.42578125" style="110"/>
    <col min="2561" max="2561" width="17.7109375" style="110" customWidth="1"/>
    <col min="2562" max="2564" width="7.42578125" style="110" bestFit="1" customWidth="1"/>
    <col min="2565" max="2565" width="1.42578125" style="110" customWidth="1"/>
    <col min="2566" max="2568" width="7.28515625" style="110" customWidth="1"/>
    <col min="2569" max="2569" width="1.42578125" style="110" customWidth="1"/>
    <col min="2570" max="2572" width="7.28515625" style="110" customWidth="1"/>
    <col min="2573" max="2573" width="1.85546875" style="110" customWidth="1"/>
    <col min="2574" max="2576" width="7.28515625" style="110" customWidth="1"/>
    <col min="2577" max="2577" width="1.5703125" style="110" customWidth="1"/>
    <col min="2578" max="2580" width="7.28515625" style="110" customWidth="1"/>
    <col min="2581" max="2581" width="1.140625" style="110" customWidth="1"/>
    <col min="2582" max="2584" width="7.28515625" style="110" customWidth="1"/>
    <col min="2585" max="2585" width="1.42578125" style="110" customWidth="1"/>
    <col min="2586" max="2588" width="7.28515625" style="110" customWidth="1"/>
    <col min="2589" max="2816" width="11.42578125" style="110"/>
    <col min="2817" max="2817" width="17.7109375" style="110" customWidth="1"/>
    <col min="2818" max="2820" width="7.42578125" style="110" bestFit="1" customWidth="1"/>
    <col min="2821" max="2821" width="1.42578125" style="110" customWidth="1"/>
    <col min="2822" max="2824" width="7.28515625" style="110" customWidth="1"/>
    <col min="2825" max="2825" width="1.42578125" style="110" customWidth="1"/>
    <col min="2826" max="2828" width="7.28515625" style="110" customWidth="1"/>
    <col min="2829" max="2829" width="1.85546875" style="110" customWidth="1"/>
    <col min="2830" max="2832" width="7.28515625" style="110" customWidth="1"/>
    <col min="2833" max="2833" width="1.5703125" style="110" customWidth="1"/>
    <col min="2834" max="2836" width="7.28515625" style="110" customWidth="1"/>
    <col min="2837" max="2837" width="1.140625" style="110" customWidth="1"/>
    <col min="2838" max="2840" width="7.28515625" style="110" customWidth="1"/>
    <col min="2841" max="2841" width="1.42578125" style="110" customWidth="1"/>
    <col min="2842" max="2844" width="7.28515625" style="110" customWidth="1"/>
    <col min="2845" max="3072" width="11.42578125" style="110"/>
    <col min="3073" max="3073" width="17.7109375" style="110" customWidth="1"/>
    <col min="3074" max="3076" width="7.42578125" style="110" bestFit="1" customWidth="1"/>
    <col min="3077" max="3077" width="1.42578125" style="110" customWidth="1"/>
    <col min="3078" max="3080" width="7.28515625" style="110" customWidth="1"/>
    <col min="3081" max="3081" width="1.42578125" style="110" customWidth="1"/>
    <col min="3082" max="3084" width="7.28515625" style="110" customWidth="1"/>
    <col min="3085" max="3085" width="1.85546875" style="110" customWidth="1"/>
    <col min="3086" max="3088" width="7.28515625" style="110" customWidth="1"/>
    <col min="3089" max="3089" width="1.5703125" style="110" customWidth="1"/>
    <col min="3090" max="3092" width="7.28515625" style="110" customWidth="1"/>
    <col min="3093" max="3093" width="1.140625" style="110" customWidth="1"/>
    <col min="3094" max="3096" width="7.28515625" style="110" customWidth="1"/>
    <col min="3097" max="3097" width="1.42578125" style="110" customWidth="1"/>
    <col min="3098" max="3100" width="7.28515625" style="110" customWidth="1"/>
    <col min="3101" max="3328" width="11.42578125" style="110"/>
    <col min="3329" max="3329" width="17.7109375" style="110" customWidth="1"/>
    <col min="3330" max="3332" width="7.42578125" style="110" bestFit="1" customWidth="1"/>
    <col min="3333" max="3333" width="1.42578125" style="110" customWidth="1"/>
    <col min="3334" max="3336" width="7.28515625" style="110" customWidth="1"/>
    <col min="3337" max="3337" width="1.42578125" style="110" customWidth="1"/>
    <col min="3338" max="3340" width="7.28515625" style="110" customWidth="1"/>
    <col min="3341" max="3341" width="1.85546875" style="110" customWidth="1"/>
    <col min="3342" max="3344" width="7.28515625" style="110" customWidth="1"/>
    <col min="3345" max="3345" width="1.5703125" style="110" customWidth="1"/>
    <col min="3346" max="3348" width="7.28515625" style="110" customWidth="1"/>
    <col min="3349" max="3349" width="1.140625" style="110" customWidth="1"/>
    <col min="3350" max="3352" width="7.28515625" style="110" customWidth="1"/>
    <col min="3353" max="3353" width="1.42578125" style="110" customWidth="1"/>
    <col min="3354" max="3356" width="7.28515625" style="110" customWidth="1"/>
    <col min="3357" max="3584" width="11.42578125" style="110"/>
    <col min="3585" max="3585" width="17.7109375" style="110" customWidth="1"/>
    <col min="3586" max="3588" width="7.42578125" style="110" bestFit="1" customWidth="1"/>
    <col min="3589" max="3589" width="1.42578125" style="110" customWidth="1"/>
    <col min="3590" max="3592" width="7.28515625" style="110" customWidth="1"/>
    <col min="3593" max="3593" width="1.42578125" style="110" customWidth="1"/>
    <col min="3594" max="3596" width="7.28515625" style="110" customWidth="1"/>
    <col min="3597" max="3597" width="1.85546875" style="110" customWidth="1"/>
    <col min="3598" max="3600" width="7.28515625" style="110" customWidth="1"/>
    <col min="3601" max="3601" width="1.5703125" style="110" customWidth="1"/>
    <col min="3602" max="3604" width="7.28515625" style="110" customWidth="1"/>
    <col min="3605" max="3605" width="1.140625" style="110" customWidth="1"/>
    <col min="3606" max="3608" width="7.28515625" style="110" customWidth="1"/>
    <col min="3609" max="3609" width="1.42578125" style="110" customWidth="1"/>
    <col min="3610" max="3612" width="7.28515625" style="110" customWidth="1"/>
    <col min="3613" max="3840" width="11.42578125" style="110"/>
    <col min="3841" max="3841" width="17.7109375" style="110" customWidth="1"/>
    <col min="3842" max="3844" width="7.42578125" style="110" bestFit="1" customWidth="1"/>
    <col min="3845" max="3845" width="1.42578125" style="110" customWidth="1"/>
    <col min="3846" max="3848" width="7.28515625" style="110" customWidth="1"/>
    <col min="3849" max="3849" width="1.42578125" style="110" customWidth="1"/>
    <col min="3850" max="3852" width="7.28515625" style="110" customWidth="1"/>
    <col min="3853" max="3853" width="1.85546875" style="110" customWidth="1"/>
    <col min="3854" max="3856" width="7.28515625" style="110" customWidth="1"/>
    <col min="3857" max="3857" width="1.5703125" style="110" customWidth="1"/>
    <col min="3858" max="3860" width="7.28515625" style="110" customWidth="1"/>
    <col min="3861" max="3861" width="1.140625" style="110" customWidth="1"/>
    <col min="3862" max="3864" width="7.28515625" style="110" customWidth="1"/>
    <col min="3865" max="3865" width="1.42578125" style="110" customWidth="1"/>
    <col min="3866" max="3868" width="7.28515625" style="110" customWidth="1"/>
    <col min="3869" max="4096" width="11.42578125" style="110"/>
    <col min="4097" max="4097" width="17.7109375" style="110" customWidth="1"/>
    <col min="4098" max="4100" width="7.42578125" style="110" bestFit="1" customWidth="1"/>
    <col min="4101" max="4101" width="1.42578125" style="110" customWidth="1"/>
    <col min="4102" max="4104" width="7.28515625" style="110" customWidth="1"/>
    <col min="4105" max="4105" width="1.42578125" style="110" customWidth="1"/>
    <col min="4106" max="4108" width="7.28515625" style="110" customWidth="1"/>
    <col min="4109" max="4109" width="1.85546875" style="110" customWidth="1"/>
    <col min="4110" max="4112" width="7.28515625" style="110" customWidth="1"/>
    <col min="4113" max="4113" width="1.5703125" style="110" customWidth="1"/>
    <col min="4114" max="4116" width="7.28515625" style="110" customWidth="1"/>
    <col min="4117" max="4117" width="1.140625" style="110" customWidth="1"/>
    <col min="4118" max="4120" width="7.28515625" style="110" customWidth="1"/>
    <col min="4121" max="4121" width="1.42578125" style="110" customWidth="1"/>
    <col min="4122" max="4124" width="7.28515625" style="110" customWidth="1"/>
    <col min="4125" max="4352" width="11.42578125" style="110"/>
    <col min="4353" max="4353" width="17.7109375" style="110" customWidth="1"/>
    <col min="4354" max="4356" width="7.42578125" style="110" bestFit="1" customWidth="1"/>
    <col min="4357" max="4357" width="1.42578125" style="110" customWidth="1"/>
    <col min="4358" max="4360" width="7.28515625" style="110" customWidth="1"/>
    <col min="4361" max="4361" width="1.42578125" style="110" customWidth="1"/>
    <col min="4362" max="4364" width="7.28515625" style="110" customWidth="1"/>
    <col min="4365" max="4365" width="1.85546875" style="110" customWidth="1"/>
    <col min="4366" max="4368" width="7.28515625" style="110" customWidth="1"/>
    <col min="4369" max="4369" width="1.5703125" style="110" customWidth="1"/>
    <col min="4370" max="4372" width="7.28515625" style="110" customWidth="1"/>
    <col min="4373" max="4373" width="1.140625" style="110" customWidth="1"/>
    <col min="4374" max="4376" width="7.28515625" style="110" customWidth="1"/>
    <col min="4377" max="4377" width="1.42578125" style="110" customWidth="1"/>
    <col min="4378" max="4380" width="7.28515625" style="110" customWidth="1"/>
    <col min="4381" max="4608" width="11.42578125" style="110"/>
    <col min="4609" max="4609" width="17.7109375" style="110" customWidth="1"/>
    <col min="4610" max="4612" width="7.42578125" style="110" bestFit="1" customWidth="1"/>
    <col min="4613" max="4613" width="1.42578125" style="110" customWidth="1"/>
    <col min="4614" max="4616" width="7.28515625" style="110" customWidth="1"/>
    <col min="4617" max="4617" width="1.42578125" style="110" customWidth="1"/>
    <col min="4618" max="4620" width="7.28515625" style="110" customWidth="1"/>
    <col min="4621" max="4621" width="1.85546875" style="110" customWidth="1"/>
    <col min="4622" max="4624" width="7.28515625" style="110" customWidth="1"/>
    <col min="4625" max="4625" width="1.5703125" style="110" customWidth="1"/>
    <col min="4626" max="4628" width="7.28515625" style="110" customWidth="1"/>
    <col min="4629" max="4629" width="1.140625" style="110" customWidth="1"/>
    <col min="4630" max="4632" width="7.28515625" style="110" customWidth="1"/>
    <col min="4633" max="4633" width="1.42578125" style="110" customWidth="1"/>
    <col min="4634" max="4636" width="7.28515625" style="110" customWidth="1"/>
    <col min="4637" max="4864" width="11.42578125" style="110"/>
    <col min="4865" max="4865" width="17.7109375" style="110" customWidth="1"/>
    <col min="4866" max="4868" width="7.42578125" style="110" bestFit="1" customWidth="1"/>
    <col min="4869" max="4869" width="1.42578125" style="110" customWidth="1"/>
    <col min="4870" max="4872" width="7.28515625" style="110" customWidth="1"/>
    <col min="4873" max="4873" width="1.42578125" style="110" customWidth="1"/>
    <col min="4874" max="4876" width="7.28515625" style="110" customWidth="1"/>
    <col min="4877" max="4877" width="1.85546875" style="110" customWidth="1"/>
    <col min="4878" max="4880" width="7.28515625" style="110" customWidth="1"/>
    <col min="4881" max="4881" width="1.5703125" style="110" customWidth="1"/>
    <col min="4882" max="4884" width="7.28515625" style="110" customWidth="1"/>
    <col min="4885" max="4885" width="1.140625" style="110" customWidth="1"/>
    <col min="4886" max="4888" width="7.28515625" style="110" customWidth="1"/>
    <col min="4889" max="4889" width="1.42578125" style="110" customWidth="1"/>
    <col min="4890" max="4892" width="7.28515625" style="110" customWidth="1"/>
    <col min="4893" max="5120" width="11.42578125" style="110"/>
    <col min="5121" max="5121" width="17.7109375" style="110" customWidth="1"/>
    <col min="5122" max="5124" width="7.42578125" style="110" bestFit="1" customWidth="1"/>
    <col min="5125" max="5125" width="1.42578125" style="110" customWidth="1"/>
    <col min="5126" max="5128" width="7.28515625" style="110" customWidth="1"/>
    <col min="5129" max="5129" width="1.42578125" style="110" customWidth="1"/>
    <col min="5130" max="5132" width="7.28515625" style="110" customWidth="1"/>
    <col min="5133" max="5133" width="1.85546875" style="110" customWidth="1"/>
    <col min="5134" max="5136" width="7.28515625" style="110" customWidth="1"/>
    <col min="5137" max="5137" width="1.5703125" style="110" customWidth="1"/>
    <col min="5138" max="5140" width="7.28515625" style="110" customWidth="1"/>
    <col min="5141" max="5141" width="1.140625" style="110" customWidth="1"/>
    <col min="5142" max="5144" width="7.28515625" style="110" customWidth="1"/>
    <col min="5145" max="5145" width="1.42578125" style="110" customWidth="1"/>
    <col min="5146" max="5148" width="7.28515625" style="110" customWidth="1"/>
    <col min="5149" max="5376" width="11.42578125" style="110"/>
    <col min="5377" max="5377" width="17.7109375" style="110" customWidth="1"/>
    <col min="5378" max="5380" width="7.42578125" style="110" bestFit="1" customWidth="1"/>
    <col min="5381" max="5381" width="1.42578125" style="110" customWidth="1"/>
    <col min="5382" max="5384" width="7.28515625" style="110" customWidth="1"/>
    <col min="5385" max="5385" width="1.42578125" style="110" customWidth="1"/>
    <col min="5386" max="5388" width="7.28515625" style="110" customWidth="1"/>
    <col min="5389" max="5389" width="1.85546875" style="110" customWidth="1"/>
    <col min="5390" max="5392" width="7.28515625" style="110" customWidth="1"/>
    <col min="5393" max="5393" width="1.5703125" style="110" customWidth="1"/>
    <col min="5394" max="5396" width="7.28515625" style="110" customWidth="1"/>
    <col min="5397" max="5397" width="1.140625" style="110" customWidth="1"/>
    <col min="5398" max="5400" width="7.28515625" style="110" customWidth="1"/>
    <col min="5401" max="5401" width="1.42578125" style="110" customWidth="1"/>
    <col min="5402" max="5404" width="7.28515625" style="110" customWidth="1"/>
    <col min="5405" max="5632" width="11.42578125" style="110"/>
    <col min="5633" max="5633" width="17.7109375" style="110" customWidth="1"/>
    <col min="5634" max="5636" width="7.42578125" style="110" bestFit="1" customWidth="1"/>
    <col min="5637" max="5637" width="1.42578125" style="110" customWidth="1"/>
    <col min="5638" max="5640" width="7.28515625" style="110" customWidth="1"/>
    <col min="5641" max="5641" width="1.42578125" style="110" customWidth="1"/>
    <col min="5642" max="5644" width="7.28515625" style="110" customWidth="1"/>
    <col min="5645" max="5645" width="1.85546875" style="110" customWidth="1"/>
    <col min="5646" max="5648" width="7.28515625" style="110" customWidth="1"/>
    <col min="5649" max="5649" width="1.5703125" style="110" customWidth="1"/>
    <col min="5650" max="5652" width="7.28515625" style="110" customWidth="1"/>
    <col min="5653" max="5653" width="1.140625" style="110" customWidth="1"/>
    <col min="5654" max="5656" width="7.28515625" style="110" customWidth="1"/>
    <col min="5657" max="5657" width="1.42578125" style="110" customWidth="1"/>
    <col min="5658" max="5660" width="7.28515625" style="110" customWidth="1"/>
    <col min="5661" max="5888" width="11.42578125" style="110"/>
    <col min="5889" max="5889" width="17.7109375" style="110" customWidth="1"/>
    <col min="5890" max="5892" width="7.42578125" style="110" bestFit="1" customWidth="1"/>
    <col min="5893" max="5893" width="1.42578125" style="110" customWidth="1"/>
    <col min="5894" max="5896" width="7.28515625" style="110" customWidth="1"/>
    <col min="5897" max="5897" width="1.42578125" style="110" customWidth="1"/>
    <col min="5898" max="5900" width="7.28515625" style="110" customWidth="1"/>
    <col min="5901" max="5901" width="1.85546875" style="110" customWidth="1"/>
    <col min="5902" max="5904" width="7.28515625" style="110" customWidth="1"/>
    <col min="5905" max="5905" width="1.5703125" style="110" customWidth="1"/>
    <col min="5906" max="5908" width="7.28515625" style="110" customWidth="1"/>
    <col min="5909" max="5909" width="1.140625" style="110" customWidth="1"/>
    <col min="5910" max="5912" width="7.28515625" style="110" customWidth="1"/>
    <col min="5913" max="5913" width="1.42578125" style="110" customWidth="1"/>
    <col min="5914" max="5916" width="7.28515625" style="110" customWidth="1"/>
    <col min="5917" max="6144" width="11.42578125" style="110"/>
    <col min="6145" max="6145" width="17.7109375" style="110" customWidth="1"/>
    <col min="6146" max="6148" width="7.42578125" style="110" bestFit="1" customWidth="1"/>
    <col min="6149" max="6149" width="1.42578125" style="110" customWidth="1"/>
    <col min="6150" max="6152" width="7.28515625" style="110" customWidth="1"/>
    <col min="6153" max="6153" width="1.42578125" style="110" customWidth="1"/>
    <col min="6154" max="6156" width="7.28515625" style="110" customWidth="1"/>
    <col min="6157" max="6157" width="1.85546875" style="110" customWidth="1"/>
    <col min="6158" max="6160" width="7.28515625" style="110" customWidth="1"/>
    <col min="6161" max="6161" width="1.5703125" style="110" customWidth="1"/>
    <col min="6162" max="6164" width="7.28515625" style="110" customWidth="1"/>
    <col min="6165" max="6165" width="1.140625" style="110" customWidth="1"/>
    <col min="6166" max="6168" width="7.28515625" style="110" customWidth="1"/>
    <col min="6169" max="6169" width="1.42578125" style="110" customWidth="1"/>
    <col min="6170" max="6172" width="7.28515625" style="110" customWidth="1"/>
    <col min="6173" max="6400" width="11.42578125" style="110"/>
    <col min="6401" max="6401" width="17.7109375" style="110" customWidth="1"/>
    <col min="6402" max="6404" width="7.42578125" style="110" bestFit="1" customWidth="1"/>
    <col min="6405" max="6405" width="1.42578125" style="110" customWidth="1"/>
    <col min="6406" max="6408" width="7.28515625" style="110" customWidth="1"/>
    <col min="6409" max="6409" width="1.42578125" style="110" customWidth="1"/>
    <col min="6410" max="6412" width="7.28515625" style="110" customWidth="1"/>
    <col min="6413" max="6413" width="1.85546875" style="110" customWidth="1"/>
    <col min="6414" max="6416" width="7.28515625" style="110" customWidth="1"/>
    <col min="6417" max="6417" width="1.5703125" style="110" customWidth="1"/>
    <col min="6418" max="6420" width="7.28515625" style="110" customWidth="1"/>
    <col min="6421" max="6421" width="1.140625" style="110" customWidth="1"/>
    <col min="6422" max="6424" width="7.28515625" style="110" customWidth="1"/>
    <col min="6425" max="6425" width="1.42578125" style="110" customWidth="1"/>
    <col min="6426" max="6428" width="7.28515625" style="110" customWidth="1"/>
    <col min="6429" max="6656" width="11.42578125" style="110"/>
    <col min="6657" max="6657" width="17.7109375" style="110" customWidth="1"/>
    <col min="6658" max="6660" width="7.42578125" style="110" bestFit="1" customWidth="1"/>
    <col min="6661" max="6661" width="1.42578125" style="110" customWidth="1"/>
    <col min="6662" max="6664" width="7.28515625" style="110" customWidth="1"/>
    <col min="6665" max="6665" width="1.42578125" style="110" customWidth="1"/>
    <col min="6666" max="6668" width="7.28515625" style="110" customWidth="1"/>
    <col min="6669" max="6669" width="1.85546875" style="110" customWidth="1"/>
    <col min="6670" max="6672" width="7.28515625" style="110" customWidth="1"/>
    <col min="6673" max="6673" width="1.5703125" style="110" customWidth="1"/>
    <col min="6674" max="6676" width="7.28515625" style="110" customWidth="1"/>
    <col min="6677" max="6677" width="1.140625" style="110" customWidth="1"/>
    <col min="6678" max="6680" width="7.28515625" style="110" customWidth="1"/>
    <col min="6681" max="6681" width="1.42578125" style="110" customWidth="1"/>
    <col min="6682" max="6684" width="7.28515625" style="110" customWidth="1"/>
    <col min="6685" max="6912" width="11.42578125" style="110"/>
    <col min="6913" max="6913" width="17.7109375" style="110" customWidth="1"/>
    <col min="6914" max="6916" width="7.42578125" style="110" bestFit="1" customWidth="1"/>
    <col min="6917" max="6917" width="1.42578125" style="110" customWidth="1"/>
    <col min="6918" max="6920" width="7.28515625" style="110" customWidth="1"/>
    <col min="6921" max="6921" width="1.42578125" style="110" customWidth="1"/>
    <col min="6922" max="6924" width="7.28515625" style="110" customWidth="1"/>
    <col min="6925" max="6925" width="1.85546875" style="110" customWidth="1"/>
    <col min="6926" max="6928" width="7.28515625" style="110" customWidth="1"/>
    <col min="6929" max="6929" width="1.5703125" style="110" customWidth="1"/>
    <col min="6930" max="6932" width="7.28515625" style="110" customWidth="1"/>
    <col min="6933" max="6933" width="1.140625" style="110" customWidth="1"/>
    <col min="6934" max="6936" width="7.28515625" style="110" customWidth="1"/>
    <col min="6937" max="6937" width="1.42578125" style="110" customWidth="1"/>
    <col min="6938" max="6940" width="7.28515625" style="110" customWidth="1"/>
    <col min="6941" max="7168" width="11.42578125" style="110"/>
    <col min="7169" max="7169" width="17.7109375" style="110" customWidth="1"/>
    <col min="7170" max="7172" width="7.42578125" style="110" bestFit="1" customWidth="1"/>
    <col min="7173" max="7173" width="1.42578125" style="110" customWidth="1"/>
    <col min="7174" max="7176" width="7.28515625" style="110" customWidth="1"/>
    <col min="7177" max="7177" width="1.42578125" style="110" customWidth="1"/>
    <col min="7178" max="7180" width="7.28515625" style="110" customWidth="1"/>
    <col min="7181" max="7181" width="1.85546875" style="110" customWidth="1"/>
    <col min="7182" max="7184" width="7.28515625" style="110" customWidth="1"/>
    <col min="7185" max="7185" width="1.5703125" style="110" customWidth="1"/>
    <col min="7186" max="7188" width="7.28515625" style="110" customWidth="1"/>
    <col min="7189" max="7189" width="1.140625" style="110" customWidth="1"/>
    <col min="7190" max="7192" width="7.28515625" style="110" customWidth="1"/>
    <col min="7193" max="7193" width="1.42578125" style="110" customWidth="1"/>
    <col min="7194" max="7196" width="7.28515625" style="110" customWidth="1"/>
    <col min="7197" max="7424" width="11.42578125" style="110"/>
    <col min="7425" max="7425" width="17.7109375" style="110" customWidth="1"/>
    <col min="7426" max="7428" width="7.42578125" style="110" bestFit="1" customWidth="1"/>
    <col min="7429" max="7429" width="1.42578125" style="110" customWidth="1"/>
    <col min="7430" max="7432" width="7.28515625" style="110" customWidth="1"/>
    <col min="7433" max="7433" width="1.42578125" style="110" customWidth="1"/>
    <col min="7434" max="7436" width="7.28515625" style="110" customWidth="1"/>
    <col min="7437" max="7437" width="1.85546875" style="110" customWidth="1"/>
    <col min="7438" max="7440" width="7.28515625" style="110" customWidth="1"/>
    <col min="7441" max="7441" width="1.5703125" style="110" customWidth="1"/>
    <col min="7442" max="7444" width="7.28515625" style="110" customWidth="1"/>
    <col min="7445" max="7445" width="1.140625" style="110" customWidth="1"/>
    <col min="7446" max="7448" width="7.28515625" style="110" customWidth="1"/>
    <col min="7449" max="7449" width="1.42578125" style="110" customWidth="1"/>
    <col min="7450" max="7452" width="7.28515625" style="110" customWidth="1"/>
    <col min="7453" max="7680" width="11.42578125" style="110"/>
    <col min="7681" max="7681" width="17.7109375" style="110" customWidth="1"/>
    <col min="7682" max="7684" width="7.42578125" style="110" bestFit="1" customWidth="1"/>
    <col min="7685" max="7685" width="1.42578125" style="110" customWidth="1"/>
    <col min="7686" max="7688" width="7.28515625" style="110" customWidth="1"/>
    <col min="7689" max="7689" width="1.42578125" style="110" customWidth="1"/>
    <col min="7690" max="7692" width="7.28515625" style="110" customWidth="1"/>
    <col min="7693" max="7693" width="1.85546875" style="110" customWidth="1"/>
    <col min="7694" max="7696" width="7.28515625" style="110" customWidth="1"/>
    <col min="7697" max="7697" width="1.5703125" style="110" customWidth="1"/>
    <col min="7698" max="7700" width="7.28515625" style="110" customWidth="1"/>
    <col min="7701" max="7701" width="1.140625" style="110" customWidth="1"/>
    <col min="7702" max="7704" width="7.28515625" style="110" customWidth="1"/>
    <col min="7705" max="7705" width="1.42578125" style="110" customWidth="1"/>
    <col min="7706" max="7708" width="7.28515625" style="110" customWidth="1"/>
    <col min="7709" max="7936" width="11.42578125" style="110"/>
    <col min="7937" max="7937" width="17.7109375" style="110" customWidth="1"/>
    <col min="7938" max="7940" width="7.42578125" style="110" bestFit="1" customWidth="1"/>
    <col min="7941" max="7941" width="1.42578125" style="110" customWidth="1"/>
    <col min="7942" max="7944" width="7.28515625" style="110" customWidth="1"/>
    <col min="7945" max="7945" width="1.42578125" style="110" customWidth="1"/>
    <col min="7946" max="7948" width="7.28515625" style="110" customWidth="1"/>
    <col min="7949" max="7949" width="1.85546875" style="110" customWidth="1"/>
    <col min="7950" max="7952" width="7.28515625" style="110" customWidth="1"/>
    <col min="7953" max="7953" width="1.5703125" style="110" customWidth="1"/>
    <col min="7954" max="7956" width="7.28515625" style="110" customWidth="1"/>
    <col min="7957" max="7957" width="1.140625" style="110" customWidth="1"/>
    <col min="7958" max="7960" width="7.28515625" style="110" customWidth="1"/>
    <col min="7961" max="7961" width="1.42578125" style="110" customWidth="1"/>
    <col min="7962" max="7964" width="7.28515625" style="110" customWidth="1"/>
    <col min="7965" max="8192" width="11.42578125" style="110"/>
    <col min="8193" max="8193" width="17.7109375" style="110" customWidth="1"/>
    <col min="8194" max="8196" width="7.42578125" style="110" bestFit="1" customWidth="1"/>
    <col min="8197" max="8197" width="1.42578125" style="110" customWidth="1"/>
    <col min="8198" max="8200" width="7.28515625" style="110" customWidth="1"/>
    <col min="8201" max="8201" width="1.42578125" style="110" customWidth="1"/>
    <col min="8202" max="8204" width="7.28515625" style="110" customWidth="1"/>
    <col min="8205" max="8205" width="1.85546875" style="110" customWidth="1"/>
    <col min="8206" max="8208" width="7.28515625" style="110" customWidth="1"/>
    <col min="8209" max="8209" width="1.5703125" style="110" customWidth="1"/>
    <col min="8210" max="8212" width="7.28515625" style="110" customWidth="1"/>
    <col min="8213" max="8213" width="1.140625" style="110" customWidth="1"/>
    <col min="8214" max="8216" width="7.28515625" style="110" customWidth="1"/>
    <col min="8217" max="8217" width="1.42578125" style="110" customWidth="1"/>
    <col min="8218" max="8220" width="7.28515625" style="110" customWidth="1"/>
    <col min="8221" max="8448" width="11.42578125" style="110"/>
    <col min="8449" max="8449" width="17.7109375" style="110" customWidth="1"/>
    <col min="8450" max="8452" width="7.42578125" style="110" bestFit="1" customWidth="1"/>
    <col min="8453" max="8453" width="1.42578125" style="110" customWidth="1"/>
    <col min="8454" max="8456" width="7.28515625" style="110" customWidth="1"/>
    <col min="8457" max="8457" width="1.42578125" style="110" customWidth="1"/>
    <col min="8458" max="8460" width="7.28515625" style="110" customWidth="1"/>
    <col min="8461" max="8461" width="1.85546875" style="110" customWidth="1"/>
    <col min="8462" max="8464" width="7.28515625" style="110" customWidth="1"/>
    <col min="8465" max="8465" width="1.5703125" style="110" customWidth="1"/>
    <col min="8466" max="8468" width="7.28515625" style="110" customWidth="1"/>
    <col min="8469" max="8469" width="1.140625" style="110" customWidth="1"/>
    <col min="8470" max="8472" width="7.28515625" style="110" customWidth="1"/>
    <col min="8473" max="8473" width="1.42578125" style="110" customWidth="1"/>
    <col min="8474" max="8476" width="7.28515625" style="110" customWidth="1"/>
    <col min="8477" max="8704" width="11.42578125" style="110"/>
    <col min="8705" max="8705" width="17.7109375" style="110" customWidth="1"/>
    <col min="8706" max="8708" width="7.42578125" style="110" bestFit="1" customWidth="1"/>
    <col min="8709" max="8709" width="1.42578125" style="110" customWidth="1"/>
    <col min="8710" max="8712" width="7.28515625" style="110" customWidth="1"/>
    <col min="8713" max="8713" width="1.42578125" style="110" customWidth="1"/>
    <col min="8714" max="8716" width="7.28515625" style="110" customWidth="1"/>
    <col min="8717" max="8717" width="1.85546875" style="110" customWidth="1"/>
    <col min="8718" max="8720" width="7.28515625" style="110" customWidth="1"/>
    <col min="8721" max="8721" width="1.5703125" style="110" customWidth="1"/>
    <col min="8722" max="8724" width="7.28515625" style="110" customWidth="1"/>
    <col min="8725" max="8725" width="1.140625" style="110" customWidth="1"/>
    <col min="8726" max="8728" width="7.28515625" style="110" customWidth="1"/>
    <col min="8729" max="8729" width="1.42578125" style="110" customWidth="1"/>
    <col min="8730" max="8732" width="7.28515625" style="110" customWidth="1"/>
    <col min="8733" max="8960" width="11.42578125" style="110"/>
    <col min="8961" max="8961" width="17.7109375" style="110" customWidth="1"/>
    <col min="8962" max="8964" width="7.42578125" style="110" bestFit="1" customWidth="1"/>
    <col min="8965" max="8965" width="1.42578125" style="110" customWidth="1"/>
    <col min="8966" max="8968" width="7.28515625" style="110" customWidth="1"/>
    <col min="8969" max="8969" width="1.42578125" style="110" customWidth="1"/>
    <col min="8970" max="8972" width="7.28515625" style="110" customWidth="1"/>
    <col min="8973" max="8973" width="1.85546875" style="110" customWidth="1"/>
    <col min="8974" max="8976" width="7.28515625" style="110" customWidth="1"/>
    <col min="8977" max="8977" width="1.5703125" style="110" customWidth="1"/>
    <col min="8978" max="8980" width="7.28515625" style="110" customWidth="1"/>
    <col min="8981" max="8981" width="1.140625" style="110" customWidth="1"/>
    <col min="8982" max="8984" width="7.28515625" style="110" customWidth="1"/>
    <col min="8985" max="8985" width="1.42578125" style="110" customWidth="1"/>
    <col min="8986" max="8988" width="7.28515625" style="110" customWidth="1"/>
    <col min="8989" max="9216" width="11.42578125" style="110"/>
    <col min="9217" max="9217" width="17.7109375" style="110" customWidth="1"/>
    <col min="9218" max="9220" width="7.42578125" style="110" bestFit="1" customWidth="1"/>
    <col min="9221" max="9221" width="1.42578125" style="110" customWidth="1"/>
    <col min="9222" max="9224" width="7.28515625" style="110" customWidth="1"/>
    <col min="9225" max="9225" width="1.42578125" style="110" customWidth="1"/>
    <col min="9226" max="9228" width="7.28515625" style="110" customWidth="1"/>
    <col min="9229" max="9229" width="1.85546875" style="110" customWidth="1"/>
    <col min="9230" max="9232" width="7.28515625" style="110" customWidth="1"/>
    <col min="9233" max="9233" width="1.5703125" style="110" customWidth="1"/>
    <col min="9234" max="9236" width="7.28515625" style="110" customWidth="1"/>
    <col min="9237" max="9237" width="1.140625" style="110" customWidth="1"/>
    <col min="9238" max="9240" width="7.28515625" style="110" customWidth="1"/>
    <col min="9241" max="9241" width="1.42578125" style="110" customWidth="1"/>
    <col min="9242" max="9244" width="7.28515625" style="110" customWidth="1"/>
    <col min="9245" max="9472" width="11.42578125" style="110"/>
    <col min="9473" max="9473" width="17.7109375" style="110" customWidth="1"/>
    <col min="9474" max="9476" width="7.42578125" style="110" bestFit="1" customWidth="1"/>
    <col min="9477" max="9477" width="1.42578125" style="110" customWidth="1"/>
    <col min="9478" max="9480" width="7.28515625" style="110" customWidth="1"/>
    <col min="9481" max="9481" width="1.42578125" style="110" customWidth="1"/>
    <col min="9482" max="9484" width="7.28515625" style="110" customWidth="1"/>
    <col min="9485" max="9485" width="1.85546875" style="110" customWidth="1"/>
    <col min="9486" max="9488" width="7.28515625" style="110" customWidth="1"/>
    <col min="9489" max="9489" width="1.5703125" style="110" customWidth="1"/>
    <col min="9490" max="9492" width="7.28515625" style="110" customWidth="1"/>
    <col min="9493" max="9493" width="1.140625" style="110" customWidth="1"/>
    <col min="9494" max="9496" width="7.28515625" style="110" customWidth="1"/>
    <col min="9497" max="9497" width="1.42578125" style="110" customWidth="1"/>
    <col min="9498" max="9500" width="7.28515625" style="110" customWidth="1"/>
    <col min="9501" max="9728" width="11.42578125" style="110"/>
    <col min="9729" max="9729" width="17.7109375" style="110" customWidth="1"/>
    <col min="9730" max="9732" width="7.42578125" style="110" bestFit="1" customWidth="1"/>
    <col min="9733" max="9733" width="1.42578125" style="110" customWidth="1"/>
    <col min="9734" max="9736" width="7.28515625" style="110" customWidth="1"/>
    <col min="9737" max="9737" width="1.42578125" style="110" customWidth="1"/>
    <col min="9738" max="9740" width="7.28515625" style="110" customWidth="1"/>
    <col min="9741" max="9741" width="1.85546875" style="110" customWidth="1"/>
    <col min="9742" max="9744" width="7.28515625" style="110" customWidth="1"/>
    <col min="9745" max="9745" width="1.5703125" style="110" customWidth="1"/>
    <col min="9746" max="9748" width="7.28515625" style="110" customWidth="1"/>
    <col min="9749" max="9749" width="1.140625" style="110" customWidth="1"/>
    <col min="9750" max="9752" width="7.28515625" style="110" customWidth="1"/>
    <col min="9753" max="9753" width="1.42578125" style="110" customWidth="1"/>
    <col min="9754" max="9756" width="7.28515625" style="110" customWidth="1"/>
    <col min="9757" max="9984" width="11.42578125" style="110"/>
    <col min="9985" max="9985" width="17.7109375" style="110" customWidth="1"/>
    <col min="9986" max="9988" width="7.42578125" style="110" bestFit="1" customWidth="1"/>
    <col min="9989" max="9989" width="1.42578125" style="110" customWidth="1"/>
    <col min="9990" max="9992" width="7.28515625" style="110" customWidth="1"/>
    <col min="9993" max="9993" width="1.42578125" style="110" customWidth="1"/>
    <col min="9994" max="9996" width="7.28515625" style="110" customWidth="1"/>
    <col min="9997" max="9997" width="1.85546875" style="110" customWidth="1"/>
    <col min="9998" max="10000" width="7.28515625" style="110" customWidth="1"/>
    <col min="10001" max="10001" width="1.5703125" style="110" customWidth="1"/>
    <col min="10002" max="10004" width="7.28515625" style="110" customWidth="1"/>
    <col min="10005" max="10005" width="1.140625" style="110" customWidth="1"/>
    <col min="10006" max="10008" width="7.28515625" style="110" customWidth="1"/>
    <col min="10009" max="10009" width="1.42578125" style="110" customWidth="1"/>
    <col min="10010" max="10012" width="7.28515625" style="110" customWidth="1"/>
    <col min="10013" max="10240" width="11.42578125" style="110"/>
    <col min="10241" max="10241" width="17.7109375" style="110" customWidth="1"/>
    <col min="10242" max="10244" width="7.42578125" style="110" bestFit="1" customWidth="1"/>
    <col min="10245" max="10245" width="1.42578125" style="110" customWidth="1"/>
    <col min="10246" max="10248" width="7.28515625" style="110" customWidth="1"/>
    <col min="10249" max="10249" width="1.42578125" style="110" customWidth="1"/>
    <col min="10250" max="10252" width="7.28515625" style="110" customWidth="1"/>
    <col min="10253" max="10253" width="1.85546875" style="110" customWidth="1"/>
    <col min="10254" max="10256" width="7.28515625" style="110" customWidth="1"/>
    <col min="10257" max="10257" width="1.5703125" style="110" customWidth="1"/>
    <col min="10258" max="10260" width="7.28515625" style="110" customWidth="1"/>
    <col min="10261" max="10261" width="1.140625" style="110" customWidth="1"/>
    <col min="10262" max="10264" width="7.28515625" style="110" customWidth="1"/>
    <col min="10265" max="10265" width="1.42578125" style="110" customWidth="1"/>
    <col min="10266" max="10268" width="7.28515625" style="110" customWidth="1"/>
    <col min="10269" max="10496" width="11.42578125" style="110"/>
    <col min="10497" max="10497" width="17.7109375" style="110" customWidth="1"/>
    <col min="10498" max="10500" width="7.42578125" style="110" bestFit="1" customWidth="1"/>
    <col min="10501" max="10501" width="1.42578125" style="110" customWidth="1"/>
    <col min="10502" max="10504" width="7.28515625" style="110" customWidth="1"/>
    <col min="10505" max="10505" width="1.42578125" style="110" customWidth="1"/>
    <col min="10506" max="10508" width="7.28515625" style="110" customWidth="1"/>
    <col min="10509" max="10509" width="1.85546875" style="110" customWidth="1"/>
    <col min="10510" max="10512" width="7.28515625" style="110" customWidth="1"/>
    <col min="10513" max="10513" width="1.5703125" style="110" customWidth="1"/>
    <col min="10514" max="10516" width="7.28515625" style="110" customWidth="1"/>
    <col min="10517" max="10517" width="1.140625" style="110" customWidth="1"/>
    <col min="10518" max="10520" width="7.28515625" style="110" customWidth="1"/>
    <col min="10521" max="10521" width="1.42578125" style="110" customWidth="1"/>
    <col min="10522" max="10524" width="7.28515625" style="110" customWidth="1"/>
    <col min="10525" max="10752" width="11.42578125" style="110"/>
    <col min="10753" max="10753" width="17.7109375" style="110" customWidth="1"/>
    <col min="10754" max="10756" width="7.42578125" style="110" bestFit="1" customWidth="1"/>
    <col min="10757" max="10757" width="1.42578125" style="110" customWidth="1"/>
    <col min="10758" max="10760" width="7.28515625" style="110" customWidth="1"/>
    <col min="10761" max="10761" width="1.42578125" style="110" customWidth="1"/>
    <col min="10762" max="10764" width="7.28515625" style="110" customWidth="1"/>
    <col min="10765" max="10765" width="1.85546875" style="110" customWidth="1"/>
    <col min="10766" max="10768" width="7.28515625" style="110" customWidth="1"/>
    <col min="10769" max="10769" width="1.5703125" style="110" customWidth="1"/>
    <col min="10770" max="10772" width="7.28515625" style="110" customWidth="1"/>
    <col min="10773" max="10773" width="1.140625" style="110" customWidth="1"/>
    <col min="10774" max="10776" width="7.28515625" style="110" customWidth="1"/>
    <col min="10777" max="10777" width="1.42578125" style="110" customWidth="1"/>
    <col min="10778" max="10780" width="7.28515625" style="110" customWidth="1"/>
    <col min="10781" max="11008" width="11.42578125" style="110"/>
    <col min="11009" max="11009" width="17.7109375" style="110" customWidth="1"/>
    <col min="11010" max="11012" width="7.42578125" style="110" bestFit="1" customWidth="1"/>
    <col min="11013" max="11013" width="1.42578125" style="110" customWidth="1"/>
    <col min="11014" max="11016" width="7.28515625" style="110" customWidth="1"/>
    <col min="11017" max="11017" width="1.42578125" style="110" customWidth="1"/>
    <col min="11018" max="11020" width="7.28515625" style="110" customWidth="1"/>
    <col min="11021" max="11021" width="1.85546875" style="110" customWidth="1"/>
    <col min="11022" max="11024" width="7.28515625" style="110" customWidth="1"/>
    <col min="11025" max="11025" width="1.5703125" style="110" customWidth="1"/>
    <col min="11026" max="11028" width="7.28515625" style="110" customWidth="1"/>
    <col min="11029" max="11029" width="1.140625" style="110" customWidth="1"/>
    <col min="11030" max="11032" width="7.28515625" style="110" customWidth="1"/>
    <col min="11033" max="11033" width="1.42578125" style="110" customWidth="1"/>
    <col min="11034" max="11036" width="7.28515625" style="110" customWidth="1"/>
    <col min="11037" max="11264" width="11.42578125" style="110"/>
    <col min="11265" max="11265" width="17.7109375" style="110" customWidth="1"/>
    <col min="11266" max="11268" width="7.42578125" style="110" bestFit="1" customWidth="1"/>
    <col min="11269" max="11269" width="1.42578125" style="110" customWidth="1"/>
    <col min="11270" max="11272" width="7.28515625" style="110" customWidth="1"/>
    <col min="11273" max="11273" width="1.42578125" style="110" customWidth="1"/>
    <col min="11274" max="11276" width="7.28515625" style="110" customWidth="1"/>
    <col min="11277" max="11277" width="1.85546875" style="110" customWidth="1"/>
    <col min="11278" max="11280" width="7.28515625" style="110" customWidth="1"/>
    <col min="11281" max="11281" width="1.5703125" style="110" customWidth="1"/>
    <col min="11282" max="11284" width="7.28515625" style="110" customWidth="1"/>
    <col min="11285" max="11285" width="1.140625" style="110" customWidth="1"/>
    <col min="11286" max="11288" width="7.28515625" style="110" customWidth="1"/>
    <col min="11289" max="11289" width="1.42578125" style="110" customWidth="1"/>
    <col min="11290" max="11292" width="7.28515625" style="110" customWidth="1"/>
    <col min="11293" max="11520" width="11.42578125" style="110"/>
    <col min="11521" max="11521" width="17.7109375" style="110" customWidth="1"/>
    <col min="11522" max="11524" width="7.42578125" style="110" bestFit="1" customWidth="1"/>
    <col min="11525" max="11525" width="1.42578125" style="110" customWidth="1"/>
    <col min="11526" max="11528" width="7.28515625" style="110" customWidth="1"/>
    <col min="11529" max="11529" width="1.42578125" style="110" customWidth="1"/>
    <col min="11530" max="11532" width="7.28515625" style="110" customWidth="1"/>
    <col min="11533" max="11533" width="1.85546875" style="110" customWidth="1"/>
    <col min="11534" max="11536" width="7.28515625" style="110" customWidth="1"/>
    <col min="11537" max="11537" width="1.5703125" style="110" customWidth="1"/>
    <col min="11538" max="11540" width="7.28515625" style="110" customWidth="1"/>
    <col min="11541" max="11541" width="1.140625" style="110" customWidth="1"/>
    <col min="11542" max="11544" width="7.28515625" style="110" customWidth="1"/>
    <col min="11545" max="11545" width="1.42578125" style="110" customWidth="1"/>
    <col min="11546" max="11548" width="7.28515625" style="110" customWidth="1"/>
    <col min="11549" max="11776" width="11.42578125" style="110"/>
    <col min="11777" max="11777" width="17.7109375" style="110" customWidth="1"/>
    <col min="11778" max="11780" width="7.42578125" style="110" bestFit="1" customWidth="1"/>
    <col min="11781" max="11781" width="1.42578125" style="110" customWidth="1"/>
    <col min="11782" max="11784" width="7.28515625" style="110" customWidth="1"/>
    <col min="11785" max="11785" width="1.42578125" style="110" customWidth="1"/>
    <col min="11786" max="11788" width="7.28515625" style="110" customWidth="1"/>
    <col min="11789" max="11789" width="1.85546875" style="110" customWidth="1"/>
    <col min="11790" max="11792" width="7.28515625" style="110" customWidth="1"/>
    <col min="11793" max="11793" width="1.5703125" style="110" customWidth="1"/>
    <col min="11794" max="11796" width="7.28515625" style="110" customWidth="1"/>
    <col min="11797" max="11797" width="1.140625" style="110" customWidth="1"/>
    <col min="11798" max="11800" width="7.28515625" style="110" customWidth="1"/>
    <col min="11801" max="11801" width="1.42578125" style="110" customWidth="1"/>
    <col min="11802" max="11804" width="7.28515625" style="110" customWidth="1"/>
    <col min="11805" max="12032" width="11.42578125" style="110"/>
    <col min="12033" max="12033" width="17.7109375" style="110" customWidth="1"/>
    <col min="12034" max="12036" width="7.42578125" style="110" bestFit="1" customWidth="1"/>
    <col min="12037" max="12037" width="1.42578125" style="110" customWidth="1"/>
    <col min="12038" max="12040" width="7.28515625" style="110" customWidth="1"/>
    <col min="12041" max="12041" width="1.42578125" style="110" customWidth="1"/>
    <col min="12042" max="12044" width="7.28515625" style="110" customWidth="1"/>
    <col min="12045" max="12045" width="1.85546875" style="110" customWidth="1"/>
    <col min="12046" max="12048" width="7.28515625" style="110" customWidth="1"/>
    <col min="12049" max="12049" width="1.5703125" style="110" customWidth="1"/>
    <col min="12050" max="12052" width="7.28515625" style="110" customWidth="1"/>
    <col min="12053" max="12053" width="1.140625" style="110" customWidth="1"/>
    <col min="12054" max="12056" width="7.28515625" style="110" customWidth="1"/>
    <col min="12057" max="12057" width="1.42578125" style="110" customWidth="1"/>
    <col min="12058" max="12060" width="7.28515625" style="110" customWidth="1"/>
    <col min="12061" max="12288" width="11.42578125" style="110"/>
    <col min="12289" max="12289" width="17.7109375" style="110" customWidth="1"/>
    <col min="12290" max="12292" width="7.42578125" style="110" bestFit="1" customWidth="1"/>
    <col min="12293" max="12293" width="1.42578125" style="110" customWidth="1"/>
    <col min="12294" max="12296" width="7.28515625" style="110" customWidth="1"/>
    <col min="12297" max="12297" width="1.42578125" style="110" customWidth="1"/>
    <col min="12298" max="12300" width="7.28515625" style="110" customWidth="1"/>
    <col min="12301" max="12301" width="1.85546875" style="110" customWidth="1"/>
    <col min="12302" max="12304" width="7.28515625" style="110" customWidth="1"/>
    <col min="12305" max="12305" width="1.5703125" style="110" customWidth="1"/>
    <col min="12306" max="12308" width="7.28515625" style="110" customWidth="1"/>
    <col min="12309" max="12309" width="1.140625" style="110" customWidth="1"/>
    <col min="12310" max="12312" width="7.28515625" style="110" customWidth="1"/>
    <col min="12313" max="12313" width="1.42578125" style="110" customWidth="1"/>
    <col min="12314" max="12316" width="7.28515625" style="110" customWidth="1"/>
    <col min="12317" max="12544" width="11.42578125" style="110"/>
    <col min="12545" max="12545" width="17.7109375" style="110" customWidth="1"/>
    <col min="12546" max="12548" width="7.42578125" style="110" bestFit="1" customWidth="1"/>
    <col min="12549" max="12549" width="1.42578125" style="110" customWidth="1"/>
    <col min="12550" max="12552" width="7.28515625" style="110" customWidth="1"/>
    <col min="12553" max="12553" width="1.42578125" style="110" customWidth="1"/>
    <col min="12554" max="12556" width="7.28515625" style="110" customWidth="1"/>
    <col min="12557" max="12557" width="1.85546875" style="110" customWidth="1"/>
    <col min="12558" max="12560" width="7.28515625" style="110" customWidth="1"/>
    <col min="12561" max="12561" width="1.5703125" style="110" customWidth="1"/>
    <col min="12562" max="12564" width="7.28515625" style="110" customWidth="1"/>
    <col min="12565" max="12565" width="1.140625" style="110" customWidth="1"/>
    <col min="12566" max="12568" width="7.28515625" style="110" customWidth="1"/>
    <col min="12569" max="12569" width="1.42578125" style="110" customWidth="1"/>
    <col min="12570" max="12572" width="7.28515625" style="110" customWidth="1"/>
    <col min="12573" max="12800" width="11.42578125" style="110"/>
    <col min="12801" max="12801" width="17.7109375" style="110" customWidth="1"/>
    <col min="12802" max="12804" width="7.42578125" style="110" bestFit="1" customWidth="1"/>
    <col min="12805" max="12805" width="1.42578125" style="110" customWidth="1"/>
    <col min="12806" max="12808" width="7.28515625" style="110" customWidth="1"/>
    <col min="12809" max="12809" width="1.42578125" style="110" customWidth="1"/>
    <col min="12810" max="12812" width="7.28515625" style="110" customWidth="1"/>
    <col min="12813" max="12813" width="1.85546875" style="110" customWidth="1"/>
    <col min="12814" max="12816" width="7.28515625" style="110" customWidth="1"/>
    <col min="12817" max="12817" width="1.5703125" style="110" customWidth="1"/>
    <col min="12818" max="12820" width="7.28515625" style="110" customWidth="1"/>
    <col min="12821" max="12821" width="1.140625" style="110" customWidth="1"/>
    <col min="12822" max="12824" width="7.28515625" style="110" customWidth="1"/>
    <col min="12825" max="12825" width="1.42578125" style="110" customWidth="1"/>
    <col min="12826" max="12828" width="7.28515625" style="110" customWidth="1"/>
    <col min="12829" max="13056" width="11.42578125" style="110"/>
    <col min="13057" max="13057" width="17.7109375" style="110" customWidth="1"/>
    <col min="13058" max="13060" width="7.42578125" style="110" bestFit="1" customWidth="1"/>
    <col min="13061" max="13061" width="1.42578125" style="110" customWidth="1"/>
    <col min="13062" max="13064" width="7.28515625" style="110" customWidth="1"/>
    <col min="13065" max="13065" width="1.42578125" style="110" customWidth="1"/>
    <col min="13066" max="13068" width="7.28515625" style="110" customWidth="1"/>
    <col min="13069" max="13069" width="1.85546875" style="110" customWidth="1"/>
    <col min="13070" max="13072" width="7.28515625" style="110" customWidth="1"/>
    <col min="13073" max="13073" width="1.5703125" style="110" customWidth="1"/>
    <col min="13074" max="13076" width="7.28515625" style="110" customWidth="1"/>
    <col min="13077" max="13077" width="1.140625" style="110" customWidth="1"/>
    <col min="13078" max="13080" width="7.28515625" style="110" customWidth="1"/>
    <col min="13081" max="13081" width="1.42578125" style="110" customWidth="1"/>
    <col min="13082" max="13084" width="7.28515625" style="110" customWidth="1"/>
    <col min="13085" max="13312" width="11.42578125" style="110"/>
    <col min="13313" max="13313" width="17.7109375" style="110" customWidth="1"/>
    <col min="13314" max="13316" width="7.42578125" style="110" bestFit="1" customWidth="1"/>
    <col min="13317" max="13317" width="1.42578125" style="110" customWidth="1"/>
    <col min="13318" max="13320" width="7.28515625" style="110" customWidth="1"/>
    <col min="13321" max="13321" width="1.42578125" style="110" customWidth="1"/>
    <col min="13322" max="13324" width="7.28515625" style="110" customWidth="1"/>
    <col min="13325" max="13325" width="1.85546875" style="110" customWidth="1"/>
    <col min="13326" max="13328" width="7.28515625" style="110" customWidth="1"/>
    <col min="13329" max="13329" width="1.5703125" style="110" customWidth="1"/>
    <col min="13330" max="13332" width="7.28515625" style="110" customWidth="1"/>
    <col min="13333" max="13333" width="1.140625" style="110" customWidth="1"/>
    <col min="13334" max="13336" width="7.28515625" style="110" customWidth="1"/>
    <col min="13337" max="13337" width="1.42578125" style="110" customWidth="1"/>
    <col min="13338" max="13340" width="7.28515625" style="110" customWidth="1"/>
    <col min="13341" max="13568" width="11.42578125" style="110"/>
    <col min="13569" max="13569" width="17.7109375" style="110" customWidth="1"/>
    <col min="13570" max="13572" width="7.42578125" style="110" bestFit="1" customWidth="1"/>
    <col min="13573" max="13573" width="1.42578125" style="110" customWidth="1"/>
    <col min="13574" max="13576" width="7.28515625" style="110" customWidth="1"/>
    <col min="13577" max="13577" width="1.42578125" style="110" customWidth="1"/>
    <col min="13578" max="13580" width="7.28515625" style="110" customWidth="1"/>
    <col min="13581" max="13581" width="1.85546875" style="110" customWidth="1"/>
    <col min="13582" max="13584" width="7.28515625" style="110" customWidth="1"/>
    <col min="13585" max="13585" width="1.5703125" style="110" customWidth="1"/>
    <col min="13586" max="13588" width="7.28515625" style="110" customWidth="1"/>
    <col min="13589" max="13589" width="1.140625" style="110" customWidth="1"/>
    <col min="13590" max="13592" width="7.28515625" style="110" customWidth="1"/>
    <col min="13593" max="13593" width="1.42578125" style="110" customWidth="1"/>
    <col min="13594" max="13596" width="7.28515625" style="110" customWidth="1"/>
    <col min="13597" max="13824" width="11.42578125" style="110"/>
    <col min="13825" max="13825" width="17.7109375" style="110" customWidth="1"/>
    <col min="13826" max="13828" width="7.42578125" style="110" bestFit="1" customWidth="1"/>
    <col min="13829" max="13829" width="1.42578125" style="110" customWidth="1"/>
    <col min="13830" max="13832" width="7.28515625" style="110" customWidth="1"/>
    <col min="13833" max="13833" width="1.42578125" style="110" customWidth="1"/>
    <col min="13834" max="13836" width="7.28515625" style="110" customWidth="1"/>
    <col min="13837" max="13837" width="1.85546875" style="110" customWidth="1"/>
    <col min="13838" max="13840" width="7.28515625" style="110" customWidth="1"/>
    <col min="13841" max="13841" width="1.5703125" style="110" customWidth="1"/>
    <col min="13842" max="13844" width="7.28515625" style="110" customWidth="1"/>
    <col min="13845" max="13845" width="1.140625" style="110" customWidth="1"/>
    <col min="13846" max="13848" width="7.28515625" style="110" customWidth="1"/>
    <col min="13849" max="13849" width="1.42578125" style="110" customWidth="1"/>
    <col min="13850" max="13852" width="7.28515625" style="110" customWidth="1"/>
    <col min="13853" max="14080" width="11.42578125" style="110"/>
    <col min="14081" max="14081" width="17.7109375" style="110" customWidth="1"/>
    <col min="14082" max="14084" width="7.42578125" style="110" bestFit="1" customWidth="1"/>
    <col min="14085" max="14085" width="1.42578125" style="110" customWidth="1"/>
    <col min="14086" max="14088" width="7.28515625" style="110" customWidth="1"/>
    <col min="14089" max="14089" width="1.42578125" style="110" customWidth="1"/>
    <col min="14090" max="14092" width="7.28515625" style="110" customWidth="1"/>
    <col min="14093" max="14093" width="1.85546875" style="110" customWidth="1"/>
    <col min="14094" max="14096" width="7.28515625" style="110" customWidth="1"/>
    <col min="14097" max="14097" width="1.5703125" style="110" customWidth="1"/>
    <col min="14098" max="14100" width="7.28515625" style="110" customWidth="1"/>
    <col min="14101" max="14101" width="1.140625" style="110" customWidth="1"/>
    <col min="14102" max="14104" width="7.28515625" style="110" customWidth="1"/>
    <col min="14105" max="14105" width="1.42578125" style="110" customWidth="1"/>
    <col min="14106" max="14108" width="7.28515625" style="110" customWidth="1"/>
    <col min="14109" max="14336" width="11.42578125" style="110"/>
    <col min="14337" max="14337" width="17.7109375" style="110" customWidth="1"/>
    <col min="14338" max="14340" width="7.42578125" style="110" bestFit="1" customWidth="1"/>
    <col min="14341" max="14341" width="1.42578125" style="110" customWidth="1"/>
    <col min="14342" max="14344" width="7.28515625" style="110" customWidth="1"/>
    <col min="14345" max="14345" width="1.42578125" style="110" customWidth="1"/>
    <col min="14346" max="14348" width="7.28515625" style="110" customWidth="1"/>
    <col min="14349" max="14349" width="1.85546875" style="110" customWidth="1"/>
    <col min="14350" max="14352" width="7.28515625" style="110" customWidth="1"/>
    <col min="14353" max="14353" width="1.5703125" style="110" customWidth="1"/>
    <col min="14354" max="14356" width="7.28515625" style="110" customWidth="1"/>
    <col min="14357" max="14357" width="1.140625" style="110" customWidth="1"/>
    <col min="14358" max="14360" width="7.28515625" style="110" customWidth="1"/>
    <col min="14361" max="14361" width="1.42578125" style="110" customWidth="1"/>
    <col min="14362" max="14364" width="7.28515625" style="110" customWidth="1"/>
    <col min="14365" max="14592" width="11.42578125" style="110"/>
    <col min="14593" max="14593" width="17.7109375" style="110" customWidth="1"/>
    <col min="14594" max="14596" width="7.42578125" style="110" bestFit="1" customWidth="1"/>
    <col min="14597" max="14597" width="1.42578125" style="110" customWidth="1"/>
    <col min="14598" max="14600" width="7.28515625" style="110" customWidth="1"/>
    <col min="14601" max="14601" width="1.42578125" style="110" customWidth="1"/>
    <col min="14602" max="14604" width="7.28515625" style="110" customWidth="1"/>
    <col min="14605" max="14605" width="1.85546875" style="110" customWidth="1"/>
    <col min="14606" max="14608" width="7.28515625" style="110" customWidth="1"/>
    <col min="14609" max="14609" width="1.5703125" style="110" customWidth="1"/>
    <col min="14610" max="14612" width="7.28515625" style="110" customWidth="1"/>
    <col min="14613" max="14613" width="1.140625" style="110" customWidth="1"/>
    <col min="14614" max="14616" width="7.28515625" style="110" customWidth="1"/>
    <col min="14617" max="14617" width="1.42578125" style="110" customWidth="1"/>
    <col min="14618" max="14620" width="7.28515625" style="110" customWidth="1"/>
    <col min="14621" max="14848" width="11.42578125" style="110"/>
    <col min="14849" max="14849" width="17.7109375" style="110" customWidth="1"/>
    <col min="14850" max="14852" width="7.42578125" style="110" bestFit="1" customWidth="1"/>
    <col min="14853" max="14853" width="1.42578125" style="110" customWidth="1"/>
    <col min="14854" max="14856" width="7.28515625" style="110" customWidth="1"/>
    <col min="14857" max="14857" width="1.42578125" style="110" customWidth="1"/>
    <col min="14858" max="14860" width="7.28515625" style="110" customWidth="1"/>
    <col min="14861" max="14861" width="1.85546875" style="110" customWidth="1"/>
    <col min="14862" max="14864" width="7.28515625" style="110" customWidth="1"/>
    <col min="14865" max="14865" width="1.5703125" style="110" customWidth="1"/>
    <col min="14866" max="14868" width="7.28515625" style="110" customWidth="1"/>
    <col min="14869" max="14869" width="1.140625" style="110" customWidth="1"/>
    <col min="14870" max="14872" width="7.28515625" style="110" customWidth="1"/>
    <col min="14873" max="14873" width="1.42578125" style="110" customWidth="1"/>
    <col min="14874" max="14876" width="7.28515625" style="110" customWidth="1"/>
    <col min="14877" max="15104" width="11.42578125" style="110"/>
    <col min="15105" max="15105" width="17.7109375" style="110" customWidth="1"/>
    <col min="15106" max="15108" width="7.42578125" style="110" bestFit="1" customWidth="1"/>
    <col min="15109" max="15109" width="1.42578125" style="110" customWidth="1"/>
    <col min="15110" max="15112" width="7.28515625" style="110" customWidth="1"/>
    <col min="15113" max="15113" width="1.42578125" style="110" customWidth="1"/>
    <col min="15114" max="15116" width="7.28515625" style="110" customWidth="1"/>
    <col min="15117" max="15117" width="1.85546875" style="110" customWidth="1"/>
    <col min="15118" max="15120" width="7.28515625" style="110" customWidth="1"/>
    <col min="15121" max="15121" width="1.5703125" style="110" customWidth="1"/>
    <col min="15122" max="15124" width="7.28515625" style="110" customWidth="1"/>
    <col min="15125" max="15125" width="1.140625" style="110" customWidth="1"/>
    <col min="15126" max="15128" width="7.28515625" style="110" customWidth="1"/>
    <col min="15129" max="15129" width="1.42578125" style="110" customWidth="1"/>
    <col min="15130" max="15132" width="7.28515625" style="110" customWidth="1"/>
    <col min="15133" max="15360" width="11.42578125" style="110"/>
    <col min="15361" max="15361" width="17.7109375" style="110" customWidth="1"/>
    <col min="15362" max="15364" width="7.42578125" style="110" bestFit="1" customWidth="1"/>
    <col min="15365" max="15365" width="1.42578125" style="110" customWidth="1"/>
    <col min="15366" max="15368" width="7.28515625" style="110" customWidth="1"/>
    <col min="15369" max="15369" width="1.42578125" style="110" customWidth="1"/>
    <col min="15370" max="15372" width="7.28515625" style="110" customWidth="1"/>
    <col min="15373" max="15373" width="1.85546875" style="110" customWidth="1"/>
    <col min="15374" max="15376" width="7.28515625" style="110" customWidth="1"/>
    <col min="15377" max="15377" width="1.5703125" style="110" customWidth="1"/>
    <col min="15378" max="15380" width="7.28515625" style="110" customWidth="1"/>
    <col min="15381" max="15381" width="1.140625" style="110" customWidth="1"/>
    <col min="15382" max="15384" width="7.28515625" style="110" customWidth="1"/>
    <col min="15385" max="15385" width="1.42578125" style="110" customWidth="1"/>
    <col min="15386" max="15388" width="7.28515625" style="110" customWidth="1"/>
    <col min="15389" max="15616" width="11.42578125" style="110"/>
    <col min="15617" max="15617" width="17.7109375" style="110" customWidth="1"/>
    <col min="15618" max="15620" width="7.42578125" style="110" bestFit="1" customWidth="1"/>
    <col min="15621" max="15621" width="1.42578125" style="110" customWidth="1"/>
    <col min="15622" max="15624" width="7.28515625" style="110" customWidth="1"/>
    <col min="15625" max="15625" width="1.42578125" style="110" customWidth="1"/>
    <col min="15626" max="15628" width="7.28515625" style="110" customWidth="1"/>
    <col min="15629" max="15629" width="1.85546875" style="110" customWidth="1"/>
    <col min="15630" max="15632" width="7.28515625" style="110" customWidth="1"/>
    <col min="15633" max="15633" width="1.5703125" style="110" customWidth="1"/>
    <col min="15634" max="15636" width="7.28515625" style="110" customWidth="1"/>
    <col min="15637" max="15637" width="1.140625" style="110" customWidth="1"/>
    <col min="15638" max="15640" width="7.28515625" style="110" customWidth="1"/>
    <col min="15641" max="15641" width="1.42578125" style="110" customWidth="1"/>
    <col min="15642" max="15644" width="7.28515625" style="110" customWidth="1"/>
    <col min="15645" max="15872" width="11.42578125" style="110"/>
    <col min="15873" max="15873" width="17.7109375" style="110" customWidth="1"/>
    <col min="15874" max="15876" width="7.42578125" style="110" bestFit="1" customWidth="1"/>
    <col min="15877" max="15877" width="1.42578125" style="110" customWidth="1"/>
    <col min="15878" max="15880" width="7.28515625" style="110" customWidth="1"/>
    <col min="15881" max="15881" width="1.42578125" style="110" customWidth="1"/>
    <col min="15882" max="15884" width="7.28515625" style="110" customWidth="1"/>
    <col min="15885" max="15885" width="1.85546875" style="110" customWidth="1"/>
    <col min="15886" max="15888" width="7.28515625" style="110" customWidth="1"/>
    <col min="15889" max="15889" width="1.5703125" style="110" customWidth="1"/>
    <col min="15890" max="15892" width="7.28515625" style="110" customWidth="1"/>
    <col min="15893" max="15893" width="1.140625" style="110" customWidth="1"/>
    <col min="15894" max="15896" width="7.28515625" style="110" customWidth="1"/>
    <col min="15897" max="15897" width="1.42578125" style="110" customWidth="1"/>
    <col min="15898" max="15900" width="7.28515625" style="110" customWidth="1"/>
    <col min="15901" max="16128" width="11.42578125" style="110"/>
    <col min="16129" max="16129" width="17.7109375" style="110" customWidth="1"/>
    <col min="16130" max="16132" width="7.42578125" style="110" bestFit="1" customWidth="1"/>
    <col min="16133" max="16133" width="1.42578125" style="110" customWidth="1"/>
    <col min="16134" max="16136" width="7.28515625" style="110" customWidth="1"/>
    <col min="16137" max="16137" width="1.42578125" style="110" customWidth="1"/>
    <col min="16138" max="16140" width="7.28515625" style="110" customWidth="1"/>
    <col min="16141" max="16141" width="1.85546875" style="110" customWidth="1"/>
    <col min="16142" max="16144" width="7.28515625" style="110" customWidth="1"/>
    <col min="16145" max="16145" width="1.5703125" style="110" customWidth="1"/>
    <col min="16146" max="16148" width="7.28515625" style="110" customWidth="1"/>
    <col min="16149" max="16149" width="1.140625" style="110" customWidth="1"/>
    <col min="16150" max="16152" width="7.28515625" style="110" customWidth="1"/>
    <col min="16153" max="16153" width="1.42578125" style="110" customWidth="1"/>
    <col min="16154" max="16156" width="7.28515625" style="110" customWidth="1"/>
    <col min="16157" max="16384" width="11.42578125" style="110"/>
  </cols>
  <sheetData>
    <row r="1" spans="1:32" ht="15" customHeight="1" x14ac:dyDescent="0.25">
      <c r="A1" s="307" t="s">
        <v>296</v>
      </c>
      <c r="B1" s="307"/>
      <c r="C1" s="307"/>
      <c r="D1" s="307"/>
      <c r="E1" s="307"/>
      <c r="F1" s="307"/>
      <c r="G1" s="307"/>
      <c r="H1" s="307"/>
      <c r="I1" s="307"/>
      <c r="J1" s="307"/>
      <c r="K1" s="307"/>
      <c r="L1" s="307"/>
      <c r="M1" s="307"/>
      <c r="N1" s="307"/>
      <c r="O1" s="307"/>
      <c r="P1" s="307"/>
      <c r="Q1" s="307"/>
      <c r="R1" s="307"/>
      <c r="S1" s="307"/>
      <c r="T1" s="307"/>
      <c r="U1" s="307"/>
      <c r="V1" s="307"/>
      <c r="W1" s="307"/>
      <c r="X1" s="307"/>
      <c r="Y1" s="307"/>
      <c r="Z1" s="307"/>
      <c r="AA1" s="307"/>
      <c r="AB1" s="307"/>
      <c r="AE1" s="286" t="s">
        <v>362</v>
      </c>
      <c r="AF1" s="286"/>
    </row>
    <row r="2" spans="1:32" ht="15" customHeight="1" x14ac:dyDescent="0.25">
      <c r="A2" s="307" t="s">
        <v>136</v>
      </c>
      <c r="B2" s="307"/>
      <c r="C2" s="307"/>
      <c r="D2" s="307"/>
      <c r="E2" s="307"/>
      <c r="F2" s="307"/>
      <c r="G2" s="307"/>
      <c r="H2" s="307"/>
      <c r="I2" s="307"/>
      <c r="J2" s="307"/>
      <c r="K2" s="307"/>
      <c r="L2" s="307"/>
      <c r="M2" s="307"/>
      <c r="N2" s="307"/>
      <c r="O2" s="307"/>
      <c r="P2" s="307"/>
      <c r="Q2" s="307"/>
      <c r="R2" s="307"/>
      <c r="S2" s="307"/>
      <c r="T2" s="307"/>
      <c r="U2" s="307"/>
      <c r="V2" s="307"/>
      <c r="W2" s="307"/>
      <c r="X2" s="307"/>
      <c r="Y2" s="307"/>
      <c r="Z2" s="307"/>
      <c r="AA2" s="307"/>
      <c r="AB2" s="307"/>
      <c r="AE2" s="286"/>
      <c r="AF2" s="286"/>
    </row>
    <row r="3" spans="1:32" ht="15" customHeight="1" x14ac:dyDescent="0.25">
      <c r="A3" s="307" t="s">
        <v>257</v>
      </c>
      <c r="B3" s="307"/>
      <c r="C3" s="307"/>
      <c r="D3" s="307"/>
      <c r="E3" s="307"/>
      <c r="F3" s="307"/>
      <c r="G3" s="307"/>
      <c r="H3" s="307"/>
      <c r="I3" s="307"/>
      <c r="J3" s="307"/>
      <c r="K3" s="307"/>
      <c r="L3" s="307"/>
      <c r="M3" s="307"/>
      <c r="N3" s="307"/>
      <c r="O3" s="307"/>
      <c r="P3" s="307"/>
      <c r="Q3" s="307"/>
      <c r="R3" s="307"/>
      <c r="S3" s="307"/>
      <c r="T3" s="307"/>
      <c r="U3" s="307"/>
      <c r="V3" s="307"/>
      <c r="W3" s="307"/>
      <c r="X3" s="307"/>
      <c r="Y3" s="307"/>
      <c r="Z3" s="307"/>
      <c r="AA3" s="307"/>
      <c r="AB3" s="307"/>
    </row>
    <row r="4" spans="1:32" ht="15" customHeight="1" x14ac:dyDescent="0.25">
      <c r="A4" s="307" t="s">
        <v>268</v>
      </c>
      <c r="B4" s="307"/>
      <c r="C4" s="307"/>
      <c r="D4" s="307"/>
      <c r="E4" s="307"/>
      <c r="F4" s="307"/>
      <c r="G4" s="307"/>
      <c r="H4" s="307"/>
      <c r="I4" s="307"/>
      <c r="J4" s="307"/>
      <c r="K4" s="307"/>
      <c r="L4" s="307"/>
      <c r="M4" s="307"/>
      <c r="N4" s="307"/>
      <c r="O4" s="307"/>
      <c r="P4" s="307"/>
      <c r="Q4" s="307"/>
      <c r="R4" s="307"/>
      <c r="S4" s="307"/>
      <c r="T4" s="307"/>
      <c r="U4" s="307"/>
      <c r="V4" s="307"/>
      <c r="W4" s="307"/>
      <c r="X4" s="307"/>
      <c r="Y4" s="307"/>
      <c r="Z4" s="307"/>
      <c r="AA4" s="307"/>
      <c r="AB4" s="307"/>
    </row>
    <row r="5" spans="1:32" ht="15" customHeight="1" x14ac:dyDescent="0.25">
      <c r="A5" s="307" t="s">
        <v>250</v>
      </c>
      <c r="B5" s="307"/>
      <c r="C5" s="307"/>
      <c r="D5" s="307"/>
      <c r="E5" s="307"/>
      <c r="F5" s="307"/>
      <c r="G5" s="307"/>
      <c r="H5" s="307"/>
      <c r="I5" s="307"/>
      <c r="J5" s="307"/>
      <c r="K5" s="307"/>
      <c r="L5" s="307"/>
      <c r="M5" s="307"/>
      <c r="N5" s="307"/>
      <c r="O5" s="307"/>
      <c r="P5" s="307"/>
      <c r="Q5" s="307"/>
      <c r="R5" s="307"/>
      <c r="S5" s="307"/>
      <c r="T5" s="307"/>
      <c r="U5" s="307"/>
      <c r="V5" s="307"/>
      <c r="W5" s="307"/>
      <c r="X5" s="307"/>
      <c r="Y5" s="307"/>
      <c r="Z5" s="307"/>
      <c r="AA5" s="307"/>
      <c r="AB5" s="307"/>
    </row>
    <row r="6" spans="1:32" ht="15" customHeight="1" x14ac:dyDescent="0.25">
      <c r="A6" s="307" t="s">
        <v>259</v>
      </c>
      <c r="B6" s="307"/>
      <c r="C6" s="307"/>
      <c r="D6" s="307"/>
      <c r="E6" s="307"/>
      <c r="F6" s="307"/>
      <c r="G6" s="307"/>
      <c r="H6" s="307"/>
      <c r="I6" s="307"/>
      <c r="J6" s="307"/>
      <c r="K6" s="307"/>
      <c r="L6" s="307"/>
      <c r="M6" s="307"/>
      <c r="N6" s="307"/>
      <c r="O6" s="307"/>
      <c r="P6" s="307"/>
      <c r="Q6" s="307"/>
      <c r="R6" s="307"/>
      <c r="S6" s="307"/>
      <c r="T6" s="307"/>
      <c r="U6" s="307"/>
      <c r="V6" s="307"/>
      <c r="W6" s="307"/>
      <c r="X6" s="307"/>
      <c r="Y6" s="307"/>
      <c r="Z6" s="307"/>
      <c r="AA6" s="307"/>
      <c r="AB6" s="307"/>
    </row>
    <row r="7" spans="1:32" ht="15" customHeight="1" thickBot="1" x14ac:dyDescent="0.3">
      <c r="A7" s="124"/>
      <c r="B7" s="147"/>
      <c r="C7" s="124"/>
      <c r="D7" s="124"/>
      <c r="E7" s="124"/>
      <c r="F7" s="125"/>
      <c r="G7" s="124"/>
      <c r="H7" s="124"/>
      <c r="I7" s="124"/>
      <c r="J7" s="124"/>
      <c r="K7" s="124"/>
      <c r="L7" s="124"/>
      <c r="M7" s="124"/>
      <c r="N7" s="124"/>
      <c r="O7" s="124"/>
      <c r="P7" s="124"/>
      <c r="Q7" s="124"/>
      <c r="R7" s="124"/>
      <c r="S7" s="124"/>
      <c r="T7" s="124"/>
      <c r="U7" s="124"/>
      <c r="V7" s="124"/>
      <c r="W7" s="124"/>
      <c r="X7" s="124"/>
      <c r="Y7" s="124"/>
      <c r="Z7" s="124"/>
      <c r="AA7" s="124"/>
      <c r="AB7" s="124"/>
    </row>
    <row r="8" spans="1:32" ht="15" customHeight="1" x14ac:dyDescent="0.25">
      <c r="A8" s="309" t="s">
        <v>264</v>
      </c>
      <c r="B8" s="302" t="s">
        <v>19</v>
      </c>
      <c r="C8" s="302"/>
      <c r="D8" s="302"/>
      <c r="E8" s="111"/>
      <c r="F8" s="302" t="s">
        <v>116</v>
      </c>
      <c r="G8" s="302"/>
      <c r="H8" s="302"/>
      <c r="I8" s="111"/>
      <c r="J8" s="302" t="s">
        <v>117</v>
      </c>
      <c r="K8" s="302"/>
      <c r="L8" s="302"/>
      <c r="M8" s="111"/>
      <c r="N8" s="302" t="s">
        <v>118</v>
      </c>
      <c r="O8" s="302"/>
      <c r="P8" s="302"/>
      <c r="Q8" s="111"/>
      <c r="R8" s="302" t="s">
        <v>119</v>
      </c>
      <c r="S8" s="302"/>
      <c r="T8" s="302"/>
      <c r="U8" s="111"/>
      <c r="V8" s="302" t="s">
        <v>120</v>
      </c>
      <c r="W8" s="302"/>
      <c r="X8" s="302"/>
      <c r="Y8" s="111"/>
      <c r="Z8" s="302" t="s">
        <v>121</v>
      </c>
      <c r="AA8" s="302"/>
      <c r="AB8" s="302"/>
    </row>
    <row r="9" spans="1:32" ht="15" customHeight="1" thickBot="1" x14ac:dyDescent="0.3">
      <c r="A9" s="310"/>
      <c r="B9" s="112" t="s">
        <v>70</v>
      </c>
      <c r="C9" s="112" t="s">
        <v>71</v>
      </c>
      <c r="D9" s="112" t="s">
        <v>72</v>
      </c>
      <c r="E9" s="113"/>
      <c r="F9" s="112" t="s">
        <v>70</v>
      </c>
      <c r="G9" s="112" t="s">
        <v>71</v>
      </c>
      <c r="H9" s="112" t="s">
        <v>72</v>
      </c>
      <c r="I9" s="113"/>
      <c r="J9" s="112" t="s">
        <v>70</v>
      </c>
      <c r="K9" s="112" t="s">
        <v>71</v>
      </c>
      <c r="L9" s="112" t="s">
        <v>72</v>
      </c>
      <c r="M9" s="113"/>
      <c r="N9" s="112" t="s">
        <v>70</v>
      </c>
      <c r="O9" s="112" t="s">
        <v>71</v>
      </c>
      <c r="P9" s="112" t="s">
        <v>72</v>
      </c>
      <c r="Q9" s="113"/>
      <c r="R9" s="112" t="s">
        <v>70</v>
      </c>
      <c r="S9" s="112" t="s">
        <v>71</v>
      </c>
      <c r="T9" s="112" t="s">
        <v>72</v>
      </c>
      <c r="U9" s="113"/>
      <c r="V9" s="112" t="s">
        <v>70</v>
      </c>
      <c r="W9" s="112" t="s">
        <v>71</v>
      </c>
      <c r="X9" s="112" t="s">
        <v>72</v>
      </c>
      <c r="Y9" s="113"/>
      <c r="Z9" s="112" t="s">
        <v>70</v>
      </c>
      <c r="AA9" s="112" t="s">
        <v>71</v>
      </c>
      <c r="AB9" s="112" t="s">
        <v>72</v>
      </c>
    </row>
    <row r="10" spans="1:32" ht="15" customHeight="1" x14ac:dyDescent="0.25">
      <c r="A10" s="129"/>
      <c r="B10" s="115"/>
      <c r="C10" s="115"/>
      <c r="D10" s="115"/>
      <c r="E10" s="116"/>
      <c r="F10" s="115"/>
      <c r="G10" s="115"/>
      <c r="H10" s="115"/>
      <c r="I10" s="116"/>
      <c r="J10" s="115"/>
      <c r="K10" s="115"/>
      <c r="L10" s="115"/>
      <c r="M10" s="116"/>
      <c r="N10" s="115"/>
      <c r="O10" s="115"/>
      <c r="P10" s="115"/>
      <c r="Q10" s="116"/>
      <c r="R10" s="115"/>
      <c r="S10" s="115"/>
      <c r="T10" s="115"/>
      <c r="U10" s="116"/>
      <c r="V10" s="115"/>
      <c r="W10" s="115"/>
      <c r="X10" s="115"/>
      <c r="Y10" s="116"/>
      <c r="Z10" s="115"/>
      <c r="AA10" s="115"/>
      <c r="AB10" s="115"/>
    </row>
    <row r="11" spans="1:32" ht="15" customHeight="1" x14ac:dyDescent="0.25">
      <c r="A11" s="154" t="s">
        <v>266</v>
      </c>
      <c r="B11" s="156">
        <f>SUM(B13:B39)</f>
        <v>299388</v>
      </c>
      <c r="C11" s="156">
        <f>SUM(C13:C39)</f>
        <v>148197</v>
      </c>
      <c r="D11" s="156">
        <f>SUM(D13:D39)</f>
        <v>151191</v>
      </c>
      <c r="E11" s="156"/>
      <c r="F11" s="156">
        <f>SUM(F13:F39)</f>
        <v>76004</v>
      </c>
      <c r="G11" s="156">
        <f>SUM(G13:G39)</f>
        <v>39448</v>
      </c>
      <c r="H11" s="156">
        <f>SUM(H13:H39)</f>
        <v>36556</v>
      </c>
      <c r="I11" s="156"/>
      <c r="J11" s="156">
        <f>SUM(J13:J39)</f>
        <v>62968</v>
      </c>
      <c r="K11" s="156">
        <f>SUM(K13:K39)</f>
        <v>31843</v>
      </c>
      <c r="L11" s="156">
        <f>SUM(L13:L39)</f>
        <v>31125</v>
      </c>
      <c r="M11" s="156"/>
      <c r="N11" s="156">
        <f>SUM(N13:N39)</f>
        <v>53069</v>
      </c>
      <c r="O11" s="156">
        <f>SUM(O13:O39)</f>
        <v>26117</v>
      </c>
      <c r="P11" s="156">
        <f>SUM(P13:P39)</f>
        <v>26952</v>
      </c>
      <c r="Q11" s="156"/>
      <c r="R11" s="156">
        <f>SUM(R13:R39)</f>
        <v>53046</v>
      </c>
      <c r="S11" s="156">
        <f>SUM(S13:S39)</f>
        <v>25606</v>
      </c>
      <c r="T11" s="156">
        <f>SUM(T13:T39)</f>
        <v>27440</v>
      </c>
      <c r="U11" s="156"/>
      <c r="V11" s="156">
        <f>SUM(V13:V39)</f>
        <v>43025</v>
      </c>
      <c r="W11" s="156">
        <f>SUM(W13:W39)</f>
        <v>20064</v>
      </c>
      <c r="X11" s="156">
        <f>SUM(X13:X39)</f>
        <v>22961</v>
      </c>
      <c r="Y11" s="156"/>
      <c r="Z11" s="156">
        <f>SUM(Z13:Z39)</f>
        <v>11276</v>
      </c>
      <c r="AA11" s="156">
        <f>SUM(AA13:AA39)</f>
        <v>5119</v>
      </c>
      <c r="AB11" s="156">
        <f>SUM(AB13:AB39)</f>
        <v>6157</v>
      </c>
    </row>
    <row r="12" spans="1:32" ht="15" customHeight="1" x14ac:dyDescent="0.25">
      <c r="A12" s="110"/>
      <c r="B12" s="148"/>
      <c r="C12" s="148"/>
      <c r="D12" s="148"/>
      <c r="E12" s="148"/>
      <c r="F12" s="148"/>
      <c r="G12" s="148"/>
      <c r="H12" s="148"/>
      <c r="I12" s="148"/>
      <c r="J12" s="148"/>
      <c r="K12" s="148"/>
      <c r="L12" s="148"/>
      <c r="M12" s="148"/>
      <c r="N12" s="148"/>
      <c r="O12" s="148"/>
      <c r="P12" s="148"/>
      <c r="Q12" s="148"/>
      <c r="R12" s="148"/>
      <c r="S12" s="148"/>
      <c r="T12" s="148"/>
      <c r="U12" s="148"/>
      <c r="V12" s="148"/>
      <c r="W12" s="148"/>
      <c r="X12" s="148"/>
      <c r="Y12" s="148"/>
      <c r="Z12" s="148"/>
      <c r="AA12" s="148"/>
      <c r="AB12" s="148"/>
    </row>
    <row r="13" spans="1:32" ht="15" customHeight="1" x14ac:dyDescent="0.25">
      <c r="A13" s="110" t="s">
        <v>79</v>
      </c>
      <c r="B13" s="175">
        <f>+'C55'!B13+'C66'!B13</f>
        <v>20200</v>
      </c>
      <c r="C13" s="175">
        <f>+'C55'!C13+'C66'!C13</f>
        <v>10264</v>
      </c>
      <c r="D13" s="175">
        <f>+'C55'!D13+'C66'!D13</f>
        <v>9936</v>
      </c>
      <c r="E13" s="121"/>
      <c r="F13" s="175">
        <f>+'C55'!F13+'C66'!F13</f>
        <v>5248</v>
      </c>
      <c r="G13" s="175">
        <f>+'C55'!G13+'C66'!G13</f>
        <v>2851</v>
      </c>
      <c r="H13" s="175">
        <f>+'C55'!H13+'C66'!H13</f>
        <v>2397</v>
      </c>
      <c r="I13" s="121"/>
      <c r="J13" s="175">
        <f>+'C55'!J13+'C66'!J13</f>
        <v>4238</v>
      </c>
      <c r="K13" s="175">
        <f>+'C55'!K13+'C66'!K13</f>
        <v>2146</v>
      </c>
      <c r="L13" s="175">
        <f>+'C55'!L13+'C66'!L13</f>
        <v>2092</v>
      </c>
      <c r="M13" s="121"/>
      <c r="N13" s="175">
        <f>+'C55'!N13+'C66'!N13</f>
        <v>3650</v>
      </c>
      <c r="O13" s="175">
        <f>+'C55'!O13+'C66'!O13</f>
        <v>1790</v>
      </c>
      <c r="P13" s="175">
        <f>+'C55'!P13+'C66'!P13</f>
        <v>1860</v>
      </c>
      <c r="Q13" s="121"/>
      <c r="R13" s="175">
        <f>+'C55'!R13+'C66'!R13</f>
        <v>3623</v>
      </c>
      <c r="S13" s="175">
        <f>+'C55'!S13+'C66'!S13</f>
        <v>1823</v>
      </c>
      <c r="T13" s="175">
        <f>+'C55'!T13+'C66'!T13</f>
        <v>1800</v>
      </c>
      <c r="U13" s="121"/>
      <c r="V13" s="175">
        <f>+'C55'!V13+'C66'!V13</f>
        <v>2801</v>
      </c>
      <c r="W13" s="175">
        <f>+'C55'!W13+'C66'!W13</f>
        <v>1355</v>
      </c>
      <c r="X13" s="175">
        <f>+'C55'!X13+'C66'!X13</f>
        <v>1446</v>
      </c>
      <c r="Y13" s="121"/>
      <c r="Z13" s="175">
        <f>+'C55'!Z13+'C66'!Z13</f>
        <v>640</v>
      </c>
      <c r="AA13" s="175">
        <f>+'C55'!AA13+'C66'!AA13</f>
        <v>299</v>
      </c>
      <c r="AB13" s="175">
        <f>+'C55'!AB13+'C66'!AB13</f>
        <v>341</v>
      </c>
    </row>
    <row r="14" spans="1:32" ht="15" customHeight="1" x14ac:dyDescent="0.25">
      <c r="A14" s="110" t="s">
        <v>80</v>
      </c>
      <c r="B14" s="175">
        <f>+'C55'!B14+'C66'!B14</f>
        <v>22471</v>
      </c>
      <c r="C14" s="175">
        <f>+'C55'!C14+'C66'!C14</f>
        <v>11205</v>
      </c>
      <c r="D14" s="175">
        <f>+'C55'!D14+'C66'!D14</f>
        <v>11266</v>
      </c>
      <c r="E14" s="121"/>
      <c r="F14" s="175">
        <f>+'C55'!F14+'C66'!F14</f>
        <v>5418</v>
      </c>
      <c r="G14" s="175">
        <f>+'C55'!G14+'C66'!G14</f>
        <v>2825</v>
      </c>
      <c r="H14" s="175">
        <f>+'C55'!H14+'C66'!H14</f>
        <v>2593</v>
      </c>
      <c r="I14" s="121"/>
      <c r="J14" s="175">
        <f>+'C55'!J14+'C66'!J14</f>
        <v>4704</v>
      </c>
      <c r="K14" s="175">
        <f>+'C55'!K14+'C66'!K14</f>
        <v>2364</v>
      </c>
      <c r="L14" s="175">
        <f>+'C55'!L14+'C66'!L14</f>
        <v>2340</v>
      </c>
      <c r="M14" s="121"/>
      <c r="N14" s="175">
        <f>+'C55'!N14+'C66'!N14</f>
        <v>4163</v>
      </c>
      <c r="O14" s="175">
        <f>+'C55'!O14+'C66'!O14</f>
        <v>2093</v>
      </c>
      <c r="P14" s="175">
        <f>+'C55'!P14+'C66'!P14</f>
        <v>2070</v>
      </c>
      <c r="Q14" s="121"/>
      <c r="R14" s="175">
        <f>+'C55'!R14+'C66'!R14</f>
        <v>4053</v>
      </c>
      <c r="S14" s="175">
        <f>+'C55'!S14+'C66'!S14</f>
        <v>1969</v>
      </c>
      <c r="T14" s="175">
        <f>+'C55'!T14+'C66'!T14</f>
        <v>2084</v>
      </c>
      <c r="U14" s="121"/>
      <c r="V14" s="175">
        <f>+'C55'!V14+'C66'!V14</f>
        <v>3508</v>
      </c>
      <c r="W14" s="175">
        <f>+'C55'!W14+'C66'!W14</f>
        <v>1673</v>
      </c>
      <c r="X14" s="175">
        <f>+'C55'!X14+'C66'!X14</f>
        <v>1835</v>
      </c>
      <c r="Y14" s="121"/>
      <c r="Z14" s="175">
        <f>+'C55'!Z14+'C66'!Z14</f>
        <v>625</v>
      </c>
      <c r="AA14" s="175">
        <f>+'C55'!AA14+'C66'!AA14</f>
        <v>281</v>
      </c>
      <c r="AB14" s="175">
        <f>+'C55'!AB14+'C66'!AB14</f>
        <v>344</v>
      </c>
    </row>
    <row r="15" spans="1:32" ht="15" customHeight="1" x14ac:dyDescent="0.25">
      <c r="A15" s="110" t="s">
        <v>81</v>
      </c>
      <c r="B15" s="175">
        <f>+'C55'!B15+'C66'!B15</f>
        <v>16755</v>
      </c>
      <c r="C15" s="175">
        <f>+'C55'!C15+'C66'!C15</f>
        <v>8073</v>
      </c>
      <c r="D15" s="175">
        <f>+'C55'!D15+'C66'!D15</f>
        <v>8682</v>
      </c>
      <c r="E15" s="121"/>
      <c r="F15" s="175">
        <f>+'C55'!F15+'C66'!F15</f>
        <v>4464</v>
      </c>
      <c r="G15" s="175">
        <f>+'C55'!G15+'C66'!G15</f>
        <v>2265</v>
      </c>
      <c r="H15" s="175">
        <f>+'C55'!H15+'C66'!H15</f>
        <v>2199</v>
      </c>
      <c r="I15" s="121"/>
      <c r="J15" s="175">
        <f>+'C55'!J15+'C66'!J15</f>
        <v>3501</v>
      </c>
      <c r="K15" s="175">
        <f>+'C55'!K15+'C66'!K15</f>
        <v>1726</v>
      </c>
      <c r="L15" s="175">
        <f>+'C55'!L15+'C66'!L15</f>
        <v>1775</v>
      </c>
      <c r="M15" s="121"/>
      <c r="N15" s="175">
        <f>+'C55'!N15+'C66'!N15</f>
        <v>2915</v>
      </c>
      <c r="O15" s="175">
        <f>+'C55'!O15+'C66'!O15</f>
        <v>1392</v>
      </c>
      <c r="P15" s="175">
        <f>+'C55'!P15+'C66'!P15</f>
        <v>1523</v>
      </c>
      <c r="Q15" s="121"/>
      <c r="R15" s="175">
        <f>+'C55'!R15+'C66'!R15</f>
        <v>2890</v>
      </c>
      <c r="S15" s="175">
        <f>+'C55'!S15+'C66'!S15</f>
        <v>1384</v>
      </c>
      <c r="T15" s="175">
        <f>+'C55'!T15+'C66'!T15</f>
        <v>1506</v>
      </c>
      <c r="U15" s="121"/>
      <c r="V15" s="175">
        <f>+'C55'!V15+'C66'!V15</f>
        <v>2409</v>
      </c>
      <c r="W15" s="175">
        <f>+'C55'!W15+'C66'!W15</f>
        <v>1095</v>
      </c>
      <c r="X15" s="175">
        <f>+'C55'!X15+'C66'!X15</f>
        <v>1314</v>
      </c>
      <c r="Y15" s="121"/>
      <c r="Z15" s="175">
        <f>+'C55'!Z15+'C66'!Z15</f>
        <v>576</v>
      </c>
      <c r="AA15" s="175">
        <f>+'C55'!AA15+'C66'!AA15</f>
        <v>211</v>
      </c>
      <c r="AB15" s="175">
        <f>+'C55'!AB15+'C66'!AB15</f>
        <v>365</v>
      </c>
    </row>
    <row r="16" spans="1:32" ht="15" customHeight="1" x14ac:dyDescent="0.25">
      <c r="A16" s="110" t="s">
        <v>82</v>
      </c>
      <c r="B16" s="175">
        <f>+'C55'!B16+'C66'!B16</f>
        <v>20140</v>
      </c>
      <c r="C16" s="175">
        <f>+'C55'!C16+'C66'!C16</f>
        <v>9739</v>
      </c>
      <c r="D16" s="175">
        <f>+'C55'!D16+'C66'!D16</f>
        <v>10401</v>
      </c>
      <c r="E16" s="121"/>
      <c r="F16" s="175">
        <f>+'C55'!F16+'C66'!F16</f>
        <v>5125</v>
      </c>
      <c r="G16" s="175">
        <f>+'C55'!G16+'C66'!G16</f>
        <v>2621</v>
      </c>
      <c r="H16" s="175">
        <f>+'C55'!H16+'C66'!H16</f>
        <v>2504</v>
      </c>
      <c r="I16" s="121"/>
      <c r="J16" s="175">
        <f>+'C55'!J16+'C66'!J16</f>
        <v>4043</v>
      </c>
      <c r="K16" s="175">
        <f>+'C55'!K16+'C66'!K16</f>
        <v>2001</v>
      </c>
      <c r="L16" s="175">
        <f>+'C55'!L16+'C66'!L16</f>
        <v>2042</v>
      </c>
      <c r="M16" s="121"/>
      <c r="N16" s="175">
        <f>+'C55'!N16+'C66'!N16</f>
        <v>3587</v>
      </c>
      <c r="O16" s="175">
        <f>+'C55'!O16+'C66'!O16</f>
        <v>1792</v>
      </c>
      <c r="P16" s="175">
        <f>+'C55'!P16+'C66'!P16</f>
        <v>1795</v>
      </c>
      <c r="Q16" s="121"/>
      <c r="R16" s="175">
        <f>+'C55'!R16+'C66'!R16</f>
        <v>3503</v>
      </c>
      <c r="S16" s="175">
        <f>+'C55'!S16+'C66'!S16</f>
        <v>1593</v>
      </c>
      <c r="T16" s="175">
        <f>+'C55'!T16+'C66'!T16</f>
        <v>1910</v>
      </c>
      <c r="U16" s="121"/>
      <c r="V16" s="175">
        <f>+'C55'!V16+'C66'!V16</f>
        <v>2625</v>
      </c>
      <c r="W16" s="175">
        <f>+'C55'!W16+'C66'!W16</f>
        <v>1172</v>
      </c>
      <c r="X16" s="175">
        <f>+'C55'!X16+'C66'!X16</f>
        <v>1453</v>
      </c>
      <c r="Y16" s="121"/>
      <c r="Z16" s="175">
        <f>+'C55'!Z16+'C66'!Z16</f>
        <v>1257</v>
      </c>
      <c r="AA16" s="175">
        <f>+'C55'!AA16+'C66'!AA16</f>
        <v>560</v>
      </c>
      <c r="AB16" s="175">
        <f>+'C55'!AB16+'C66'!AB16</f>
        <v>697</v>
      </c>
    </row>
    <row r="17" spans="1:28" ht="15" customHeight="1" x14ac:dyDescent="0.25">
      <c r="A17" s="110" t="s">
        <v>83</v>
      </c>
      <c r="B17" s="175">
        <f>+'C55'!B17+'C66'!B17</f>
        <v>5239</v>
      </c>
      <c r="C17" s="175">
        <f>+'C55'!C17+'C66'!C17</f>
        <v>2671</v>
      </c>
      <c r="D17" s="175">
        <f>+'C55'!D17+'C66'!D17</f>
        <v>2568</v>
      </c>
      <c r="E17" s="121"/>
      <c r="F17" s="175">
        <f>+'C55'!F17+'C66'!F17</f>
        <v>1112</v>
      </c>
      <c r="G17" s="175">
        <f>+'C55'!G17+'C66'!G17</f>
        <v>609</v>
      </c>
      <c r="H17" s="175">
        <f>+'C55'!H17+'C66'!H17</f>
        <v>503</v>
      </c>
      <c r="I17" s="121"/>
      <c r="J17" s="175">
        <f>+'C55'!J17+'C66'!J17</f>
        <v>1070</v>
      </c>
      <c r="K17" s="175">
        <f>+'C55'!K17+'C66'!K17</f>
        <v>562</v>
      </c>
      <c r="L17" s="175">
        <f>+'C55'!L17+'C66'!L17</f>
        <v>508</v>
      </c>
      <c r="M17" s="121"/>
      <c r="N17" s="175">
        <f>+'C55'!N17+'C66'!N17</f>
        <v>926</v>
      </c>
      <c r="O17" s="175">
        <f>+'C55'!O17+'C66'!O17</f>
        <v>478</v>
      </c>
      <c r="P17" s="175">
        <f>+'C55'!P17+'C66'!P17</f>
        <v>448</v>
      </c>
      <c r="Q17" s="121"/>
      <c r="R17" s="175">
        <f>+'C55'!R17+'C66'!R17</f>
        <v>1007</v>
      </c>
      <c r="S17" s="175">
        <f>+'C55'!S17+'C66'!S17</f>
        <v>486</v>
      </c>
      <c r="T17" s="175">
        <f>+'C55'!T17+'C66'!T17</f>
        <v>521</v>
      </c>
      <c r="U17" s="121"/>
      <c r="V17" s="175">
        <f>+'C55'!V17+'C66'!V17</f>
        <v>801</v>
      </c>
      <c r="W17" s="175">
        <f>+'C55'!W17+'C66'!W17</f>
        <v>376</v>
      </c>
      <c r="X17" s="175">
        <f>+'C55'!X17+'C66'!X17</f>
        <v>425</v>
      </c>
      <c r="Y17" s="121"/>
      <c r="Z17" s="175">
        <f>+'C55'!Z17+'C66'!Z17</f>
        <v>323</v>
      </c>
      <c r="AA17" s="175">
        <f>+'C55'!AA17+'C66'!AA17</f>
        <v>160</v>
      </c>
      <c r="AB17" s="175">
        <f>+'C55'!AB17+'C66'!AB17</f>
        <v>163</v>
      </c>
    </row>
    <row r="18" spans="1:28" ht="15" customHeight="1" x14ac:dyDescent="0.25">
      <c r="A18" s="110" t="s">
        <v>84</v>
      </c>
      <c r="B18" s="175">
        <f>+'C55'!B18+'C66'!B18</f>
        <v>10662</v>
      </c>
      <c r="C18" s="175">
        <f>+'C55'!C18+'C66'!C18</f>
        <v>5366</v>
      </c>
      <c r="D18" s="175">
        <f>+'C55'!D18+'C66'!D18</f>
        <v>5296</v>
      </c>
      <c r="E18" s="121"/>
      <c r="F18" s="175">
        <f>+'C55'!F18+'C66'!F18</f>
        <v>2484</v>
      </c>
      <c r="G18" s="175">
        <f>+'C55'!G18+'C66'!G18</f>
        <v>1331</v>
      </c>
      <c r="H18" s="175">
        <f>+'C55'!H18+'C66'!H18</f>
        <v>1153</v>
      </c>
      <c r="I18" s="121"/>
      <c r="J18" s="175">
        <f>+'C55'!J18+'C66'!J18</f>
        <v>2333</v>
      </c>
      <c r="K18" s="175">
        <f>+'C55'!K18+'C66'!K18</f>
        <v>1163</v>
      </c>
      <c r="L18" s="175">
        <f>+'C55'!L18+'C66'!L18</f>
        <v>1170</v>
      </c>
      <c r="M18" s="121"/>
      <c r="N18" s="175">
        <f>+'C55'!N18+'C66'!N18</f>
        <v>1878</v>
      </c>
      <c r="O18" s="175">
        <f>+'C55'!O18+'C66'!O18</f>
        <v>940</v>
      </c>
      <c r="P18" s="175">
        <f>+'C55'!P18+'C66'!P18</f>
        <v>938</v>
      </c>
      <c r="Q18" s="121"/>
      <c r="R18" s="175">
        <f>+'C55'!R18+'C66'!R18</f>
        <v>1901</v>
      </c>
      <c r="S18" s="175">
        <f>+'C55'!S18+'C66'!S18</f>
        <v>928</v>
      </c>
      <c r="T18" s="175">
        <f>+'C55'!T18+'C66'!T18</f>
        <v>973</v>
      </c>
      <c r="U18" s="121"/>
      <c r="V18" s="175">
        <f>+'C55'!V18+'C66'!V18</f>
        <v>1684</v>
      </c>
      <c r="W18" s="175">
        <f>+'C55'!W18+'C66'!W18</f>
        <v>826</v>
      </c>
      <c r="X18" s="175">
        <f>+'C55'!X18+'C66'!X18</f>
        <v>858</v>
      </c>
      <c r="Y18" s="121"/>
      <c r="Z18" s="175">
        <f>+'C55'!Z18+'C66'!Z18</f>
        <v>382</v>
      </c>
      <c r="AA18" s="175">
        <f>+'C55'!AA18+'C66'!AA18</f>
        <v>178</v>
      </c>
      <c r="AB18" s="175">
        <f>+'C55'!AB18+'C66'!AB18</f>
        <v>204</v>
      </c>
    </row>
    <row r="19" spans="1:28" ht="15" customHeight="1" x14ac:dyDescent="0.25">
      <c r="A19" s="110" t="s">
        <v>85</v>
      </c>
      <c r="B19" s="175">
        <f>+'C55'!B19+'C66'!B19</f>
        <v>2711</v>
      </c>
      <c r="C19" s="175">
        <f>+'C55'!C19+'C66'!C19</f>
        <v>1351</v>
      </c>
      <c r="D19" s="175">
        <f>+'C55'!D19+'C66'!D19</f>
        <v>1360</v>
      </c>
      <c r="E19" s="121"/>
      <c r="F19" s="175">
        <f>+'C55'!F19+'C66'!F19</f>
        <v>563</v>
      </c>
      <c r="G19" s="175">
        <f>+'C55'!G19+'C66'!G19</f>
        <v>290</v>
      </c>
      <c r="H19" s="175">
        <f>+'C55'!H19+'C66'!H19</f>
        <v>273</v>
      </c>
      <c r="I19" s="121"/>
      <c r="J19" s="175">
        <f>+'C55'!J19+'C66'!J19</f>
        <v>506</v>
      </c>
      <c r="K19" s="175">
        <f>+'C55'!K19+'C66'!K19</f>
        <v>263</v>
      </c>
      <c r="L19" s="175">
        <f>+'C55'!L19+'C66'!L19</f>
        <v>243</v>
      </c>
      <c r="M19" s="121"/>
      <c r="N19" s="175">
        <f>+'C55'!N19+'C66'!N19</f>
        <v>434</v>
      </c>
      <c r="O19" s="175">
        <f>+'C55'!O19+'C66'!O19</f>
        <v>219</v>
      </c>
      <c r="P19" s="175">
        <f>+'C55'!P19+'C66'!P19</f>
        <v>215</v>
      </c>
      <c r="Q19" s="121"/>
      <c r="R19" s="175">
        <f>+'C55'!R19+'C66'!R19</f>
        <v>550</v>
      </c>
      <c r="S19" s="175">
        <f>+'C55'!S19+'C66'!S19</f>
        <v>273</v>
      </c>
      <c r="T19" s="175">
        <f>+'C55'!T19+'C66'!T19</f>
        <v>277</v>
      </c>
      <c r="U19" s="121"/>
      <c r="V19" s="175">
        <f>+'C55'!V19+'C66'!V19</f>
        <v>485</v>
      </c>
      <c r="W19" s="175">
        <f>+'C55'!W19+'C66'!W19</f>
        <v>216</v>
      </c>
      <c r="X19" s="175">
        <f>+'C55'!X19+'C66'!X19</f>
        <v>269</v>
      </c>
      <c r="Y19" s="121"/>
      <c r="Z19" s="175">
        <f>+'C55'!Z19+'C66'!Z19</f>
        <v>173</v>
      </c>
      <c r="AA19" s="175">
        <f>+'C55'!AA19+'C66'!AA19</f>
        <v>90</v>
      </c>
      <c r="AB19" s="175">
        <f>+'C55'!AB19+'C66'!AB19</f>
        <v>83</v>
      </c>
    </row>
    <row r="20" spans="1:28" ht="15" customHeight="1" x14ac:dyDescent="0.25">
      <c r="A20" s="110" t="s">
        <v>86</v>
      </c>
      <c r="B20" s="175">
        <f>+'C55'!B20+'C66'!B20</f>
        <v>26936</v>
      </c>
      <c r="C20" s="175">
        <f>+'C55'!C20+'C66'!C20</f>
        <v>13171</v>
      </c>
      <c r="D20" s="175">
        <f>+'C55'!D20+'C66'!D20</f>
        <v>13765</v>
      </c>
      <c r="E20" s="121"/>
      <c r="F20" s="175">
        <f>+'C55'!F20+'C66'!F20</f>
        <v>6723</v>
      </c>
      <c r="G20" s="175">
        <f>+'C55'!G20+'C66'!G20</f>
        <v>3478</v>
      </c>
      <c r="H20" s="175">
        <f>+'C55'!H20+'C66'!H20</f>
        <v>3245</v>
      </c>
      <c r="I20" s="121"/>
      <c r="J20" s="175">
        <f>+'C55'!J20+'C66'!J20</f>
        <v>5649</v>
      </c>
      <c r="K20" s="175">
        <f>+'C55'!K20+'C66'!K20</f>
        <v>2850</v>
      </c>
      <c r="L20" s="175">
        <f>+'C55'!L20+'C66'!L20</f>
        <v>2799</v>
      </c>
      <c r="M20" s="121"/>
      <c r="N20" s="175">
        <f>+'C55'!N20+'C66'!N20</f>
        <v>4755</v>
      </c>
      <c r="O20" s="175">
        <f>+'C55'!O20+'C66'!O20</f>
        <v>2223</v>
      </c>
      <c r="P20" s="175">
        <f>+'C55'!P20+'C66'!P20</f>
        <v>2532</v>
      </c>
      <c r="Q20" s="121"/>
      <c r="R20" s="175">
        <f>+'C55'!R20+'C66'!R20</f>
        <v>4830</v>
      </c>
      <c r="S20" s="175">
        <f>+'C55'!S20+'C66'!S20</f>
        <v>2347</v>
      </c>
      <c r="T20" s="175">
        <f>+'C55'!T20+'C66'!T20</f>
        <v>2483</v>
      </c>
      <c r="U20" s="121"/>
      <c r="V20" s="175">
        <f>+'C55'!V20+'C66'!V20</f>
        <v>3942</v>
      </c>
      <c r="W20" s="175">
        <f>+'C55'!W20+'C66'!W20</f>
        <v>1803</v>
      </c>
      <c r="X20" s="175">
        <f>+'C55'!X20+'C66'!X20</f>
        <v>2139</v>
      </c>
      <c r="Y20" s="121"/>
      <c r="Z20" s="175">
        <f>+'C55'!Z20+'C66'!Z20</f>
        <v>1037</v>
      </c>
      <c r="AA20" s="175">
        <f>+'C55'!AA20+'C66'!AA20</f>
        <v>470</v>
      </c>
      <c r="AB20" s="175">
        <f>+'C55'!AB20+'C66'!AB20</f>
        <v>567</v>
      </c>
    </row>
    <row r="21" spans="1:28" ht="15" customHeight="1" x14ac:dyDescent="0.25">
      <c r="A21" s="110" t="s">
        <v>87</v>
      </c>
      <c r="B21" s="175">
        <f>+'C55'!B21+'C66'!B21</f>
        <v>12635</v>
      </c>
      <c r="C21" s="175">
        <f>+'C55'!C21+'C66'!C21</f>
        <v>6238</v>
      </c>
      <c r="D21" s="175">
        <f>+'C55'!D21+'C66'!D21</f>
        <v>6397</v>
      </c>
      <c r="E21" s="121"/>
      <c r="F21" s="175">
        <f>+'C55'!F21+'C66'!F21</f>
        <v>3057</v>
      </c>
      <c r="G21" s="175">
        <f>+'C55'!G21+'C66'!G21</f>
        <v>1560</v>
      </c>
      <c r="H21" s="175">
        <f>+'C55'!H21+'C66'!H21</f>
        <v>1497</v>
      </c>
      <c r="I21" s="121"/>
      <c r="J21" s="175">
        <f>+'C55'!J21+'C66'!J21</f>
        <v>2709</v>
      </c>
      <c r="K21" s="175">
        <f>+'C55'!K21+'C66'!K21</f>
        <v>1377</v>
      </c>
      <c r="L21" s="175">
        <f>+'C55'!L21+'C66'!L21</f>
        <v>1332</v>
      </c>
      <c r="M21" s="121"/>
      <c r="N21" s="175">
        <f>+'C55'!N21+'C66'!N21</f>
        <v>2149</v>
      </c>
      <c r="O21" s="175">
        <f>+'C55'!O21+'C66'!O21</f>
        <v>1047</v>
      </c>
      <c r="P21" s="175">
        <f>+'C55'!P21+'C66'!P21</f>
        <v>1102</v>
      </c>
      <c r="Q21" s="121"/>
      <c r="R21" s="175">
        <f>+'C55'!R21+'C66'!R21</f>
        <v>2457</v>
      </c>
      <c r="S21" s="175">
        <f>+'C55'!S21+'C66'!S21</f>
        <v>1173</v>
      </c>
      <c r="T21" s="175">
        <f>+'C55'!T21+'C66'!T21</f>
        <v>1284</v>
      </c>
      <c r="U21" s="121"/>
      <c r="V21" s="175">
        <f>+'C55'!V21+'C66'!V21</f>
        <v>2010</v>
      </c>
      <c r="W21" s="175">
        <f>+'C55'!W21+'C66'!W21</f>
        <v>968</v>
      </c>
      <c r="X21" s="175">
        <f>+'C55'!X21+'C66'!X21</f>
        <v>1042</v>
      </c>
      <c r="Y21" s="121"/>
      <c r="Z21" s="175">
        <f>+'C55'!Z21+'C66'!Z21</f>
        <v>253</v>
      </c>
      <c r="AA21" s="175">
        <f>+'C55'!AA21+'C66'!AA21</f>
        <v>113</v>
      </c>
      <c r="AB21" s="175">
        <f>+'C55'!AB21+'C66'!AB21</f>
        <v>140</v>
      </c>
    </row>
    <row r="22" spans="1:28" ht="15" customHeight="1" x14ac:dyDescent="0.25">
      <c r="A22" s="110" t="s">
        <v>88</v>
      </c>
      <c r="B22" s="175">
        <f>+'C55'!B22+'C66'!B22</f>
        <v>15754</v>
      </c>
      <c r="C22" s="175">
        <f>+'C55'!C22+'C66'!C22</f>
        <v>7723</v>
      </c>
      <c r="D22" s="175">
        <f>+'C55'!D22+'C66'!D22</f>
        <v>8031</v>
      </c>
      <c r="E22" s="121"/>
      <c r="F22" s="175">
        <f>+'C55'!F22+'C66'!F22</f>
        <v>3908</v>
      </c>
      <c r="G22" s="175">
        <f>+'C55'!G22+'C66'!G22</f>
        <v>1977</v>
      </c>
      <c r="H22" s="175">
        <f>+'C55'!H22+'C66'!H22</f>
        <v>1931</v>
      </c>
      <c r="I22" s="121"/>
      <c r="J22" s="175">
        <f>+'C55'!J22+'C66'!J22</f>
        <v>3428</v>
      </c>
      <c r="K22" s="175">
        <f>+'C55'!K22+'C66'!K22</f>
        <v>1716</v>
      </c>
      <c r="L22" s="175">
        <f>+'C55'!L22+'C66'!L22</f>
        <v>1712</v>
      </c>
      <c r="M22" s="121"/>
      <c r="N22" s="175">
        <f>+'C55'!N22+'C66'!N22</f>
        <v>2888</v>
      </c>
      <c r="O22" s="175">
        <f>+'C55'!O22+'C66'!O22</f>
        <v>1421</v>
      </c>
      <c r="P22" s="175">
        <f>+'C55'!P22+'C66'!P22</f>
        <v>1467</v>
      </c>
      <c r="Q22" s="121"/>
      <c r="R22" s="175">
        <f>+'C55'!R22+'C66'!R22</f>
        <v>2648</v>
      </c>
      <c r="S22" s="175">
        <f>+'C55'!S22+'C66'!S22</f>
        <v>1310</v>
      </c>
      <c r="T22" s="175">
        <f>+'C55'!T22+'C66'!T22</f>
        <v>1338</v>
      </c>
      <c r="U22" s="121"/>
      <c r="V22" s="175">
        <f>+'C55'!V22+'C66'!V22</f>
        <v>2169</v>
      </c>
      <c r="W22" s="175">
        <f>+'C55'!W22+'C66'!W22</f>
        <v>984</v>
      </c>
      <c r="X22" s="175">
        <f>+'C55'!X22+'C66'!X22</f>
        <v>1185</v>
      </c>
      <c r="Y22" s="121"/>
      <c r="Z22" s="175">
        <f>+'C55'!Z22+'C66'!Z22</f>
        <v>713</v>
      </c>
      <c r="AA22" s="175">
        <f>+'C55'!AA22+'C66'!AA22</f>
        <v>315</v>
      </c>
      <c r="AB22" s="175">
        <f>+'C55'!AB22+'C66'!AB22</f>
        <v>398</v>
      </c>
    </row>
    <row r="23" spans="1:28" ht="15" customHeight="1" x14ac:dyDescent="0.25">
      <c r="A23" s="110" t="s">
        <v>89</v>
      </c>
      <c r="B23" s="175">
        <f>+'C55'!B23+'C66'!B23</f>
        <v>4678</v>
      </c>
      <c r="C23" s="175">
        <f>+'C55'!C23+'C66'!C23</f>
        <v>2289</v>
      </c>
      <c r="D23" s="175">
        <f>+'C55'!D23+'C66'!D23</f>
        <v>2389</v>
      </c>
      <c r="E23" s="121"/>
      <c r="F23" s="175">
        <f>+'C55'!F23+'C66'!F23</f>
        <v>1353</v>
      </c>
      <c r="G23" s="175">
        <f>+'C55'!G23+'C66'!G23</f>
        <v>716</v>
      </c>
      <c r="H23" s="175">
        <f>+'C55'!H23+'C66'!H23</f>
        <v>637</v>
      </c>
      <c r="I23" s="121"/>
      <c r="J23" s="175">
        <f>+'C55'!J23+'C66'!J23</f>
        <v>1018</v>
      </c>
      <c r="K23" s="175">
        <f>+'C55'!K23+'C66'!K23</f>
        <v>504</v>
      </c>
      <c r="L23" s="175">
        <f>+'C55'!L23+'C66'!L23</f>
        <v>514</v>
      </c>
      <c r="M23" s="121"/>
      <c r="N23" s="175">
        <f>+'C55'!N23+'C66'!N23</f>
        <v>804</v>
      </c>
      <c r="O23" s="175">
        <f>+'C55'!O23+'C66'!O23</f>
        <v>374</v>
      </c>
      <c r="P23" s="175">
        <f>+'C55'!P23+'C66'!P23</f>
        <v>430</v>
      </c>
      <c r="Q23" s="121"/>
      <c r="R23" s="175">
        <f>+'C55'!R23+'C66'!R23</f>
        <v>757</v>
      </c>
      <c r="S23" s="175">
        <f>+'C55'!S23+'C66'!S23</f>
        <v>364</v>
      </c>
      <c r="T23" s="175">
        <f>+'C55'!T23+'C66'!T23</f>
        <v>393</v>
      </c>
      <c r="U23" s="121"/>
      <c r="V23" s="175">
        <f>+'C55'!V23+'C66'!V23</f>
        <v>605</v>
      </c>
      <c r="W23" s="175">
        <f>+'C55'!W23+'C66'!W23</f>
        <v>277</v>
      </c>
      <c r="X23" s="175">
        <f>+'C55'!X23+'C66'!X23</f>
        <v>328</v>
      </c>
      <c r="Y23" s="121"/>
      <c r="Z23" s="175">
        <f>+'C55'!Z23+'C66'!Z23</f>
        <v>141</v>
      </c>
      <c r="AA23" s="175">
        <f>+'C55'!AA23+'C66'!AA23</f>
        <v>54</v>
      </c>
      <c r="AB23" s="175">
        <f>+'C55'!AB23+'C66'!AB23</f>
        <v>87</v>
      </c>
    </row>
    <row r="24" spans="1:28" ht="15" customHeight="1" x14ac:dyDescent="0.25">
      <c r="A24" s="157" t="s">
        <v>90</v>
      </c>
      <c r="B24" s="175">
        <f>+'C55'!B24+'C66'!B24</f>
        <v>25347</v>
      </c>
      <c r="C24" s="175">
        <f>+'C55'!C24+'C66'!C24</f>
        <v>12814</v>
      </c>
      <c r="D24" s="175">
        <f>+'C55'!D24+'C66'!D24</f>
        <v>12533</v>
      </c>
      <c r="E24" s="121"/>
      <c r="F24" s="175">
        <f>+'C55'!F24+'C66'!F24</f>
        <v>6644</v>
      </c>
      <c r="G24" s="175">
        <f>+'C55'!G24+'C66'!G24</f>
        <v>3547</v>
      </c>
      <c r="H24" s="175">
        <f>+'C55'!H24+'C66'!H24</f>
        <v>3097</v>
      </c>
      <c r="I24" s="121"/>
      <c r="J24" s="175">
        <f>+'C55'!J24+'C66'!J24</f>
        <v>5366</v>
      </c>
      <c r="K24" s="175">
        <f>+'C55'!K24+'C66'!K24</f>
        <v>2748</v>
      </c>
      <c r="L24" s="175">
        <f>+'C55'!L24+'C66'!L24</f>
        <v>2618</v>
      </c>
      <c r="M24" s="121"/>
      <c r="N24" s="175">
        <f>+'C55'!N24+'C66'!N24</f>
        <v>4371</v>
      </c>
      <c r="O24" s="175">
        <f>+'C55'!O24+'C66'!O24</f>
        <v>2165</v>
      </c>
      <c r="P24" s="175">
        <f>+'C55'!P24+'C66'!P24</f>
        <v>2206</v>
      </c>
      <c r="Q24" s="121"/>
      <c r="R24" s="175">
        <f>+'C55'!R24+'C66'!R24</f>
        <v>4563</v>
      </c>
      <c r="S24" s="175">
        <f>+'C55'!S24+'C66'!S24</f>
        <v>2280</v>
      </c>
      <c r="T24" s="175">
        <f>+'C55'!T24+'C66'!T24</f>
        <v>2283</v>
      </c>
      <c r="U24" s="121"/>
      <c r="V24" s="175">
        <f>+'C55'!V24+'C66'!V24</f>
        <v>3545</v>
      </c>
      <c r="W24" s="175">
        <f>+'C55'!W24+'C66'!W24</f>
        <v>1658</v>
      </c>
      <c r="X24" s="175">
        <f>+'C55'!X24+'C66'!X24</f>
        <v>1887</v>
      </c>
      <c r="Y24" s="121"/>
      <c r="Z24" s="175">
        <f>+'C55'!Z24+'C66'!Z24</f>
        <v>858</v>
      </c>
      <c r="AA24" s="175">
        <f>+'C55'!AA24+'C66'!AA24</f>
        <v>416</v>
      </c>
      <c r="AB24" s="175">
        <f>+'C55'!AB24+'C66'!AB24</f>
        <v>442</v>
      </c>
    </row>
    <row r="25" spans="1:28" ht="15" customHeight="1" x14ac:dyDescent="0.25">
      <c r="A25" s="110" t="s">
        <v>91</v>
      </c>
      <c r="B25" s="175">
        <f>+'C55'!B25+'C66'!B25</f>
        <v>5905</v>
      </c>
      <c r="C25" s="175">
        <f>+'C55'!C25+'C66'!C25</f>
        <v>2995</v>
      </c>
      <c r="D25" s="175">
        <f>+'C55'!D25+'C66'!D25</f>
        <v>2910</v>
      </c>
      <c r="E25" s="121"/>
      <c r="F25" s="175">
        <f>+'C55'!F25+'C66'!F25</f>
        <v>1465</v>
      </c>
      <c r="G25" s="175">
        <f>+'C55'!G25+'C66'!G25</f>
        <v>746</v>
      </c>
      <c r="H25" s="175">
        <f>+'C55'!H25+'C66'!H25</f>
        <v>719</v>
      </c>
      <c r="I25" s="121"/>
      <c r="J25" s="175">
        <f>+'C55'!J25+'C66'!J25</f>
        <v>1191</v>
      </c>
      <c r="K25" s="175">
        <f>+'C55'!K25+'C66'!K25</f>
        <v>614</v>
      </c>
      <c r="L25" s="175">
        <f>+'C55'!L25+'C66'!L25</f>
        <v>577</v>
      </c>
      <c r="M25" s="121"/>
      <c r="N25" s="175">
        <f>+'C55'!N25+'C66'!N25</f>
        <v>1077</v>
      </c>
      <c r="O25" s="175">
        <f>+'C55'!O25+'C66'!O25</f>
        <v>563</v>
      </c>
      <c r="P25" s="175">
        <f>+'C55'!P25+'C66'!P25</f>
        <v>514</v>
      </c>
      <c r="Q25" s="121"/>
      <c r="R25" s="175">
        <f>+'C55'!R25+'C66'!R25</f>
        <v>1159</v>
      </c>
      <c r="S25" s="175">
        <f>+'C55'!S25+'C66'!S25</f>
        <v>596</v>
      </c>
      <c r="T25" s="175">
        <f>+'C55'!T25+'C66'!T25</f>
        <v>563</v>
      </c>
      <c r="U25" s="121"/>
      <c r="V25" s="175">
        <f>+'C55'!V25+'C66'!V25</f>
        <v>897</v>
      </c>
      <c r="W25" s="175">
        <f>+'C55'!W25+'C66'!W25</f>
        <v>410</v>
      </c>
      <c r="X25" s="175">
        <f>+'C55'!X25+'C66'!X25</f>
        <v>487</v>
      </c>
      <c r="Y25" s="121"/>
      <c r="Z25" s="175">
        <f>+'C55'!Z25+'C66'!Z25</f>
        <v>116</v>
      </c>
      <c r="AA25" s="175">
        <f>+'C55'!AA25+'C66'!AA25</f>
        <v>66</v>
      </c>
      <c r="AB25" s="175">
        <f>+'C55'!AB25+'C66'!AB25</f>
        <v>50</v>
      </c>
    </row>
    <row r="26" spans="1:28" ht="15" customHeight="1" x14ac:dyDescent="0.25">
      <c r="A26" s="110" t="s">
        <v>92</v>
      </c>
      <c r="B26" s="175">
        <f>+'C55'!B26+'C66'!B26</f>
        <v>26206</v>
      </c>
      <c r="C26" s="175">
        <f>+'C55'!C26+'C66'!C26</f>
        <v>12857</v>
      </c>
      <c r="D26" s="175">
        <f>+'C55'!D26+'C66'!D26</f>
        <v>13349</v>
      </c>
      <c r="E26" s="121"/>
      <c r="F26" s="175">
        <f>+'C55'!F26+'C66'!F26</f>
        <v>6304</v>
      </c>
      <c r="G26" s="175">
        <f>+'C55'!G26+'C66'!G26</f>
        <v>3179</v>
      </c>
      <c r="H26" s="175">
        <f>+'C55'!H26+'C66'!H26</f>
        <v>3125</v>
      </c>
      <c r="I26" s="121"/>
      <c r="J26" s="175">
        <f>+'C55'!J26+'C66'!J26</f>
        <v>5224</v>
      </c>
      <c r="K26" s="175">
        <f>+'C55'!K26+'C66'!K26</f>
        <v>2643</v>
      </c>
      <c r="L26" s="175">
        <f>+'C55'!L26+'C66'!L26</f>
        <v>2581</v>
      </c>
      <c r="M26" s="121"/>
      <c r="N26" s="175">
        <f>+'C55'!N26+'C66'!N26</f>
        <v>4500</v>
      </c>
      <c r="O26" s="175">
        <f>+'C55'!O26+'C66'!O26</f>
        <v>2263</v>
      </c>
      <c r="P26" s="175">
        <f>+'C55'!P26+'C66'!P26</f>
        <v>2237</v>
      </c>
      <c r="Q26" s="121"/>
      <c r="R26" s="175">
        <f>+'C55'!R26+'C66'!R26</f>
        <v>5001</v>
      </c>
      <c r="S26" s="175">
        <f>+'C55'!S26+'C66'!S26</f>
        <v>2363</v>
      </c>
      <c r="T26" s="175">
        <f>+'C55'!T26+'C66'!T26</f>
        <v>2638</v>
      </c>
      <c r="U26" s="121"/>
      <c r="V26" s="175">
        <f>+'C55'!V26+'C66'!V26</f>
        <v>4092</v>
      </c>
      <c r="W26" s="175">
        <f>+'C55'!W26+'C66'!W26</f>
        <v>1939</v>
      </c>
      <c r="X26" s="175">
        <f>+'C55'!X26+'C66'!X26</f>
        <v>2153</v>
      </c>
      <c r="Y26" s="121"/>
      <c r="Z26" s="175">
        <f>+'C55'!Z26+'C66'!Z26</f>
        <v>1085</v>
      </c>
      <c r="AA26" s="175">
        <f>+'C55'!AA26+'C66'!AA26</f>
        <v>470</v>
      </c>
      <c r="AB26" s="175">
        <f>+'C55'!AB26+'C66'!AB26</f>
        <v>615</v>
      </c>
    </row>
    <row r="27" spans="1:28" ht="15" customHeight="1" x14ac:dyDescent="0.25">
      <c r="A27" s="110" t="s">
        <v>93</v>
      </c>
      <c r="B27" s="175">
        <f>+'C55'!B27+'C66'!B27</f>
        <v>3914</v>
      </c>
      <c r="C27" s="175">
        <f>+'C55'!C27+'C66'!C27</f>
        <v>1989</v>
      </c>
      <c r="D27" s="175">
        <f>+'C55'!D27+'C66'!D27</f>
        <v>1925</v>
      </c>
      <c r="E27" s="121"/>
      <c r="F27" s="175">
        <f>+'C55'!F27+'C66'!F27</f>
        <v>1187</v>
      </c>
      <c r="G27" s="175">
        <f>+'C55'!G27+'C66'!G27</f>
        <v>606</v>
      </c>
      <c r="H27" s="175">
        <f>+'C55'!H27+'C66'!H27</f>
        <v>581</v>
      </c>
      <c r="I27" s="121"/>
      <c r="J27" s="175">
        <f>+'C55'!J27+'C66'!J27</f>
        <v>881</v>
      </c>
      <c r="K27" s="175">
        <f>+'C55'!K27+'C66'!K27</f>
        <v>474</v>
      </c>
      <c r="L27" s="175">
        <f>+'C55'!L27+'C66'!L27</f>
        <v>407</v>
      </c>
      <c r="M27" s="121"/>
      <c r="N27" s="175">
        <f>+'C55'!N27+'C66'!N27</f>
        <v>731</v>
      </c>
      <c r="O27" s="175">
        <f>+'C55'!O27+'C66'!O27</f>
        <v>370</v>
      </c>
      <c r="P27" s="175">
        <f>+'C55'!P27+'C66'!P27</f>
        <v>361</v>
      </c>
      <c r="Q27" s="121"/>
      <c r="R27" s="175">
        <f>+'C55'!R27+'C66'!R27</f>
        <v>568</v>
      </c>
      <c r="S27" s="175">
        <f>+'C55'!S27+'C66'!S27</f>
        <v>272</v>
      </c>
      <c r="T27" s="175">
        <f>+'C55'!T27+'C66'!T27</f>
        <v>296</v>
      </c>
      <c r="U27" s="121"/>
      <c r="V27" s="175">
        <f>+'C55'!V27+'C66'!V27</f>
        <v>479</v>
      </c>
      <c r="W27" s="175">
        <f>+'C55'!W27+'C66'!W27</f>
        <v>243</v>
      </c>
      <c r="X27" s="175">
        <f>+'C55'!X27+'C66'!X27</f>
        <v>236</v>
      </c>
      <c r="Y27" s="121"/>
      <c r="Z27" s="175">
        <f>+'C55'!Z27+'C66'!Z27</f>
        <v>68</v>
      </c>
      <c r="AA27" s="175">
        <f>+'C55'!AA27+'C66'!AA27</f>
        <v>24</v>
      </c>
      <c r="AB27" s="175">
        <f>+'C55'!AB27+'C66'!AB27</f>
        <v>44</v>
      </c>
    </row>
    <row r="28" spans="1:28" ht="15" customHeight="1" x14ac:dyDescent="0.25">
      <c r="A28" s="110" t="s">
        <v>94</v>
      </c>
      <c r="B28" s="175">
        <f>+'C55'!B28+'C66'!B28</f>
        <v>8159</v>
      </c>
      <c r="C28" s="175">
        <f>+'C55'!C28+'C66'!C28</f>
        <v>3976</v>
      </c>
      <c r="D28" s="175">
        <f>+'C55'!D28+'C66'!D28</f>
        <v>4183</v>
      </c>
      <c r="E28" s="121"/>
      <c r="F28" s="175">
        <f>+'C55'!F28+'C66'!F28</f>
        <v>2281</v>
      </c>
      <c r="G28" s="175">
        <f>+'C55'!G28+'C66'!G28</f>
        <v>1200</v>
      </c>
      <c r="H28" s="175">
        <f>+'C55'!H28+'C66'!H28</f>
        <v>1081</v>
      </c>
      <c r="I28" s="121"/>
      <c r="J28" s="175">
        <f>+'C55'!J28+'C66'!J28</f>
        <v>1642</v>
      </c>
      <c r="K28" s="175">
        <f>+'C55'!K28+'C66'!K28</f>
        <v>855</v>
      </c>
      <c r="L28" s="175">
        <f>+'C55'!L28+'C66'!L28</f>
        <v>787</v>
      </c>
      <c r="M28" s="121"/>
      <c r="N28" s="175">
        <f>+'C55'!N28+'C66'!N28</f>
        <v>1529</v>
      </c>
      <c r="O28" s="175">
        <f>+'C55'!O28+'C66'!O28</f>
        <v>719</v>
      </c>
      <c r="P28" s="175">
        <f>+'C55'!P28+'C66'!P28</f>
        <v>810</v>
      </c>
      <c r="Q28" s="121"/>
      <c r="R28" s="175">
        <f>+'C55'!R28+'C66'!R28</f>
        <v>1391</v>
      </c>
      <c r="S28" s="175">
        <f>+'C55'!S28+'C66'!S28</f>
        <v>630</v>
      </c>
      <c r="T28" s="175">
        <f>+'C55'!T28+'C66'!T28</f>
        <v>761</v>
      </c>
      <c r="U28" s="121"/>
      <c r="V28" s="175">
        <f>+'C55'!V28+'C66'!V28</f>
        <v>1073</v>
      </c>
      <c r="W28" s="175">
        <f>+'C55'!W28+'C66'!W28</f>
        <v>476</v>
      </c>
      <c r="X28" s="175">
        <f>+'C55'!X28+'C66'!X28</f>
        <v>597</v>
      </c>
      <c r="Y28" s="121"/>
      <c r="Z28" s="175">
        <f>+'C55'!Z28+'C66'!Z28</f>
        <v>243</v>
      </c>
      <c r="AA28" s="175">
        <f>+'C55'!AA28+'C66'!AA28</f>
        <v>96</v>
      </c>
      <c r="AB28" s="175">
        <f>+'C55'!AB28+'C66'!AB28</f>
        <v>147</v>
      </c>
    </row>
    <row r="29" spans="1:28" ht="15" customHeight="1" x14ac:dyDescent="0.25">
      <c r="A29" s="110" t="s">
        <v>95</v>
      </c>
      <c r="B29" s="175">
        <f>+'C55'!B29+'C66'!B29</f>
        <v>5209</v>
      </c>
      <c r="C29" s="175">
        <f>+'C55'!C29+'C66'!C29</f>
        <v>2596</v>
      </c>
      <c r="D29" s="175">
        <f>+'C55'!D29+'C66'!D29</f>
        <v>2613</v>
      </c>
      <c r="E29" s="121"/>
      <c r="F29" s="175">
        <f>+'C55'!F29+'C66'!F29</f>
        <v>1188</v>
      </c>
      <c r="G29" s="175">
        <f>+'C55'!G29+'C66'!G29</f>
        <v>614</v>
      </c>
      <c r="H29" s="175">
        <f>+'C55'!H29+'C66'!H29</f>
        <v>574</v>
      </c>
      <c r="I29" s="121"/>
      <c r="J29" s="175">
        <f>+'C55'!J29+'C66'!J29</f>
        <v>1007</v>
      </c>
      <c r="K29" s="175">
        <f>+'C55'!K29+'C66'!K29</f>
        <v>521</v>
      </c>
      <c r="L29" s="175">
        <f>+'C55'!L29+'C66'!L29</f>
        <v>486</v>
      </c>
      <c r="M29" s="121"/>
      <c r="N29" s="175">
        <f>+'C55'!N29+'C66'!N29</f>
        <v>946</v>
      </c>
      <c r="O29" s="175">
        <f>+'C55'!O29+'C66'!O29</f>
        <v>484</v>
      </c>
      <c r="P29" s="175">
        <f>+'C55'!P29+'C66'!P29</f>
        <v>462</v>
      </c>
      <c r="Q29" s="121"/>
      <c r="R29" s="175">
        <f>+'C55'!R29+'C66'!R29</f>
        <v>877</v>
      </c>
      <c r="S29" s="175">
        <f>+'C55'!S29+'C66'!S29</f>
        <v>424</v>
      </c>
      <c r="T29" s="175">
        <f>+'C55'!T29+'C66'!T29</f>
        <v>453</v>
      </c>
      <c r="U29" s="121"/>
      <c r="V29" s="175">
        <f>+'C55'!V29+'C66'!V29</f>
        <v>878</v>
      </c>
      <c r="W29" s="175">
        <f>+'C55'!W29+'C66'!W29</f>
        <v>419</v>
      </c>
      <c r="X29" s="175">
        <f>+'C55'!X29+'C66'!X29</f>
        <v>459</v>
      </c>
      <c r="Y29" s="121"/>
      <c r="Z29" s="175">
        <f>+'C55'!Z29+'C66'!Z29</f>
        <v>313</v>
      </c>
      <c r="AA29" s="175">
        <f>+'C55'!AA29+'C66'!AA29</f>
        <v>134</v>
      </c>
      <c r="AB29" s="175">
        <f>+'C55'!AB29+'C66'!AB29</f>
        <v>179</v>
      </c>
    </row>
    <row r="30" spans="1:28" ht="15" customHeight="1" x14ac:dyDescent="0.25">
      <c r="A30" s="110" t="s">
        <v>96</v>
      </c>
      <c r="B30" s="175">
        <f>+'C55'!B30+'C66'!B30</f>
        <v>6555</v>
      </c>
      <c r="C30" s="175">
        <f>+'C55'!C30+'C66'!C30</f>
        <v>3280</v>
      </c>
      <c r="D30" s="175">
        <f>+'C55'!D30+'C66'!D30</f>
        <v>3275</v>
      </c>
      <c r="E30" s="121"/>
      <c r="F30" s="175">
        <f>+'C55'!F30+'C66'!F30</f>
        <v>1585</v>
      </c>
      <c r="G30" s="175">
        <f>+'C55'!G30+'C66'!G30</f>
        <v>825</v>
      </c>
      <c r="H30" s="175">
        <f>+'C55'!H30+'C66'!H30</f>
        <v>760</v>
      </c>
      <c r="I30" s="121"/>
      <c r="J30" s="175">
        <f>+'C55'!J30+'C66'!J30</f>
        <v>1364</v>
      </c>
      <c r="K30" s="175">
        <f>+'C55'!K30+'C66'!K30</f>
        <v>689</v>
      </c>
      <c r="L30" s="175">
        <f>+'C55'!L30+'C66'!L30</f>
        <v>675</v>
      </c>
      <c r="M30" s="121"/>
      <c r="N30" s="175">
        <f>+'C55'!N30+'C66'!N30</f>
        <v>1185</v>
      </c>
      <c r="O30" s="175">
        <f>+'C55'!O30+'C66'!O30</f>
        <v>587</v>
      </c>
      <c r="P30" s="175">
        <f>+'C55'!P30+'C66'!P30</f>
        <v>598</v>
      </c>
      <c r="Q30" s="121"/>
      <c r="R30" s="175">
        <f>+'C55'!R30+'C66'!R30</f>
        <v>1100</v>
      </c>
      <c r="S30" s="175">
        <f>+'C55'!S30+'C66'!S30</f>
        <v>536</v>
      </c>
      <c r="T30" s="175">
        <f>+'C55'!T30+'C66'!T30</f>
        <v>564</v>
      </c>
      <c r="U30" s="121"/>
      <c r="V30" s="175">
        <f>+'C55'!V30+'C66'!V30</f>
        <v>999</v>
      </c>
      <c r="W30" s="175">
        <f>+'C55'!W30+'C66'!W30</f>
        <v>481</v>
      </c>
      <c r="X30" s="175">
        <f>+'C55'!X30+'C66'!X30</f>
        <v>518</v>
      </c>
      <c r="Y30" s="121"/>
      <c r="Z30" s="175">
        <f>+'C55'!Z30+'C66'!Z30</f>
        <v>322</v>
      </c>
      <c r="AA30" s="175">
        <f>+'C55'!AA30+'C66'!AA30</f>
        <v>162</v>
      </c>
      <c r="AB30" s="175">
        <f>+'C55'!AB30+'C66'!AB30</f>
        <v>160</v>
      </c>
    </row>
    <row r="31" spans="1:28" ht="15" customHeight="1" x14ac:dyDescent="0.25">
      <c r="A31" s="110" t="s">
        <v>97</v>
      </c>
      <c r="B31" s="175">
        <f>+'C55'!B31+'C66'!B31</f>
        <v>4447</v>
      </c>
      <c r="C31" s="175">
        <f>+'C55'!C31+'C66'!C31</f>
        <v>2225</v>
      </c>
      <c r="D31" s="175">
        <f>+'C55'!D31+'C66'!D31</f>
        <v>2222</v>
      </c>
      <c r="E31" s="121"/>
      <c r="F31" s="175">
        <f>+'C55'!F31+'C66'!F31</f>
        <v>1023</v>
      </c>
      <c r="G31" s="175">
        <f>+'C55'!G31+'C66'!G31</f>
        <v>527</v>
      </c>
      <c r="H31" s="175">
        <f>+'C55'!H31+'C66'!H31</f>
        <v>496</v>
      </c>
      <c r="I31" s="121"/>
      <c r="J31" s="175">
        <f>+'C55'!J31+'C66'!J31</f>
        <v>943</v>
      </c>
      <c r="K31" s="175">
        <f>+'C55'!K31+'C66'!K31</f>
        <v>479</v>
      </c>
      <c r="L31" s="175">
        <f>+'C55'!L31+'C66'!L31</f>
        <v>464</v>
      </c>
      <c r="M31" s="121"/>
      <c r="N31" s="175">
        <f>+'C55'!N31+'C66'!N31</f>
        <v>822</v>
      </c>
      <c r="O31" s="175">
        <f>+'C55'!O31+'C66'!O31</f>
        <v>396</v>
      </c>
      <c r="P31" s="175">
        <f>+'C55'!P31+'C66'!P31</f>
        <v>426</v>
      </c>
      <c r="Q31" s="121"/>
      <c r="R31" s="175">
        <f>+'C55'!R31+'C66'!R31</f>
        <v>787</v>
      </c>
      <c r="S31" s="175">
        <f>+'C55'!S31+'C66'!S31</f>
        <v>405</v>
      </c>
      <c r="T31" s="175">
        <f>+'C55'!T31+'C66'!T31</f>
        <v>382</v>
      </c>
      <c r="U31" s="121"/>
      <c r="V31" s="175">
        <f>+'C55'!V31+'C66'!V31</f>
        <v>758</v>
      </c>
      <c r="W31" s="175">
        <f>+'C55'!W31+'C66'!W31</f>
        <v>358</v>
      </c>
      <c r="X31" s="175">
        <f>+'C55'!X31+'C66'!X31</f>
        <v>400</v>
      </c>
      <c r="Y31" s="121"/>
      <c r="Z31" s="175">
        <f>+'C55'!Z31+'C66'!Z31</f>
        <v>114</v>
      </c>
      <c r="AA31" s="175">
        <f>+'C55'!AA31+'C66'!AA31</f>
        <v>60</v>
      </c>
      <c r="AB31" s="175">
        <f>+'C55'!AB31+'C66'!AB31</f>
        <v>54</v>
      </c>
    </row>
    <row r="32" spans="1:28" ht="15" customHeight="1" x14ac:dyDescent="0.25">
      <c r="A32" s="110" t="s">
        <v>98</v>
      </c>
      <c r="B32" s="175">
        <f>+'C55'!B32+'C66'!B32</f>
        <v>9128</v>
      </c>
      <c r="C32" s="175">
        <f>+'C55'!C32+'C66'!C32</f>
        <v>4493</v>
      </c>
      <c r="D32" s="175">
        <f>+'C55'!D32+'C66'!D32</f>
        <v>4635</v>
      </c>
      <c r="E32" s="121"/>
      <c r="F32" s="175">
        <f>+'C55'!F32+'C66'!F32</f>
        <v>2565</v>
      </c>
      <c r="G32" s="175">
        <f>+'C55'!G32+'C66'!G32</f>
        <v>1321</v>
      </c>
      <c r="H32" s="175">
        <f>+'C55'!H32+'C66'!H32</f>
        <v>1244</v>
      </c>
      <c r="I32" s="121"/>
      <c r="J32" s="175">
        <f>+'C55'!J32+'C66'!J32</f>
        <v>1991</v>
      </c>
      <c r="K32" s="175">
        <f>+'C55'!K32+'C66'!K32</f>
        <v>1017</v>
      </c>
      <c r="L32" s="175">
        <f>+'C55'!L32+'C66'!L32</f>
        <v>974</v>
      </c>
      <c r="M32" s="121"/>
      <c r="N32" s="175">
        <f>+'C55'!N32+'C66'!N32</f>
        <v>1539</v>
      </c>
      <c r="O32" s="175">
        <f>+'C55'!O32+'C66'!O32</f>
        <v>785</v>
      </c>
      <c r="P32" s="175">
        <f>+'C55'!P32+'C66'!P32</f>
        <v>754</v>
      </c>
      <c r="Q32" s="121"/>
      <c r="R32" s="175">
        <f>+'C55'!R32+'C66'!R32</f>
        <v>1681</v>
      </c>
      <c r="S32" s="175">
        <f>+'C55'!S32+'C66'!S32</f>
        <v>781</v>
      </c>
      <c r="T32" s="175">
        <f>+'C55'!T32+'C66'!T32</f>
        <v>900</v>
      </c>
      <c r="U32" s="121"/>
      <c r="V32" s="175">
        <f>+'C55'!V32+'C66'!V32</f>
        <v>1179</v>
      </c>
      <c r="W32" s="175">
        <f>+'C55'!W32+'C66'!W32</f>
        <v>506</v>
      </c>
      <c r="X32" s="175">
        <f>+'C55'!X32+'C66'!X32</f>
        <v>673</v>
      </c>
      <c r="Y32" s="121"/>
      <c r="Z32" s="175">
        <f>+'C55'!Z32+'C66'!Z32</f>
        <v>173</v>
      </c>
      <c r="AA32" s="175">
        <f>+'C55'!AA32+'C66'!AA32</f>
        <v>83</v>
      </c>
      <c r="AB32" s="175">
        <f>+'C55'!AB32+'C66'!AB32</f>
        <v>90</v>
      </c>
    </row>
    <row r="33" spans="1:28" ht="15" customHeight="1" x14ac:dyDescent="0.25">
      <c r="A33" s="110" t="s">
        <v>99</v>
      </c>
      <c r="B33" s="175">
        <f>+'C55'!B33+'C66'!B33</f>
        <v>8560</v>
      </c>
      <c r="C33" s="175">
        <f>+'C55'!C33+'C66'!C33</f>
        <v>4230</v>
      </c>
      <c r="D33" s="175">
        <f>+'C55'!D33+'C66'!D33</f>
        <v>4330</v>
      </c>
      <c r="E33" s="121"/>
      <c r="F33" s="175">
        <f>+'C55'!F33+'C66'!F33</f>
        <v>2154</v>
      </c>
      <c r="G33" s="175">
        <f>+'C55'!G33+'C66'!G33</f>
        <v>1107</v>
      </c>
      <c r="H33" s="175">
        <f>+'C55'!H33+'C66'!H33</f>
        <v>1047</v>
      </c>
      <c r="I33" s="121"/>
      <c r="J33" s="175">
        <f>+'C55'!J33+'C66'!J33</f>
        <v>1843</v>
      </c>
      <c r="K33" s="175">
        <f>+'C55'!K33+'C66'!K33</f>
        <v>921</v>
      </c>
      <c r="L33" s="175">
        <f>+'C55'!L33+'C66'!L33</f>
        <v>922</v>
      </c>
      <c r="M33" s="121"/>
      <c r="N33" s="175">
        <f>+'C55'!N33+'C66'!N33</f>
        <v>1546</v>
      </c>
      <c r="O33" s="175">
        <f>+'C55'!O33+'C66'!O33</f>
        <v>800</v>
      </c>
      <c r="P33" s="175">
        <f>+'C55'!P33+'C66'!P33</f>
        <v>746</v>
      </c>
      <c r="Q33" s="121"/>
      <c r="R33" s="175">
        <f>+'C55'!R33+'C66'!R33</f>
        <v>1402</v>
      </c>
      <c r="S33" s="175">
        <f>+'C55'!S33+'C66'!S33</f>
        <v>669</v>
      </c>
      <c r="T33" s="175">
        <f>+'C55'!T33+'C66'!T33</f>
        <v>733</v>
      </c>
      <c r="U33" s="121"/>
      <c r="V33" s="175">
        <f>+'C55'!V33+'C66'!V33</f>
        <v>1198</v>
      </c>
      <c r="W33" s="175">
        <f>+'C55'!W33+'C66'!W33</f>
        <v>534</v>
      </c>
      <c r="X33" s="175">
        <f>+'C55'!X33+'C66'!X33</f>
        <v>664</v>
      </c>
      <c r="Y33" s="121"/>
      <c r="Z33" s="175">
        <f>+'C55'!Z33+'C66'!Z33</f>
        <v>417</v>
      </c>
      <c r="AA33" s="175">
        <f>+'C55'!AA33+'C66'!AA33</f>
        <v>199</v>
      </c>
      <c r="AB33" s="175">
        <f>+'C55'!AB33+'C66'!AB33</f>
        <v>218</v>
      </c>
    </row>
    <row r="34" spans="1:28" ht="15" customHeight="1" x14ac:dyDescent="0.25">
      <c r="A34" s="110" t="s">
        <v>100</v>
      </c>
      <c r="B34" s="175">
        <f>+'C55'!B34+'C66'!B34</f>
        <v>3985</v>
      </c>
      <c r="C34" s="175">
        <f>+'C55'!C34+'C66'!C34</f>
        <v>1989</v>
      </c>
      <c r="D34" s="175">
        <f>+'C55'!D34+'C66'!D34</f>
        <v>1996</v>
      </c>
      <c r="E34" s="121"/>
      <c r="F34" s="175">
        <f>+'C55'!F34+'C66'!F34</f>
        <v>1069</v>
      </c>
      <c r="G34" s="175">
        <f>+'C55'!G34+'C66'!G34</f>
        <v>535</v>
      </c>
      <c r="H34" s="175">
        <f>+'C55'!H34+'C66'!H34</f>
        <v>534</v>
      </c>
      <c r="I34" s="121"/>
      <c r="J34" s="175">
        <f>+'C55'!J34+'C66'!J34</f>
        <v>881</v>
      </c>
      <c r="K34" s="175">
        <f>+'C55'!K34+'C66'!K34</f>
        <v>447</v>
      </c>
      <c r="L34" s="175">
        <f>+'C55'!L34+'C66'!L34</f>
        <v>434</v>
      </c>
      <c r="M34" s="121"/>
      <c r="N34" s="175">
        <f>+'C55'!N34+'C66'!N34</f>
        <v>675</v>
      </c>
      <c r="O34" s="175">
        <f>+'C55'!O34+'C66'!O34</f>
        <v>333</v>
      </c>
      <c r="P34" s="175">
        <f>+'C55'!P34+'C66'!P34</f>
        <v>342</v>
      </c>
      <c r="Q34" s="121"/>
      <c r="R34" s="175">
        <f>+'C55'!R34+'C66'!R34</f>
        <v>579</v>
      </c>
      <c r="S34" s="175">
        <f>+'C55'!S34+'C66'!S34</f>
        <v>293</v>
      </c>
      <c r="T34" s="175">
        <f>+'C55'!T34+'C66'!T34</f>
        <v>286</v>
      </c>
      <c r="U34" s="121"/>
      <c r="V34" s="175">
        <f>+'C55'!V34+'C66'!V34</f>
        <v>502</v>
      </c>
      <c r="W34" s="175">
        <f>+'C55'!W34+'C66'!W34</f>
        <v>247</v>
      </c>
      <c r="X34" s="175">
        <f>+'C55'!X34+'C66'!X34</f>
        <v>255</v>
      </c>
      <c r="Y34" s="121"/>
      <c r="Z34" s="175">
        <f>+'C55'!Z34+'C66'!Z34</f>
        <v>279</v>
      </c>
      <c r="AA34" s="175">
        <f>+'C55'!AA34+'C66'!AA34</f>
        <v>134</v>
      </c>
      <c r="AB34" s="175">
        <f>+'C55'!AB34+'C66'!AB34</f>
        <v>145</v>
      </c>
    </row>
    <row r="35" spans="1:28" ht="15" customHeight="1" x14ac:dyDescent="0.25">
      <c r="A35" s="110" t="s">
        <v>101</v>
      </c>
      <c r="B35" s="175">
        <f>+'C55'!B35+'C66'!B35</f>
        <v>5190</v>
      </c>
      <c r="C35" s="175">
        <f>+'C55'!C35+'C66'!C35</f>
        <v>2598</v>
      </c>
      <c r="D35" s="175">
        <f>+'C55'!D35+'C66'!D35</f>
        <v>2592</v>
      </c>
      <c r="E35" s="121"/>
      <c r="F35" s="175">
        <f>+'C55'!F35+'C66'!F35</f>
        <v>1411</v>
      </c>
      <c r="G35" s="175">
        <f>+'C55'!G35+'C66'!G35</f>
        <v>728</v>
      </c>
      <c r="H35" s="175">
        <f>+'C55'!H35+'C66'!H35</f>
        <v>683</v>
      </c>
      <c r="I35" s="121"/>
      <c r="J35" s="175">
        <f>+'C55'!J35+'C66'!J35</f>
        <v>1188</v>
      </c>
      <c r="K35" s="175">
        <f>+'C55'!K35+'C66'!K35</f>
        <v>630</v>
      </c>
      <c r="L35" s="175">
        <f>+'C55'!L35+'C66'!L35</f>
        <v>558</v>
      </c>
      <c r="M35" s="121"/>
      <c r="N35" s="175">
        <f>+'C55'!N35+'C66'!N35</f>
        <v>942</v>
      </c>
      <c r="O35" s="175">
        <f>+'C55'!O35+'C66'!O35</f>
        <v>464</v>
      </c>
      <c r="P35" s="175">
        <f>+'C55'!P35+'C66'!P35</f>
        <v>478</v>
      </c>
      <c r="Q35" s="121"/>
      <c r="R35" s="175">
        <f>+'C55'!R35+'C66'!R35</f>
        <v>870</v>
      </c>
      <c r="S35" s="175">
        <f>+'C55'!S35+'C66'!S35</f>
        <v>409</v>
      </c>
      <c r="T35" s="175">
        <f>+'C55'!T35+'C66'!T35</f>
        <v>461</v>
      </c>
      <c r="U35" s="121"/>
      <c r="V35" s="175">
        <f>+'C55'!V35+'C66'!V35</f>
        <v>685</v>
      </c>
      <c r="W35" s="175">
        <f>+'C55'!W35+'C66'!W35</f>
        <v>324</v>
      </c>
      <c r="X35" s="175">
        <f>+'C55'!X35+'C66'!X35</f>
        <v>361</v>
      </c>
      <c r="Y35" s="121"/>
      <c r="Z35" s="175">
        <f>+'C55'!Z35+'C66'!Z35</f>
        <v>94</v>
      </c>
      <c r="AA35" s="175">
        <f>+'C55'!AA35+'C66'!AA35</f>
        <v>43</v>
      </c>
      <c r="AB35" s="175">
        <f>+'C55'!AB35+'C66'!AB35</f>
        <v>51</v>
      </c>
    </row>
    <row r="36" spans="1:28" ht="15" customHeight="1" x14ac:dyDescent="0.25">
      <c r="A36" s="110" t="s">
        <v>102</v>
      </c>
      <c r="B36" s="175">
        <f>+'C55'!B36+'C66'!B36</f>
        <v>1707</v>
      </c>
      <c r="C36" s="175">
        <f>+'C55'!C36+'C66'!C36</f>
        <v>834</v>
      </c>
      <c r="D36" s="175">
        <f>+'C55'!D36+'C66'!D36</f>
        <v>873</v>
      </c>
      <c r="E36" s="121"/>
      <c r="F36" s="175">
        <f>+'C55'!F36+'C66'!F36</f>
        <v>451</v>
      </c>
      <c r="G36" s="175">
        <f>+'C55'!G36+'C66'!G36</f>
        <v>232</v>
      </c>
      <c r="H36" s="175">
        <f>+'C55'!H36+'C66'!H36</f>
        <v>219</v>
      </c>
      <c r="I36" s="121"/>
      <c r="J36" s="175">
        <f>+'C55'!J36+'C66'!J36</f>
        <v>362</v>
      </c>
      <c r="K36" s="175">
        <f>+'C55'!K36+'C66'!K36</f>
        <v>186</v>
      </c>
      <c r="L36" s="175">
        <f>+'C55'!L36+'C66'!L36</f>
        <v>176</v>
      </c>
      <c r="M36" s="121"/>
      <c r="N36" s="175">
        <f>+'C55'!N36+'C66'!N36</f>
        <v>299</v>
      </c>
      <c r="O36" s="175">
        <f>+'C55'!O36+'C66'!O36</f>
        <v>152</v>
      </c>
      <c r="P36" s="175">
        <f>+'C55'!P36+'C66'!P36</f>
        <v>147</v>
      </c>
      <c r="Q36" s="121"/>
      <c r="R36" s="175">
        <f>+'C55'!R36+'C66'!R36</f>
        <v>272</v>
      </c>
      <c r="S36" s="175">
        <f>+'C55'!S36+'C66'!S36</f>
        <v>132</v>
      </c>
      <c r="T36" s="175">
        <f>+'C55'!T36+'C66'!T36</f>
        <v>140</v>
      </c>
      <c r="U36" s="121"/>
      <c r="V36" s="175">
        <f>+'C55'!V36+'C66'!V36</f>
        <v>214</v>
      </c>
      <c r="W36" s="175">
        <f>+'C55'!W36+'C66'!W36</f>
        <v>83</v>
      </c>
      <c r="X36" s="175">
        <f>+'C55'!X36+'C66'!X36</f>
        <v>131</v>
      </c>
      <c r="Y36" s="121"/>
      <c r="Z36" s="175">
        <f>+'C55'!Z36+'C66'!Z36</f>
        <v>109</v>
      </c>
      <c r="AA36" s="175">
        <f>+'C55'!AA36+'C66'!AA36</f>
        <v>49</v>
      </c>
      <c r="AB36" s="175">
        <f>+'C55'!AB36+'C66'!AB36</f>
        <v>60</v>
      </c>
    </row>
    <row r="37" spans="1:28" ht="15" customHeight="1" x14ac:dyDescent="0.25">
      <c r="A37" s="110" t="s">
        <v>103</v>
      </c>
      <c r="B37" s="175">
        <f>+'C55'!B37+'C66'!B37</f>
        <v>13598</v>
      </c>
      <c r="C37" s="175">
        <f>+'C55'!C37+'C66'!C37</f>
        <v>6620</v>
      </c>
      <c r="D37" s="175">
        <f>+'C55'!D37+'C66'!D37</f>
        <v>6978</v>
      </c>
      <c r="E37" s="121"/>
      <c r="F37" s="175">
        <f>+'C55'!F37+'C66'!F37</f>
        <v>3674</v>
      </c>
      <c r="G37" s="175">
        <f>+'C55'!G37+'C66'!G37</f>
        <v>1920</v>
      </c>
      <c r="H37" s="175">
        <f>+'C55'!H37+'C66'!H37</f>
        <v>1754</v>
      </c>
      <c r="I37" s="121"/>
      <c r="J37" s="175">
        <f>+'C55'!J37+'C66'!J37</f>
        <v>2958</v>
      </c>
      <c r="K37" s="175">
        <f>+'C55'!K37+'C66'!K37</f>
        <v>1465</v>
      </c>
      <c r="L37" s="175">
        <f>+'C55'!L37+'C66'!L37</f>
        <v>1493</v>
      </c>
      <c r="M37" s="121"/>
      <c r="N37" s="175">
        <f>+'C55'!N37+'C66'!N37</f>
        <v>2384</v>
      </c>
      <c r="O37" s="175">
        <f>+'C55'!O37+'C66'!O37</f>
        <v>1124</v>
      </c>
      <c r="P37" s="175">
        <f>+'C55'!P37+'C66'!P37</f>
        <v>1260</v>
      </c>
      <c r="Q37" s="121"/>
      <c r="R37" s="175">
        <f>+'C55'!R37+'C66'!R37</f>
        <v>2274</v>
      </c>
      <c r="S37" s="175">
        <f>+'C55'!S37+'C66'!S37</f>
        <v>1035</v>
      </c>
      <c r="T37" s="175">
        <f>+'C55'!T37+'C66'!T37</f>
        <v>1239</v>
      </c>
      <c r="U37" s="121"/>
      <c r="V37" s="175">
        <f>+'C55'!V37+'C66'!V37</f>
        <v>1797</v>
      </c>
      <c r="W37" s="175">
        <f>+'C55'!W37+'C66'!W37</f>
        <v>853</v>
      </c>
      <c r="X37" s="175">
        <f>+'C55'!X37+'C66'!X37</f>
        <v>944</v>
      </c>
      <c r="Y37" s="121"/>
      <c r="Z37" s="175">
        <f>+'C55'!Z37+'C66'!Z37</f>
        <v>511</v>
      </c>
      <c r="AA37" s="175">
        <f>+'C55'!AA37+'C66'!AA37</f>
        <v>223</v>
      </c>
      <c r="AB37" s="175">
        <f>+'C55'!AB37+'C66'!AB37</f>
        <v>288</v>
      </c>
    </row>
    <row r="38" spans="1:28" ht="15" customHeight="1" x14ac:dyDescent="0.25">
      <c r="A38" s="110" t="s">
        <v>104</v>
      </c>
      <c r="B38" s="175">
        <f>+'C55'!B38+'C66'!B38</f>
        <v>11487</v>
      </c>
      <c r="C38" s="175">
        <f>+'C55'!C38+'C66'!C38</f>
        <v>5688</v>
      </c>
      <c r="D38" s="175">
        <f>+'C55'!D38+'C66'!D38</f>
        <v>5799</v>
      </c>
      <c r="E38" s="121"/>
      <c r="F38" s="175">
        <f>+'C55'!F38+'C66'!F38</f>
        <v>2961</v>
      </c>
      <c r="G38" s="175">
        <f>+'C55'!G38+'C66'!G38</f>
        <v>1548</v>
      </c>
      <c r="H38" s="175">
        <f>+'C55'!H38+'C66'!H38</f>
        <v>1413</v>
      </c>
      <c r="I38" s="121"/>
      <c r="J38" s="175">
        <f>+'C55'!J38+'C66'!J38</f>
        <v>2499</v>
      </c>
      <c r="K38" s="175">
        <f>+'C55'!K38+'C66'!K38</f>
        <v>1258</v>
      </c>
      <c r="L38" s="175">
        <f>+'C55'!L38+'C66'!L38</f>
        <v>1241</v>
      </c>
      <c r="M38" s="121"/>
      <c r="N38" s="175">
        <f>+'C55'!N38+'C66'!N38</f>
        <v>2092</v>
      </c>
      <c r="O38" s="175">
        <f>+'C55'!O38+'C66'!O38</f>
        <v>1004</v>
      </c>
      <c r="P38" s="175">
        <f>+'C55'!P38+'C66'!P38</f>
        <v>1088</v>
      </c>
      <c r="Q38" s="121"/>
      <c r="R38" s="175">
        <f>+'C55'!R38+'C66'!R38</f>
        <v>2048</v>
      </c>
      <c r="S38" s="175">
        <f>+'C55'!S38+'C66'!S38</f>
        <v>985</v>
      </c>
      <c r="T38" s="175">
        <f>+'C55'!T38+'C66'!T38</f>
        <v>1063</v>
      </c>
      <c r="U38" s="121"/>
      <c r="V38" s="175">
        <f>+'C55'!V38+'C66'!V38</f>
        <v>1516</v>
      </c>
      <c r="W38" s="175">
        <f>+'C55'!W38+'C66'!W38</f>
        <v>697</v>
      </c>
      <c r="X38" s="175">
        <f>+'C55'!X38+'C66'!X38</f>
        <v>819</v>
      </c>
      <c r="Y38" s="121"/>
      <c r="Z38" s="175">
        <f>+'C55'!Z38+'C66'!Z38</f>
        <v>371</v>
      </c>
      <c r="AA38" s="175">
        <f>+'C55'!AA38+'C66'!AA38</f>
        <v>196</v>
      </c>
      <c r="AB38" s="175">
        <f>+'C55'!AB38+'C66'!AB38</f>
        <v>175</v>
      </c>
    </row>
    <row r="39" spans="1:28" ht="15" customHeight="1" thickBot="1" x14ac:dyDescent="0.3">
      <c r="A39" s="125" t="s">
        <v>105</v>
      </c>
      <c r="B39" s="123">
        <f>+'C55'!B39+'C66'!B39</f>
        <v>1810</v>
      </c>
      <c r="C39" s="123">
        <f>+'C55'!C39+'C66'!C39</f>
        <v>923</v>
      </c>
      <c r="D39" s="123">
        <f>+'C55'!D39+'C66'!D39</f>
        <v>887</v>
      </c>
      <c r="E39" s="123"/>
      <c r="F39" s="123">
        <f>+'C55'!F39+'C66'!F39</f>
        <v>587</v>
      </c>
      <c r="G39" s="123">
        <f>+'C55'!G39+'C66'!G39</f>
        <v>290</v>
      </c>
      <c r="H39" s="123">
        <f>+'C55'!H39+'C66'!H39</f>
        <v>297</v>
      </c>
      <c r="I39" s="123"/>
      <c r="J39" s="123">
        <f>+'C55'!J39+'C66'!J39</f>
        <v>429</v>
      </c>
      <c r="K39" s="123">
        <f>+'C55'!K39+'C66'!K39</f>
        <v>224</v>
      </c>
      <c r="L39" s="123">
        <f>+'C55'!L39+'C66'!L39</f>
        <v>205</v>
      </c>
      <c r="M39" s="123"/>
      <c r="N39" s="123">
        <f>+'C55'!N39+'C66'!N39</f>
        <v>282</v>
      </c>
      <c r="O39" s="123">
        <f>+'C55'!O39+'C66'!O39</f>
        <v>139</v>
      </c>
      <c r="P39" s="123">
        <f>+'C55'!P39+'C66'!P39</f>
        <v>143</v>
      </c>
      <c r="Q39" s="123"/>
      <c r="R39" s="123">
        <f>+'C55'!R39+'C66'!R39</f>
        <v>255</v>
      </c>
      <c r="S39" s="123">
        <f>+'C55'!S39+'C66'!S39</f>
        <v>146</v>
      </c>
      <c r="T39" s="123">
        <f>+'C55'!T39+'C66'!T39</f>
        <v>109</v>
      </c>
      <c r="U39" s="123"/>
      <c r="V39" s="123">
        <f>+'C55'!V39+'C66'!V39</f>
        <v>174</v>
      </c>
      <c r="W39" s="123">
        <f>+'C55'!W39+'C66'!W39</f>
        <v>91</v>
      </c>
      <c r="X39" s="123">
        <f>+'C55'!X39+'C66'!X39</f>
        <v>83</v>
      </c>
      <c r="Y39" s="123"/>
      <c r="Z39" s="123">
        <f>+'C55'!Z39+'C66'!Z39</f>
        <v>83</v>
      </c>
      <c r="AA39" s="123">
        <f>+'C55'!AA39+'C66'!AA39</f>
        <v>33</v>
      </c>
      <c r="AB39" s="123">
        <f>+'C55'!AB39+'C66'!AB39</f>
        <v>50</v>
      </c>
    </row>
    <row r="40" spans="1:28" ht="15" customHeight="1" x14ac:dyDescent="0.25">
      <c r="A40" s="303" t="s">
        <v>260</v>
      </c>
      <c r="B40" s="303"/>
      <c r="C40" s="303"/>
      <c r="D40" s="303"/>
      <c r="E40" s="303"/>
      <c r="F40" s="303"/>
      <c r="G40" s="303"/>
      <c r="H40" s="303"/>
      <c r="I40" s="303"/>
      <c r="J40" s="303"/>
      <c r="K40" s="303"/>
      <c r="L40" s="303"/>
      <c r="M40" s="303"/>
      <c r="N40" s="303"/>
      <c r="O40" s="303"/>
      <c r="P40" s="303"/>
      <c r="Q40" s="303"/>
      <c r="R40" s="303"/>
      <c r="S40" s="303"/>
      <c r="T40" s="303"/>
      <c r="U40" s="303"/>
      <c r="V40" s="303"/>
      <c r="W40" s="303"/>
      <c r="X40" s="303"/>
      <c r="Y40" s="303"/>
      <c r="Z40" s="303"/>
      <c r="AA40" s="303"/>
      <c r="AB40" s="303"/>
    </row>
    <row r="41" spans="1:28" ht="15" customHeight="1" x14ac:dyDescent="0.25">
      <c r="A41" s="304" t="s">
        <v>243</v>
      </c>
      <c r="B41" s="304"/>
      <c r="C41" s="304"/>
      <c r="D41" s="304"/>
      <c r="E41" s="304"/>
      <c r="F41" s="304"/>
      <c r="G41" s="304"/>
      <c r="H41" s="304"/>
      <c r="I41" s="304"/>
      <c r="J41" s="304"/>
      <c r="K41" s="304"/>
      <c r="L41" s="304"/>
      <c r="M41" s="304"/>
      <c r="N41" s="304"/>
      <c r="O41" s="304"/>
      <c r="P41" s="304"/>
      <c r="Q41" s="304"/>
      <c r="R41" s="304"/>
      <c r="S41" s="304"/>
      <c r="T41" s="304"/>
      <c r="U41" s="304"/>
      <c r="V41" s="304"/>
      <c r="W41" s="304"/>
      <c r="X41" s="304"/>
      <c r="Y41" s="304"/>
      <c r="Z41" s="304"/>
      <c r="AA41" s="304"/>
      <c r="AB41" s="304"/>
    </row>
  </sheetData>
  <mergeCells count="17">
    <mergeCell ref="AE1:AF2"/>
    <mergeCell ref="A1:AB1"/>
    <mergeCell ref="A8:A9"/>
    <mergeCell ref="B8:D8"/>
    <mergeCell ref="F8:H8"/>
    <mergeCell ref="J8:L8"/>
    <mergeCell ref="N8:P8"/>
    <mergeCell ref="R8:T8"/>
    <mergeCell ref="V8:X8"/>
    <mergeCell ref="Z8:AB8"/>
    <mergeCell ref="A6:AB6"/>
    <mergeCell ref="A2:AB2"/>
    <mergeCell ref="A3:AB3"/>
    <mergeCell ref="A4:AB4"/>
    <mergeCell ref="A5:AB5"/>
    <mergeCell ref="A40:AB40"/>
    <mergeCell ref="A41:AB41"/>
  </mergeCells>
  <hyperlinks>
    <hyperlink ref="AE1" r:id="rId1" location="INDICE!A1"/>
  </hyperlinks>
  <printOptions horizontalCentered="1"/>
  <pageMargins left="0.7" right="0.7" top="0.75" bottom="0.75" header="0.3" footer="0.3"/>
  <pageSetup scale="70" orientation="landscape" r:id="rId2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J178"/>
  <sheetViews>
    <sheetView zoomScaleNormal="100" zoomScaleSheetLayoutView="100" workbookViewId="0">
      <selection activeCell="A136" sqref="A136:AB136"/>
    </sheetView>
  </sheetViews>
  <sheetFormatPr baseColWidth="10" defaultRowHeight="15" customHeight="1" x14ac:dyDescent="0.2"/>
  <cols>
    <col min="1" max="1" width="16.28515625" style="104" bestFit="1" customWidth="1"/>
    <col min="2" max="4" width="7.42578125" style="104" bestFit="1" customWidth="1"/>
    <col min="5" max="5" width="1.42578125" style="104" customWidth="1"/>
    <col min="6" max="8" width="7" style="104" bestFit="1" customWidth="1"/>
    <col min="9" max="9" width="1.42578125" style="104" customWidth="1"/>
    <col min="10" max="12" width="7" style="104" bestFit="1" customWidth="1"/>
    <col min="13" max="13" width="1.42578125" style="104" customWidth="1"/>
    <col min="14" max="16" width="7" style="104" bestFit="1" customWidth="1"/>
    <col min="17" max="17" width="1.42578125" style="104" customWidth="1"/>
    <col min="18" max="20" width="7" style="104" bestFit="1" customWidth="1"/>
    <col min="21" max="21" width="1.42578125" style="104" customWidth="1"/>
    <col min="22" max="24" width="7" style="104" bestFit="1" customWidth="1"/>
    <col min="25" max="25" width="1.42578125" style="104" customWidth="1"/>
    <col min="26" max="28" width="7" style="104" bestFit="1" customWidth="1"/>
    <col min="29" max="29" width="2.140625" style="104" customWidth="1"/>
    <col min="30" max="30" width="17" style="104" customWidth="1"/>
    <col min="31" max="33" width="6.140625" style="104" customWidth="1"/>
    <col min="34" max="34" width="1.42578125" style="104" customWidth="1"/>
    <col min="35" max="37" width="6.140625" style="104" customWidth="1"/>
    <col min="38" max="38" width="1.42578125" style="104" customWidth="1"/>
    <col min="39" max="41" width="6.140625" style="104" customWidth="1"/>
    <col min="42" max="42" width="1.42578125" style="104" customWidth="1"/>
    <col min="43" max="45" width="6.140625" style="104" customWidth="1"/>
    <col min="46" max="46" width="1.42578125" style="104" customWidth="1"/>
    <col min="47" max="49" width="6.140625" style="104" customWidth="1"/>
    <col min="50" max="50" width="1.42578125" style="104" customWidth="1"/>
    <col min="51" max="53" width="6.140625" style="104" customWidth="1"/>
    <col min="54" max="54" width="1.42578125" style="104" customWidth="1"/>
    <col min="55" max="57" width="6.140625" style="104" customWidth="1"/>
    <col min="58" max="62" width="11.42578125" style="98"/>
    <col min="63" max="256" width="11.42578125" style="104"/>
    <col min="257" max="257" width="19.28515625" style="104" customWidth="1"/>
    <col min="258" max="260" width="7.42578125" style="104" bestFit="1" customWidth="1"/>
    <col min="261" max="261" width="1.42578125" style="104" customWidth="1"/>
    <col min="262" max="264" width="6.140625" style="104" customWidth="1"/>
    <col min="265" max="265" width="1.42578125" style="104" customWidth="1"/>
    <col min="266" max="268" width="6.140625" style="104" customWidth="1"/>
    <col min="269" max="269" width="1.42578125" style="104" customWidth="1"/>
    <col min="270" max="272" width="6.140625" style="104" customWidth="1"/>
    <col min="273" max="273" width="1.42578125" style="104" customWidth="1"/>
    <col min="274" max="276" width="6.140625" style="104" customWidth="1"/>
    <col min="277" max="277" width="1.42578125" style="104" customWidth="1"/>
    <col min="278" max="280" width="6.140625" style="104" customWidth="1"/>
    <col min="281" max="281" width="1.42578125" style="104" customWidth="1"/>
    <col min="282" max="284" width="6.140625" style="104" customWidth="1"/>
    <col min="285" max="285" width="2.140625" style="104" customWidth="1"/>
    <col min="286" max="286" width="17" style="104" customWidth="1"/>
    <col min="287" max="289" width="6.140625" style="104" customWidth="1"/>
    <col min="290" max="290" width="1.42578125" style="104" customWidth="1"/>
    <col min="291" max="293" width="6.140625" style="104" customWidth="1"/>
    <col min="294" max="294" width="1.42578125" style="104" customWidth="1"/>
    <col min="295" max="297" width="6.140625" style="104" customWidth="1"/>
    <col min="298" max="298" width="1.42578125" style="104" customWidth="1"/>
    <col min="299" max="301" width="6.140625" style="104" customWidth="1"/>
    <col min="302" max="302" width="1.42578125" style="104" customWidth="1"/>
    <col min="303" max="305" width="6.140625" style="104" customWidth="1"/>
    <col min="306" max="306" width="1.42578125" style="104" customWidth="1"/>
    <col min="307" max="309" width="6.140625" style="104" customWidth="1"/>
    <col min="310" max="310" width="1.42578125" style="104" customWidth="1"/>
    <col min="311" max="313" width="6.140625" style="104" customWidth="1"/>
    <col min="314" max="512" width="11.42578125" style="104"/>
    <col min="513" max="513" width="19.28515625" style="104" customWidth="1"/>
    <col min="514" max="516" width="7.42578125" style="104" bestFit="1" customWidth="1"/>
    <col min="517" max="517" width="1.42578125" style="104" customWidth="1"/>
    <col min="518" max="520" width="6.140625" style="104" customWidth="1"/>
    <col min="521" max="521" width="1.42578125" style="104" customWidth="1"/>
    <col min="522" max="524" width="6.140625" style="104" customWidth="1"/>
    <col min="525" max="525" width="1.42578125" style="104" customWidth="1"/>
    <col min="526" max="528" width="6.140625" style="104" customWidth="1"/>
    <col min="529" max="529" width="1.42578125" style="104" customWidth="1"/>
    <col min="530" max="532" width="6.140625" style="104" customWidth="1"/>
    <col min="533" max="533" width="1.42578125" style="104" customWidth="1"/>
    <col min="534" max="536" width="6.140625" style="104" customWidth="1"/>
    <col min="537" max="537" width="1.42578125" style="104" customWidth="1"/>
    <col min="538" max="540" width="6.140625" style="104" customWidth="1"/>
    <col min="541" max="541" width="2.140625" style="104" customWidth="1"/>
    <col min="542" max="542" width="17" style="104" customWidth="1"/>
    <col min="543" max="545" width="6.140625" style="104" customWidth="1"/>
    <col min="546" max="546" width="1.42578125" style="104" customWidth="1"/>
    <col min="547" max="549" width="6.140625" style="104" customWidth="1"/>
    <col min="550" max="550" width="1.42578125" style="104" customWidth="1"/>
    <col min="551" max="553" width="6.140625" style="104" customWidth="1"/>
    <col min="554" max="554" width="1.42578125" style="104" customWidth="1"/>
    <col min="555" max="557" width="6.140625" style="104" customWidth="1"/>
    <col min="558" max="558" width="1.42578125" style="104" customWidth="1"/>
    <col min="559" max="561" width="6.140625" style="104" customWidth="1"/>
    <col min="562" max="562" width="1.42578125" style="104" customWidth="1"/>
    <col min="563" max="565" width="6.140625" style="104" customWidth="1"/>
    <col min="566" max="566" width="1.42578125" style="104" customWidth="1"/>
    <col min="567" max="569" width="6.140625" style="104" customWidth="1"/>
    <col min="570" max="768" width="11.42578125" style="104"/>
    <col min="769" max="769" width="19.28515625" style="104" customWidth="1"/>
    <col min="770" max="772" width="7.42578125" style="104" bestFit="1" customWidth="1"/>
    <col min="773" max="773" width="1.42578125" style="104" customWidth="1"/>
    <col min="774" max="776" width="6.140625" style="104" customWidth="1"/>
    <col min="777" max="777" width="1.42578125" style="104" customWidth="1"/>
    <col min="778" max="780" width="6.140625" style="104" customWidth="1"/>
    <col min="781" max="781" width="1.42578125" style="104" customWidth="1"/>
    <col min="782" max="784" width="6.140625" style="104" customWidth="1"/>
    <col min="785" max="785" width="1.42578125" style="104" customWidth="1"/>
    <col min="786" max="788" width="6.140625" style="104" customWidth="1"/>
    <col min="789" max="789" width="1.42578125" style="104" customWidth="1"/>
    <col min="790" max="792" width="6.140625" style="104" customWidth="1"/>
    <col min="793" max="793" width="1.42578125" style="104" customWidth="1"/>
    <col min="794" max="796" width="6.140625" style="104" customWidth="1"/>
    <col min="797" max="797" width="2.140625" style="104" customWidth="1"/>
    <col min="798" max="798" width="17" style="104" customWidth="1"/>
    <col min="799" max="801" width="6.140625" style="104" customWidth="1"/>
    <col min="802" max="802" width="1.42578125" style="104" customWidth="1"/>
    <col min="803" max="805" width="6.140625" style="104" customWidth="1"/>
    <col min="806" max="806" width="1.42578125" style="104" customWidth="1"/>
    <col min="807" max="809" width="6.140625" style="104" customWidth="1"/>
    <col min="810" max="810" width="1.42578125" style="104" customWidth="1"/>
    <col min="811" max="813" width="6.140625" style="104" customWidth="1"/>
    <col min="814" max="814" width="1.42578125" style="104" customWidth="1"/>
    <col min="815" max="817" width="6.140625" style="104" customWidth="1"/>
    <col min="818" max="818" width="1.42578125" style="104" customWidth="1"/>
    <col min="819" max="821" width="6.140625" style="104" customWidth="1"/>
    <col min="822" max="822" width="1.42578125" style="104" customWidth="1"/>
    <col min="823" max="825" width="6.140625" style="104" customWidth="1"/>
    <col min="826" max="1024" width="11.42578125" style="104"/>
    <col min="1025" max="1025" width="19.28515625" style="104" customWidth="1"/>
    <col min="1026" max="1028" width="7.42578125" style="104" bestFit="1" customWidth="1"/>
    <col min="1029" max="1029" width="1.42578125" style="104" customWidth="1"/>
    <col min="1030" max="1032" width="6.140625" style="104" customWidth="1"/>
    <col min="1033" max="1033" width="1.42578125" style="104" customWidth="1"/>
    <col min="1034" max="1036" width="6.140625" style="104" customWidth="1"/>
    <col min="1037" max="1037" width="1.42578125" style="104" customWidth="1"/>
    <col min="1038" max="1040" width="6.140625" style="104" customWidth="1"/>
    <col min="1041" max="1041" width="1.42578125" style="104" customWidth="1"/>
    <col min="1042" max="1044" width="6.140625" style="104" customWidth="1"/>
    <col min="1045" max="1045" width="1.42578125" style="104" customWidth="1"/>
    <col min="1046" max="1048" width="6.140625" style="104" customWidth="1"/>
    <col min="1049" max="1049" width="1.42578125" style="104" customWidth="1"/>
    <col min="1050" max="1052" width="6.140625" style="104" customWidth="1"/>
    <col min="1053" max="1053" width="2.140625" style="104" customWidth="1"/>
    <col min="1054" max="1054" width="17" style="104" customWidth="1"/>
    <col min="1055" max="1057" width="6.140625" style="104" customWidth="1"/>
    <col min="1058" max="1058" width="1.42578125" style="104" customWidth="1"/>
    <col min="1059" max="1061" width="6.140625" style="104" customWidth="1"/>
    <col min="1062" max="1062" width="1.42578125" style="104" customWidth="1"/>
    <col min="1063" max="1065" width="6.140625" style="104" customWidth="1"/>
    <col min="1066" max="1066" width="1.42578125" style="104" customWidth="1"/>
    <col min="1067" max="1069" width="6.140625" style="104" customWidth="1"/>
    <col min="1070" max="1070" width="1.42578125" style="104" customWidth="1"/>
    <col min="1071" max="1073" width="6.140625" style="104" customWidth="1"/>
    <col min="1074" max="1074" width="1.42578125" style="104" customWidth="1"/>
    <col min="1075" max="1077" width="6.140625" style="104" customWidth="1"/>
    <col min="1078" max="1078" width="1.42578125" style="104" customWidth="1"/>
    <col min="1079" max="1081" width="6.140625" style="104" customWidth="1"/>
    <col min="1082" max="1280" width="11.42578125" style="104"/>
    <col min="1281" max="1281" width="19.28515625" style="104" customWidth="1"/>
    <col min="1282" max="1284" width="7.42578125" style="104" bestFit="1" customWidth="1"/>
    <col min="1285" max="1285" width="1.42578125" style="104" customWidth="1"/>
    <col min="1286" max="1288" width="6.140625" style="104" customWidth="1"/>
    <col min="1289" max="1289" width="1.42578125" style="104" customWidth="1"/>
    <col min="1290" max="1292" width="6.140625" style="104" customWidth="1"/>
    <col min="1293" max="1293" width="1.42578125" style="104" customWidth="1"/>
    <col min="1294" max="1296" width="6.140625" style="104" customWidth="1"/>
    <col min="1297" max="1297" width="1.42578125" style="104" customWidth="1"/>
    <col min="1298" max="1300" width="6.140625" style="104" customWidth="1"/>
    <col min="1301" max="1301" width="1.42578125" style="104" customWidth="1"/>
    <col min="1302" max="1304" width="6.140625" style="104" customWidth="1"/>
    <col min="1305" max="1305" width="1.42578125" style="104" customWidth="1"/>
    <col min="1306" max="1308" width="6.140625" style="104" customWidth="1"/>
    <col min="1309" max="1309" width="2.140625" style="104" customWidth="1"/>
    <col min="1310" max="1310" width="17" style="104" customWidth="1"/>
    <col min="1311" max="1313" width="6.140625" style="104" customWidth="1"/>
    <col min="1314" max="1314" width="1.42578125" style="104" customWidth="1"/>
    <col min="1315" max="1317" width="6.140625" style="104" customWidth="1"/>
    <col min="1318" max="1318" width="1.42578125" style="104" customWidth="1"/>
    <col min="1319" max="1321" width="6.140625" style="104" customWidth="1"/>
    <col min="1322" max="1322" width="1.42578125" style="104" customWidth="1"/>
    <col min="1323" max="1325" width="6.140625" style="104" customWidth="1"/>
    <col min="1326" max="1326" width="1.42578125" style="104" customWidth="1"/>
    <col min="1327" max="1329" width="6.140625" style="104" customWidth="1"/>
    <col min="1330" max="1330" width="1.42578125" style="104" customWidth="1"/>
    <col min="1331" max="1333" width="6.140625" style="104" customWidth="1"/>
    <col min="1334" max="1334" width="1.42578125" style="104" customWidth="1"/>
    <col min="1335" max="1337" width="6.140625" style="104" customWidth="1"/>
    <col min="1338" max="1536" width="11.42578125" style="104"/>
    <col min="1537" max="1537" width="19.28515625" style="104" customWidth="1"/>
    <col min="1538" max="1540" width="7.42578125" style="104" bestFit="1" customWidth="1"/>
    <col min="1541" max="1541" width="1.42578125" style="104" customWidth="1"/>
    <col min="1542" max="1544" width="6.140625" style="104" customWidth="1"/>
    <col min="1545" max="1545" width="1.42578125" style="104" customWidth="1"/>
    <col min="1546" max="1548" width="6.140625" style="104" customWidth="1"/>
    <col min="1549" max="1549" width="1.42578125" style="104" customWidth="1"/>
    <col min="1550" max="1552" width="6.140625" style="104" customWidth="1"/>
    <col min="1553" max="1553" width="1.42578125" style="104" customWidth="1"/>
    <col min="1554" max="1556" width="6.140625" style="104" customWidth="1"/>
    <col min="1557" max="1557" width="1.42578125" style="104" customWidth="1"/>
    <col min="1558" max="1560" width="6.140625" style="104" customWidth="1"/>
    <col min="1561" max="1561" width="1.42578125" style="104" customWidth="1"/>
    <col min="1562" max="1564" width="6.140625" style="104" customWidth="1"/>
    <col min="1565" max="1565" width="2.140625" style="104" customWidth="1"/>
    <col min="1566" max="1566" width="17" style="104" customWidth="1"/>
    <col min="1567" max="1569" width="6.140625" style="104" customWidth="1"/>
    <col min="1570" max="1570" width="1.42578125" style="104" customWidth="1"/>
    <col min="1571" max="1573" width="6.140625" style="104" customWidth="1"/>
    <col min="1574" max="1574" width="1.42578125" style="104" customWidth="1"/>
    <col min="1575" max="1577" width="6.140625" style="104" customWidth="1"/>
    <col min="1578" max="1578" width="1.42578125" style="104" customWidth="1"/>
    <col min="1579" max="1581" width="6.140625" style="104" customWidth="1"/>
    <col min="1582" max="1582" width="1.42578125" style="104" customWidth="1"/>
    <col min="1583" max="1585" width="6.140625" style="104" customWidth="1"/>
    <col min="1586" max="1586" width="1.42578125" style="104" customWidth="1"/>
    <col min="1587" max="1589" width="6.140625" style="104" customWidth="1"/>
    <col min="1590" max="1590" width="1.42578125" style="104" customWidth="1"/>
    <col min="1591" max="1593" width="6.140625" style="104" customWidth="1"/>
    <col min="1594" max="1792" width="11.42578125" style="104"/>
    <col min="1793" max="1793" width="19.28515625" style="104" customWidth="1"/>
    <col min="1794" max="1796" width="7.42578125" style="104" bestFit="1" customWidth="1"/>
    <col min="1797" max="1797" width="1.42578125" style="104" customWidth="1"/>
    <col min="1798" max="1800" width="6.140625" style="104" customWidth="1"/>
    <col min="1801" max="1801" width="1.42578125" style="104" customWidth="1"/>
    <col min="1802" max="1804" width="6.140625" style="104" customWidth="1"/>
    <col min="1805" max="1805" width="1.42578125" style="104" customWidth="1"/>
    <col min="1806" max="1808" width="6.140625" style="104" customWidth="1"/>
    <col min="1809" max="1809" width="1.42578125" style="104" customWidth="1"/>
    <col min="1810" max="1812" width="6.140625" style="104" customWidth="1"/>
    <col min="1813" max="1813" width="1.42578125" style="104" customWidth="1"/>
    <col min="1814" max="1816" width="6.140625" style="104" customWidth="1"/>
    <col min="1817" max="1817" width="1.42578125" style="104" customWidth="1"/>
    <col min="1818" max="1820" width="6.140625" style="104" customWidth="1"/>
    <col min="1821" max="1821" width="2.140625" style="104" customWidth="1"/>
    <col min="1822" max="1822" width="17" style="104" customWidth="1"/>
    <col min="1823" max="1825" width="6.140625" style="104" customWidth="1"/>
    <col min="1826" max="1826" width="1.42578125" style="104" customWidth="1"/>
    <col min="1827" max="1829" width="6.140625" style="104" customWidth="1"/>
    <col min="1830" max="1830" width="1.42578125" style="104" customWidth="1"/>
    <col min="1831" max="1833" width="6.140625" style="104" customWidth="1"/>
    <col min="1834" max="1834" width="1.42578125" style="104" customWidth="1"/>
    <col min="1835" max="1837" width="6.140625" style="104" customWidth="1"/>
    <col min="1838" max="1838" width="1.42578125" style="104" customWidth="1"/>
    <col min="1839" max="1841" width="6.140625" style="104" customWidth="1"/>
    <col min="1842" max="1842" width="1.42578125" style="104" customWidth="1"/>
    <col min="1843" max="1845" width="6.140625" style="104" customWidth="1"/>
    <col min="1846" max="1846" width="1.42578125" style="104" customWidth="1"/>
    <col min="1847" max="1849" width="6.140625" style="104" customWidth="1"/>
    <col min="1850" max="2048" width="11.42578125" style="104"/>
    <col min="2049" max="2049" width="19.28515625" style="104" customWidth="1"/>
    <col min="2050" max="2052" width="7.42578125" style="104" bestFit="1" customWidth="1"/>
    <col min="2053" max="2053" width="1.42578125" style="104" customWidth="1"/>
    <col min="2054" max="2056" width="6.140625" style="104" customWidth="1"/>
    <col min="2057" max="2057" width="1.42578125" style="104" customWidth="1"/>
    <col min="2058" max="2060" width="6.140625" style="104" customWidth="1"/>
    <col min="2061" max="2061" width="1.42578125" style="104" customWidth="1"/>
    <col min="2062" max="2064" width="6.140625" style="104" customWidth="1"/>
    <col min="2065" max="2065" width="1.42578125" style="104" customWidth="1"/>
    <col min="2066" max="2068" width="6.140625" style="104" customWidth="1"/>
    <col min="2069" max="2069" width="1.42578125" style="104" customWidth="1"/>
    <col min="2070" max="2072" width="6.140625" style="104" customWidth="1"/>
    <col min="2073" max="2073" width="1.42578125" style="104" customWidth="1"/>
    <col min="2074" max="2076" width="6.140625" style="104" customWidth="1"/>
    <col min="2077" max="2077" width="2.140625" style="104" customWidth="1"/>
    <col min="2078" max="2078" width="17" style="104" customWidth="1"/>
    <col min="2079" max="2081" width="6.140625" style="104" customWidth="1"/>
    <col min="2082" max="2082" width="1.42578125" style="104" customWidth="1"/>
    <col min="2083" max="2085" width="6.140625" style="104" customWidth="1"/>
    <col min="2086" max="2086" width="1.42578125" style="104" customWidth="1"/>
    <col min="2087" max="2089" width="6.140625" style="104" customWidth="1"/>
    <col min="2090" max="2090" width="1.42578125" style="104" customWidth="1"/>
    <col min="2091" max="2093" width="6.140625" style="104" customWidth="1"/>
    <col min="2094" max="2094" width="1.42578125" style="104" customWidth="1"/>
    <col min="2095" max="2097" width="6.140625" style="104" customWidth="1"/>
    <col min="2098" max="2098" width="1.42578125" style="104" customWidth="1"/>
    <col min="2099" max="2101" width="6.140625" style="104" customWidth="1"/>
    <col min="2102" max="2102" width="1.42578125" style="104" customWidth="1"/>
    <col min="2103" max="2105" width="6.140625" style="104" customWidth="1"/>
    <col min="2106" max="2304" width="11.42578125" style="104"/>
    <col min="2305" max="2305" width="19.28515625" style="104" customWidth="1"/>
    <col min="2306" max="2308" width="7.42578125" style="104" bestFit="1" customWidth="1"/>
    <col min="2309" max="2309" width="1.42578125" style="104" customWidth="1"/>
    <col min="2310" max="2312" width="6.140625" style="104" customWidth="1"/>
    <col min="2313" max="2313" width="1.42578125" style="104" customWidth="1"/>
    <col min="2314" max="2316" width="6.140625" style="104" customWidth="1"/>
    <col min="2317" max="2317" width="1.42578125" style="104" customWidth="1"/>
    <col min="2318" max="2320" width="6.140625" style="104" customWidth="1"/>
    <col min="2321" max="2321" width="1.42578125" style="104" customWidth="1"/>
    <col min="2322" max="2324" width="6.140625" style="104" customWidth="1"/>
    <col min="2325" max="2325" width="1.42578125" style="104" customWidth="1"/>
    <col min="2326" max="2328" width="6.140625" style="104" customWidth="1"/>
    <col min="2329" max="2329" width="1.42578125" style="104" customWidth="1"/>
    <col min="2330" max="2332" width="6.140625" style="104" customWidth="1"/>
    <col min="2333" max="2333" width="2.140625" style="104" customWidth="1"/>
    <col min="2334" max="2334" width="17" style="104" customWidth="1"/>
    <col min="2335" max="2337" width="6.140625" style="104" customWidth="1"/>
    <col min="2338" max="2338" width="1.42578125" style="104" customWidth="1"/>
    <col min="2339" max="2341" width="6.140625" style="104" customWidth="1"/>
    <col min="2342" max="2342" width="1.42578125" style="104" customWidth="1"/>
    <col min="2343" max="2345" width="6.140625" style="104" customWidth="1"/>
    <col min="2346" max="2346" width="1.42578125" style="104" customWidth="1"/>
    <col min="2347" max="2349" width="6.140625" style="104" customWidth="1"/>
    <col min="2350" max="2350" width="1.42578125" style="104" customWidth="1"/>
    <col min="2351" max="2353" width="6.140625" style="104" customWidth="1"/>
    <col min="2354" max="2354" width="1.42578125" style="104" customWidth="1"/>
    <col min="2355" max="2357" width="6.140625" style="104" customWidth="1"/>
    <col min="2358" max="2358" width="1.42578125" style="104" customWidth="1"/>
    <col min="2359" max="2361" width="6.140625" style="104" customWidth="1"/>
    <col min="2362" max="2560" width="11.42578125" style="104"/>
    <col min="2561" max="2561" width="19.28515625" style="104" customWidth="1"/>
    <col min="2562" max="2564" width="7.42578125" style="104" bestFit="1" customWidth="1"/>
    <col min="2565" max="2565" width="1.42578125" style="104" customWidth="1"/>
    <col min="2566" max="2568" width="6.140625" style="104" customWidth="1"/>
    <col min="2569" max="2569" width="1.42578125" style="104" customWidth="1"/>
    <col min="2570" max="2572" width="6.140625" style="104" customWidth="1"/>
    <col min="2573" max="2573" width="1.42578125" style="104" customWidth="1"/>
    <col min="2574" max="2576" width="6.140625" style="104" customWidth="1"/>
    <col min="2577" max="2577" width="1.42578125" style="104" customWidth="1"/>
    <col min="2578" max="2580" width="6.140625" style="104" customWidth="1"/>
    <col min="2581" max="2581" width="1.42578125" style="104" customWidth="1"/>
    <col min="2582" max="2584" width="6.140625" style="104" customWidth="1"/>
    <col min="2585" max="2585" width="1.42578125" style="104" customWidth="1"/>
    <col min="2586" max="2588" width="6.140625" style="104" customWidth="1"/>
    <col min="2589" max="2589" width="2.140625" style="104" customWidth="1"/>
    <col min="2590" max="2590" width="17" style="104" customWidth="1"/>
    <col min="2591" max="2593" width="6.140625" style="104" customWidth="1"/>
    <col min="2594" max="2594" width="1.42578125" style="104" customWidth="1"/>
    <col min="2595" max="2597" width="6.140625" style="104" customWidth="1"/>
    <col min="2598" max="2598" width="1.42578125" style="104" customWidth="1"/>
    <col min="2599" max="2601" width="6.140625" style="104" customWidth="1"/>
    <col min="2602" max="2602" width="1.42578125" style="104" customWidth="1"/>
    <col min="2603" max="2605" width="6.140625" style="104" customWidth="1"/>
    <col min="2606" max="2606" width="1.42578125" style="104" customWidth="1"/>
    <col min="2607" max="2609" width="6.140625" style="104" customWidth="1"/>
    <col min="2610" max="2610" width="1.42578125" style="104" customWidth="1"/>
    <col min="2611" max="2613" width="6.140625" style="104" customWidth="1"/>
    <col min="2614" max="2614" width="1.42578125" style="104" customWidth="1"/>
    <col min="2615" max="2617" width="6.140625" style="104" customWidth="1"/>
    <col min="2618" max="2816" width="11.42578125" style="104"/>
    <col min="2817" max="2817" width="19.28515625" style="104" customWidth="1"/>
    <col min="2818" max="2820" width="7.42578125" style="104" bestFit="1" customWidth="1"/>
    <col min="2821" max="2821" width="1.42578125" style="104" customWidth="1"/>
    <col min="2822" max="2824" width="6.140625" style="104" customWidth="1"/>
    <col min="2825" max="2825" width="1.42578125" style="104" customWidth="1"/>
    <col min="2826" max="2828" width="6.140625" style="104" customWidth="1"/>
    <col min="2829" max="2829" width="1.42578125" style="104" customWidth="1"/>
    <col min="2830" max="2832" width="6.140625" style="104" customWidth="1"/>
    <col min="2833" max="2833" width="1.42578125" style="104" customWidth="1"/>
    <col min="2834" max="2836" width="6.140625" style="104" customWidth="1"/>
    <col min="2837" max="2837" width="1.42578125" style="104" customWidth="1"/>
    <col min="2838" max="2840" width="6.140625" style="104" customWidth="1"/>
    <col min="2841" max="2841" width="1.42578125" style="104" customWidth="1"/>
    <col min="2842" max="2844" width="6.140625" style="104" customWidth="1"/>
    <col min="2845" max="2845" width="2.140625" style="104" customWidth="1"/>
    <col min="2846" max="2846" width="17" style="104" customWidth="1"/>
    <col min="2847" max="2849" width="6.140625" style="104" customWidth="1"/>
    <col min="2850" max="2850" width="1.42578125" style="104" customWidth="1"/>
    <col min="2851" max="2853" width="6.140625" style="104" customWidth="1"/>
    <col min="2854" max="2854" width="1.42578125" style="104" customWidth="1"/>
    <col min="2855" max="2857" width="6.140625" style="104" customWidth="1"/>
    <col min="2858" max="2858" width="1.42578125" style="104" customWidth="1"/>
    <col min="2859" max="2861" width="6.140625" style="104" customWidth="1"/>
    <col min="2862" max="2862" width="1.42578125" style="104" customWidth="1"/>
    <col min="2863" max="2865" width="6.140625" style="104" customWidth="1"/>
    <col min="2866" max="2866" width="1.42578125" style="104" customWidth="1"/>
    <col min="2867" max="2869" width="6.140625" style="104" customWidth="1"/>
    <col min="2870" max="2870" width="1.42578125" style="104" customWidth="1"/>
    <col min="2871" max="2873" width="6.140625" style="104" customWidth="1"/>
    <col min="2874" max="3072" width="11.42578125" style="104"/>
    <col min="3073" max="3073" width="19.28515625" style="104" customWidth="1"/>
    <col min="3074" max="3076" width="7.42578125" style="104" bestFit="1" customWidth="1"/>
    <col min="3077" max="3077" width="1.42578125" style="104" customWidth="1"/>
    <col min="3078" max="3080" width="6.140625" style="104" customWidth="1"/>
    <col min="3081" max="3081" width="1.42578125" style="104" customWidth="1"/>
    <col min="3082" max="3084" width="6.140625" style="104" customWidth="1"/>
    <col min="3085" max="3085" width="1.42578125" style="104" customWidth="1"/>
    <col min="3086" max="3088" width="6.140625" style="104" customWidth="1"/>
    <col min="3089" max="3089" width="1.42578125" style="104" customWidth="1"/>
    <col min="3090" max="3092" width="6.140625" style="104" customWidth="1"/>
    <col min="3093" max="3093" width="1.42578125" style="104" customWidth="1"/>
    <col min="3094" max="3096" width="6.140625" style="104" customWidth="1"/>
    <col min="3097" max="3097" width="1.42578125" style="104" customWidth="1"/>
    <col min="3098" max="3100" width="6.140625" style="104" customWidth="1"/>
    <col min="3101" max="3101" width="2.140625" style="104" customWidth="1"/>
    <col min="3102" max="3102" width="17" style="104" customWidth="1"/>
    <col min="3103" max="3105" width="6.140625" style="104" customWidth="1"/>
    <col min="3106" max="3106" width="1.42578125" style="104" customWidth="1"/>
    <col min="3107" max="3109" width="6.140625" style="104" customWidth="1"/>
    <col min="3110" max="3110" width="1.42578125" style="104" customWidth="1"/>
    <col min="3111" max="3113" width="6.140625" style="104" customWidth="1"/>
    <col min="3114" max="3114" width="1.42578125" style="104" customWidth="1"/>
    <col min="3115" max="3117" width="6.140625" style="104" customWidth="1"/>
    <col min="3118" max="3118" width="1.42578125" style="104" customWidth="1"/>
    <col min="3119" max="3121" width="6.140625" style="104" customWidth="1"/>
    <col min="3122" max="3122" width="1.42578125" style="104" customWidth="1"/>
    <col min="3123" max="3125" width="6.140625" style="104" customWidth="1"/>
    <col min="3126" max="3126" width="1.42578125" style="104" customWidth="1"/>
    <col min="3127" max="3129" width="6.140625" style="104" customWidth="1"/>
    <col min="3130" max="3328" width="11.42578125" style="104"/>
    <col min="3329" max="3329" width="19.28515625" style="104" customWidth="1"/>
    <col min="3330" max="3332" width="7.42578125" style="104" bestFit="1" customWidth="1"/>
    <col min="3333" max="3333" width="1.42578125" style="104" customWidth="1"/>
    <col min="3334" max="3336" width="6.140625" style="104" customWidth="1"/>
    <col min="3337" max="3337" width="1.42578125" style="104" customWidth="1"/>
    <col min="3338" max="3340" width="6.140625" style="104" customWidth="1"/>
    <col min="3341" max="3341" width="1.42578125" style="104" customWidth="1"/>
    <col min="3342" max="3344" width="6.140625" style="104" customWidth="1"/>
    <col min="3345" max="3345" width="1.42578125" style="104" customWidth="1"/>
    <col min="3346" max="3348" width="6.140625" style="104" customWidth="1"/>
    <col min="3349" max="3349" width="1.42578125" style="104" customWidth="1"/>
    <col min="3350" max="3352" width="6.140625" style="104" customWidth="1"/>
    <col min="3353" max="3353" width="1.42578125" style="104" customWidth="1"/>
    <col min="3354" max="3356" width="6.140625" style="104" customWidth="1"/>
    <col min="3357" max="3357" width="2.140625" style="104" customWidth="1"/>
    <col min="3358" max="3358" width="17" style="104" customWidth="1"/>
    <col min="3359" max="3361" width="6.140625" style="104" customWidth="1"/>
    <col min="3362" max="3362" width="1.42578125" style="104" customWidth="1"/>
    <col min="3363" max="3365" width="6.140625" style="104" customWidth="1"/>
    <col min="3366" max="3366" width="1.42578125" style="104" customWidth="1"/>
    <col min="3367" max="3369" width="6.140625" style="104" customWidth="1"/>
    <col min="3370" max="3370" width="1.42578125" style="104" customWidth="1"/>
    <col min="3371" max="3373" width="6.140625" style="104" customWidth="1"/>
    <col min="3374" max="3374" width="1.42578125" style="104" customWidth="1"/>
    <col min="3375" max="3377" width="6.140625" style="104" customWidth="1"/>
    <col min="3378" max="3378" width="1.42578125" style="104" customWidth="1"/>
    <col min="3379" max="3381" width="6.140625" style="104" customWidth="1"/>
    <col min="3382" max="3382" width="1.42578125" style="104" customWidth="1"/>
    <col min="3383" max="3385" width="6.140625" style="104" customWidth="1"/>
    <col min="3386" max="3584" width="11.42578125" style="104"/>
    <col min="3585" max="3585" width="19.28515625" style="104" customWidth="1"/>
    <col min="3586" max="3588" width="7.42578125" style="104" bestFit="1" customWidth="1"/>
    <col min="3589" max="3589" width="1.42578125" style="104" customWidth="1"/>
    <col min="3590" max="3592" width="6.140625" style="104" customWidth="1"/>
    <col min="3593" max="3593" width="1.42578125" style="104" customWidth="1"/>
    <col min="3594" max="3596" width="6.140625" style="104" customWidth="1"/>
    <col min="3597" max="3597" width="1.42578125" style="104" customWidth="1"/>
    <col min="3598" max="3600" width="6.140625" style="104" customWidth="1"/>
    <col min="3601" max="3601" width="1.42578125" style="104" customWidth="1"/>
    <col min="3602" max="3604" width="6.140625" style="104" customWidth="1"/>
    <col min="3605" max="3605" width="1.42578125" style="104" customWidth="1"/>
    <col min="3606" max="3608" width="6.140625" style="104" customWidth="1"/>
    <col min="3609" max="3609" width="1.42578125" style="104" customWidth="1"/>
    <col min="3610" max="3612" width="6.140625" style="104" customWidth="1"/>
    <col min="3613" max="3613" width="2.140625" style="104" customWidth="1"/>
    <col min="3614" max="3614" width="17" style="104" customWidth="1"/>
    <col min="3615" max="3617" width="6.140625" style="104" customWidth="1"/>
    <col min="3618" max="3618" width="1.42578125" style="104" customWidth="1"/>
    <col min="3619" max="3621" width="6.140625" style="104" customWidth="1"/>
    <col min="3622" max="3622" width="1.42578125" style="104" customWidth="1"/>
    <col min="3623" max="3625" width="6.140625" style="104" customWidth="1"/>
    <col min="3626" max="3626" width="1.42578125" style="104" customWidth="1"/>
    <col min="3627" max="3629" width="6.140625" style="104" customWidth="1"/>
    <col min="3630" max="3630" width="1.42578125" style="104" customWidth="1"/>
    <col min="3631" max="3633" width="6.140625" style="104" customWidth="1"/>
    <col min="3634" max="3634" width="1.42578125" style="104" customWidth="1"/>
    <col min="3635" max="3637" width="6.140625" style="104" customWidth="1"/>
    <col min="3638" max="3638" width="1.42578125" style="104" customWidth="1"/>
    <col min="3639" max="3641" width="6.140625" style="104" customWidth="1"/>
    <col min="3642" max="3840" width="11.42578125" style="104"/>
    <col min="3841" max="3841" width="19.28515625" style="104" customWidth="1"/>
    <col min="3842" max="3844" width="7.42578125" style="104" bestFit="1" customWidth="1"/>
    <col min="3845" max="3845" width="1.42578125" style="104" customWidth="1"/>
    <col min="3846" max="3848" width="6.140625" style="104" customWidth="1"/>
    <col min="3849" max="3849" width="1.42578125" style="104" customWidth="1"/>
    <col min="3850" max="3852" width="6.140625" style="104" customWidth="1"/>
    <col min="3853" max="3853" width="1.42578125" style="104" customWidth="1"/>
    <col min="3854" max="3856" width="6.140625" style="104" customWidth="1"/>
    <col min="3857" max="3857" width="1.42578125" style="104" customWidth="1"/>
    <col min="3858" max="3860" width="6.140625" style="104" customWidth="1"/>
    <col min="3861" max="3861" width="1.42578125" style="104" customWidth="1"/>
    <col min="3862" max="3864" width="6.140625" style="104" customWidth="1"/>
    <col min="3865" max="3865" width="1.42578125" style="104" customWidth="1"/>
    <col min="3866" max="3868" width="6.140625" style="104" customWidth="1"/>
    <col min="3869" max="3869" width="2.140625" style="104" customWidth="1"/>
    <col min="3870" max="3870" width="17" style="104" customWidth="1"/>
    <col min="3871" max="3873" width="6.140625" style="104" customWidth="1"/>
    <col min="3874" max="3874" width="1.42578125" style="104" customWidth="1"/>
    <col min="3875" max="3877" width="6.140625" style="104" customWidth="1"/>
    <col min="3878" max="3878" width="1.42578125" style="104" customWidth="1"/>
    <col min="3879" max="3881" width="6.140625" style="104" customWidth="1"/>
    <col min="3882" max="3882" width="1.42578125" style="104" customWidth="1"/>
    <col min="3883" max="3885" width="6.140625" style="104" customWidth="1"/>
    <col min="3886" max="3886" width="1.42578125" style="104" customWidth="1"/>
    <col min="3887" max="3889" width="6.140625" style="104" customWidth="1"/>
    <col min="3890" max="3890" width="1.42578125" style="104" customWidth="1"/>
    <col min="3891" max="3893" width="6.140625" style="104" customWidth="1"/>
    <col min="3894" max="3894" width="1.42578125" style="104" customWidth="1"/>
    <col min="3895" max="3897" width="6.140625" style="104" customWidth="1"/>
    <col min="3898" max="4096" width="11.42578125" style="104"/>
    <col min="4097" max="4097" width="19.28515625" style="104" customWidth="1"/>
    <col min="4098" max="4100" width="7.42578125" style="104" bestFit="1" customWidth="1"/>
    <col min="4101" max="4101" width="1.42578125" style="104" customWidth="1"/>
    <col min="4102" max="4104" width="6.140625" style="104" customWidth="1"/>
    <col min="4105" max="4105" width="1.42578125" style="104" customWidth="1"/>
    <col min="4106" max="4108" width="6.140625" style="104" customWidth="1"/>
    <col min="4109" max="4109" width="1.42578125" style="104" customWidth="1"/>
    <col min="4110" max="4112" width="6.140625" style="104" customWidth="1"/>
    <col min="4113" max="4113" width="1.42578125" style="104" customWidth="1"/>
    <col min="4114" max="4116" width="6.140625" style="104" customWidth="1"/>
    <col min="4117" max="4117" width="1.42578125" style="104" customWidth="1"/>
    <col min="4118" max="4120" width="6.140625" style="104" customWidth="1"/>
    <col min="4121" max="4121" width="1.42578125" style="104" customWidth="1"/>
    <col min="4122" max="4124" width="6.140625" style="104" customWidth="1"/>
    <col min="4125" max="4125" width="2.140625" style="104" customWidth="1"/>
    <col min="4126" max="4126" width="17" style="104" customWidth="1"/>
    <col min="4127" max="4129" width="6.140625" style="104" customWidth="1"/>
    <col min="4130" max="4130" width="1.42578125" style="104" customWidth="1"/>
    <col min="4131" max="4133" width="6.140625" style="104" customWidth="1"/>
    <col min="4134" max="4134" width="1.42578125" style="104" customWidth="1"/>
    <col min="4135" max="4137" width="6.140625" style="104" customWidth="1"/>
    <col min="4138" max="4138" width="1.42578125" style="104" customWidth="1"/>
    <col min="4139" max="4141" width="6.140625" style="104" customWidth="1"/>
    <col min="4142" max="4142" width="1.42578125" style="104" customWidth="1"/>
    <col min="4143" max="4145" width="6.140625" style="104" customWidth="1"/>
    <col min="4146" max="4146" width="1.42578125" style="104" customWidth="1"/>
    <col min="4147" max="4149" width="6.140625" style="104" customWidth="1"/>
    <col min="4150" max="4150" width="1.42578125" style="104" customWidth="1"/>
    <col min="4151" max="4153" width="6.140625" style="104" customWidth="1"/>
    <col min="4154" max="4352" width="11.42578125" style="104"/>
    <col min="4353" max="4353" width="19.28515625" style="104" customWidth="1"/>
    <col min="4354" max="4356" width="7.42578125" style="104" bestFit="1" customWidth="1"/>
    <col min="4357" max="4357" width="1.42578125" style="104" customWidth="1"/>
    <col min="4358" max="4360" width="6.140625" style="104" customWidth="1"/>
    <col min="4361" max="4361" width="1.42578125" style="104" customWidth="1"/>
    <col min="4362" max="4364" width="6.140625" style="104" customWidth="1"/>
    <col min="4365" max="4365" width="1.42578125" style="104" customWidth="1"/>
    <col min="4366" max="4368" width="6.140625" style="104" customWidth="1"/>
    <col min="4369" max="4369" width="1.42578125" style="104" customWidth="1"/>
    <col min="4370" max="4372" width="6.140625" style="104" customWidth="1"/>
    <col min="4373" max="4373" width="1.42578125" style="104" customWidth="1"/>
    <col min="4374" max="4376" width="6.140625" style="104" customWidth="1"/>
    <col min="4377" max="4377" width="1.42578125" style="104" customWidth="1"/>
    <col min="4378" max="4380" width="6.140625" style="104" customWidth="1"/>
    <col min="4381" max="4381" width="2.140625" style="104" customWidth="1"/>
    <col min="4382" max="4382" width="17" style="104" customWidth="1"/>
    <col min="4383" max="4385" width="6.140625" style="104" customWidth="1"/>
    <col min="4386" max="4386" width="1.42578125" style="104" customWidth="1"/>
    <col min="4387" max="4389" width="6.140625" style="104" customWidth="1"/>
    <col min="4390" max="4390" width="1.42578125" style="104" customWidth="1"/>
    <col min="4391" max="4393" width="6.140625" style="104" customWidth="1"/>
    <col min="4394" max="4394" width="1.42578125" style="104" customWidth="1"/>
    <col min="4395" max="4397" width="6.140625" style="104" customWidth="1"/>
    <col min="4398" max="4398" width="1.42578125" style="104" customWidth="1"/>
    <col min="4399" max="4401" width="6.140625" style="104" customWidth="1"/>
    <col min="4402" max="4402" width="1.42578125" style="104" customWidth="1"/>
    <col min="4403" max="4405" width="6.140625" style="104" customWidth="1"/>
    <col min="4406" max="4406" width="1.42578125" style="104" customWidth="1"/>
    <col min="4407" max="4409" width="6.140625" style="104" customWidth="1"/>
    <col min="4410" max="4608" width="11.42578125" style="104"/>
    <col min="4609" max="4609" width="19.28515625" style="104" customWidth="1"/>
    <col min="4610" max="4612" width="7.42578125" style="104" bestFit="1" customWidth="1"/>
    <col min="4613" max="4613" width="1.42578125" style="104" customWidth="1"/>
    <col min="4614" max="4616" width="6.140625" style="104" customWidth="1"/>
    <col min="4617" max="4617" width="1.42578125" style="104" customWidth="1"/>
    <col min="4618" max="4620" width="6.140625" style="104" customWidth="1"/>
    <col min="4621" max="4621" width="1.42578125" style="104" customWidth="1"/>
    <col min="4622" max="4624" width="6.140625" style="104" customWidth="1"/>
    <col min="4625" max="4625" width="1.42578125" style="104" customWidth="1"/>
    <col min="4626" max="4628" width="6.140625" style="104" customWidth="1"/>
    <col min="4629" max="4629" width="1.42578125" style="104" customWidth="1"/>
    <col min="4630" max="4632" width="6.140625" style="104" customWidth="1"/>
    <col min="4633" max="4633" width="1.42578125" style="104" customWidth="1"/>
    <col min="4634" max="4636" width="6.140625" style="104" customWidth="1"/>
    <col min="4637" max="4637" width="2.140625" style="104" customWidth="1"/>
    <col min="4638" max="4638" width="17" style="104" customWidth="1"/>
    <col min="4639" max="4641" width="6.140625" style="104" customWidth="1"/>
    <col min="4642" max="4642" width="1.42578125" style="104" customWidth="1"/>
    <col min="4643" max="4645" width="6.140625" style="104" customWidth="1"/>
    <col min="4646" max="4646" width="1.42578125" style="104" customWidth="1"/>
    <col min="4647" max="4649" width="6.140625" style="104" customWidth="1"/>
    <col min="4650" max="4650" width="1.42578125" style="104" customWidth="1"/>
    <col min="4651" max="4653" width="6.140625" style="104" customWidth="1"/>
    <col min="4654" max="4654" width="1.42578125" style="104" customWidth="1"/>
    <col min="4655" max="4657" width="6.140625" style="104" customWidth="1"/>
    <col min="4658" max="4658" width="1.42578125" style="104" customWidth="1"/>
    <col min="4659" max="4661" width="6.140625" style="104" customWidth="1"/>
    <col min="4662" max="4662" width="1.42578125" style="104" customWidth="1"/>
    <col min="4663" max="4665" width="6.140625" style="104" customWidth="1"/>
    <col min="4666" max="4864" width="11.42578125" style="104"/>
    <col min="4865" max="4865" width="19.28515625" style="104" customWidth="1"/>
    <col min="4866" max="4868" width="7.42578125" style="104" bestFit="1" customWidth="1"/>
    <col min="4869" max="4869" width="1.42578125" style="104" customWidth="1"/>
    <col min="4870" max="4872" width="6.140625" style="104" customWidth="1"/>
    <col min="4873" max="4873" width="1.42578125" style="104" customWidth="1"/>
    <col min="4874" max="4876" width="6.140625" style="104" customWidth="1"/>
    <col min="4877" max="4877" width="1.42578125" style="104" customWidth="1"/>
    <col min="4878" max="4880" width="6.140625" style="104" customWidth="1"/>
    <col min="4881" max="4881" width="1.42578125" style="104" customWidth="1"/>
    <col min="4882" max="4884" width="6.140625" style="104" customWidth="1"/>
    <col min="4885" max="4885" width="1.42578125" style="104" customWidth="1"/>
    <col min="4886" max="4888" width="6.140625" style="104" customWidth="1"/>
    <col min="4889" max="4889" width="1.42578125" style="104" customWidth="1"/>
    <col min="4890" max="4892" width="6.140625" style="104" customWidth="1"/>
    <col min="4893" max="4893" width="2.140625" style="104" customWidth="1"/>
    <col min="4894" max="4894" width="17" style="104" customWidth="1"/>
    <col min="4895" max="4897" width="6.140625" style="104" customWidth="1"/>
    <col min="4898" max="4898" width="1.42578125" style="104" customWidth="1"/>
    <col min="4899" max="4901" width="6.140625" style="104" customWidth="1"/>
    <col min="4902" max="4902" width="1.42578125" style="104" customWidth="1"/>
    <col min="4903" max="4905" width="6.140625" style="104" customWidth="1"/>
    <col min="4906" max="4906" width="1.42578125" style="104" customWidth="1"/>
    <col min="4907" max="4909" width="6.140625" style="104" customWidth="1"/>
    <col min="4910" max="4910" width="1.42578125" style="104" customWidth="1"/>
    <col min="4911" max="4913" width="6.140625" style="104" customWidth="1"/>
    <col min="4914" max="4914" width="1.42578125" style="104" customWidth="1"/>
    <col min="4915" max="4917" width="6.140625" style="104" customWidth="1"/>
    <col min="4918" max="4918" width="1.42578125" style="104" customWidth="1"/>
    <col min="4919" max="4921" width="6.140625" style="104" customWidth="1"/>
    <col min="4922" max="5120" width="11.42578125" style="104"/>
    <col min="5121" max="5121" width="19.28515625" style="104" customWidth="1"/>
    <col min="5122" max="5124" width="7.42578125" style="104" bestFit="1" customWidth="1"/>
    <col min="5125" max="5125" width="1.42578125" style="104" customWidth="1"/>
    <col min="5126" max="5128" width="6.140625" style="104" customWidth="1"/>
    <col min="5129" max="5129" width="1.42578125" style="104" customWidth="1"/>
    <col min="5130" max="5132" width="6.140625" style="104" customWidth="1"/>
    <col min="5133" max="5133" width="1.42578125" style="104" customWidth="1"/>
    <col min="5134" max="5136" width="6.140625" style="104" customWidth="1"/>
    <col min="5137" max="5137" width="1.42578125" style="104" customWidth="1"/>
    <col min="5138" max="5140" width="6.140625" style="104" customWidth="1"/>
    <col min="5141" max="5141" width="1.42578125" style="104" customWidth="1"/>
    <col min="5142" max="5144" width="6.140625" style="104" customWidth="1"/>
    <col min="5145" max="5145" width="1.42578125" style="104" customWidth="1"/>
    <col min="5146" max="5148" width="6.140625" style="104" customWidth="1"/>
    <col min="5149" max="5149" width="2.140625" style="104" customWidth="1"/>
    <col min="5150" max="5150" width="17" style="104" customWidth="1"/>
    <col min="5151" max="5153" width="6.140625" style="104" customWidth="1"/>
    <col min="5154" max="5154" width="1.42578125" style="104" customWidth="1"/>
    <col min="5155" max="5157" width="6.140625" style="104" customWidth="1"/>
    <col min="5158" max="5158" width="1.42578125" style="104" customWidth="1"/>
    <col min="5159" max="5161" width="6.140625" style="104" customWidth="1"/>
    <col min="5162" max="5162" width="1.42578125" style="104" customWidth="1"/>
    <col min="5163" max="5165" width="6.140625" style="104" customWidth="1"/>
    <col min="5166" max="5166" width="1.42578125" style="104" customWidth="1"/>
    <col min="5167" max="5169" width="6.140625" style="104" customWidth="1"/>
    <col min="5170" max="5170" width="1.42578125" style="104" customWidth="1"/>
    <col min="5171" max="5173" width="6.140625" style="104" customWidth="1"/>
    <col min="5174" max="5174" width="1.42578125" style="104" customWidth="1"/>
    <col min="5175" max="5177" width="6.140625" style="104" customWidth="1"/>
    <col min="5178" max="5376" width="11.42578125" style="104"/>
    <col min="5377" max="5377" width="19.28515625" style="104" customWidth="1"/>
    <col min="5378" max="5380" width="7.42578125" style="104" bestFit="1" customWidth="1"/>
    <col min="5381" max="5381" width="1.42578125" style="104" customWidth="1"/>
    <col min="5382" max="5384" width="6.140625" style="104" customWidth="1"/>
    <col min="5385" max="5385" width="1.42578125" style="104" customWidth="1"/>
    <col min="5386" max="5388" width="6.140625" style="104" customWidth="1"/>
    <col min="5389" max="5389" width="1.42578125" style="104" customWidth="1"/>
    <col min="5390" max="5392" width="6.140625" style="104" customWidth="1"/>
    <col min="5393" max="5393" width="1.42578125" style="104" customWidth="1"/>
    <col min="5394" max="5396" width="6.140625" style="104" customWidth="1"/>
    <col min="5397" max="5397" width="1.42578125" style="104" customWidth="1"/>
    <col min="5398" max="5400" width="6.140625" style="104" customWidth="1"/>
    <col min="5401" max="5401" width="1.42578125" style="104" customWidth="1"/>
    <col min="5402" max="5404" width="6.140625" style="104" customWidth="1"/>
    <col min="5405" max="5405" width="2.140625" style="104" customWidth="1"/>
    <col min="5406" max="5406" width="17" style="104" customWidth="1"/>
    <col min="5407" max="5409" width="6.140625" style="104" customWidth="1"/>
    <col min="5410" max="5410" width="1.42578125" style="104" customWidth="1"/>
    <col min="5411" max="5413" width="6.140625" style="104" customWidth="1"/>
    <col min="5414" max="5414" width="1.42578125" style="104" customWidth="1"/>
    <col min="5415" max="5417" width="6.140625" style="104" customWidth="1"/>
    <col min="5418" max="5418" width="1.42578125" style="104" customWidth="1"/>
    <col min="5419" max="5421" width="6.140625" style="104" customWidth="1"/>
    <col min="5422" max="5422" width="1.42578125" style="104" customWidth="1"/>
    <col min="5423" max="5425" width="6.140625" style="104" customWidth="1"/>
    <col min="5426" max="5426" width="1.42578125" style="104" customWidth="1"/>
    <col min="5427" max="5429" width="6.140625" style="104" customWidth="1"/>
    <col min="5430" max="5430" width="1.42578125" style="104" customWidth="1"/>
    <col min="5431" max="5433" width="6.140625" style="104" customWidth="1"/>
    <col min="5434" max="5632" width="11.42578125" style="104"/>
    <col min="5633" max="5633" width="19.28515625" style="104" customWidth="1"/>
    <col min="5634" max="5636" width="7.42578125" style="104" bestFit="1" customWidth="1"/>
    <col min="5637" max="5637" width="1.42578125" style="104" customWidth="1"/>
    <col min="5638" max="5640" width="6.140625" style="104" customWidth="1"/>
    <col min="5641" max="5641" width="1.42578125" style="104" customWidth="1"/>
    <col min="5642" max="5644" width="6.140625" style="104" customWidth="1"/>
    <col min="5645" max="5645" width="1.42578125" style="104" customWidth="1"/>
    <col min="5646" max="5648" width="6.140625" style="104" customWidth="1"/>
    <col min="5649" max="5649" width="1.42578125" style="104" customWidth="1"/>
    <col min="5650" max="5652" width="6.140625" style="104" customWidth="1"/>
    <col min="5653" max="5653" width="1.42578125" style="104" customWidth="1"/>
    <col min="5654" max="5656" width="6.140625" style="104" customWidth="1"/>
    <col min="5657" max="5657" width="1.42578125" style="104" customWidth="1"/>
    <col min="5658" max="5660" width="6.140625" style="104" customWidth="1"/>
    <col min="5661" max="5661" width="2.140625" style="104" customWidth="1"/>
    <col min="5662" max="5662" width="17" style="104" customWidth="1"/>
    <col min="5663" max="5665" width="6.140625" style="104" customWidth="1"/>
    <col min="5666" max="5666" width="1.42578125" style="104" customWidth="1"/>
    <col min="5667" max="5669" width="6.140625" style="104" customWidth="1"/>
    <col min="5670" max="5670" width="1.42578125" style="104" customWidth="1"/>
    <col min="5671" max="5673" width="6.140625" style="104" customWidth="1"/>
    <col min="5674" max="5674" width="1.42578125" style="104" customWidth="1"/>
    <col min="5675" max="5677" width="6.140625" style="104" customWidth="1"/>
    <col min="5678" max="5678" width="1.42578125" style="104" customWidth="1"/>
    <col min="5679" max="5681" width="6.140625" style="104" customWidth="1"/>
    <col min="5682" max="5682" width="1.42578125" style="104" customWidth="1"/>
    <col min="5683" max="5685" width="6.140625" style="104" customWidth="1"/>
    <col min="5686" max="5686" width="1.42578125" style="104" customWidth="1"/>
    <col min="5687" max="5689" width="6.140625" style="104" customWidth="1"/>
    <col min="5690" max="5888" width="11.42578125" style="104"/>
    <col min="5889" max="5889" width="19.28515625" style="104" customWidth="1"/>
    <col min="5890" max="5892" width="7.42578125" style="104" bestFit="1" customWidth="1"/>
    <col min="5893" max="5893" width="1.42578125" style="104" customWidth="1"/>
    <col min="5894" max="5896" width="6.140625" style="104" customWidth="1"/>
    <col min="5897" max="5897" width="1.42578125" style="104" customWidth="1"/>
    <col min="5898" max="5900" width="6.140625" style="104" customWidth="1"/>
    <col min="5901" max="5901" width="1.42578125" style="104" customWidth="1"/>
    <col min="5902" max="5904" width="6.140625" style="104" customWidth="1"/>
    <col min="5905" max="5905" width="1.42578125" style="104" customWidth="1"/>
    <col min="5906" max="5908" width="6.140625" style="104" customWidth="1"/>
    <col min="5909" max="5909" width="1.42578125" style="104" customWidth="1"/>
    <col min="5910" max="5912" width="6.140625" style="104" customWidth="1"/>
    <col min="5913" max="5913" width="1.42578125" style="104" customWidth="1"/>
    <col min="5914" max="5916" width="6.140625" style="104" customWidth="1"/>
    <col min="5917" max="5917" width="2.140625" style="104" customWidth="1"/>
    <col min="5918" max="5918" width="17" style="104" customWidth="1"/>
    <col min="5919" max="5921" width="6.140625" style="104" customWidth="1"/>
    <col min="5922" max="5922" width="1.42578125" style="104" customWidth="1"/>
    <col min="5923" max="5925" width="6.140625" style="104" customWidth="1"/>
    <col min="5926" max="5926" width="1.42578125" style="104" customWidth="1"/>
    <col min="5927" max="5929" width="6.140625" style="104" customWidth="1"/>
    <col min="5930" max="5930" width="1.42578125" style="104" customWidth="1"/>
    <col min="5931" max="5933" width="6.140625" style="104" customWidth="1"/>
    <col min="5934" max="5934" width="1.42578125" style="104" customWidth="1"/>
    <col min="5935" max="5937" width="6.140625" style="104" customWidth="1"/>
    <col min="5938" max="5938" width="1.42578125" style="104" customWidth="1"/>
    <col min="5939" max="5941" width="6.140625" style="104" customWidth="1"/>
    <col min="5942" max="5942" width="1.42578125" style="104" customWidth="1"/>
    <col min="5943" max="5945" width="6.140625" style="104" customWidth="1"/>
    <col min="5946" max="6144" width="11.42578125" style="104"/>
    <col min="6145" max="6145" width="19.28515625" style="104" customWidth="1"/>
    <col min="6146" max="6148" width="7.42578125" style="104" bestFit="1" customWidth="1"/>
    <col min="6149" max="6149" width="1.42578125" style="104" customWidth="1"/>
    <col min="6150" max="6152" width="6.140625" style="104" customWidth="1"/>
    <col min="6153" max="6153" width="1.42578125" style="104" customWidth="1"/>
    <col min="6154" max="6156" width="6.140625" style="104" customWidth="1"/>
    <col min="6157" max="6157" width="1.42578125" style="104" customWidth="1"/>
    <col min="6158" max="6160" width="6.140625" style="104" customWidth="1"/>
    <col min="6161" max="6161" width="1.42578125" style="104" customWidth="1"/>
    <col min="6162" max="6164" width="6.140625" style="104" customWidth="1"/>
    <col min="6165" max="6165" width="1.42578125" style="104" customWidth="1"/>
    <col min="6166" max="6168" width="6.140625" style="104" customWidth="1"/>
    <col min="6169" max="6169" width="1.42578125" style="104" customWidth="1"/>
    <col min="6170" max="6172" width="6.140625" style="104" customWidth="1"/>
    <col min="6173" max="6173" width="2.140625" style="104" customWidth="1"/>
    <col min="6174" max="6174" width="17" style="104" customWidth="1"/>
    <col min="6175" max="6177" width="6.140625" style="104" customWidth="1"/>
    <col min="6178" max="6178" width="1.42578125" style="104" customWidth="1"/>
    <col min="6179" max="6181" width="6.140625" style="104" customWidth="1"/>
    <col min="6182" max="6182" width="1.42578125" style="104" customWidth="1"/>
    <col min="6183" max="6185" width="6.140625" style="104" customWidth="1"/>
    <col min="6186" max="6186" width="1.42578125" style="104" customWidth="1"/>
    <col min="6187" max="6189" width="6.140625" style="104" customWidth="1"/>
    <col min="6190" max="6190" width="1.42578125" style="104" customWidth="1"/>
    <col min="6191" max="6193" width="6.140625" style="104" customWidth="1"/>
    <col min="6194" max="6194" width="1.42578125" style="104" customWidth="1"/>
    <col min="6195" max="6197" width="6.140625" style="104" customWidth="1"/>
    <col min="6198" max="6198" width="1.42578125" style="104" customWidth="1"/>
    <col min="6199" max="6201" width="6.140625" style="104" customWidth="1"/>
    <col min="6202" max="6400" width="11.42578125" style="104"/>
    <col min="6401" max="6401" width="19.28515625" style="104" customWidth="1"/>
    <col min="6402" max="6404" width="7.42578125" style="104" bestFit="1" customWidth="1"/>
    <col min="6405" max="6405" width="1.42578125" style="104" customWidth="1"/>
    <col min="6406" max="6408" width="6.140625" style="104" customWidth="1"/>
    <col min="6409" max="6409" width="1.42578125" style="104" customWidth="1"/>
    <col min="6410" max="6412" width="6.140625" style="104" customWidth="1"/>
    <col min="6413" max="6413" width="1.42578125" style="104" customWidth="1"/>
    <col min="6414" max="6416" width="6.140625" style="104" customWidth="1"/>
    <col min="6417" max="6417" width="1.42578125" style="104" customWidth="1"/>
    <col min="6418" max="6420" width="6.140625" style="104" customWidth="1"/>
    <col min="6421" max="6421" width="1.42578125" style="104" customWidth="1"/>
    <col min="6422" max="6424" width="6.140625" style="104" customWidth="1"/>
    <col min="6425" max="6425" width="1.42578125" style="104" customWidth="1"/>
    <col min="6426" max="6428" width="6.140625" style="104" customWidth="1"/>
    <col min="6429" max="6429" width="2.140625" style="104" customWidth="1"/>
    <col min="6430" max="6430" width="17" style="104" customWidth="1"/>
    <col min="6431" max="6433" width="6.140625" style="104" customWidth="1"/>
    <col min="6434" max="6434" width="1.42578125" style="104" customWidth="1"/>
    <col min="6435" max="6437" width="6.140625" style="104" customWidth="1"/>
    <col min="6438" max="6438" width="1.42578125" style="104" customWidth="1"/>
    <col min="6439" max="6441" width="6.140625" style="104" customWidth="1"/>
    <col min="6442" max="6442" width="1.42578125" style="104" customWidth="1"/>
    <col min="6443" max="6445" width="6.140625" style="104" customWidth="1"/>
    <col min="6446" max="6446" width="1.42578125" style="104" customWidth="1"/>
    <col min="6447" max="6449" width="6.140625" style="104" customWidth="1"/>
    <col min="6450" max="6450" width="1.42578125" style="104" customWidth="1"/>
    <col min="6451" max="6453" width="6.140625" style="104" customWidth="1"/>
    <col min="6454" max="6454" width="1.42578125" style="104" customWidth="1"/>
    <col min="6455" max="6457" width="6.140625" style="104" customWidth="1"/>
    <col min="6458" max="6656" width="11.42578125" style="104"/>
    <col min="6657" max="6657" width="19.28515625" style="104" customWidth="1"/>
    <col min="6658" max="6660" width="7.42578125" style="104" bestFit="1" customWidth="1"/>
    <col min="6661" max="6661" width="1.42578125" style="104" customWidth="1"/>
    <col min="6662" max="6664" width="6.140625" style="104" customWidth="1"/>
    <col min="6665" max="6665" width="1.42578125" style="104" customWidth="1"/>
    <col min="6666" max="6668" width="6.140625" style="104" customWidth="1"/>
    <col min="6669" max="6669" width="1.42578125" style="104" customWidth="1"/>
    <col min="6670" max="6672" width="6.140625" style="104" customWidth="1"/>
    <col min="6673" max="6673" width="1.42578125" style="104" customWidth="1"/>
    <col min="6674" max="6676" width="6.140625" style="104" customWidth="1"/>
    <col min="6677" max="6677" width="1.42578125" style="104" customWidth="1"/>
    <col min="6678" max="6680" width="6.140625" style="104" customWidth="1"/>
    <col min="6681" max="6681" width="1.42578125" style="104" customWidth="1"/>
    <col min="6682" max="6684" width="6.140625" style="104" customWidth="1"/>
    <col min="6685" max="6685" width="2.140625" style="104" customWidth="1"/>
    <col min="6686" max="6686" width="17" style="104" customWidth="1"/>
    <col min="6687" max="6689" width="6.140625" style="104" customWidth="1"/>
    <col min="6690" max="6690" width="1.42578125" style="104" customWidth="1"/>
    <col min="6691" max="6693" width="6.140625" style="104" customWidth="1"/>
    <col min="6694" max="6694" width="1.42578125" style="104" customWidth="1"/>
    <col min="6695" max="6697" width="6.140625" style="104" customWidth="1"/>
    <col min="6698" max="6698" width="1.42578125" style="104" customWidth="1"/>
    <col min="6699" max="6701" width="6.140625" style="104" customWidth="1"/>
    <col min="6702" max="6702" width="1.42578125" style="104" customWidth="1"/>
    <col min="6703" max="6705" width="6.140625" style="104" customWidth="1"/>
    <col min="6706" max="6706" width="1.42578125" style="104" customWidth="1"/>
    <col min="6707" max="6709" width="6.140625" style="104" customWidth="1"/>
    <col min="6710" max="6710" width="1.42578125" style="104" customWidth="1"/>
    <col min="6711" max="6713" width="6.140625" style="104" customWidth="1"/>
    <col min="6714" max="6912" width="11.42578125" style="104"/>
    <col min="6913" max="6913" width="19.28515625" style="104" customWidth="1"/>
    <col min="6914" max="6916" width="7.42578125" style="104" bestFit="1" customWidth="1"/>
    <col min="6917" max="6917" width="1.42578125" style="104" customWidth="1"/>
    <col min="6918" max="6920" width="6.140625" style="104" customWidth="1"/>
    <col min="6921" max="6921" width="1.42578125" style="104" customWidth="1"/>
    <col min="6922" max="6924" width="6.140625" style="104" customWidth="1"/>
    <col min="6925" max="6925" width="1.42578125" style="104" customWidth="1"/>
    <col min="6926" max="6928" width="6.140625" style="104" customWidth="1"/>
    <col min="6929" max="6929" width="1.42578125" style="104" customWidth="1"/>
    <col min="6930" max="6932" width="6.140625" style="104" customWidth="1"/>
    <col min="6933" max="6933" width="1.42578125" style="104" customWidth="1"/>
    <col min="6934" max="6936" width="6.140625" style="104" customWidth="1"/>
    <col min="6937" max="6937" width="1.42578125" style="104" customWidth="1"/>
    <col min="6938" max="6940" width="6.140625" style="104" customWidth="1"/>
    <col min="6941" max="6941" width="2.140625" style="104" customWidth="1"/>
    <col min="6942" max="6942" width="17" style="104" customWidth="1"/>
    <col min="6943" max="6945" width="6.140625" style="104" customWidth="1"/>
    <col min="6946" max="6946" width="1.42578125" style="104" customWidth="1"/>
    <col min="6947" max="6949" width="6.140625" style="104" customWidth="1"/>
    <col min="6950" max="6950" width="1.42578125" style="104" customWidth="1"/>
    <col min="6951" max="6953" width="6.140625" style="104" customWidth="1"/>
    <col min="6954" max="6954" width="1.42578125" style="104" customWidth="1"/>
    <col min="6955" max="6957" width="6.140625" style="104" customWidth="1"/>
    <col min="6958" max="6958" width="1.42578125" style="104" customWidth="1"/>
    <col min="6959" max="6961" width="6.140625" style="104" customWidth="1"/>
    <col min="6962" max="6962" width="1.42578125" style="104" customWidth="1"/>
    <col min="6963" max="6965" width="6.140625" style="104" customWidth="1"/>
    <col min="6966" max="6966" width="1.42578125" style="104" customWidth="1"/>
    <col min="6967" max="6969" width="6.140625" style="104" customWidth="1"/>
    <col min="6970" max="7168" width="11.42578125" style="104"/>
    <col min="7169" max="7169" width="19.28515625" style="104" customWidth="1"/>
    <col min="7170" max="7172" width="7.42578125" style="104" bestFit="1" customWidth="1"/>
    <col min="7173" max="7173" width="1.42578125" style="104" customWidth="1"/>
    <col min="7174" max="7176" width="6.140625" style="104" customWidth="1"/>
    <col min="7177" max="7177" width="1.42578125" style="104" customWidth="1"/>
    <col min="7178" max="7180" width="6.140625" style="104" customWidth="1"/>
    <col min="7181" max="7181" width="1.42578125" style="104" customWidth="1"/>
    <col min="7182" max="7184" width="6.140625" style="104" customWidth="1"/>
    <col min="7185" max="7185" width="1.42578125" style="104" customWidth="1"/>
    <col min="7186" max="7188" width="6.140625" style="104" customWidth="1"/>
    <col min="7189" max="7189" width="1.42578125" style="104" customWidth="1"/>
    <col min="7190" max="7192" width="6.140625" style="104" customWidth="1"/>
    <col min="7193" max="7193" width="1.42578125" style="104" customWidth="1"/>
    <col min="7194" max="7196" width="6.140625" style="104" customWidth="1"/>
    <col min="7197" max="7197" width="2.140625" style="104" customWidth="1"/>
    <col min="7198" max="7198" width="17" style="104" customWidth="1"/>
    <col min="7199" max="7201" width="6.140625" style="104" customWidth="1"/>
    <col min="7202" max="7202" width="1.42578125" style="104" customWidth="1"/>
    <col min="7203" max="7205" width="6.140625" style="104" customWidth="1"/>
    <col min="7206" max="7206" width="1.42578125" style="104" customWidth="1"/>
    <col min="7207" max="7209" width="6.140625" style="104" customWidth="1"/>
    <col min="7210" max="7210" width="1.42578125" style="104" customWidth="1"/>
    <col min="7211" max="7213" width="6.140625" style="104" customWidth="1"/>
    <col min="7214" max="7214" width="1.42578125" style="104" customWidth="1"/>
    <col min="7215" max="7217" width="6.140625" style="104" customWidth="1"/>
    <col min="7218" max="7218" width="1.42578125" style="104" customWidth="1"/>
    <col min="7219" max="7221" width="6.140625" style="104" customWidth="1"/>
    <col min="7222" max="7222" width="1.42578125" style="104" customWidth="1"/>
    <col min="7223" max="7225" width="6.140625" style="104" customWidth="1"/>
    <col min="7226" max="7424" width="11.42578125" style="104"/>
    <col min="7425" max="7425" width="19.28515625" style="104" customWidth="1"/>
    <col min="7426" max="7428" width="7.42578125" style="104" bestFit="1" customWidth="1"/>
    <col min="7429" max="7429" width="1.42578125" style="104" customWidth="1"/>
    <col min="7430" max="7432" width="6.140625" style="104" customWidth="1"/>
    <col min="7433" max="7433" width="1.42578125" style="104" customWidth="1"/>
    <col min="7434" max="7436" width="6.140625" style="104" customWidth="1"/>
    <col min="7437" max="7437" width="1.42578125" style="104" customWidth="1"/>
    <col min="7438" max="7440" width="6.140625" style="104" customWidth="1"/>
    <col min="7441" max="7441" width="1.42578125" style="104" customWidth="1"/>
    <col min="7442" max="7444" width="6.140625" style="104" customWidth="1"/>
    <col min="7445" max="7445" width="1.42578125" style="104" customWidth="1"/>
    <col min="7446" max="7448" width="6.140625" style="104" customWidth="1"/>
    <col min="7449" max="7449" width="1.42578125" style="104" customWidth="1"/>
    <col min="7450" max="7452" width="6.140625" style="104" customWidth="1"/>
    <col min="7453" max="7453" width="2.140625" style="104" customWidth="1"/>
    <col min="7454" max="7454" width="17" style="104" customWidth="1"/>
    <col min="7455" max="7457" width="6.140625" style="104" customWidth="1"/>
    <col min="7458" max="7458" width="1.42578125" style="104" customWidth="1"/>
    <col min="7459" max="7461" width="6.140625" style="104" customWidth="1"/>
    <col min="7462" max="7462" width="1.42578125" style="104" customWidth="1"/>
    <col min="7463" max="7465" width="6.140625" style="104" customWidth="1"/>
    <col min="7466" max="7466" width="1.42578125" style="104" customWidth="1"/>
    <col min="7467" max="7469" width="6.140625" style="104" customWidth="1"/>
    <col min="7470" max="7470" width="1.42578125" style="104" customWidth="1"/>
    <col min="7471" max="7473" width="6.140625" style="104" customWidth="1"/>
    <col min="7474" max="7474" width="1.42578125" style="104" customWidth="1"/>
    <col min="7475" max="7477" width="6.140625" style="104" customWidth="1"/>
    <col min="7478" max="7478" width="1.42578125" style="104" customWidth="1"/>
    <col min="7479" max="7481" width="6.140625" style="104" customWidth="1"/>
    <col min="7482" max="7680" width="11.42578125" style="104"/>
    <col min="7681" max="7681" width="19.28515625" style="104" customWidth="1"/>
    <col min="7682" max="7684" width="7.42578125" style="104" bestFit="1" customWidth="1"/>
    <col min="7685" max="7685" width="1.42578125" style="104" customWidth="1"/>
    <col min="7686" max="7688" width="6.140625" style="104" customWidth="1"/>
    <col min="7689" max="7689" width="1.42578125" style="104" customWidth="1"/>
    <col min="7690" max="7692" width="6.140625" style="104" customWidth="1"/>
    <col min="7693" max="7693" width="1.42578125" style="104" customWidth="1"/>
    <col min="7694" max="7696" width="6.140625" style="104" customWidth="1"/>
    <col min="7697" max="7697" width="1.42578125" style="104" customWidth="1"/>
    <col min="7698" max="7700" width="6.140625" style="104" customWidth="1"/>
    <col min="7701" max="7701" width="1.42578125" style="104" customWidth="1"/>
    <col min="7702" max="7704" width="6.140625" style="104" customWidth="1"/>
    <col min="7705" max="7705" width="1.42578125" style="104" customWidth="1"/>
    <col min="7706" max="7708" width="6.140625" style="104" customWidth="1"/>
    <col min="7709" max="7709" width="2.140625" style="104" customWidth="1"/>
    <col min="7710" max="7710" width="17" style="104" customWidth="1"/>
    <col min="7711" max="7713" width="6.140625" style="104" customWidth="1"/>
    <col min="7714" max="7714" width="1.42578125" style="104" customWidth="1"/>
    <col min="7715" max="7717" width="6.140625" style="104" customWidth="1"/>
    <col min="7718" max="7718" width="1.42578125" style="104" customWidth="1"/>
    <col min="7719" max="7721" width="6.140625" style="104" customWidth="1"/>
    <col min="7722" max="7722" width="1.42578125" style="104" customWidth="1"/>
    <col min="7723" max="7725" width="6.140625" style="104" customWidth="1"/>
    <col min="7726" max="7726" width="1.42578125" style="104" customWidth="1"/>
    <col min="7727" max="7729" width="6.140625" style="104" customWidth="1"/>
    <col min="7730" max="7730" width="1.42578125" style="104" customWidth="1"/>
    <col min="7731" max="7733" width="6.140625" style="104" customWidth="1"/>
    <col min="7734" max="7734" width="1.42578125" style="104" customWidth="1"/>
    <col min="7735" max="7737" width="6.140625" style="104" customWidth="1"/>
    <col min="7738" max="7936" width="11.42578125" style="104"/>
    <col min="7937" max="7937" width="19.28515625" style="104" customWidth="1"/>
    <col min="7938" max="7940" width="7.42578125" style="104" bestFit="1" customWidth="1"/>
    <col min="7941" max="7941" width="1.42578125" style="104" customWidth="1"/>
    <col min="7942" max="7944" width="6.140625" style="104" customWidth="1"/>
    <col min="7945" max="7945" width="1.42578125" style="104" customWidth="1"/>
    <col min="7946" max="7948" width="6.140625" style="104" customWidth="1"/>
    <col min="7949" max="7949" width="1.42578125" style="104" customWidth="1"/>
    <col min="7950" max="7952" width="6.140625" style="104" customWidth="1"/>
    <col min="7953" max="7953" width="1.42578125" style="104" customWidth="1"/>
    <col min="7954" max="7956" width="6.140625" style="104" customWidth="1"/>
    <col min="7957" max="7957" width="1.42578125" style="104" customWidth="1"/>
    <col min="7958" max="7960" width="6.140625" style="104" customWidth="1"/>
    <col min="7961" max="7961" width="1.42578125" style="104" customWidth="1"/>
    <col min="7962" max="7964" width="6.140625" style="104" customWidth="1"/>
    <col min="7965" max="7965" width="2.140625" style="104" customWidth="1"/>
    <col min="7966" max="7966" width="17" style="104" customWidth="1"/>
    <col min="7967" max="7969" width="6.140625" style="104" customWidth="1"/>
    <col min="7970" max="7970" width="1.42578125" style="104" customWidth="1"/>
    <col min="7971" max="7973" width="6.140625" style="104" customWidth="1"/>
    <col min="7974" max="7974" width="1.42578125" style="104" customWidth="1"/>
    <col min="7975" max="7977" width="6.140625" style="104" customWidth="1"/>
    <col min="7978" max="7978" width="1.42578125" style="104" customWidth="1"/>
    <col min="7979" max="7981" width="6.140625" style="104" customWidth="1"/>
    <col min="7982" max="7982" width="1.42578125" style="104" customWidth="1"/>
    <col min="7983" max="7985" width="6.140625" style="104" customWidth="1"/>
    <col min="7986" max="7986" width="1.42578125" style="104" customWidth="1"/>
    <col min="7987" max="7989" width="6.140625" style="104" customWidth="1"/>
    <col min="7990" max="7990" width="1.42578125" style="104" customWidth="1"/>
    <col min="7991" max="7993" width="6.140625" style="104" customWidth="1"/>
    <col min="7994" max="8192" width="11.42578125" style="104"/>
    <col min="8193" max="8193" width="19.28515625" style="104" customWidth="1"/>
    <col min="8194" max="8196" width="7.42578125" style="104" bestFit="1" customWidth="1"/>
    <col min="8197" max="8197" width="1.42578125" style="104" customWidth="1"/>
    <col min="8198" max="8200" width="6.140625" style="104" customWidth="1"/>
    <col min="8201" max="8201" width="1.42578125" style="104" customWidth="1"/>
    <col min="8202" max="8204" width="6.140625" style="104" customWidth="1"/>
    <col min="8205" max="8205" width="1.42578125" style="104" customWidth="1"/>
    <col min="8206" max="8208" width="6.140625" style="104" customWidth="1"/>
    <col min="8209" max="8209" width="1.42578125" style="104" customWidth="1"/>
    <col min="8210" max="8212" width="6.140625" style="104" customWidth="1"/>
    <col min="8213" max="8213" width="1.42578125" style="104" customWidth="1"/>
    <col min="8214" max="8216" width="6.140625" style="104" customWidth="1"/>
    <col min="8217" max="8217" width="1.42578125" style="104" customWidth="1"/>
    <col min="8218" max="8220" width="6.140625" style="104" customWidth="1"/>
    <col min="8221" max="8221" width="2.140625" style="104" customWidth="1"/>
    <col min="8222" max="8222" width="17" style="104" customWidth="1"/>
    <col min="8223" max="8225" width="6.140625" style="104" customWidth="1"/>
    <col min="8226" max="8226" width="1.42578125" style="104" customWidth="1"/>
    <col min="8227" max="8229" width="6.140625" style="104" customWidth="1"/>
    <col min="8230" max="8230" width="1.42578125" style="104" customWidth="1"/>
    <col min="8231" max="8233" width="6.140625" style="104" customWidth="1"/>
    <col min="8234" max="8234" width="1.42578125" style="104" customWidth="1"/>
    <col min="8235" max="8237" width="6.140625" style="104" customWidth="1"/>
    <col min="8238" max="8238" width="1.42578125" style="104" customWidth="1"/>
    <col min="8239" max="8241" width="6.140625" style="104" customWidth="1"/>
    <col min="8242" max="8242" width="1.42578125" style="104" customWidth="1"/>
    <col min="8243" max="8245" width="6.140625" style="104" customWidth="1"/>
    <col min="8246" max="8246" width="1.42578125" style="104" customWidth="1"/>
    <col min="8247" max="8249" width="6.140625" style="104" customWidth="1"/>
    <col min="8250" max="8448" width="11.42578125" style="104"/>
    <col min="8449" max="8449" width="19.28515625" style="104" customWidth="1"/>
    <col min="8450" max="8452" width="7.42578125" style="104" bestFit="1" customWidth="1"/>
    <col min="8453" max="8453" width="1.42578125" style="104" customWidth="1"/>
    <col min="8454" max="8456" width="6.140625" style="104" customWidth="1"/>
    <col min="8457" max="8457" width="1.42578125" style="104" customWidth="1"/>
    <col min="8458" max="8460" width="6.140625" style="104" customWidth="1"/>
    <col min="8461" max="8461" width="1.42578125" style="104" customWidth="1"/>
    <col min="8462" max="8464" width="6.140625" style="104" customWidth="1"/>
    <col min="8465" max="8465" width="1.42578125" style="104" customWidth="1"/>
    <col min="8466" max="8468" width="6.140625" style="104" customWidth="1"/>
    <col min="8469" max="8469" width="1.42578125" style="104" customWidth="1"/>
    <col min="8470" max="8472" width="6.140625" style="104" customWidth="1"/>
    <col min="8473" max="8473" width="1.42578125" style="104" customWidth="1"/>
    <col min="8474" max="8476" width="6.140625" style="104" customWidth="1"/>
    <col min="8477" max="8477" width="2.140625" style="104" customWidth="1"/>
    <col min="8478" max="8478" width="17" style="104" customWidth="1"/>
    <col min="8479" max="8481" width="6.140625" style="104" customWidth="1"/>
    <col min="8482" max="8482" width="1.42578125" style="104" customWidth="1"/>
    <col min="8483" max="8485" width="6.140625" style="104" customWidth="1"/>
    <col min="8486" max="8486" width="1.42578125" style="104" customWidth="1"/>
    <col min="8487" max="8489" width="6.140625" style="104" customWidth="1"/>
    <col min="8490" max="8490" width="1.42578125" style="104" customWidth="1"/>
    <col min="8491" max="8493" width="6.140625" style="104" customWidth="1"/>
    <col min="8494" max="8494" width="1.42578125" style="104" customWidth="1"/>
    <col min="8495" max="8497" width="6.140625" style="104" customWidth="1"/>
    <col min="8498" max="8498" width="1.42578125" style="104" customWidth="1"/>
    <col min="8499" max="8501" width="6.140625" style="104" customWidth="1"/>
    <col min="8502" max="8502" width="1.42578125" style="104" customWidth="1"/>
    <col min="8503" max="8505" width="6.140625" style="104" customWidth="1"/>
    <col min="8506" max="8704" width="11.42578125" style="104"/>
    <col min="8705" max="8705" width="19.28515625" style="104" customWidth="1"/>
    <col min="8706" max="8708" width="7.42578125" style="104" bestFit="1" customWidth="1"/>
    <col min="8709" max="8709" width="1.42578125" style="104" customWidth="1"/>
    <col min="8710" max="8712" width="6.140625" style="104" customWidth="1"/>
    <col min="8713" max="8713" width="1.42578125" style="104" customWidth="1"/>
    <col min="8714" max="8716" width="6.140625" style="104" customWidth="1"/>
    <col min="8717" max="8717" width="1.42578125" style="104" customWidth="1"/>
    <col min="8718" max="8720" width="6.140625" style="104" customWidth="1"/>
    <col min="8721" max="8721" width="1.42578125" style="104" customWidth="1"/>
    <col min="8722" max="8724" width="6.140625" style="104" customWidth="1"/>
    <col min="8725" max="8725" width="1.42578125" style="104" customWidth="1"/>
    <col min="8726" max="8728" width="6.140625" style="104" customWidth="1"/>
    <col min="8729" max="8729" width="1.42578125" style="104" customWidth="1"/>
    <col min="8730" max="8732" width="6.140625" style="104" customWidth="1"/>
    <col min="8733" max="8733" width="2.140625" style="104" customWidth="1"/>
    <col min="8734" max="8734" width="17" style="104" customWidth="1"/>
    <col min="8735" max="8737" width="6.140625" style="104" customWidth="1"/>
    <col min="8738" max="8738" width="1.42578125" style="104" customWidth="1"/>
    <col min="8739" max="8741" width="6.140625" style="104" customWidth="1"/>
    <col min="8742" max="8742" width="1.42578125" style="104" customWidth="1"/>
    <col min="8743" max="8745" width="6.140625" style="104" customWidth="1"/>
    <col min="8746" max="8746" width="1.42578125" style="104" customWidth="1"/>
    <col min="8747" max="8749" width="6.140625" style="104" customWidth="1"/>
    <col min="8750" max="8750" width="1.42578125" style="104" customWidth="1"/>
    <col min="8751" max="8753" width="6.140625" style="104" customWidth="1"/>
    <col min="8754" max="8754" width="1.42578125" style="104" customWidth="1"/>
    <col min="8755" max="8757" width="6.140625" style="104" customWidth="1"/>
    <col min="8758" max="8758" width="1.42578125" style="104" customWidth="1"/>
    <col min="8759" max="8761" width="6.140625" style="104" customWidth="1"/>
    <col min="8762" max="8960" width="11.42578125" style="104"/>
    <col min="8961" max="8961" width="19.28515625" style="104" customWidth="1"/>
    <col min="8962" max="8964" width="7.42578125" style="104" bestFit="1" customWidth="1"/>
    <col min="8965" max="8965" width="1.42578125" style="104" customWidth="1"/>
    <col min="8966" max="8968" width="6.140625" style="104" customWidth="1"/>
    <col min="8969" max="8969" width="1.42578125" style="104" customWidth="1"/>
    <col min="8970" max="8972" width="6.140625" style="104" customWidth="1"/>
    <col min="8973" max="8973" width="1.42578125" style="104" customWidth="1"/>
    <col min="8974" max="8976" width="6.140625" style="104" customWidth="1"/>
    <col min="8977" max="8977" width="1.42578125" style="104" customWidth="1"/>
    <col min="8978" max="8980" width="6.140625" style="104" customWidth="1"/>
    <col min="8981" max="8981" width="1.42578125" style="104" customWidth="1"/>
    <col min="8982" max="8984" width="6.140625" style="104" customWidth="1"/>
    <col min="8985" max="8985" width="1.42578125" style="104" customWidth="1"/>
    <col min="8986" max="8988" width="6.140625" style="104" customWidth="1"/>
    <col min="8989" max="8989" width="2.140625" style="104" customWidth="1"/>
    <col min="8990" max="8990" width="17" style="104" customWidth="1"/>
    <col min="8991" max="8993" width="6.140625" style="104" customWidth="1"/>
    <col min="8994" max="8994" width="1.42578125" style="104" customWidth="1"/>
    <col min="8995" max="8997" width="6.140625" style="104" customWidth="1"/>
    <col min="8998" max="8998" width="1.42578125" style="104" customWidth="1"/>
    <col min="8999" max="9001" width="6.140625" style="104" customWidth="1"/>
    <col min="9002" max="9002" width="1.42578125" style="104" customWidth="1"/>
    <col min="9003" max="9005" width="6.140625" style="104" customWidth="1"/>
    <col min="9006" max="9006" width="1.42578125" style="104" customWidth="1"/>
    <col min="9007" max="9009" width="6.140625" style="104" customWidth="1"/>
    <col min="9010" max="9010" width="1.42578125" style="104" customWidth="1"/>
    <col min="9011" max="9013" width="6.140625" style="104" customWidth="1"/>
    <col min="9014" max="9014" width="1.42578125" style="104" customWidth="1"/>
    <col min="9015" max="9017" width="6.140625" style="104" customWidth="1"/>
    <col min="9018" max="9216" width="11.42578125" style="104"/>
    <col min="9217" max="9217" width="19.28515625" style="104" customWidth="1"/>
    <col min="9218" max="9220" width="7.42578125" style="104" bestFit="1" customWidth="1"/>
    <col min="9221" max="9221" width="1.42578125" style="104" customWidth="1"/>
    <col min="9222" max="9224" width="6.140625" style="104" customWidth="1"/>
    <col min="9225" max="9225" width="1.42578125" style="104" customWidth="1"/>
    <col min="9226" max="9228" width="6.140625" style="104" customWidth="1"/>
    <col min="9229" max="9229" width="1.42578125" style="104" customWidth="1"/>
    <col min="9230" max="9232" width="6.140625" style="104" customWidth="1"/>
    <col min="9233" max="9233" width="1.42578125" style="104" customWidth="1"/>
    <col min="9234" max="9236" width="6.140625" style="104" customWidth="1"/>
    <col min="9237" max="9237" width="1.42578125" style="104" customWidth="1"/>
    <col min="9238" max="9240" width="6.140625" style="104" customWidth="1"/>
    <col min="9241" max="9241" width="1.42578125" style="104" customWidth="1"/>
    <col min="9242" max="9244" width="6.140625" style="104" customWidth="1"/>
    <col min="9245" max="9245" width="2.140625" style="104" customWidth="1"/>
    <col min="9246" max="9246" width="17" style="104" customWidth="1"/>
    <col min="9247" max="9249" width="6.140625" style="104" customWidth="1"/>
    <col min="9250" max="9250" width="1.42578125" style="104" customWidth="1"/>
    <col min="9251" max="9253" width="6.140625" style="104" customWidth="1"/>
    <col min="9254" max="9254" width="1.42578125" style="104" customWidth="1"/>
    <col min="9255" max="9257" width="6.140625" style="104" customWidth="1"/>
    <col min="9258" max="9258" width="1.42578125" style="104" customWidth="1"/>
    <col min="9259" max="9261" width="6.140625" style="104" customWidth="1"/>
    <col min="9262" max="9262" width="1.42578125" style="104" customWidth="1"/>
    <col min="9263" max="9265" width="6.140625" style="104" customWidth="1"/>
    <col min="9266" max="9266" width="1.42578125" style="104" customWidth="1"/>
    <col min="9267" max="9269" width="6.140625" style="104" customWidth="1"/>
    <col min="9270" max="9270" width="1.42578125" style="104" customWidth="1"/>
    <col min="9271" max="9273" width="6.140625" style="104" customWidth="1"/>
    <col min="9274" max="9472" width="11.42578125" style="104"/>
    <col min="9473" max="9473" width="19.28515625" style="104" customWidth="1"/>
    <col min="9474" max="9476" width="7.42578125" style="104" bestFit="1" customWidth="1"/>
    <col min="9477" max="9477" width="1.42578125" style="104" customWidth="1"/>
    <col min="9478" max="9480" width="6.140625" style="104" customWidth="1"/>
    <col min="9481" max="9481" width="1.42578125" style="104" customWidth="1"/>
    <col min="9482" max="9484" width="6.140625" style="104" customWidth="1"/>
    <col min="9485" max="9485" width="1.42578125" style="104" customWidth="1"/>
    <col min="9486" max="9488" width="6.140625" style="104" customWidth="1"/>
    <col min="9489" max="9489" width="1.42578125" style="104" customWidth="1"/>
    <col min="9490" max="9492" width="6.140625" style="104" customWidth="1"/>
    <col min="9493" max="9493" width="1.42578125" style="104" customWidth="1"/>
    <col min="9494" max="9496" width="6.140625" style="104" customWidth="1"/>
    <col min="9497" max="9497" width="1.42578125" style="104" customWidth="1"/>
    <col min="9498" max="9500" width="6.140625" style="104" customWidth="1"/>
    <col min="9501" max="9501" width="2.140625" style="104" customWidth="1"/>
    <col min="9502" max="9502" width="17" style="104" customWidth="1"/>
    <col min="9503" max="9505" width="6.140625" style="104" customWidth="1"/>
    <col min="9506" max="9506" width="1.42578125" style="104" customWidth="1"/>
    <col min="9507" max="9509" width="6.140625" style="104" customWidth="1"/>
    <col min="9510" max="9510" width="1.42578125" style="104" customWidth="1"/>
    <col min="9511" max="9513" width="6.140625" style="104" customWidth="1"/>
    <col min="9514" max="9514" width="1.42578125" style="104" customWidth="1"/>
    <col min="9515" max="9517" width="6.140625" style="104" customWidth="1"/>
    <col min="9518" max="9518" width="1.42578125" style="104" customWidth="1"/>
    <col min="9519" max="9521" width="6.140625" style="104" customWidth="1"/>
    <col min="9522" max="9522" width="1.42578125" style="104" customWidth="1"/>
    <col min="9523" max="9525" width="6.140625" style="104" customWidth="1"/>
    <col min="9526" max="9526" width="1.42578125" style="104" customWidth="1"/>
    <col min="9527" max="9529" width="6.140625" style="104" customWidth="1"/>
    <col min="9530" max="9728" width="11.42578125" style="104"/>
    <col min="9729" max="9729" width="19.28515625" style="104" customWidth="1"/>
    <col min="9730" max="9732" width="7.42578125" style="104" bestFit="1" customWidth="1"/>
    <col min="9733" max="9733" width="1.42578125" style="104" customWidth="1"/>
    <col min="9734" max="9736" width="6.140625" style="104" customWidth="1"/>
    <col min="9737" max="9737" width="1.42578125" style="104" customWidth="1"/>
    <col min="9738" max="9740" width="6.140625" style="104" customWidth="1"/>
    <col min="9741" max="9741" width="1.42578125" style="104" customWidth="1"/>
    <col min="9742" max="9744" width="6.140625" style="104" customWidth="1"/>
    <col min="9745" max="9745" width="1.42578125" style="104" customWidth="1"/>
    <col min="9746" max="9748" width="6.140625" style="104" customWidth="1"/>
    <col min="9749" max="9749" width="1.42578125" style="104" customWidth="1"/>
    <col min="9750" max="9752" width="6.140625" style="104" customWidth="1"/>
    <col min="9753" max="9753" width="1.42578125" style="104" customWidth="1"/>
    <col min="9754" max="9756" width="6.140625" style="104" customWidth="1"/>
    <col min="9757" max="9757" width="2.140625" style="104" customWidth="1"/>
    <col min="9758" max="9758" width="17" style="104" customWidth="1"/>
    <col min="9759" max="9761" width="6.140625" style="104" customWidth="1"/>
    <col min="9762" max="9762" width="1.42578125" style="104" customWidth="1"/>
    <col min="9763" max="9765" width="6.140625" style="104" customWidth="1"/>
    <col min="9766" max="9766" width="1.42578125" style="104" customWidth="1"/>
    <col min="9767" max="9769" width="6.140625" style="104" customWidth="1"/>
    <col min="9770" max="9770" width="1.42578125" style="104" customWidth="1"/>
    <col min="9771" max="9773" width="6.140625" style="104" customWidth="1"/>
    <col min="9774" max="9774" width="1.42578125" style="104" customWidth="1"/>
    <col min="9775" max="9777" width="6.140625" style="104" customWidth="1"/>
    <col min="9778" max="9778" width="1.42578125" style="104" customWidth="1"/>
    <col min="9779" max="9781" width="6.140625" style="104" customWidth="1"/>
    <col min="9782" max="9782" width="1.42578125" style="104" customWidth="1"/>
    <col min="9783" max="9785" width="6.140625" style="104" customWidth="1"/>
    <col min="9786" max="9984" width="11.42578125" style="104"/>
    <col min="9985" max="9985" width="19.28515625" style="104" customWidth="1"/>
    <col min="9986" max="9988" width="7.42578125" style="104" bestFit="1" customWidth="1"/>
    <col min="9989" max="9989" width="1.42578125" style="104" customWidth="1"/>
    <col min="9990" max="9992" width="6.140625" style="104" customWidth="1"/>
    <col min="9993" max="9993" width="1.42578125" style="104" customWidth="1"/>
    <col min="9994" max="9996" width="6.140625" style="104" customWidth="1"/>
    <col min="9997" max="9997" width="1.42578125" style="104" customWidth="1"/>
    <col min="9998" max="10000" width="6.140625" style="104" customWidth="1"/>
    <col min="10001" max="10001" width="1.42578125" style="104" customWidth="1"/>
    <col min="10002" max="10004" width="6.140625" style="104" customWidth="1"/>
    <col min="10005" max="10005" width="1.42578125" style="104" customWidth="1"/>
    <col min="10006" max="10008" width="6.140625" style="104" customWidth="1"/>
    <col min="10009" max="10009" width="1.42578125" style="104" customWidth="1"/>
    <col min="10010" max="10012" width="6.140625" style="104" customWidth="1"/>
    <col min="10013" max="10013" width="2.140625" style="104" customWidth="1"/>
    <col min="10014" max="10014" width="17" style="104" customWidth="1"/>
    <col min="10015" max="10017" width="6.140625" style="104" customWidth="1"/>
    <col min="10018" max="10018" width="1.42578125" style="104" customWidth="1"/>
    <col min="10019" max="10021" width="6.140625" style="104" customWidth="1"/>
    <col min="10022" max="10022" width="1.42578125" style="104" customWidth="1"/>
    <col min="10023" max="10025" width="6.140625" style="104" customWidth="1"/>
    <col min="10026" max="10026" width="1.42578125" style="104" customWidth="1"/>
    <col min="10027" max="10029" width="6.140625" style="104" customWidth="1"/>
    <col min="10030" max="10030" width="1.42578125" style="104" customWidth="1"/>
    <col min="10031" max="10033" width="6.140625" style="104" customWidth="1"/>
    <col min="10034" max="10034" width="1.42578125" style="104" customWidth="1"/>
    <col min="10035" max="10037" width="6.140625" style="104" customWidth="1"/>
    <col min="10038" max="10038" width="1.42578125" style="104" customWidth="1"/>
    <col min="10039" max="10041" width="6.140625" style="104" customWidth="1"/>
    <col min="10042" max="10240" width="11.42578125" style="104"/>
    <col min="10241" max="10241" width="19.28515625" style="104" customWidth="1"/>
    <col min="10242" max="10244" width="7.42578125" style="104" bestFit="1" customWidth="1"/>
    <col min="10245" max="10245" width="1.42578125" style="104" customWidth="1"/>
    <col min="10246" max="10248" width="6.140625" style="104" customWidth="1"/>
    <col min="10249" max="10249" width="1.42578125" style="104" customWidth="1"/>
    <col min="10250" max="10252" width="6.140625" style="104" customWidth="1"/>
    <col min="10253" max="10253" width="1.42578125" style="104" customWidth="1"/>
    <col min="10254" max="10256" width="6.140625" style="104" customWidth="1"/>
    <col min="10257" max="10257" width="1.42578125" style="104" customWidth="1"/>
    <col min="10258" max="10260" width="6.140625" style="104" customWidth="1"/>
    <col min="10261" max="10261" width="1.42578125" style="104" customWidth="1"/>
    <col min="10262" max="10264" width="6.140625" style="104" customWidth="1"/>
    <col min="10265" max="10265" width="1.42578125" style="104" customWidth="1"/>
    <col min="10266" max="10268" width="6.140625" style="104" customWidth="1"/>
    <col min="10269" max="10269" width="2.140625" style="104" customWidth="1"/>
    <col min="10270" max="10270" width="17" style="104" customWidth="1"/>
    <col min="10271" max="10273" width="6.140625" style="104" customWidth="1"/>
    <col min="10274" max="10274" width="1.42578125" style="104" customWidth="1"/>
    <col min="10275" max="10277" width="6.140625" style="104" customWidth="1"/>
    <col min="10278" max="10278" width="1.42578125" style="104" customWidth="1"/>
    <col min="10279" max="10281" width="6.140625" style="104" customWidth="1"/>
    <col min="10282" max="10282" width="1.42578125" style="104" customWidth="1"/>
    <col min="10283" max="10285" width="6.140625" style="104" customWidth="1"/>
    <col min="10286" max="10286" width="1.42578125" style="104" customWidth="1"/>
    <col min="10287" max="10289" width="6.140625" style="104" customWidth="1"/>
    <col min="10290" max="10290" width="1.42578125" style="104" customWidth="1"/>
    <col min="10291" max="10293" width="6.140625" style="104" customWidth="1"/>
    <col min="10294" max="10294" width="1.42578125" style="104" customWidth="1"/>
    <col min="10295" max="10297" width="6.140625" style="104" customWidth="1"/>
    <col min="10298" max="10496" width="11.42578125" style="104"/>
    <col min="10497" max="10497" width="19.28515625" style="104" customWidth="1"/>
    <col min="10498" max="10500" width="7.42578125" style="104" bestFit="1" customWidth="1"/>
    <col min="10501" max="10501" width="1.42578125" style="104" customWidth="1"/>
    <col min="10502" max="10504" width="6.140625" style="104" customWidth="1"/>
    <col min="10505" max="10505" width="1.42578125" style="104" customWidth="1"/>
    <col min="10506" max="10508" width="6.140625" style="104" customWidth="1"/>
    <col min="10509" max="10509" width="1.42578125" style="104" customWidth="1"/>
    <col min="10510" max="10512" width="6.140625" style="104" customWidth="1"/>
    <col min="10513" max="10513" width="1.42578125" style="104" customWidth="1"/>
    <col min="10514" max="10516" width="6.140625" style="104" customWidth="1"/>
    <col min="10517" max="10517" width="1.42578125" style="104" customWidth="1"/>
    <col min="10518" max="10520" width="6.140625" style="104" customWidth="1"/>
    <col min="10521" max="10521" width="1.42578125" style="104" customWidth="1"/>
    <col min="10522" max="10524" width="6.140625" style="104" customWidth="1"/>
    <col min="10525" max="10525" width="2.140625" style="104" customWidth="1"/>
    <col min="10526" max="10526" width="17" style="104" customWidth="1"/>
    <col min="10527" max="10529" width="6.140625" style="104" customWidth="1"/>
    <col min="10530" max="10530" width="1.42578125" style="104" customWidth="1"/>
    <col min="10531" max="10533" width="6.140625" style="104" customWidth="1"/>
    <col min="10534" max="10534" width="1.42578125" style="104" customWidth="1"/>
    <col min="10535" max="10537" width="6.140625" style="104" customWidth="1"/>
    <col min="10538" max="10538" width="1.42578125" style="104" customWidth="1"/>
    <col min="10539" max="10541" width="6.140625" style="104" customWidth="1"/>
    <col min="10542" max="10542" width="1.42578125" style="104" customWidth="1"/>
    <col min="10543" max="10545" width="6.140625" style="104" customWidth="1"/>
    <col min="10546" max="10546" width="1.42578125" style="104" customWidth="1"/>
    <col min="10547" max="10549" width="6.140625" style="104" customWidth="1"/>
    <col min="10550" max="10550" width="1.42578125" style="104" customWidth="1"/>
    <col min="10551" max="10553" width="6.140625" style="104" customWidth="1"/>
    <col min="10554" max="10752" width="11.42578125" style="104"/>
    <col min="10753" max="10753" width="19.28515625" style="104" customWidth="1"/>
    <col min="10754" max="10756" width="7.42578125" style="104" bestFit="1" customWidth="1"/>
    <col min="10757" max="10757" width="1.42578125" style="104" customWidth="1"/>
    <col min="10758" max="10760" width="6.140625" style="104" customWidth="1"/>
    <col min="10761" max="10761" width="1.42578125" style="104" customWidth="1"/>
    <col min="10762" max="10764" width="6.140625" style="104" customWidth="1"/>
    <col min="10765" max="10765" width="1.42578125" style="104" customWidth="1"/>
    <col min="10766" max="10768" width="6.140625" style="104" customWidth="1"/>
    <col min="10769" max="10769" width="1.42578125" style="104" customWidth="1"/>
    <col min="10770" max="10772" width="6.140625" style="104" customWidth="1"/>
    <col min="10773" max="10773" width="1.42578125" style="104" customWidth="1"/>
    <col min="10774" max="10776" width="6.140625" style="104" customWidth="1"/>
    <col min="10777" max="10777" width="1.42578125" style="104" customWidth="1"/>
    <col min="10778" max="10780" width="6.140625" style="104" customWidth="1"/>
    <col min="10781" max="10781" width="2.140625" style="104" customWidth="1"/>
    <col min="10782" max="10782" width="17" style="104" customWidth="1"/>
    <col min="10783" max="10785" width="6.140625" style="104" customWidth="1"/>
    <col min="10786" max="10786" width="1.42578125" style="104" customWidth="1"/>
    <col min="10787" max="10789" width="6.140625" style="104" customWidth="1"/>
    <col min="10790" max="10790" width="1.42578125" style="104" customWidth="1"/>
    <col min="10791" max="10793" width="6.140625" style="104" customWidth="1"/>
    <col min="10794" max="10794" width="1.42578125" style="104" customWidth="1"/>
    <col min="10795" max="10797" width="6.140625" style="104" customWidth="1"/>
    <col min="10798" max="10798" width="1.42578125" style="104" customWidth="1"/>
    <col min="10799" max="10801" width="6.140625" style="104" customWidth="1"/>
    <col min="10802" max="10802" width="1.42578125" style="104" customWidth="1"/>
    <col min="10803" max="10805" width="6.140625" style="104" customWidth="1"/>
    <col min="10806" max="10806" width="1.42578125" style="104" customWidth="1"/>
    <col min="10807" max="10809" width="6.140625" style="104" customWidth="1"/>
    <col min="10810" max="11008" width="11.42578125" style="104"/>
    <col min="11009" max="11009" width="19.28515625" style="104" customWidth="1"/>
    <col min="11010" max="11012" width="7.42578125" style="104" bestFit="1" customWidth="1"/>
    <col min="11013" max="11013" width="1.42578125" style="104" customWidth="1"/>
    <col min="11014" max="11016" width="6.140625" style="104" customWidth="1"/>
    <col min="11017" max="11017" width="1.42578125" style="104" customWidth="1"/>
    <col min="11018" max="11020" width="6.140625" style="104" customWidth="1"/>
    <col min="11021" max="11021" width="1.42578125" style="104" customWidth="1"/>
    <col min="11022" max="11024" width="6.140625" style="104" customWidth="1"/>
    <col min="11025" max="11025" width="1.42578125" style="104" customWidth="1"/>
    <col min="11026" max="11028" width="6.140625" style="104" customWidth="1"/>
    <col min="11029" max="11029" width="1.42578125" style="104" customWidth="1"/>
    <col min="11030" max="11032" width="6.140625" style="104" customWidth="1"/>
    <col min="11033" max="11033" width="1.42578125" style="104" customWidth="1"/>
    <col min="11034" max="11036" width="6.140625" style="104" customWidth="1"/>
    <col min="11037" max="11037" width="2.140625" style="104" customWidth="1"/>
    <col min="11038" max="11038" width="17" style="104" customWidth="1"/>
    <col min="11039" max="11041" width="6.140625" style="104" customWidth="1"/>
    <col min="11042" max="11042" width="1.42578125" style="104" customWidth="1"/>
    <col min="11043" max="11045" width="6.140625" style="104" customWidth="1"/>
    <col min="11046" max="11046" width="1.42578125" style="104" customWidth="1"/>
    <col min="11047" max="11049" width="6.140625" style="104" customWidth="1"/>
    <col min="11050" max="11050" width="1.42578125" style="104" customWidth="1"/>
    <col min="11051" max="11053" width="6.140625" style="104" customWidth="1"/>
    <col min="11054" max="11054" width="1.42578125" style="104" customWidth="1"/>
    <col min="11055" max="11057" width="6.140625" style="104" customWidth="1"/>
    <col min="11058" max="11058" width="1.42578125" style="104" customWidth="1"/>
    <col min="11059" max="11061" width="6.140625" style="104" customWidth="1"/>
    <col min="11062" max="11062" width="1.42578125" style="104" customWidth="1"/>
    <col min="11063" max="11065" width="6.140625" style="104" customWidth="1"/>
    <col min="11066" max="11264" width="11.42578125" style="104"/>
    <col min="11265" max="11265" width="19.28515625" style="104" customWidth="1"/>
    <col min="11266" max="11268" width="7.42578125" style="104" bestFit="1" customWidth="1"/>
    <col min="11269" max="11269" width="1.42578125" style="104" customWidth="1"/>
    <col min="11270" max="11272" width="6.140625" style="104" customWidth="1"/>
    <col min="11273" max="11273" width="1.42578125" style="104" customWidth="1"/>
    <col min="11274" max="11276" width="6.140625" style="104" customWidth="1"/>
    <col min="11277" max="11277" width="1.42578125" style="104" customWidth="1"/>
    <col min="11278" max="11280" width="6.140625" style="104" customWidth="1"/>
    <col min="11281" max="11281" width="1.42578125" style="104" customWidth="1"/>
    <col min="11282" max="11284" width="6.140625" style="104" customWidth="1"/>
    <col min="11285" max="11285" width="1.42578125" style="104" customWidth="1"/>
    <col min="11286" max="11288" width="6.140625" style="104" customWidth="1"/>
    <col min="11289" max="11289" width="1.42578125" style="104" customWidth="1"/>
    <col min="11290" max="11292" width="6.140625" style="104" customWidth="1"/>
    <col min="11293" max="11293" width="2.140625" style="104" customWidth="1"/>
    <col min="11294" max="11294" width="17" style="104" customWidth="1"/>
    <col min="11295" max="11297" width="6.140625" style="104" customWidth="1"/>
    <col min="11298" max="11298" width="1.42578125" style="104" customWidth="1"/>
    <col min="11299" max="11301" width="6.140625" style="104" customWidth="1"/>
    <col min="11302" max="11302" width="1.42578125" style="104" customWidth="1"/>
    <col min="11303" max="11305" width="6.140625" style="104" customWidth="1"/>
    <col min="11306" max="11306" width="1.42578125" style="104" customWidth="1"/>
    <col min="11307" max="11309" width="6.140625" style="104" customWidth="1"/>
    <col min="11310" max="11310" width="1.42578125" style="104" customWidth="1"/>
    <col min="11311" max="11313" width="6.140625" style="104" customWidth="1"/>
    <col min="11314" max="11314" width="1.42578125" style="104" customWidth="1"/>
    <col min="11315" max="11317" width="6.140625" style="104" customWidth="1"/>
    <col min="11318" max="11318" width="1.42578125" style="104" customWidth="1"/>
    <col min="11319" max="11321" width="6.140625" style="104" customWidth="1"/>
    <col min="11322" max="11520" width="11.42578125" style="104"/>
    <col min="11521" max="11521" width="19.28515625" style="104" customWidth="1"/>
    <col min="11522" max="11524" width="7.42578125" style="104" bestFit="1" customWidth="1"/>
    <col min="11525" max="11525" width="1.42578125" style="104" customWidth="1"/>
    <col min="11526" max="11528" width="6.140625" style="104" customWidth="1"/>
    <col min="11529" max="11529" width="1.42578125" style="104" customWidth="1"/>
    <col min="11530" max="11532" width="6.140625" style="104" customWidth="1"/>
    <col min="11533" max="11533" width="1.42578125" style="104" customWidth="1"/>
    <col min="11534" max="11536" width="6.140625" style="104" customWidth="1"/>
    <col min="11537" max="11537" width="1.42578125" style="104" customWidth="1"/>
    <col min="11538" max="11540" width="6.140625" style="104" customWidth="1"/>
    <col min="11541" max="11541" width="1.42578125" style="104" customWidth="1"/>
    <col min="11542" max="11544" width="6.140625" style="104" customWidth="1"/>
    <col min="11545" max="11545" width="1.42578125" style="104" customWidth="1"/>
    <col min="11546" max="11548" width="6.140625" style="104" customWidth="1"/>
    <col min="11549" max="11549" width="2.140625" style="104" customWidth="1"/>
    <col min="11550" max="11550" width="17" style="104" customWidth="1"/>
    <col min="11551" max="11553" width="6.140625" style="104" customWidth="1"/>
    <col min="11554" max="11554" width="1.42578125" style="104" customWidth="1"/>
    <col min="11555" max="11557" width="6.140625" style="104" customWidth="1"/>
    <col min="11558" max="11558" width="1.42578125" style="104" customWidth="1"/>
    <col min="11559" max="11561" width="6.140625" style="104" customWidth="1"/>
    <col min="11562" max="11562" width="1.42578125" style="104" customWidth="1"/>
    <col min="11563" max="11565" width="6.140625" style="104" customWidth="1"/>
    <col min="11566" max="11566" width="1.42578125" style="104" customWidth="1"/>
    <col min="11567" max="11569" width="6.140625" style="104" customWidth="1"/>
    <col min="11570" max="11570" width="1.42578125" style="104" customWidth="1"/>
    <col min="11571" max="11573" width="6.140625" style="104" customWidth="1"/>
    <col min="11574" max="11574" width="1.42578125" style="104" customWidth="1"/>
    <col min="11575" max="11577" width="6.140625" style="104" customWidth="1"/>
    <col min="11578" max="11776" width="11.42578125" style="104"/>
    <col min="11777" max="11777" width="19.28515625" style="104" customWidth="1"/>
    <col min="11778" max="11780" width="7.42578125" style="104" bestFit="1" customWidth="1"/>
    <col min="11781" max="11781" width="1.42578125" style="104" customWidth="1"/>
    <col min="11782" max="11784" width="6.140625" style="104" customWidth="1"/>
    <col min="11785" max="11785" width="1.42578125" style="104" customWidth="1"/>
    <col min="11786" max="11788" width="6.140625" style="104" customWidth="1"/>
    <col min="11789" max="11789" width="1.42578125" style="104" customWidth="1"/>
    <col min="11790" max="11792" width="6.140625" style="104" customWidth="1"/>
    <col min="11793" max="11793" width="1.42578125" style="104" customWidth="1"/>
    <col min="11794" max="11796" width="6.140625" style="104" customWidth="1"/>
    <col min="11797" max="11797" width="1.42578125" style="104" customWidth="1"/>
    <col min="11798" max="11800" width="6.140625" style="104" customWidth="1"/>
    <col min="11801" max="11801" width="1.42578125" style="104" customWidth="1"/>
    <col min="11802" max="11804" width="6.140625" style="104" customWidth="1"/>
    <col min="11805" max="11805" width="2.140625" style="104" customWidth="1"/>
    <col min="11806" max="11806" width="17" style="104" customWidth="1"/>
    <col min="11807" max="11809" width="6.140625" style="104" customWidth="1"/>
    <col min="11810" max="11810" width="1.42578125" style="104" customWidth="1"/>
    <col min="11811" max="11813" width="6.140625" style="104" customWidth="1"/>
    <col min="11814" max="11814" width="1.42578125" style="104" customWidth="1"/>
    <col min="11815" max="11817" width="6.140625" style="104" customWidth="1"/>
    <col min="11818" max="11818" width="1.42578125" style="104" customWidth="1"/>
    <col min="11819" max="11821" width="6.140625" style="104" customWidth="1"/>
    <col min="11822" max="11822" width="1.42578125" style="104" customWidth="1"/>
    <col min="11823" max="11825" width="6.140625" style="104" customWidth="1"/>
    <col min="11826" max="11826" width="1.42578125" style="104" customWidth="1"/>
    <col min="11827" max="11829" width="6.140625" style="104" customWidth="1"/>
    <col min="11830" max="11830" width="1.42578125" style="104" customWidth="1"/>
    <col min="11831" max="11833" width="6.140625" style="104" customWidth="1"/>
    <col min="11834" max="12032" width="11.42578125" style="104"/>
    <col min="12033" max="12033" width="19.28515625" style="104" customWidth="1"/>
    <col min="12034" max="12036" width="7.42578125" style="104" bestFit="1" customWidth="1"/>
    <col min="12037" max="12037" width="1.42578125" style="104" customWidth="1"/>
    <col min="12038" max="12040" width="6.140625" style="104" customWidth="1"/>
    <col min="12041" max="12041" width="1.42578125" style="104" customWidth="1"/>
    <col min="12042" max="12044" width="6.140625" style="104" customWidth="1"/>
    <col min="12045" max="12045" width="1.42578125" style="104" customWidth="1"/>
    <col min="12046" max="12048" width="6.140625" style="104" customWidth="1"/>
    <col min="12049" max="12049" width="1.42578125" style="104" customWidth="1"/>
    <col min="12050" max="12052" width="6.140625" style="104" customWidth="1"/>
    <col min="12053" max="12053" width="1.42578125" style="104" customWidth="1"/>
    <col min="12054" max="12056" width="6.140625" style="104" customWidth="1"/>
    <col min="12057" max="12057" width="1.42578125" style="104" customWidth="1"/>
    <col min="12058" max="12060" width="6.140625" style="104" customWidth="1"/>
    <col min="12061" max="12061" width="2.140625" style="104" customWidth="1"/>
    <col min="12062" max="12062" width="17" style="104" customWidth="1"/>
    <col min="12063" max="12065" width="6.140625" style="104" customWidth="1"/>
    <col min="12066" max="12066" width="1.42578125" style="104" customWidth="1"/>
    <col min="12067" max="12069" width="6.140625" style="104" customWidth="1"/>
    <col min="12070" max="12070" width="1.42578125" style="104" customWidth="1"/>
    <col min="12071" max="12073" width="6.140625" style="104" customWidth="1"/>
    <col min="12074" max="12074" width="1.42578125" style="104" customWidth="1"/>
    <col min="12075" max="12077" width="6.140625" style="104" customWidth="1"/>
    <col min="12078" max="12078" width="1.42578125" style="104" customWidth="1"/>
    <col min="12079" max="12081" width="6.140625" style="104" customWidth="1"/>
    <col min="12082" max="12082" width="1.42578125" style="104" customWidth="1"/>
    <col min="12083" max="12085" width="6.140625" style="104" customWidth="1"/>
    <col min="12086" max="12086" width="1.42578125" style="104" customWidth="1"/>
    <col min="12087" max="12089" width="6.140625" style="104" customWidth="1"/>
    <col min="12090" max="12288" width="11.42578125" style="104"/>
    <col min="12289" max="12289" width="19.28515625" style="104" customWidth="1"/>
    <col min="12290" max="12292" width="7.42578125" style="104" bestFit="1" customWidth="1"/>
    <col min="12293" max="12293" width="1.42578125" style="104" customWidth="1"/>
    <col min="12294" max="12296" width="6.140625" style="104" customWidth="1"/>
    <col min="12297" max="12297" width="1.42578125" style="104" customWidth="1"/>
    <col min="12298" max="12300" width="6.140625" style="104" customWidth="1"/>
    <col min="12301" max="12301" width="1.42578125" style="104" customWidth="1"/>
    <col min="12302" max="12304" width="6.140625" style="104" customWidth="1"/>
    <col min="12305" max="12305" width="1.42578125" style="104" customWidth="1"/>
    <col min="12306" max="12308" width="6.140625" style="104" customWidth="1"/>
    <col min="12309" max="12309" width="1.42578125" style="104" customWidth="1"/>
    <col min="12310" max="12312" width="6.140625" style="104" customWidth="1"/>
    <col min="12313" max="12313" width="1.42578125" style="104" customWidth="1"/>
    <col min="12314" max="12316" width="6.140625" style="104" customWidth="1"/>
    <col min="12317" max="12317" width="2.140625" style="104" customWidth="1"/>
    <col min="12318" max="12318" width="17" style="104" customWidth="1"/>
    <col min="12319" max="12321" width="6.140625" style="104" customWidth="1"/>
    <col min="12322" max="12322" width="1.42578125" style="104" customWidth="1"/>
    <col min="12323" max="12325" width="6.140625" style="104" customWidth="1"/>
    <col min="12326" max="12326" width="1.42578125" style="104" customWidth="1"/>
    <col min="12327" max="12329" width="6.140625" style="104" customWidth="1"/>
    <col min="12330" max="12330" width="1.42578125" style="104" customWidth="1"/>
    <col min="12331" max="12333" width="6.140625" style="104" customWidth="1"/>
    <col min="12334" max="12334" width="1.42578125" style="104" customWidth="1"/>
    <col min="12335" max="12337" width="6.140625" style="104" customWidth="1"/>
    <col min="12338" max="12338" width="1.42578125" style="104" customWidth="1"/>
    <col min="12339" max="12341" width="6.140625" style="104" customWidth="1"/>
    <col min="12342" max="12342" width="1.42578125" style="104" customWidth="1"/>
    <col min="12343" max="12345" width="6.140625" style="104" customWidth="1"/>
    <col min="12346" max="12544" width="11.42578125" style="104"/>
    <col min="12545" max="12545" width="19.28515625" style="104" customWidth="1"/>
    <col min="12546" max="12548" width="7.42578125" style="104" bestFit="1" customWidth="1"/>
    <col min="12549" max="12549" width="1.42578125" style="104" customWidth="1"/>
    <col min="12550" max="12552" width="6.140625" style="104" customWidth="1"/>
    <col min="12553" max="12553" width="1.42578125" style="104" customWidth="1"/>
    <col min="12554" max="12556" width="6.140625" style="104" customWidth="1"/>
    <col min="12557" max="12557" width="1.42578125" style="104" customWidth="1"/>
    <col min="12558" max="12560" width="6.140625" style="104" customWidth="1"/>
    <col min="12561" max="12561" width="1.42578125" style="104" customWidth="1"/>
    <col min="12562" max="12564" width="6.140625" style="104" customWidth="1"/>
    <col min="12565" max="12565" width="1.42578125" style="104" customWidth="1"/>
    <col min="12566" max="12568" width="6.140625" style="104" customWidth="1"/>
    <col min="12569" max="12569" width="1.42578125" style="104" customWidth="1"/>
    <col min="12570" max="12572" width="6.140625" style="104" customWidth="1"/>
    <col min="12573" max="12573" width="2.140625" style="104" customWidth="1"/>
    <col min="12574" max="12574" width="17" style="104" customWidth="1"/>
    <col min="12575" max="12577" width="6.140625" style="104" customWidth="1"/>
    <col min="12578" max="12578" width="1.42578125" style="104" customWidth="1"/>
    <col min="12579" max="12581" width="6.140625" style="104" customWidth="1"/>
    <col min="12582" max="12582" width="1.42578125" style="104" customWidth="1"/>
    <col min="12583" max="12585" width="6.140625" style="104" customWidth="1"/>
    <col min="12586" max="12586" width="1.42578125" style="104" customWidth="1"/>
    <col min="12587" max="12589" width="6.140625" style="104" customWidth="1"/>
    <col min="12590" max="12590" width="1.42578125" style="104" customWidth="1"/>
    <col min="12591" max="12593" width="6.140625" style="104" customWidth="1"/>
    <col min="12594" max="12594" width="1.42578125" style="104" customWidth="1"/>
    <col min="12595" max="12597" width="6.140625" style="104" customWidth="1"/>
    <col min="12598" max="12598" width="1.42578125" style="104" customWidth="1"/>
    <col min="12599" max="12601" width="6.140625" style="104" customWidth="1"/>
    <col min="12602" max="12800" width="11.42578125" style="104"/>
    <col min="12801" max="12801" width="19.28515625" style="104" customWidth="1"/>
    <col min="12802" max="12804" width="7.42578125" style="104" bestFit="1" customWidth="1"/>
    <col min="12805" max="12805" width="1.42578125" style="104" customWidth="1"/>
    <col min="12806" max="12808" width="6.140625" style="104" customWidth="1"/>
    <col min="12809" max="12809" width="1.42578125" style="104" customWidth="1"/>
    <col min="12810" max="12812" width="6.140625" style="104" customWidth="1"/>
    <col min="12813" max="12813" width="1.42578125" style="104" customWidth="1"/>
    <col min="12814" max="12816" width="6.140625" style="104" customWidth="1"/>
    <col min="12817" max="12817" width="1.42578125" style="104" customWidth="1"/>
    <col min="12818" max="12820" width="6.140625" style="104" customWidth="1"/>
    <col min="12821" max="12821" width="1.42578125" style="104" customWidth="1"/>
    <col min="12822" max="12824" width="6.140625" style="104" customWidth="1"/>
    <col min="12825" max="12825" width="1.42578125" style="104" customWidth="1"/>
    <col min="12826" max="12828" width="6.140625" style="104" customWidth="1"/>
    <col min="12829" max="12829" width="2.140625" style="104" customWidth="1"/>
    <col min="12830" max="12830" width="17" style="104" customWidth="1"/>
    <col min="12831" max="12833" width="6.140625" style="104" customWidth="1"/>
    <col min="12834" max="12834" width="1.42578125" style="104" customWidth="1"/>
    <col min="12835" max="12837" width="6.140625" style="104" customWidth="1"/>
    <col min="12838" max="12838" width="1.42578125" style="104" customWidth="1"/>
    <col min="12839" max="12841" width="6.140625" style="104" customWidth="1"/>
    <col min="12842" max="12842" width="1.42578125" style="104" customWidth="1"/>
    <col min="12843" max="12845" width="6.140625" style="104" customWidth="1"/>
    <col min="12846" max="12846" width="1.42578125" style="104" customWidth="1"/>
    <col min="12847" max="12849" width="6.140625" style="104" customWidth="1"/>
    <col min="12850" max="12850" width="1.42578125" style="104" customWidth="1"/>
    <col min="12851" max="12853" width="6.140625" style="104" customWidth="1"/>
    <col min="12854" max="12854" width="1.42578125" style="104" customWidth="1"/>
    <col min="12855" max="12857" width="6.140625" style="104" customWidth="1"/>
    <col min="12858" max="13056" width="11.42578125" style="104"/>
    <col min="13057" max="13057" width="19.28515625" style="104" customWidth="1"/>
    <col min="13058" max="13060" width="7.42578125" style="104" bestFit="1" customWidth="1"/>
    <col min="13061" max="13061" width="1.42578125" style="104" customWidth="1"/>
    <col min="13062" max="13064" width="6.140625" style="104" customWidth="1"/>
    <col min="13065" max="13065" width="1.42578125" style="104" customWidth="1"/>
    <col min="13066" max="13068" width="6.140625" style="104" customWidth="1"/>
    <col min="13069" max="13069" width="1.42578125" style="104" customWidth="1"/>
    <col min="13070" max="13072" width="6.140625" style="104" customWidth="1"/>
    <col min="13073" max="13073" width="1.42578125" style="104" customWidth="1"/>
    <col min="13074" max="13076" width="6.140625" style="104" customWidth="1"/>
    <col min="13077" max="13077" width="1.42578125" style="104" customWidth="1"/>
    <col min="13078" max="13080" width="6.140625" style="104" customWidth="1"/>
    <col min="13081" max="13081" width="1.42578125" style="104" customWidth="1"/>
    <col min="13082" max="13084" width="6.140625" style="104" customWidth="1"/>
    <col min="13085" max="13085" width="2.140625" style="104" customWidth="1"/>
    <col min="13086" max="13086" width="17" style="104" customWidth="1"/>
    <col min="13087" max="13089" width="6.140625" style="104" customWidth="1"/>
    <col min="13090" max="13090" width="1.42578125" style="104" customWidth="1"/>
    <col min="13091" max="13093" width="6.140625" style="104" customWidth="1"/>
    <col min="13094" max="13094" width="1.42578125" style="104" customWidth="1"/>
    <col min="13095" max="13097" width="6.140625" style="104" customWidth="1"/>
    <col min="13098" max="13098" width="1.42578125" style="104" customWidth="1"/>
    <col min="13099" max="13101" width="6.140625" style="104" customWidth="1"/>
    <col min="13102" max="13102" width="1.42578125" style="104" customWidth="1"/>
    <col min="13103" max="13105" width="6.140625" style="104" customWidth="1"/>
    <col min="13106" max="13106" width="1.42578125" style="104" customWidth="1"/>
    <col min="13107" max="13109" width="6.140625" style="104" customWidth="1"/>
    <col min="13110" max="13110" width="1.42578125" style="104" customWidth="1"/>
    <col min="13111" max="13113" width="6.140625" style="104" customWidth="1"/>
    <col min="13114" max="13312" width="11.42578125" style="104"/>
    <col min="13313" max="13313" width="19.28515625" style="104" customWidth="1"/>
    <col min="13314" max="13316" width="7.42578125" style="104" bestFit="1" customWidth="1"/>
    <col min="13317" max="13317" width="1.42578125" style="104" customWidth="1"/>
    <col min="13318" max="13320" width="6.140625" style="104" customWidth="1"/>
    <col min="13321" max="13321" width="1.42578125" style="104" customWidth="1"/>
    <col min="13322" max="13324" width="6.140625" style="104" customWidth="1"/>
    <col min="13325" max="13325" width="1.42578125" style="104" customWidth="1"/>
    <col min="13326" max="13328" width="6.140625" style="104" customWidth="1"/>
    <col min="13329" max="13329" width="1.42578125" style="104" customWidth="1"/>
    <col min="13330" max="13332" width="6.140625" style="104" customWidth="1"/>
    <col min="13333" max="13333" width="1.42578125" style="104" customWidth="1"/>
    <col min="13334" max="13336" width="6.140625" style="104" customWidth="1"/>
    <col min="13337" max="13337" width="1.42578125" style="104" customWidth="1"/>
    <col min="13338" max="13340" width="6.140625" style="104" customWidth="1"/>
    <col min="13341" max="13341" width="2.140625" style="104" customWidth="1"/>
    <col min="13342" max="13342" width="17" style="104" customWidth="1"/>
    <col min="13343" max="13345" width="6.140625" style="104" customWidth="1"/>
    <col min="13346" max="13346" width="1.42578125" style="104" customWidth="1"/>
    <col min="13347" max="13349" width="6.140625" style="104" customWidth="1"/>
    <col min="13350" max="13350" width="1.42578125" style="104" customWidth="1"/>
    <col min="13351" max="13353" width="6.140625" style="104" customWidth="1"/>
    <col min="13354" max="13354" width="1.42578125" style="104" customWidth="1"/>
    <col min="13355" max="13357" width="6.140625" style="104" customWidth="1"/>
    <col min="13358" max="13358" width="1.42578125" style="104" customWidth="1"/>
    <col min="13359" max="13361" width="6.140625" style="104" customWidth="1"/>
    <col min="13362" max="13362" width="1.42578125" style="104" customWidth="1"/>
    <col min="13363" max="13365" width="6.140625" style="104" customWidth="1"/>
    <col min="13366" max="13366" width="1.42578125" style="104" customWidth="1"/>
    <col min="13367" max="13369" width="6.140625" style="104" customWidth="1"/>
    <col min="13370" max="13568" width="11.42578125" style="104"/>
    <col min="13569" max="13569" width="19.28515625" style="104" customWidth="1"/>
    <col min="13570" max="13572" width="7.42578125" style="104" bestFit="1" customWidth="1"/>
    <col min="13573" max="13573" width="1.42578125" style="104" customWidth="1"/>
    <col min="13574" max="13576" width="6.140625" style="104" customWidth="1"/>
    <col min="13577" max="13577" width="1.42578125" style="104" customWidth="1"/>
    <col min="13578" max="13580" width="6.140625" style="104" customWidth="1"/>
    <col min="13581" max="13581" width="1.42578125" style="104" customWidth="1"/>
    <col min="13582" max="13584" width="6.140625" style="104" customWidth="1"/>
    <col min="13585" max="13585" width="1.42578125" style="104" customWidth="1"/>
    <col min="13586" max="13588" width="6.140625" style="104" customWidth="1"/>
    <col min="13589" max="13589" width="1.42578125" style="104" customWidth="1"/>
    <col min="13590" max="13592" width="6.140625" style="104" customWidth="1"/>
    <col min="13593" max="13593" width="1.42578125" style="104" customWidth="1"/>
    <col min="13594" max="13596" width="6.140625" style="104" customWidth="1"/>
    <col min="13597" max="13597" width="2.140625" style="104" customWidth="1"/>
    <col min="13598" max="13598" width="17" style="104" customWidth="1"/>
    <col min="13599" max="13601" width="6.140625" style="104" customWidth="1"/>
    <col min="13602" max="13602" width="1.42578125" style="104" customWidth="1"/>
    <col min="13603" max="13605" width="6.140625" style="104" customWidth="1"/>
    <col min="13606" max="13606" width="1.42578125" style="104" customWidth="1"/>
    <col min="13607" max="13609" width="6.140625" style="104" customWidth="1"/>
    <col min="13610" max="13610" width="1.42578125" style="104" customWidth="1"/>
    <col min="13611" max="13613" width="6.140625" style="104" customWidth="1"/>
    <col min="13614" max="13614" width="1.42578125" style="104" customWidth="1"/>
    <col min="13615" max="13617" width="6.140625" style="104" customWidth="1"/>
    <col min="13618" max="13618" width="1.42578125" style="104" customWidth="1"/>
    <col min="13619" max="13621" width="6.140625" style="104" customWidth="1"/>
    <col min="13622" max="13622" width="1.42578125" style="104" customWidth="1"/>
    <col min="13623" max="13625" width="6.140625" style="104" customWidth="1"/>
    <col min="13626" max="13824" width="11.42578125" style="104"/>
    <col min="13825" max="13825" width="19.28515625" style="104" customWidth="1"/>
    <col min="13826" max="13828" width="7.42578125" style="104" bestFit="1" customWidth="1"/>
    <col min="13829" max="13829" width="1.42578125" style="104" customWidth="1"/>
    <col min="13830" max="13832" width="6.140625" style="104" customWidth="1"/>
    <col min="13833" max="13833" width="1.42578125" style="104" customWidth="1"/>
    <col min="13834" max="13836" width="6.140625" style="104" customWidth="1"/>
    <col min="13837" max="13837" width="1.42578125" style="104" customWidth="1"/>
    <col min="13838" max="13840" width="6.140625" style="104" customWidth="1"/>
    <col min="13841" max="13841" width="1.42578125" style="104" customWidth="1"/>
    <col min="13842" max="13844" width="6.140625" style="104" customWidth="1"/>
    <col min="13845" max="13845" width="1.42578125" style="104" customWidth="1"/>
    <col min="13846" max="13848" width="6.140625" style="104" customWidth="1"/>
    <col min="13849" max="13849" width="1.42578125" style="104" customWidth="1"/>
    <col min="13850" max="13852" width="6.140625" style="104" customWidth="1"/>
    <col min="13853" max="13853" width="2.140625" style="104" customWidth="1"/>
    <col min="13854" max="13854" width="17" style="104" customWidth="1"/>
    <col min="13855" max="13857" width="6.140625" style="104" customWidth="1"/>
    <col min="13858" max="13858" width="1.42578125" style="104" customWidth="1"/>
    <col min="13859" max="13861" width="6.140625" style="104" customWidth="1"/>
    <col min="13862" max="13862" width="1.42578125" style="104" customWidth="1"/>
    <col min="13863" max="13865" width="6.140625" style="104" customWidth="1"/>
    <col min="13866" max="13866" width="1.42578125" style="104" customWidth="1"/>
    <col min="13867" max="13869" width="6.140625" style="104" customWidth="1"/>
    <col min="13870" max="13870" width="1.42578125" style="104" customWidth="1"/>
    <col min="13871" max="13873" width="6.140625" style="104" customWidth="1"/>
    <col min="13874" max="13874" width="1.42578125" style="104" customWidth="1"/>
    <col min="13875" max="13877" width="6.140625" style="104" customWidth="1"/>
    <col min="13878" max="13878" width="1.42578125" style="104" customWidth="1"/>
    <col min="13879" max="13881" width="6.140625" style="104" customWidth="1"/>
    <col min="13882" max="14080" width="11.42578125" style="104"/>
    <col min="14081" max="14081" width="19.28515625" style="104" customWidth="1"/>
    <col min="14082" max="14084" width="7.42578125" style="104" bestFit="1" customWidth="1"/>
    <col min="14085" max="14085" width="1.42578125" style="104" customWidth="1"/>
    <col min="14086" max="14088" width="6.140625" style="104" customWidth="1"/>
    <col min="14089" max="14089" width="1.42578125" style="104" customWidth="1"/>
    <col min="14090" max="14092" width="6.140625" style="104" customWidth="1"/>
    <col min="14093" max="14093" width="1.42578125" style="104" customWidth="1"/>
    <col min="14094" max="14096" width="6.140625" style="104" customWidth="1"/>
    <col min="14097" max="14097" width="1.42578125" style="104" customWidth="1"/>
    <col min="14098" max="14100" width="6.140625" style="104" customWidth="1"/>
    <col min="14101" max="14101" width="1.42578125" style="104" customWidth="1"/>
    <col min="14102" max="14104" width="6.140625" style="104" customWidth="1"/>
    <col min="14105" max="14105" width="1.42578125" style="104" customWidth="1"/>
    <col min="14106" max="14108" width="6.140625" style="104" customWidth="1"/>
    <col min="14109" max="14109" width="2.140625" style="104" customWidth="1"/>
    <col min="14110" max="14110" width="17" style="104" customWidth="1"/>
    <col min="14111" max="14113" width="6.140625" style="104" customWidth="1"/>
    <col min="14114" max="14114" width="1.42578125" style="104" customWidth="1"/>
    <col min="14115" max="14117" width="6.140625" style="104" customWidth="1"/>
    <col min="14118" max="14118" width="1.42578125" style="104" customWidth="1"/>
    <col min="14119" max="14121" width="6.140625" style="104" customWidth="1"/>
    <col min="14122" max="14122" width="1.42578125" style="104" customWidth="1"/>
    <col min="14123" max="14125" width="6.140625" style="104" customWidth="1"/>
    <col min="14126" max="14126" width="1.42578125" style="104" customWidth="1"/>
    <col min="14127" max="14129" width="6.140625" style="104" customWidth="1"/>
    <col min="14130" max="14130" width="1.42578125" style="104" customWidth="1"/>
    <col min="14131" max="14133" width="6.140625" style="104" customWidth="1"/>
    <col min="14134" max="14134" width="1.42578125" style="104" customWidth="1"/>
    <col min="14135" max="14137" width="6.140625" style="104" customWidth="1"/>
    <col min="14138" max="14336" width="11.42578125" style="104"/>
    <col min="14337" max="14337" width="19.28515625" style="104" customWidth="1"/>
    <col min="14338" max="14340" width="7.42578125" style="104" bestFit="1" customWidth="1"/>
    <col min="14341" max="14341" width="1.42578125" style="104" customWidth="1"/>
    <col min="14342" max="14344" width="6.140625" style="104" customWidth="1"/>
    <col min="14345" max="14345" width="1.42578125" style="104" customWidth="1"/>
    <col min="14346" max="14348" width="6.140625" style="104" customWidth="1"/>
    <col min="14349" max="14349" width="1.42578125" style="104" customWidth="1"/>
    <col min="14350" max="14352" width="6.140625" style="104" customWidth="1"/>
    <col min="14353" max="14353" width="1.42578125" style="104" customWidth="1"/>
    <col min="14354" max="14356" width="6.140625" style="104" customWidth="1"/>
    <col min="14357" max="14357" width="1.42578125" style="104" customWidth="1"/>
    <col min="14358" max="14360" width="6.140625" style="104" customWidth="1"/>
    <col min="14361" max="14361" width="1.42578125" style="104" customWidth="1"/>
    <col min="14362" max="14364" width="6.140625" style="104" customWidth="1"/>
    <col min="14365" max="14365" width="2.140625" style="104" customWidth="1"/>
    <col min="14366" max="14366" width="17" style="104" customWidth="1"/>
    <col min="14367" max="14369" width="6.140625" style="104" customWidth="1"/>
    <col min="14370" max="14370" width="1.42578125" style="104" customWidth="1"/>
    <col min="14371" max="14373" width="6.140625" style="104" customWidth="1"/>
    <col min="14374" max="14374" width="1.42578125" style="104" customWidth="1"/>
    <col min="14375" max="14377" width="6.140625" style="104" customWidth="1"/>
    <col min="14378" max="14378" width="1.42578125" style="104" customWidth="1"/>
    <col min="14379" max="14381" width="6.140625" style="104" customWidth="1"/>
    <col min="14382" max="14382" width="1.42578125" style="104" customWidth="1"/>
    <col min="14383" max="14385" width="6.140625" style="104" customWidth="1"/>
    <col min="14386" max="14386" width="1.42578125" style="104" customWidth="1"/>
    <col min="14387" max="14389" width="6.140625" style="104" customWidth="1"/>
    <col min="14390" max="14390" width="1.42578125" style="104" customWidth="1"/>
    <col min="14391" max="14393" width="6.140625" style="104" customWidth="1"/>
    <col min="14394" max="14592" width="11.42578125" style="104"/>
    <col min="14593" max="14593" width="19.28515625" style="104" customWidth="1"/>
    <col min="14594" max="14596" width="7.42578125" style="104" bestFit="1" customWidth="1"/>
    <col min="14597" max="14597" width="1.42578125" style="104" customWidth="1"/>
    <col min="14598" max="14600" width="6.140625" style="104" customWidth="1"/>
    <col min="14601" max="14601" width="1.42578125" style="104" customWidth="1"/>
    <col min="14602" max="14604" width="6.140625" style="104" customWidth="1"/>
    <col min="14605" max="14605" width="1.42578125" style="104" customWidth="1"/>
    <col min="14606" max="14608" width="6.140625" style="104" customWidth="1"/>
    <col min="14609" max="14609" width="1.42578125" style="104" customWidth="1"/>
    <col min="14610" max="14612" width="6.140625" style="104" customWidth="1"/>
    <col min="14613" max="14613" width="1.42578125" style="104" customWidth="1"/>
    <col min="14614" max="14616" width="6.140625" style="104" customWidth="1"/>
    <col min="14617" max="14617" width="1.42578125" style="104" customWidth="1"/>
    <col min="14618" max="14620" width="6.140625" style="104" customWidth="1"/>
    <col min="14621" max="14621" width="2.140625" style="104" customWidth="1"/>
    <col min="14622" max="14622" width="17" style="104" customWidth="1"/>
    <col min="14623" max="14625" width="6.140625" style="104" customWidth="1"/>
    <col min="14626" max="14626" width="1.42578125" style="104" customWidth="1"/>
    <col min="14627" max="14629" width="6.140625" style="104" customWidth="1"/>
    <col min="14630" max="14630" width="1.42578125" style="104" customWidth="1"/>
    <col min="14631" max="14633" width="6.140625" style="104" customWidth="1"/>
    <col min="14634" max="14634" width="1.42578125" style="104" customWidth="1"/>
    <col min="14635" max="14637" width="6.140625" style="104" customWidth="1"/>
    <col min="14638" max="14638" width="1.42578125" style="104" customWidth="1"/>
    <col min="14639" max="14641" width="6.140625" style="104" customWidth="1"/>
    <col min="14642" max="14642" width="1.42578125" style="104" customWidth="1"/>
    <col min="14643" max="14645" width="6.140625" style="104" customWidth="1"/>
    <col min="14646" max="14646" width="1.42578125" style="104" customWidth="1"/>
    <col min="14647" max="14649" width="6.140625" style="104" customWidth="1"/>
    <col min="14650" max="14848" width="11.42578125" style="104"/>
    <col min="14849" max="14849" width="19.28515625" style="104" customWidth="1"/>
    <col min="14850" max="14852" width="7.42578125" style="104" bestFit="1" customWidth="1"/>
    <col min="14853" max="14853" width="1.42578125" style="104" customWidth="1"/>
    <col min="14854" max="14856" width="6.140625" style="104" customWidth="1"/>
    <col min="14857" max="14857" width="1.42578125" style="104" customWidth="1"/>
    <col min="14858" max="14860" width="6.140625" style="104" customWidth="1"/>
    <col min="14861" max="14861" width="1.42578125" style="104" customWidth="1"/>
    <col min="14862" max="14864" width="6.140625" style="104" customWidth="1"/>
    <col min="14865" max="14865" width="1.42578125" style="104" customWidth="1"/>
    <col min="14866" max="14868" width="6.140625" style="104" customWidth="1"/>
    <col min="14869" max="14869" width="1.42578125" style="104" customWidth="1"/>
    <col min="14870" max="14872" width="6.140625" style="104" customWidth="1"/>
    <col min="14873" max="14873" width="1.42578125" style="104" customWidth="1"/>
    <col min="14874" max="14876" width="6.140625" style="104" customWidth="1"/>
    <col min="14877" max="14877" width="2.140625" style="104" customWidth="1"/>
    <col min="14878" max="14878" width="17" style="104" customWidth="1"/>
    <col min="14879" max="14881" width="6.140625" style="104" customWidth="1"/>
    <col min="14882" max="14882" width="1.42578125" style="104" customWidth="1"/>
    <col min="14883" max="14885" width="6.140625" style="104" customWidth="1"/>
    <col min="14886" max="14886" width="1.42578125" style="104" customWidth="1"/>
    <col min="14887" max="14889" width="6.140625" style="104" customWidth="1"/>
    <col min="14890" max="14890" width="1.42578125" style="104" customWidth="1"/>
    <col min="14891" max="14893" width="6.140625" style="104" customWidth="1"/>
    <col min="14894" max="14894" width="1.42578125" style="104" customWidth="1"/>
    <col min="14895" max="14897" width="6.140625" style="104" customWidth="1"/>
    <col min="14898" max="14898" width="1.42578125" style="104" customWidth="1"/>
    <col min="14899" max="14901" width="6.140625" style="104" customWidth="1"/>
    <col min="14902" max="14902" width="1.42578125" style="104" customWidth="1"/>
    <col min="14903" max="14905" width="6.140625" style="104" customWidth="1"/>
    <col min="14906" max="15104" width="11.42578125" style="104"/>
    <col min="15105" max="15105" width="19.28515625" style="104" customWidth="1"/>
    <col min="15106" max="15108" width="7.42578125" style="104" bestFit="1" customWidth="1"/>
    <col min="15109" max="15109" width="1.42578125" style="104" customWidth="1"/>
    <col min="15110" max="15112" width="6.140625" style="104" customWidth="1"/>
    <col min="15113" max="15113" width="1.42578125" style="104" customWidth="1"/>
    <col min="15114" max="15116" width="6.140625" style="104" customWidth="1"/>
    <col min="15117" max="15117" width="1.42578125" style="104" customWidth="1"/>
    <col min="15118" max="15120" width="6.140625" style="104" customWidth="1"/>
    <col min="15121" max="15121" width="1.42578125" style="104" customWidth="1"/>
    <col min="15122" max="15124" width="6.140625" style="104" customWidth="1"/>
    <col min="15125" max="15125" width="1.42578125" style="104" customWidth="1"/>
    <col min="15126" max="15128" width="6.140625" style="104" customWidth="1"/>
    <col min="15129" max="15129" width="1.42578125" style="104" customWidth="1"/>
    <col min="15130" max="15132" width="6.140625" style="104" customWidth="1"/>
    <col min="15133" max="15133" width="2.140625" style="104" customWidth="1"/>
    <col min="15134" max="15134" width="17" style="104" customWidth="1"/>
    <col min="15135" max="15137" width="6.140625" style="104" customWidth="1"/>
    <col min="15138" max="15138" width="1.42578125" style="104" customWidth="1"/>
    <col min="15139" max="15141" width="6.140625" style="104" customWidth="1"/>
    <col min="15142" max="15142" width="1.42578125" style="104" customWidth="1"/>
    <col min="15143" max="15145" width="6.140625" style="104" customWidth="1"/>
    <col min="15146" max="15146" width="1.42578125" style="104" customWidth="1"/>
    <col min="15147" max="15149" width="6.140625" style="104" customWidth="1"/>
    <col min="15150" max="15150" width="1.42578125" style="104" customWidth="1"/>
    <col min="15151" max="15153" width="6.140625" style="104" customWidth="1"/>
    <col min="15154" max="15154" width="1.42578125" style="104" customWidth="1"/>
    <col min="15155" max="15157" width="6.140625" style="104" customWidth="1"/>
    <col min="15158" max="15158" width="1.42578125" style="104" customWidth="1"/>
    <col min="15159" max="15161" width="6.140625" style="104" customWidth="1"/>
    <col min="15162" max="15360" width="11.42578125" style="104"/>
    <col min="15361" max="15361" width="19.28515625" style="104" customWidth="1"/>
    <col min="15362" max="15364" width="7.42578125" style="104" bestFit="1" customWidth="1"/>
    <col min="15365" max="15365" width="1.42578125" style="104" customWidth="1"/>
    <col min="15366" max="15368" width="6.140625" style="104" customWidth="1"/>
    <col min="15369" max="15369" width="1.42578125" style="104" customWidth="1"/>
    <col min="15370" max="15372" width="6.140625" style="104" customWidth="1"/>
    <col min="15373" max="15373" width="1.42578125" style="104" customWidth="1"/>
    <col min="15374" max="15376" width="6.140625" style="104" customWidth="1"/>
    <col min="15377" max="15377" width="1.42578125" style="104" customWidth="1"/>
    <col min="15378" max="15380" width="6.140625" style="104" customWidth="1"/>
    <col min="15381" max="15381" width="1.42578125" style="104" customWidth="1"/>
    <col min="15382" max="15384" width="6.140625" style="104" customWidth="1"/>
    <col min="15385" max="15385" width="1.42578125" style="104" customWidth="1"/>
    <col min="15386" max="15388" width="6.140625" style="104" customWidth="1"/>
    <col min="15389" max="15389" width="2.140625" style="104" customWidth="1"/>
    <col min="15390" max="15390" width="17" style="104" customWidth="1"/>
    <col min="15391" max="15393" width="6.140625" style="104" customWidth="1"/>
    <col min="15394" max="15394" width="1.42578125" style="104" customWidth="1"/>
    <col min="15395" max="15397" width="6.140625" style="104" customWidth="1"/>
    <col min="15398" max="15398" width="1.42578125" style="104" customWidth="1"/>
    <col min="15399" max="15401" width="6.140625" style="104" customWidth="1"/>
    <col min="15402" max="15402" width="1.42578125" style="104" customWidth="1"/>
    <col min="15403" max="15405" width="6.140625" style="104" customWidth="1"/>
    <col min="15406" max="15406" width="1.42578125" style="104" customWidth="1"/>
    <col min="15407" max="15409" width="6.140625" style="104" customWidth="1"/>
    <col min="15410" max="15410" width="1.42578125" style="104" customWidth="1"/>
    <col min="15411" max="15413" width="6.140625" style="104" customWidth="1"/>
    <col min="15414" max="15414" width="1.42578125" style="104" customWidth="1"/>
    <col min="15415" max="15417" width="6.140625" style="104" customWidth="1"/>
    <col min="15418" max="15616" width="11.42578125" style="104"/>
    <col min="15617" max="15617" width="19.28515625" style="104" customWidth="1"/>
    <col min="15618" max="15620" width="7.42578125" style="104" bestFit="1" customWidth="1"/>
    <col min="15621" max="15621" width="1.42578125" style="104" customWidth="1"/>
    <col min="15622" max="15624" width="6.140625" style="104" customWidth="1"/>
    <col min="15625" max="15625" width="1.42578125" style="104" customWidth="1"/>
    <col min="15626" max="15628" width="6.140625" style="104" customWidth="1"/>
    <col min="15629" max="15629" width="1.42578125" style="104" customWidth="1"/>
    <col min="15630" max="15632" width="6.140625" style="104" customWidth="1"/>
    <col min="15633" max="15633" width="1.42578125" style="104" customWidth="1"/>
    <col min="15634" max="15636" width="6.140625" style="104" customWidth="1"/>
    <col min="15637" max="15637" width="1.42578125" style="104" customWidth="1"/>
    <col min="15638" max="15640" width="6.140625" style="104" customWidth="1"/>
    <col min="15641" max="15641" width="1.42578125" style="104" customWidth="1"/>
    <col min="15642" max="15644" width="6.140625" style="104" customWidth="1"/>
    <col min="15645" max="15645" width="2.140625" style="104" customWidth="1"/>
    <col min="15646" max="15646" width="17" style="104" customWidth="1"/>
    <col min="15647" max="15649" width="6.140625" style="104" customWidth="1"/>
    <col min="15650" max="15650" width="1.42578125" style="104" customWidth="1"/>
    <col min="15651" max="15653" width="6.140625" style="104" customWidth="1"/>
    <col min="15654" max="15654" width="1.42578125" style="104" customWidth="1"/>
    <col min="15655" max="15657" width="6.140625" style="104" customWidth="1"/>
    <col min="15658" max="15658" width="1.42578125" style="104" customWidth="1"/>
    <col min="15659" max="15661" width="6.140625" style="104" customWidth="1"/>
    <col min="15662" max="15662" width="1.42578125" style="104" customWidth="1"/>
    <col min="15663" max="15665" width="6.140625" style="104" customWidth="1"/>
    <col min="15666" max="15666" width="1.42578125" style="104" customWidth="1"/>
    <col min="15667" max="15669" width="6.140625" style="104" customWidth="1"/>
    <col min="15670" max="15670" width="1.42578125" style="104" customWidth="1"/>
    <col min="15671" max="15673" width="6.140625" style="104" customWidth="1"/>
    <col min="15674" max="15872" width="11.42578125" style="104"/>
    <col min="15873" max="15873" width="19.28515625" style="104" customWidth="1"/>
    <col min="15874" max="15876" width="7.42578125" style="104" bestFit="1" customWidth="1"/>
    <col min="15877" max="15877" width="1.42578125" style="104" customWidth="1"/>
    <col min="15878" max="15880" width="6.140625" style="104" customWidth="1"/>
    <col min="15881" max="15881" width="1.42578125" style="104" customWidth="1"/>
    <col min="15882" max="15884" width="6.140625" style="104" customWidth="1"/>
    <col min="15885" max="15885" width="1.42578125" style="104" customWidth="1"/>
    <col min="15886" max="15888" width="6.140625" style="104" customWidth="1"/>
    <col min="15889" max="15889" width="1.42578125" style="104" customWidth="1"/>
    <col min="15890" max="15892" width="6.140625" style="104" customWidth="1"/>
    <col min="15893" max="15893" width="1.42578125" style="104" customWidth="1"/>
    <col min="15894" max="15896" width="6.140625" style="104" customWidth="1"/>
    <col min="15897" max="15897" width="1.42578125" style="104" customWidth="1"/>
    <col min="15898" max="15900" width="6.140625" style="104" customWidth="1"/>
    <col min="15901" max="15901" width="2.140625" style="104" customWidth="1"/>
    <col min="15902" max="15902" width="17" style="104" customWidth="1"/>
    <col min="15903" max="15905" width="6.140625" style="104" customWidth="1"/>
    <col min="15906" max="15906" width="1.42578125" style="104" customWidth="1"/>
    <col min="15907" max="15909" width="6.140625" style="104" customWidth="1"/>
    <col min="15910" max="15910" width="1.42578125" style="104" customWidth="1"/>
    <col min="15911" max="15913" width="6.140625" style="104" customWidth="1"/>
    <col min="15914" max="15914" width="1.42578125" style="104" customWidth="1"/>
    <col min="15915" max="15917" width="6.140625" style="104" customWidth="1"/>
    <col min="15918" max="15918" width="1.42578125" style="104" customWidth="1"/>
    <col min="15919" max="15921" width="6.140625" style="104" customWidth="1"/>
    <col min="15922" max="15922" width="1.42578125" style="104" customWidth="1"/>
    <col min="15923" max="15925" width="6.140625" style="104" customWidth="1"/>
    <col min="15926" max="15926" width="1.42578125" style="104" customWidth="1"/>
    <col min="15927" max="15929" width="6.140625" style="104" customWidth="1"/>
    <col min="15930" max="16128" width="11.42578125" style="104"/>
    <col min="16129" max="16129" width="19.28515625" style="104" customWidth="1"/>
    <col min="16130" max="16132" width="7.42578125" style="104" bestFit="1" customWidth="1"/>
    <col min="16133" max="16133" width="1.42578125" style="104" customWidth="1"/>
    <col min="16134" max="16136" width="6.140625" style="104" customWidth="1"/>
    <col min="16137" max="16137" width="1.42578125" style="104" customWidth="1"/>
    <col min="16138" max="16140" width="6.140625" style="104" customWidth="1"/>
    <col min="16141" max="16141" width="1.42578125" style="104" customWidth="1"/>
    <col min="16142" max="16144" width="6.140625" style="104" customWidth="1"/>
    <col min="16145" max="16145" width="1.42578125" style="104" customWidth="1"/>
    <col min="16146" max="16148" width="6.140625" style="104" customWidth="1"/>
    <col min="16149" max="16149" width="1.42578125" style="104" customWidth="1"/>
    <col min="16150" max="16152" width="6.140625" style="104" customWidth="1"/>
    <col min="16153" max="16153" width="1.42578125" style="104" customWidth="1"/>
    <col min="16154" max="16156" width="6.140625" style="104" customWidth="1"/>
    <col min="16157" max="16157" width="2.140625" style="104" customWidth="1"/>
    <col min="16158" max="16158" width="17" style="104" customWidth="1"/>
    <col min="16159" max="16161" width="6.140625" style="104" customWidth="1"/>
    <col min="16162" max="16162" width="1.42578125" style="104" customWidth="1"/>
    <col min="16163" max="16165" width="6.140625" style="104" customWidth="1"/>
    <col min="16166" max="16166" width="1.42578125" style="104" customWidth="1"/>
    <col min="16167" max="16169" width="6.140625" style="104" customWidth="1"/>
    <col min="16170" max="16170" width="1.42578125" style="104" customWidth="1"/>
    <col min="16171" max="16173" width="6.140625" style="104" customWidth="1"/>
    <col min="16174" max="16174" width="1.42578125" style="104" customWidth="1"/>
    <col min="16175" max="16177" width="6.140625" style="104" customWidth="1"/>
    <col min="16178" max="16178" width="1.42578125" style="104" customWidth="1"/>
    <col min="16179" max="16181" width="6.140625" style="104" customWidth="1"/>
    <col min="16182" max="16182" width="1.42578125" style="104" customWidth="1"/>
    <col min="16183" max="16185" width="6.140625" style="104" customWidth="1"/>
    <col min="16186" max="16384" width="11.42578125" style="104"/>
  </cols>
  <sheetData>
    <row r="1" spans="1:62" ht="15" customHeight="1" x14ac:dyDescent="0.2">
      <c r="AD1" s="286" t="s">
        <v>362</v>
      </c>
      <c r="AE1" s="286"/>
    </row>
    <row r="2" spans="1:62" ht="15" customHeight="1" x14ac:dyDescent="0.2">
      <c r="AD2" s="286"/>
      <c r="AE2" s="286"/>
    </row>
    <row r="3" spans="1:62" ht="15" customHeight="1" x14ac:dyDescent="0.2">
      <c r="A3" s="311" t="s">
        <v>297</v>
      </c>
      <c r="B3" s="311"/>
      <c r="C3" s="311"/>
      <c r="D3" s="311"/>
      <c r="E3" s="311"/>
      <c r="F3" s="311"/>
      <c r="G3" s="311"/>
      <c r="H3" s="311"/>
      <c r="I3" s="311"/>
      <c r="J3" s="311"/>
      <c r="K3" s="311"/>
      <c r="L3" s="311"/>
      <c r="M3" s="311"/>
      <c r="N3" s="311"/>
      <c r="O3" s="311"/>
      <c r="P3" s="311"/>
      <c r="Q3" s="311"/>
      <c r="R3" s="311"/>
      <c r="S3" s="311"/>
      <c r="T3" s="311"/>
      <c r="U3" s="311"/>
      <c r="V3" s="311"/>
      <c r="W3" s="311"/>
      <c r="X3" s="311"/>
      <c r="Y3" s="311"/>
      <c r="Z3" s="311"/>
      <c r="AA3" s="311"/>
      <c r="AB3" s="311"/>
      <c r="AD3" s="311" t="s">
        <v>298</v>
      </c>
      <c r="AE3" s="311"/>
      <c r="AF3" s="311"/>
      <c r="AG3" s="311"/>
      <c r="AH3" s="311"/>
      <c r="AI3" s="311"/>
      <c r="AJ3" s="311"/>
      <c r="AK3" s="311"/>
      <c r="AL3" s="311"/>
      <c r="AM3" s="311"/>
      <c r="AN3" s="311"/>
      <c r="AO3" s="311"/>
      <c r="AP3" s="311"/>
      <c r="AQ3" s="311"/>
      <c r="AR3" s="311"/>
      <c r="AS3" s="311"/>
      <c r="AT3" s="311"/>
      <c r="AU3" s="311"/>
      <c r="AV3" s="311"/>
      <c r="AW3" s="311"/>
      <c r="AX3" s="311"/>
      <c r="AY3" s="311"/>
      <c r="AZ3" s="311"/>
      <c r="BA3" s="311"/>
      <c r="BB3" s="311"/>
      <c r="BC3" s="311"/>
      <c r="BD3" s="311"/>
      <c r="BE3" s="311"/>
    </row>
    <row r="4" spans="1:62" ht="15" customHeight="1" x14ac:dyDescent="0.2">
      <c r="A4" s="312" t="s">
        <v>137</v>
      </c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312"/>
      <c r="M4" s="312"/>
      <c r="N4" s="312"/>
      <c r="O4" s="312"/>
      <c r="P4" s="312"/>
      <c r="Q4" s="312"/>
      <c r="R4" s="312"/>
      <c r="S4" s="312"/>
      <c r="T4" s="312"/>
      <c r="U4" s="312"/>
      <c r="V4" s="312"/>
      <c r="W4" s="312"/>
      <c r="X4" s="312"/>
      <c r="Y4" s="312"/>
      <c r="Z4" s="312"/>
      <c r="AA4" s="312"/>
      <c r="AB4" s="312"/>
      <c r="AD4" s="312" t="s">
        <v>138</v>
      </c>
      <c r="AE4" s="312"/>
      <c r="AF4" s="312"/>
      <c r="AG4" s="312"/>
      <c r="AH4" s="312"/>
      <c r="AI4" s="312"/>
      <c r="AJ4" s="312"/>
      <c r="AK4" s="312"/>
      <c r="AL4" s="312"/>
      <c r="AM4" s="312"/>
      <c r="AN4" s="312"/>
      <c r="AO4" s="312"/>
      <c r="AP4" s="312"/>
      <c r="AQ4" s="312"/>
      <c r="AR4" s="312"/>
      <c r="AS4" s="312"/>
      <c r="AT4" s="312"/>
      <c r="AU4" s="312"/>
      <c r="AV4" s="312"/>
      <c r="AW4" s="312"/>
      <c r="AX4" s="312"/>
      <c r="AY4" s="312"/>
      <c r="AZ4" s="312"/>
      <c r="BA4" s="312"/>
      <c r="BB4" s="312"/>
      <c r="BC4" s="312"/>
      <c r="BD4" s="312"/>
      <c r="BE4" s="312"/>
    </row>
    <row r="5" spans="1:62" ht="15" customHeight="1" x14ac:dyDescent="0.2">
      <c r="A5" s="307" t="s">
        <v>257</v>
      </c>
      <c r="B5" s="307"/>
      <c r="C5" s="307"/>
      <c r="D5" s="307"/>
      <c r="E5" s="307"/>
      <c r="F5" s="307"/>
      <c r="G5" s="307"/>
      <c r="H5" s="307"/>
      <c r="I5" s="307"/>
      <c r="J5" s="307"/>
      <c r="K5" s="307"/>
      <c r="L5" s="307"/>
      <c r="M5" s="307"/>
      <c r="N5" s="307"/>
      <c r="O5" s="307"/>
      <c r="P5" s="307"/>
      <c r="Q5" s="307"/>
      <c r="R5" s="307"/>
      <c r="S5" s="307"/>
      <c r="T5" s="307"/>
      <c r="U5" s="307"/>
      <c r="V5" s="307"/>
      <c r="W5" s="307"/>
      <c r="X5" s="307"/>
      <c r="Y5" s="307"/>
      <c r="Z5" s="307"/>
      <c r="AA5" s="307"/>
      <c r="AB5" s="307"/>
      <c r="AD5" s="307" t="s">
        <v>257</v>
      </c>
      <c r="AE5" s="307"/>
      <c r="AF5" s="307"/>
      <c r="AG5" s="307"/>
      <c r="AH5" s="307"/>
      <c r="AI5" s="307"/>
      <c r="AJ5" s="307"/>
      <c r="AK5" s="307"/>
      <c r="AL5" s="307"/>
      <c r="AM5" s="307"/>
      <c r="AN5" s="307"/>
      <c r="AO5" s="307"/>
      <c r="AP5" s="307"/>
      <c r="AQ5" s="307"/>
      <c r="AR5" s="307"/>
      <c r="AS5" s="307"/>
      <c r="AT5" s="307"/>
      <c r="AU5" s="307"/>
      <c r="AV5" s="307"/>
      <c r="AW5" s="307"/>
      <c r="AX5" s="307"/>
      <c r="AY5" s="307"/>
      <c r="AZ5" s="307"/>
      <c r="BA5" s="307"/>
      <c r="BB5" s="307"/>
      <c r="BC5" s="307"/>
      <c r="BD5" s="307"/>
      <c r="BE5" s="307"/>
      <c r="BF5" s="104"/>
    </row>
    <row r="6" spans="1:62" ht="15" customHeight="1" x14ac:dyDescent="0.2">
      <c r="A6" s="307" t="s">
        <v>268</v>
      </c>
      <c r="B6" s="307"/>
      <c r="C6" s="307"/>
      <c r="D6" s="307"/>
      <c r="E6" s="307"/>
      <c r="F6" s="307"/>
      <c r="G6" s="307"/>
      <c r="H6" s="307"/>
      <c r="I6" s="307"/>
      <c r="J6" s="307"/>
      <c r="K6" s="307"/>
      <c r="L6" s="307"/>
      <c r="M6" s="307"/>
      <c r="N6" s="307"/>
      <c r="O6" s="307"/>
      <c r="P6" s="307"/>
      <c r="Q6" s="307"/>
      <c r="R6" s="307"/>
      <c r="S6" s="307"/>
      <c r="T6" s="307"/>
      <c r="U6" s="307"/>
      <c r="V6" s="307"/>
      <c r="W6" s="307"/>
      <c r="X6" s="307"/>
      <c r="Y6" s="307"/>
      <c r="Z6" s="307"/>
      <c r="AA6" s="307"/>
      <c r="AB6" s="307"/>
      <c r="AD6" s="307" t="s">
        <v>268</v>
      </c>
      <c r="AE6" s="307"/>
      <c r="AF6" s="307"/>
      <c r="AG6" s="307"/>
      <c r="AH6" s="307"/>
      <c r="AI6" s="307"/>
      <c r="AJ6" s="307"/>
      <c r="AK6" s="307"/>
      <c r="AL6" s="307"/>
      <c r="AM6" s="307"/>
      <c r="AN6" s="307"/>
      <c r="AO6" s="307"/>
      <c r="AP6" s="307"/>
      <c r="AQ6" s="307"/>
      <c r="AR6" s="307"/>
      <c r="AS6" s="307"/>
      <c r="AT6" s="307"/>
      <c r="AU6" s="307"/>
      <c r="AV6" s="307"/>
      <c r="AW6" s="307"/>
      <c r="AX6" s="307"/>
      <c r="AY6" s="307"/>
      <c r="AZ6" s="307"/>
      <c r="BA6" s="307"/>
      <c r="BB6" s="307"/>
      <c r="BC6" s="307"/>
      <c r="BD6" s="307"/>
      <c r="BE6" s="307"/>
      <c r="BF6" s="104"/>
    </row>
    <row r="7" spans="1:62" ht="15" customHeight="1" x14ac:dyDescent="0.2">
      <c r="A7" s="307" t="s">
        <v>250</v>
      </c>
      <c r="B7" s="307"/>
      <c r="C7" s="307"/>
      <c r="D7" s="307"/>
      <c r="E7" s="307"/>
      <c r="F7" s="307"/>
      <c r="G7" s="307"/>
      <c r="H7" s="307"/>
      <c r="I7" s="307"/>
      <c r="J7" s="307"/>
      <c r="K7" s="307"/>
      <c r="L7" s="307"/>
      <c r="M7" s="307"/>
      <c r="N7" s="307"/>
      <c r="O7" s="307"/>
      <c r="P7" s="307"/>
      <c r="Q7" s="307"/>
      <c r="R7" s="307"/>
      <c r="S7" s="307"/>
      <c r="T7" s="307"/>
      <c r="U7" s="307"/>
      <c r="V7" s="307"/>
      <c r="W7" s="307"/>
      <c r="X7" s="307"/>
      <c r="Y7" s="307"/>
      <c r="Z7" s="307"/>
      <c r="AA7" s="307"/>
      <c r="AB7" s="307"/>
      <c r="AD7" s="307" t="s">
        <v>250</v>
      </c>
      <c r="AE7" s="307"/>
      <c r="AF7" s="307"/>
      <c r="AG7" s="307"/>
      <c r="AH7" s="307"/>
      <c r="AI7" s="307"/>
      <c r="AJ7" s="307"/>
      <c r="AK7" s="307"/>
      <c r="AL7" s="307"/>
      <c r="AM7" s="307"/>
      <c r="AN7" s="307"/>
      <c r="AO7" s="307"/>
      <c r="AP7" s="307"/>
      <c r="AQ7" s="307"/>
      <c r="AR7" s="307"/>
      <c r="AS7" s="307"/>
      <c r="AT7" s="307"/>
      <c r="AU7" s="307"/>
      <c r="AV7" s="307"/>
      <c r="AW7" s="307"/>
      <c r="AX7" s="307"/>
      <c r="AY7" s="307"/>
      <c r="AZ7" s="307"/>
      <c r="BA7" s="307"/>
      <c r="BB7" s="307"/>
      <c r="BC7" s="307"/>
      <c r="BD7" s="307"/>
      <c r="BE7" s="307"/>
      <c r="BF7" s="104"/>
    </row>
    <row r="8" spans="1:62" ht="15" customHeight="1" x14ac:dyDescent="0.2">
      <c r="A8" s="307" t="s">
        <v>259</v>
      </c>
      <c r="B8" s="307"/>
      <c r="C8" s="307"/>
      <c r="D8" s="307"/>
      <c r="E8" s="307"/>
      <c r="F8" s="307"/>
      <c r="G8" s="307"/>
      <c r="H8" s="307"/>
      <c r="I8" s="307"/>
      <c r="J8" s="307"/>
      <c r="K8" s="307"/>
      <c r="L8" s="307"/>
      <c r="M8" s="307"/>
      <c r="N8" s="307"/>
      <c r="O8" s="307"/>
      <c r="P8" s="307"/>
      <c r="Q8" s="307"/>
      <c r="R8" s="307"/>
      <c r="S8" s="307"/>
      <c r="T8" s="307"/>
      <c r="U8" s="307"/>
      <c r="V8" s="307"/>
      <c r="W8" s="307"/>
      <c r="X8" s="307"/>
      <c r="Y8" s="307"/>
      <c r="Z8" s="307"/>
      <c r="AA8" s="307"/>
      <c r="AB8" s="307"/>
      <c r="AD8" s="307" t="s">
        <v>259</v>
      </c>
      <c r="AE8" s="307"/>
      <c r="AF8" s="307"/>
      <c r="AG8" s="307"/>
      <c r="AH8" s="307"/>
      <c r="AI8" s="307"/>
      <c r="AJ8" s="307"/>
      <c r="AK8" s="307"/>
      <c r="AL8" s="307"/>
      <c r="AM8" s="307"/>
      <c r="AN8" s="307"/>
      <c r="AO8" s="307"/>
      <c r="AP8" s="307"/>
      <c r="AQ8" s="307"/>
      <c r="AR8" s="307"/>
      <c r="AS8" s="307"/>
      <c r="AT8" s="307"/>
      <c r="AU8" s="307"/>
      <c r="AV8" s="307"/>
      <c r="AW8" s="307"/>
      <c r="AX8" s="307"/>
      <c r="AY8" s="307"/>
      <c r="AZ8" s="307"/>
      <c r="BA8" s="307"/>
      <c r="BB8" s="307"/>
      <c r="BC8" s="307"/>
      <c r="BD8" s="307"/>
      <c r="BE8" s="307"/>
      <c r="BF8" s="104"/>
    </row>
    <row r="9" spans="1:62" ht="15" customHeight="1" thickBot="1" x14ac:dyDescent="0.25">
      <c r="A9" s="102"/>
      <c r="B9" s="145"/>
      <c r="C9" s="102"/>
      <c r="D9" s="102"/>
      <c r="E9" s="102"/>
      <c r="F9" s="103"/>
      <c r="G9" s="102"/>
      <c r="H9" s="102"/>
      <c r="I9" s="102"/>
      <c r="J9" s="102"/>
      <c r="K9" s="102"/>
      <c r="L9" s="102"/>
      <c r="M9" s="102"/>
      <c r="N9" s="102"/>
      <c r="O9" s="102"/>
      <c r="P9" s="102"/>
      <c r="Q9" s="102"/>
      <c r="R9" s="102"/>
      <c r="S9" s="102"/>
      <c r="T9" s="102"/>
      <c r="U9" s="102"/>
      <c r="V9" s="102"/>
      <c r="W9" s="102"/>
      <c r="X9" s="102"/>
      <c r="Y9" s="102"/>
      <c r="Z9" s="102"/>
      <c r="AA9" s="102"/>
      <c r="AB9" s="102"/>
      <c r="AD9" s="102"/>
      <c r="AE9" s="145"/>
      <c r="AF9" s="102"/>
      <c r="AG9" s="102"/>
      <c r="AH9" s="102"/>
      <c r="AI9" s="103"/>
      <c r="AJ9" s="102"/>
      <c r="AK9" s="102"/>
      <c r="AL9" s="102"/>
      <c r="AM9" s="102"/>
      <c r="AN9" s="102"/>
      <c r="AO9" s="102"/>
      <c r="AP9" s="102"/>
      <c r="AQ9" s="102"/>
      <c r="AR9" s="102"/>
      <c r="AS9" s="102"/>
      <c r="AT9" s="102"/>
      <c r="AU9" s="102"/>
      <c r="AV9" s="102"/>
      <c r="AW9" s="102"/>
      <c r="AX9" s="102"/>
      <c r="AY9" s="102"/>
      <c r="AZ9" s="102"/>
      <c r="BA9" s="102"/>
      <c r="BB9" s="102"/>
      <c r="BC9" s="102"/>
      <c r="BD9" s="102"/>
      <c r="BE9" s="102"/>
      <c r="BF9" s="104"/>
    </row>
    <row r="10" spans="1:62" ht="15" customHeight="1" x14ac:dyDescent="0.2">
      <c r="A10" s="309" t="s">
        <v>264</v>
      </c>
      <c r="B10" s="302" t="s">
        <v>265</v>
      </c>
      <c r="C10" s="302"/>
      <c r="D10" s="302"/>
      <c r="E10" s="111"/>
      <c r="F10" s="302" t="s">
        <v>116</v>
      </c>
      <c r="G10" s="302"/>
      <c r="H10" s="302"/>
      <c r="I10" s="111"/>
      <c r="J10" s="302" t="s">
        <v>117</v>
      </c>
      <c r="K10" s="302"/>
      <c r="L10" s="302"/>
      <c r="M10" s="111"/>
      <c r="N10" s="302" t="s">
        <v>118</v>
      </c>
      <c r="O10" s="302"/>
      <c r="P10" s="302"/>
      <c r="Q10" s="111"/>
      <c r="R10" s="302" t="s">
        <v>119</v>
      </c>
      <c r="S10" s="302"/>
      <c r="T10" s="302"/>
      <c r="U10" s="111"/>
      <c r="V10" s="302" t="s">
        <v>120</v>
      </c>
      <c r="W10" s="302"/>
      <c r="X10" s="302"/>
      <c r="Y10" s="111"/>
      <c r="Z10" s="302" t="s">
        <v>121</v>
      </c>
      <c r="AA10" s="302"/>
      <c r="AB10" s="302"/>
      <c r="AD10" s="309" t="s">
        <v>264</v>
      </c>
      <c r="AE10" s="302" t="s">
        <v>265</v>
      </c>
      <c r="AF10" s="302"/>
      <c r="AG10" s="302"/>
      <c r="AH10" s="111"/>
      <c r="AI10" s="302" t="s">
        <v>116</v>
      </c>
      <c r="AJ10" s="302"/>
      <c r="AK10" s="302"/>
      <c r="AL10" s="111"/>
      <c r="AM10" s="302" t="s">
        <v>117</v>
      </c>
      <c r="AN10" s="302"/>
      <c r="AO10" s="302"/>
      <c r="AP10" s="111"/>
      <c r="AQ10" s="302" t="s">
        <v>118</v>
      </c>
      <c r="AR10" s="302"/>
      <c r="AS10" s="302"/>
      <c r="AT10" s="111"/>
      <c r="AU10" s="302" t="s">
        <v>119</v>
      </c>
      <c r="AV10" s="302"/>
      <c r="AW10" s="302"/>
      <c r="AX10" s="111"/>
      <c r="AY10" s="302" t="s">
        <v>120</v>
      </c>
      <c r="AZ10" s="302"/>
      <c r="BA10" s="302"/>
      <c r="BB10" s="111"/>
      <c r="BC10" s="302" t="s">
        <v>121</v>
      </c>
      <c r="BD10" s="302"/>
      <c r="BE10" s="302"/>
      <c r="BF10" s="104"/>
    </row>
    <row r="11" spans="1:62" ht="15" customHeight="1" thickBot="1" x14ac:dyDescent="0.25">
      <c r="A11" s="310"/>
      <c r="B11" s="112" t="s">
        <v>70</v>
      </c>
      <c r="C11" s="112" t="s">
        <v>71</v>
      </c>
      <c r="D11" s="112" t="s">
        <v>72</v>
      </c>
      <c r="E11" s="113"/>
      <c r="F11" s="112" t="s">
        <v>70</v>
      </c>
      <c r="G11" s="112" t="s">
        <v>71</v>
      </c>
      <c r="H11" s="112" t="s">
        <v>72</v>
      </c>
      <c r="I11" s="113"/>
      <c r="J11" s="112" t="s">
        <v>70</v>
      </c>
      <c r="K11" s="112" t="s">
        <v>71</v>
      </c>
      <c r="L11" s="112" t="s">
        <v>72</v>
      </c>
      <c r="M11" s="113"/>
      <c r="N11" s="112" t="s">
        <v>70</v>
      </c>
      <c r="O11" s="112" t="s">
        <v>71</v>
      </c>
      <c r="P11" s="112" t="s">
        <v>72</v>
      </c>
      <c r="Q11" s="113"/>
      <c r="R11" s="112" t="s">
        <v>70</v>
      </c>
      <c r="S11" s="112" t="s">
        <v>71</v>
      </c>
      <c r="T11" s="112" t="s">
        <v>72</v>
      </c>
      <c r="U11" s="113"/>
      <c r="V11" s="112" t="s">
        <v>70</v>
      </c>
      <c r="W11" s="112" t="s">
        <v>71</v>
      </c>
      <c r="X11" s="112" t="s">
        <v>72</v>
      </c>
      <c r="Y11" s="113"/>
      <c r="Z11" s="112" t="s">
        <v>70</v>
      </c>
      <c r="AA11" s="112" t="s">
        <v>71</v>
      </c>
      <c r="AB11" s="112" t="s">
        <v>72</v>
      </c>
      <c r="AD11" s="310"/>
      <c r="AE11" s="112" t="s">
        <v>70</v>
      </c>
      <c r="AF11" s="112" t="s">
        <v>71</v>
      </c>
      <c r="AG11" s="112" t="s">
        <v>72</v>
      </c>
      <c r="AH11" s="113"/>
      <c r="AI11" s="112" t="s">
        <v>70</v>
      </c>
      <c r="AJ11" s="112" t="s">
        <v>71</v>
      </c>
      <c r="AK11" s="112" t="s">
        <v>72</v>
      </c>
      <c r="AL11" s="113"/>
      <c r="AM11" s="112" t="s">
        <v>70</v>
      </c>
      <c r="AN11" s="112" t="s">
        <v>71</v>
      </c>
      <c r="AO11" s="112" t="s">
        <v>72</v>
      </c>
      <c r="AP11" s="113"/>
      <c r="AQ11" s="112" t="s">
        <v>70</v>
      </c>
      <c r="AR11" s="112" t="s">
        <v>71</v>
      </c>
      <c r="AS11" s="112" t="s">
        <v>72</v>
      </c>
      <c r="AT11" s="113"/>
      <c r="AU11" s="112" t="s">
        <v>70</v>
      </c>
      <c r="AV11" s="112" t="s">
        <v>71</v>
      </c>
      <c r="AW11" s="112" t="s">
        <v>72</v>
      </c>
      <c r="AX11" s="113"/>
      <c r="AY11" s="112" t="s">
        <v>70</v>
      </c>
      <c r="AZ11" s="112" t="s">
        <v>71</v>
      </c>
      <c r="BA11" s="112" t="s">
        <v>72</v>
      </c>
      <c r="BB11" s="113"/>
      <c r="BC11" s="112" t="s">
        <v>70</v>
      </c>
      <c r="BD11" s="112" t="s">
        <v>71</v>
      </c>
      <c r="BE11" s="112" t="s">
        <v>72</v>
      </c>
      <c r="BF11" s="104"/>
    </row>
    <row r="12" spans="1:62" ht="15" customHeight="1" x14ac:dyDescent="0.2">
      <c r="A12" s="129"/>
      <c r="B12" s="115"/>
      <c r="C12" s="115"/>
      <c r="D12" s="115"/>
      <c r="E12" s="116"/>
      <c r="F12" s="115"/>
      <c r="G12" s="115"/>
      <c r="H12" s="115"/>
      <c r="I12" s="116"/>
      <c r="J12" s="115"/>
      <c r="K12" s="115"/>
      <c r="L12" s="115"/>
      <c r="M12" s="116"/>
      <c r="N12" s="115"/>
      <c r="O12" s="115"/>
      <c r="P12" s="115"/>
      <c r="Q12" s="116"/>
      <c r="R12" s="115"/>
      <c r="S12" s="115"/>
      <c r="T12" s="115"/>
      <c r="U12" s="116"/>
      <c r="V12" s="115"/>
      <c r="W12" s="115"/>
      <c r="X12" s="115"/>
      <c r="Y12" s="116"/>
      <c r="Z12" s="115"/>
      <c r="AA12" s="115"/>
      <c r="AB12" s="115"/>
      <c r="AD12" s="106"/>
      <c r="AE12" s="100"/>
      <c r="AF12" s="100"/>
      <c r="AG12" s="100"/>
      <c r="AH12" s="101"/>
      <c r="AI12" s="100"/>
      <c r="AJ12" s="100"/>
      <c r="AK12" s="100"/>
      <c r="AL12" s="101"/>
      <c r="AM12" s="100"/>
      <c r="AN12" s="100"/>
      <c r="AO12" s="100"/>
      <c r="AP12" s="101"/>
      <c r="AQ12" s="100"/>
      <c r="AR12" s="100"/>
      <c r="AS12" s="100"/>
      <c r="AT12" s="101"/>
      <c r="AU12" s="100"/>
      <c r="AV12" s="100"/>
      <c r="AW12" s="100"/>
      <c r="AX12" s="101"/>
      <c r="AY12" s="100"/>
      <c r="AZ12" s="100"/>
      <c r="BA12" s="100"/>
      <c r="BB12" s="101"/>
      <c r="BC12" s="100"/>
      <c r="BD12" s="100"/>
      <c r="BE12" s="100"/>
    </row>
    <row r="13" spans="1:62" s="158" customFormat="1" ht="15" customHeight="1" x14ac:dyDescent="0.25">
      <c r="A13" s="154" t="s">
        <v>266</v>
      </c>
      <c r="B13" s="156">
        <f>+F13+J13+N13+R13+V13+Z13</f>
        <v>182680</v>
      </c>
      <c r="C13" s="156">
        <f>+G13+K13+O13+S13+W13+AA13</f>
        <v>84530</v>
      </c>
      <c r="D13" s="156">
        <f>+H13+L13+P13+T13+X13+AB13</f>
        <v>98150</v>
      </c>
      <c r="E13" s="156"/>
      <c r="F13" s="156">
        <f>SUM(F15:F41)</f>
        <v>43456</v>
      </c>
      <c r="G13" s="156">
        <f>SUM(G15:G41)</f>
        <v>20936</v>
      </c>
      <c r="H13" s="156">
        <f>SUM(H15:H41)</f>
        <v>22520</v>
      </c>
      <c r="I13" s="156"/>
      <c r="J13" s="156">
        <f>SUM(J15:J41)</f>
        <v>34892</v>
      </c>
      <c r="K13" s="156">
        <f>SUM(K15:K41)</f>
        <v>16351</v>
      </c>
      <c r="L13" s="156">
        <f>SUM(L15:L41)</f>
        <v>18541</v>
      </c>
      <c r="M13" s="156"/>
      <c r="N13" s="156">
        <f>SUM(N15:N41)</f>
        <v>34404</v>
      </c>
      <c r="O13" s="156">
        <f>SUM(O15:O41)</f>
        <v>15823</v>
      </c>
      <c r="P13" s="156">
        <f>SUM(P15:P41)</f>
        <v>18581</v>
      </c>
      <c r="Q13" s="156"/>
      <c r="R13" s="156">
        <f>SUM(R15:R41)</f>
        <v>28967</v>
      </c>
      <c r="S13" s="156">
        <f>SUM(S15:S41)</f>
        <v>13010</v>
      </c>
      <c r="T13" s="156">
        <f>SUM(T15:T41)</f>
        <v>15957</v>
      </c>
      <c r="U13" s="156"/>
      <c r="V13" s="156">
        <f>SUM(V15:V41)</f>
        <v>31847</v>
      </c>
      <c r="W13" s="156">
        <f>SUM(W15:W41)</f>
        <v>14356</v>
      </c>
      <c r="X13" s="156">
        <f>SUM(X15:X41)</f>
        <v>17491</v>
      </c>
      <c r="Y13" s="156"/>
      <c r="Z13" s="156">
        <f>SUM(Z15:Z41)</f>
        <v>9114</v>
      </c>
      <c r="AA13" s="156">
        <f>SUM(AA15:AA41)</f>
        <v>4054</v>
      </c>
      <c r="AB13" s="156">
        <f>SUM(AB15:AB41)</f>
        <v>5060</v>
      </c>
      <c r="AD13" s="154" t="s">
        <v>266</v>
      </c>
      <c r="AE13" s="162">
        <f>+B13/(B13+B59+B106)*100</f>
        <v>61.017809665050038</v>
      </c>
      <c r="AF13" s="162">
        <f>+C13/(C13+C59+C106)*100</f>
        <v>57.038941409070354</v>
      </c>
      <c r="AG13" s="162">
        <f>+D13/(D13+D59+D106)*100</f>
        <v>64.917885323861867</v>
      </c>
      <c r="AH13" s="163"/>
      <c r="AI13" s="162">
        <f>+F13/(F13+F59+F106)*100</f>
        <v>57.175938108520604</v>
      </c>
      <c r="AJ13" s="162">
        <f>+G13/(G13+G59+G106)*100</f>
        <v>53.072399107686067</v>
      </c>
      <c r="AK13" s="162">
        <f>+H13/(H13+H59+H106)*100</f>
        <v>61.604114235693189</v>
      </c>
      <c r="AL13" s="163"/>
      <c r="AM13" s="162">
        <f>+J13/(J13+J59+J106)*100</f>
        <v>55.412272900520897</v>
      </c>
      <c r="AN13" s="162">
        <f>+K13/(K13+K59+K106)*100</f>
        <v>51.348805074898721</v>
      </c>
      <c r="AO13" s="162">
        <f>+L13/(L13+L59+L106)*100</f>
        <v>59.569477911646587</v>
      </c>
      <c r="AP13" s="163"/>
      <c r="AQ13" s="162">
        <f>+N13/(N13+N59+N106)*100</f>
        <v>64.828807778552459</v>
      </c>
      <c r="AR13" s="162">
        <f>+O13/(O13+O59+O106)*100</f>
        <v>60.585059539763378</v>
      </c>
      <c r="AS13" s="162">
        <f>+P13/(P13+P59+P106)*100</f>
        <v>68.941080439299498</v>
      </c>
      <c r="AT13" s="163"/>
      <c r="AU13" s="162">
        <f>+R13/(R13+R59+R106)*100</f>
        <v>54.607321946989408</v>
      </c>
      <c r="AV13" s="162">
        <f>+S13/(S13+S59+S106)*100</f>
        <v>50.808404280246819</v>
      </c>
      <c r="AW13" s="162">
        <f>+T13/(T13+T59+T106)*100</f>
        <v>58.152332361516038</v>
      </c>
      <c r="AX13" s="163"/>
      <c r="AY13" s="162">
        <f>+V13/(V13+V59+V106)*100</f>
        <v>74.019755955839628</v>
      </c>
      <c r="AZ13" s="162">
        <f>+W13/(W13+W59+W106)*100</f>
        <v>71.551036682615631</v>
      </c>
      <c r="BA13" s="162">
        <f>+X13/(X13+X59+X106)*100</f>
        <v>76.17699577544532</v>
      </c>
      <c r="BB13" s="163"/>
      <c r="BC13" s="162">
        <f>+Z13/(Z13+Z59+Z106)*100</f>
        <v>80.826534231997158</v>
      </c>
      <c r="BD13" s="162">
        <f>+AA13/(AA13+AA59+AA106)*100</f>
        <v>79.195155303770264</v>
      </c>
      <c r="BE13" s="162">
        <f>+AB13/(AB13+AB59+AB106)*100</f>
        <v>82.182881273347405</v>
      </c>
      <c r="BF13" s="99"/>
      <c r="BG13" s="99"/>
      <c r="BH13" s="99"/>
      <c r="BI13" s="99"/>
      <c r="BJ13" s="99"/>
    </row>
    <row r="14" spans="1:62" ht="15" customHeight="1" x14ac:dyDescent="0.2">
      <c r="A14" s="110"/>
      <c r="B14" s="148"/>
      <c r="C14" s="148"/>
      <c r="D14" s="148"/>
      <c r="E14" s="148"/>
      <c r="F14" s="148"/>
      <c r="G14" s="148"/>
      <c r="H14" s="148"/>
      <c r="I14" s="148"/>
      <c r="J14" s="148"/>
      <c r="K14" s="148"/>
      <c r="L14" s="148"/>
      <c r="M14" s="148"/>
      <c r="N14" s="148"/>
      <c r="O14" s="148"/>
      <c r="P14" s="148"/>
      <c r="Q14" s="148"/>
      <c r="R14" s="148"/>
      <c r="S14" s="148"/>
      <c r="T14" s="148"/>
      <c r="U14" s="148"/>
      <c r="V14" s="148"/>
      <c r="W14" s="148"/>
      <c r="X14" s="148"/>
      <c r="Y14" s="148"/>
      <c r="Z14" s="148"/>
      <c r="AA14" s="148"/>
      <c r="AB14" s="148"/>
      <c r="AD14" s="110"/>
      <c r="AE14" s="146"/>
      <c r="AF14" s="146"/>
      <c r="AG14" s="146"/>
      <c r="AH14" s="146"/>
      <c r="AI14" s="146"/>
      <c r="AJ14" s="146"/>
      <c r="AK14" s="146"/>
      <c r="AL14" s="146"/>
      <c r="AM14" s="146"/>
      <c r="AN14" s="146"/>
      <c r="AO14" s="146"/>
      <c r="AP14" s="146"/>
      <c r="AQ14" s="146"/>
      <c r="AR14" s="146"/>
      <c r="AS14" s="146"/>
      <c r="AT14" s="146"/>
      <c r="AU14" s="146"/>
      <c r="AV14" s="146"/>
      <c r="AW14" s="146"/>
      <c r="AX14" s="146"/>
      <c r="AY14" s="146"/>
      <c r="AZ14" s="146"/>
      <c r="BA14" s="146"/>
      <c r="BB14" s="146"/>
      <c r="BC14" s="146"/>
      <c r="BD14" s="146"/>
      <c r="BE14" s="146"/>
    </row>
    <row r="15" spans="1:62" ht="15" customHeight="1" x14ac:dyDescent="0.2">
      <c r="A15" s="110" t="s">
        <v>79</v>
      </c>
      <c r="B15" s="175">
        <f>+'C56-C61'!B15+'C67-C72'!B15</f>
        <v>11377</v>
      </c>
      <c r="C15" s="175">
        <f>+'C56-C61'!C15+'C67-C72'!C15</f>
        <v>5642</v>
      </c>
      <c r="D15" s="175">
        <f>+'C56-C61'!D15+'C67-C72'!D15</f>
        <v>5735</v>
      </c>
      <c r="E15" s="121"/>
      <c r="F15" s="175">
        <f>+'C56-C61'!F15+'C67-C72'!F15</f>
        <v>2732</v>
      </c>
      <c r="G15" s="175">
        <f>+'C56-C61'!G15+'C67-C72'!G15</f>
        <v>1477</v>
      </c>
      <c r="H15" s="175">
        <f>+'C56-C61'!H15+'C67-C72'!H15</f>
        <v>1255</v>
      </c>
      <c r="I15" s="121"/>
      <c r="J15" s="175">
        <f>+'C56-C61'!J15+'C67-C72'!J15</f>
        <v>2111</v>
      </c>
      <c r="K15" s="175">
        <f>+'C56-C61'!K15+'C67-C72'!K15</f>
        <v>1050</v>
      </c>
      <c r="L15" s="175">
        <f>+'C56-C61'!L15+'C67-C72'!L15</f>
        <v>1061</v>
      </c>
      <c r="M15" s="121"/>
      <c r="N15" s="175">
        <f>+'C56-C61'!N15+'C67-C72'!N15</f>
        <v>2257</v>
      </c>
      <c r="O15" s="175">
        <f>+'C56-C61'!O15+'C67-C72'!O15</f>
        <v>1027</v>
      </c>
      <c r="P15" s="175">
        <f>+'C56-C61'!P15+'C67-C72'!P15</f>
        <v>1230</v>
      </c>
      <c r="Q15" s="121"/>
      <c r="R15" s="175">
        <f>+'C56-C61'!R15+'C67-C72'!R15</f>
        <v>1731</v>
      </c>
      <c r="S15" s="175">
        <f>+'C56-C61'!S15+'C67-C72'!S15</f>
        <v>860</v>
      </c>
      <c r="T15" s="175">
        <f>+'C56-C61'!T15+'C67-C72'!T15</f>
        <v>871</v>
      </c>
      <c r="U15" s="121"/>
      <c r="V15" s="175">
        <f>+'C56-C61'!V15+'C67-C72'!V15</f>
        <v>1980</v>
      </c>
      <c r="W15" s="175">
        <f>+'C56-C61'!W15+'C67-C72'!W15</f>
        <v>958</v>
      </c>
      <c r="X15" s="175">
        <f>+'C56-C61'!X15+'C67-C72'!X15</f>
        <v>1022</v>
      </c>
      <c r="Y15" s="121"/>
      <c r="Z15" s="175">
        <f>+'C56-C61'!Z15+'C67-C72'!Z15</f>
        <v>566</v>
      </c>
      <c r="AA15" s="175">
        <f>+'C56-C61'!AA15+'C67-C72'!AA15</f>
        <v>270</v>
      </c>
      <c r="AB15" s="175">
        <f>+'C56-C61'!AB15+'C67-C72'!AB15</f>
        <v>296</v>
      </c>
      <c r="AD15" s="110" t="s">
        <v>79</v>
      </c>
      <c r="AE15" s="105">
        <f t="shared" ref="AE15:AE41" si="0">+B15/(B15+B61+B108)*100</f>
        <v>56.321782178217816</v>
      </c>
      <c r="AF15" s="105">
        <f t="shared" ref="AF15:AF41" si="1">+C15/(C15+C61+C108)*100</f>
        <v>54.968823070927506</v>
      </c>
      <c r="AG15" s="105">
        <f t="shared" ref="AG15:AG41" si="2">+D15/(D15+D61+D108)*100</f>
        <v>57.719404186795487</v>
      </c>
      <c r="AH15" s="146"/>
      <c r="AI15" s="105">
        <f t="shared" ref="AI15:AI41" si="3">+F15/(F15+F61+F108)*100</f>
        <v>52.057926829268297</v>
      </c>
      <c r="AJ15" s="105">
        <f t="shared" ref="AJ15:AJ41" si="4">+G15/(G15+G61+G108)*100</f>
        <v>51.806383725008764</v>
      </c>
      <c r="AK15" s="105">
        <f t="shared" ref="AK15:AK41" si="5">+H15/(H15+H61+H108)*100</f>
        <v>52.35711305798916</v>
      </c>
      <c r="AL15" s="108"/>
      <c r="AM15" s="105">
        <f t="shared" ref="AM15:AM41" si="6">+J15/(J15+J61+J108)*100</f>
        <v>49.811231713072203</v>
      </c>
      <c r="AN15" s="105">
        <f t="shared" ref="AN15:AN41" si="7">+K15/(K15+K61+K108)*100</f>
        <v>48.928238583411002</v>
      </c>
      <c r="AO15" s="105">
        <f t="shared" ref="AO15:AO41" si="8">+L15/(L15+L61+L108)*100</f>
        <v>50.717017208413004</v>
      </c>
      <c r="AP15" s="108"/>
      <c r="AQ15" s="105">
        <f t="shared" ref="AQ15:AQ41" si="9">+N15/(N15+N61+N108)*100</f>
        <v>61.835616438356169</v>
      </c>
      <c r="AR15" s="105">
        <f t="shared" ref="AR15:AR41" si="10">+O15/(O15+O61+O108)*100</f>
        <v>57.374301675977655</v>
      </c>
      <c r="AS15" s="105">
        <f t="shared" ref="AS15:AS41" si="11">+P15/(P15+P61+P108)*100</f>
        <v>66.129032258064512</v>
      </c>
      <c r="AT15" s="108"/>
      <c r="AU15" s="105">
        <f t="shared" ref="AU15:AU41" si="12">+R15/(R15+R61+R108)*100</f>
        <v>47.778084460391938</v>
      </c>
      <c r="AV15" s="105">
        <f t="shared" ref="AV15:AV41" si="13">+S15/(S15+S61+S108)*100</f>
        <v>47.174986286341195</v>
      </c>
      <c r="AW15" s="105">
        <f t="shared" ref="AW15:AW41" si="14">+T15/(T15+T61+T108)*100</f>
        <v>48.388888888888886</v>
      </c>
      <c r="AX15" s="108"/>
      <c r="AY15" s="105">
        <f t="shared" ref="AY15:AY41" si="15">+V15/(V15+V61+V108)*100</f>
        <v>70.689039628704037</v>
      </c>
      <c r="AZ15" s="105">
        <f t="shared" ref="AZ15:AZ41" si="16">+W15/(W15+W61+W108)*100</f>
        <v>70.701107011070107</v>
      </c>
      <c r="BA15" s="105">
        <f t="shared" ref="BA15:BA41" si="17">+X15/(X15+X61+X108)*100</f>
        <v>70.677731673582301</v>
      </c>
      <c r="BB15" s="146"/>
      <c r="BC15" s="105">
        <f t="shared" ref="BC15:BC34" si="18">+Z15/(Z15+Z61+Z108)*100</f>
        <v>88.4375</v>
      </c>
      <c r="BD15" s="105">
        <f t="shared" ref="BD15:BD34" si="19">+AA15/(AA15+AA61+AA108)*100</f>
        <v>90.3010033444816</v>
      </c>
      <c r="BE15" s="105">
        <f t="shared" ref="BE15:BE34" si="20">+AB15/(AB15+AB61+AB108)*100</f>
        <v>86.803519061583572</v>
      </c>
    </row>
    <row r="16" spans="1:62" ht="15" customHeight="1" x14ac:dyDescent="0.2">
      <c r="A16" s="110" t="s">
        <v>80</v>
      </c>
      <c r="B16" s="175">
        <f>+'C56-C61'!B16+'C67-C72'!B16</f>
        <v>14142</v>
      </c>
      <c r="C16" s="175">
        <f>+'C56-C61'!C16+'C67-C72'!C16</f>
        <v>6598</v>
      </c>
      <c r="D16" s="175">
        <f>+'C56-C61'!D16+'C67-C72'!D16</f>
        <v>7544</v>
      </c>
      <c r="E16" s="121"/>
      <c r="F16" s="175">
        <f>+'C56-C61'!F16+'C67-C72'!F16</f>
        <v>3119</v>
      </c>
      <c r="G16" s="175">
        <f>+'C56-C61'!G16+'C67-C72'!G16</f>
        <v>1552</v>
      </c>
      <c r="H16" s="175">
        <f>+'C56-C61'!H16+'C67-C72'!H16</f>
        <v>1567</v>
      </c>
      <c r="I16" s="121"/>
      <c r="J16" s="175">
        <f>+'C56-C61'!J16+'C67-C72'!J16</f>
        <v>2750</v>
      </c>
      <c r="K16" s="175">
        <f>+'C56-C61'!K16+'C67-C72'!K16</f>
        <v>1268</v>
      </c>
      <c r="L16" s="175">
        <f>+'C56-C61'!L16+'C67-C72'!L16</f>
        <v>1482</v>
      </c>
      <c r="M16" s="121"/>
      <c r="N16" s="175">
        <f>+'C56-C61'!N16+'C67-C72'!N16</f>
        <v>2769</v>
      </c>
      <c r="O16" s="175">
        <f>+'C56-C61'!O16+'C67-C72'!O16</f>
        <v>1279</v>
      </c>
      <c r="P16" s="175">
        <f>+'C56-C61'!P16+'C67-C72'!P16</f>
        <v>1490</v>
      </c>
      <c r="Q16" s="121"/>
      <c r="R16" s="175">
        <f>+'C56-C61'!R16+'C67-C72'!R16</f>
        <v>2296</v>
      </c>
      <c r="S16" s="175">
        <f>+'C56-C61'!S16+'C67-C72'!S16</f>
        <v>1013</v>
      </c>
      <c r="T16" s="175">
        <f>+'C56-C61'!T16+'C67-C72'!T16</f>
        <v>1283</v>
      </c>
      <c r="U16" s="121"/>
      <c r="V16" s="175">
        <f>+'C56-C61'!V16+'C67-C72'!V16</f>
        <v>2650</v>
      </c>
      <c r="W16" s="175">
        <f>+'C56-C61'!W16+'C67-C72'!W16</f>
        <v>1236</v>
      </c>
      <c r="X16" s="175">
        <f>+'C56-C61'!X16+'C67-C72'!X16</f>
        <v>1414</v>
      </c>
      <c r="Y16" s="121"/>
      <c r="Z16" s="175">
        <f>+'C56-C61'!Z16+'C67-C72'!Z16</f>
        <v>558</v>
      </c>
      <c r="AA16" s="175">
        <f>+'C56-C61'!AA16+'C67-C72'!AA16</f>
        <v>250</v>
      </c>
      <c r="AB16" s="175">
        <f>+'C56-C61'!AB16+'C67-C72'!AB16</f>
        <v>308</v>
      </c>
      <c r="AD16" s="110" t="s">
        <v>80</v>
      </c>
      <c r="AE16" s="105">
        <f t="shared" si="0"/>
        <v>62.934448845178224</v>
      </c>
      <c r="AF16" s="105">
        <f t="shared" si="1"/>
        <v>58.884426595269964</v>
      </c>
      <c r="AG16" s="105">
        <f t="shared" si="2"/>
        <v>66.962542162258117</v>
      </c>
      <c r="AH16" s="146"/>
      <c r="AI16" s="105">
        <f t="shared" si="3"/>
        <v>57.56736803248431</v>
      </c>
      <c r="AJ16" s="105">
        <f t="shared" si="4"/>
        <v>54.938053097345133</v>
      </c>
      <c r="AK16" s="105">
        <f t="shared" si="5"/>
        <v>60.431932124951793</v>
      </c>
      <c r="AL16" s="108"/>
      <c r="AM16" s="105">
        <f t="shared" si="6"/>
        <v>58.460884353741491</v>
      </c>
      <c r="AN16" s="105">
        <f t="shared" si="7"/>
        <v>53.637901861252111</v>
      </c>
      <c r="AO16" s="105">
        <f t="shared" si="8"/>
        <v>63.333333333333329</v>
      </c>
      <c r="AP16" s="108"/>
      <c r="AQ16" s="105">
        <f t="shared" si="9"/>
        <v>66.514532788854197</v>
      </c>
      <c r="AR16" s="105">
        <f t="shared" si="10"/>
        <v>61.108456760630666</v>
      </c>
      <c r="AS16" s="105">
        <f t="shared" si="11"/>
        <v>71.980676328502412</v>
      </c>
      <c r="AT16" s="108"/>
      <c r="AU16" s="105">
        <f t="shared" si="12"/>
        <v>56.649395509499136</v>
      </c>
      <c r="AV16" s="105">
        <f t="shared" si="13"/>
        <v>51.44743524631793</v>
      </c>
      <c r="AW16" s="105">
        <f t="shared" si="14"/>
        <v>61.564299424184263</v>
      </c>
      <c r="AX16" s="108"/>
      <c r="AY16" s="105">
        <f t="shared" si="15"/>
        <v>75.541619156214367</v>
      </c>
      <c r="AZ16" s="105">
        <f t="shared" si="16"/>
        <v>73.879258816497313</v>
      </c>
      <c r="BA16" s="105">
        <f t="shared" si="17"/>
        <v>77.057220708446877</v>
      </c>
      <c r="BB16" s="146"/>
      <c r="BC16" s="105">
        <f t="shared" si="18"/>
        <v>89.28</v>
      </c>
      <c r="BD16" s="105">
        <f t="shared" si="19"/>
        <v>88.967971530249116</v>
      </c>
      <c r="BE16" s="105">
        <f t="shared" si="20"/>
        <v>89.534883720930239</v>
      </c>
    </row>
    <row r="17" spans="1:57" ht="15" customHeight="1" x14ac:dyDescent="0.2">
      <c r="A17" s="110" t="s">
        <v>81</v>
      </c>
      <c r="B17" s="175">
        <f>+'C56-C61'!B17+'C67-C72'!B17</f>
        <v>9525</v>
      </c>
      <c r="C17" s="175">
        <f>+'C56-C61'!C17+'C67-C72'!C17</f>
        <v>4188</v>
      </c>
      <c r="D17" s="175">
        <f>+'C56-C61'!D17+'C67-C72'!D17</f>
        <v>5337</v>
      </c>
      <c r="E17" s="121"/>
      <c r="F17" s="175">
        <f>+'C56-C61'!F17+'C67-C72'!F17</f>
        <v>1973</v>
      </c>
      <c r="G17" s="175">
        <f>+'C56-C61'!G17+'C67-C72'!G17</f>
        <v>885</v>
      </c>
      <c r="H17" s="175">
        <f>+'C56-C61'!H17+'C67-C72'!H17</f>
        <v>1088</v>
      </c>
      <c r="I17" s="121"/>
      <c r="J17" s="175">
        <f>+'C56-C61'!J17+'C67-C72'!J17</f>
        <v>1778</v>
      </c>
      <c r="K17" s="175">
        <f>+'C56-C61'!K17+'C67-C72'!K17</f>
        <v>785</v>
      </c>
      <c r="L17" s="175">
        <f>+'C56-C61'!L17+'C67-C72'!L17</f>
        <v>993</v>
      </c>
      <c r="M17" s="121"/>
      <c r="N17" s="175">
        <f>+'C56-C61'!N17+'C67-C72'!N17</f>
        <v>1831</v>
      </c>
      <c r="O17" s="175">
        <f>+'C56-C61'!O17+'C67-C72'!O17</f>
        <v>833</v>
      </c>
      <c r="P17" s="175">
        <f>+'C56-C61'!P17+'C67-C72'!P17</f>
        <v>998</v>
      </c>
      <c r="Q17" s="121"/>
      <c r="R17" s="175">
        <f>+'C56-C61'!R17+'C67-C72'!R17</f>
        <v>1594</v>
      </c>
      <c r="S17" s="175">
        <f>+'C56-C61'!S17+'C67-C72'!S17</f>
        <v>682</v>
      </c>
      <c r="T17" s="175">
        <f>+'C56-C61'!T17+'C67-C72'!T17</f>
        <v>912</v>
      </c>
      <c r="U17" s="121"/>
      <c r="V17" s="175">
        <f>+'C56-C61'!V17+'C67-C72'!V17</f>
        <v>1851</v>
      </c>
      <c r="W17" s="175">
        <f>+'C56-C61'!W17+'C67-C72'!W17</f>
        <v>822</v>
      </c>
      <c r="X17" s="175">
        <f>+'C56-C61'!X17+'C67-C72'!X17</f>
        <v>1029</v>
      </c>
      <c r="Y17" s="121"/>
      <c r="Z17" s="175">
        <f>+'C56-C61'!Z17+'C67-C72'!Z17</f>
        <v>498</v>
      </c>
      <c r="AA17" s="175">
        <f>+'C56-C61'!AA17+'C67-C72'!AA17</f>
        <v>181</v>
      </c>
      <c r="AB17" s="175">
        <f>+'C56-C61'!AB17+'C67-C72'!AB17</f>
        <v>317</v>
      </c>
      <c r="AD17" s="110" t="s">
        <v>81</v>
      </c>
      <c r="AE17" s="105">
        <f t="shared" si="0"/>
        <v>56.848701880035811</v>
      </c>
      <c r="AF17" s="105">
        <f t="shared" si="1"/>
        <v>51.876625789669276</v>
      </c>
      <c r="AG17" s="105">
        <f t="shared" si="2"/>
        <v>61.472011057360056</v>
      </c>
      <c r="AH17" s="146"/>
      <c r="AI17" s="105">
        <f t="shared" si="3"/>
        <v>44.198028673835125</v>
      </c>
      <c r="AJ17" s="105">
        <f t="shared" si="4"/>
        <v>39.072847682119203</v>
      </c>
      <c r="AK17" s="105">
        <f t="shared" si="5"/>
        <v>49.477035015916329</v>
      </c>
      <c r="AL17" s="108"/>
      <c r="AM17" s="105">
        <f t="shared" si="6"/>
        <v>50.785489860039988</v>
      </c>
      <c r="AN17" s="105">
        <f t="shared" si="7"/>
        <v>45.480880648899188</v>
      </c>
      <c r="AO17" s="105">
        <f t="shared" si="8"/>
        <v>55.943661971830984</v>
      </c>
      <c r="AP17" s="108"/>
      <c r="AQ17" s="105">
        <f t="shared" si="9"/>
        <v>62.813036020583191</v>
      </c>
      <c r="AR17" s="105">
        <f t="shared" si="10"/>
        <v>59.84195402298851</v>
      </c>
      <c r="AS17" s="105">
        <f t="shared" si="11"/>
        <v>65.528562048588313</v>
      </c>
      <c r="AT17" s="108"/>
      <c r="AU17" s="105">
        <f t="shared" si="12"/>
        <v>55.155709342560556</v>
      </c>
      <c r="AV17" s="105">
        <f t="shared" si="13"/>
        <v>49.277456647398843</v>
      </c>
      <c r="AW17" s="105">
        <f t="shared" si="14"/>
        <v>60.557768924302792</v>
      </c>
      <c r="AX17" s="108"/>
      <c r="AY17" s="105">
        <f t="shared" si="15"/>
        <v>76.836861768368607</v>
      </c>
      <c r="AZ17" s="105">
        <f t="shared" si="16"/>
        <v>75.06849315068493</v>
      </c>
      <c r="BA17" s="105">
        <f t="shared" si="17"/>
        <v>78.310502283105023</v>
      </c>
      <c r="BB17" s="146"/>
      <c r="BC17" s="105">
        <f t="shared" si="18"/>
        <v>86.458333333333343</v>
      </c>
      <c r="BD17" s="105">
        <f t="shared" si="19"/>
        <v>85.781990521327018</v>
      </c>
      <c r="BE17" s="105">
        <f t="shared" si="20"/>
        <v>86.849315068493155</v>
      </c>
    </row>
    <row r="18" spans="1:57" ht="15" customHeight="1" x14ac:dyDescent="0.2">
      <c r="A18" s="110" t="s">
        <v>82</v>
      </c>
      <c r="B18" s="175">
        <f>+'C56-C61'!B18+'C67-C72'!B18</f>
        <v>11015</v>
      </c>
      <c r="C18" s="175">
        <f>+'C56-C61'!C18+'C67-C72'!C18</f>
        <v>4882</v>
      </c>
      <c r="D18" s="175">
        <f>+'C56-C61'!D18+'C67-C72'!D18</f>
        <v>6133</v>
      </c>
      <c r="E18" s="121"/>
      <c r="F18" s="175">
        <f>+'C56-C61'!F18+'C67-C72'!F18</f>
        <v>2322</v>
      </c>
      <c r="G18" s="175">
        <f>+'C56-C61'!G18+'C67-C72'!G18</f>
        <v>1064</v>
      </c>
      <c r="H18" s="175">
        <f>+'C56-C61'!H18+'C67-C72'!H18</f>
        <v>1258</v>
      </c>
      <c r="I18" s="121"/>
      <c r="J18" s="175">
        <f>+'C56-C61'!J18+'C67-C72'!J18</f>
        <v>2065</v>
      </c>
      <c r="K18" s="175">
        <f>+'C56-C61'!K18+'C67-C72'!K18</f>
        <v>926</v>
      </c>
      <c r="L18" s="175">
        <f>+'C56-C61'!L18+'C67-C72'!L18</f>
        <v>1139</v>
      </c>
      <c r="M18" s="121"/>
      <c r="N18" s="175">
        <f>+'C56-C61'!N18+'C67-C72'!N18</f>
        <v>2149</v>
      </c>
      <c r="O18" s="175">
        <f>+'C56-C61'!O18+'C67-C72'!O18</f>
        <v>993</v>
      </c>
      <c r="P18" s="175">
        <f>+'C56-C61'!P18+'C67-C72'!P18</f>
        <v>1156</v>
      </c>
      <c r="Q18" s="121"/>
      <c r="R18" s="175">
        <f>+'C56-C61'!R18+'C67-C72'!R18</f>
        <v>1595</v>
      </c>
      <c r="S18" s="175">
        <f>+'C56-C61'!S18+'C67-C72'!S18</f>
        <v>668</v>
      </c>
      <c r="T18" s="175">
        <f>+'C56-C61'!T18+'C67-C72'!T18</f>
        <v>927</v>
      </c>
      <c r="U18" s="121"/>
      <c r="V18" s="175">
        <f>+'C56-C61'!V18+'C67-C72'!V18</f>
        <v>1885</v>
      </c>
      <c r="W18" s="175">
        <f>+'C56-C61'!W18+'C67-C72'!W18</f>
        <v>791</v>
      </c>
      <c r="X18" s="175">
        <f>+'C56-C61'!X18+'C67-C72'!X18</f>
        <v>1094</v>
      </c>
      <c r="Y18" s="121"/>
      <c r="Z18" s="175">
        <f>+'C56-C61'!Z18+'C67-C72'!Z18</f>
        <v>999</v>
      </c>
      <c r="AA18" s="175">
        <f>+'C56-C61'!AA18+'C67-C72'!AA18</f>
        <v>440</v>
      </c>
      <c r="AB18" s="175">
        <f>+'C56-C61'!AB18+'C67-C72'!AB18</f>
        <v>559</v>
      </c>
      <c r="AD18" s="110" t="s">
        <v>82</v>
      </c>
      <c r="AE18" s="105">
        <f t="shared" si="0"/>
        <v>54.692154915590862</v>
      </c>
      <c r="AF18" s="105">
        <f t="shared" si="1"/>
        <v>50.128349933258029</v>
      </c>
      <c r="AG18" s="105">
        <f t="shared" si="2"/>
        <v>58.96548408806845</v>
      </c>
      <c r="AH18" s="146"/>
      <c r="AI18" s="105">
        <f t="shared" si="3"/>
        <v>45.307317073170736</v>
      </c>
      <c r="AJ18" s="105">
        <f t="shared" si="4"/>
        <v>40.595192674551697</v>
      </c>
      <c r="AK18" s="105">
        <f t="shared" si="5"/>
        <v>50.239616613418526</v>
      </c>
      <c r="AL18" s="108"/>
      <c r="AM18" s="105">
        <f t="shared" si="6"/>
        <v>51.075933712589659</v>
      </c>
      <c r="AN18" s="105">
        <f t="shared" si="7"/>
        <v>46.276861569215392</v>
      </c>
      <c r="AO18" s="105">
        <f t="shared" si="8"/>
        <v>55.778648383937309</v>
      </c>
      <c r="AP18" s="108"/>
      <c r="AQ18" s="105">
        <f t="shared" si="9"/>
        <v>59.910788960133821</v>
      </c>
      <c r="AR18" s="105">
        <f t="shared" si="10"/>
        <v>55.412946428571431</v>
      </c>
      <c r="AS18" s="105">
        <f t="shared" si="11"/>
        <v>64.401114206128128</v>
      </c>
      <c r="AT18" s="108"/>
      <c r="AU18" s="105">
        <f t="shared" si="12"/>
        <v>45.532400799314871</v>
      </c>
      <c r="AV18" s="105">
        <f t="shared" si="13"/>
        <v>41.933458882611426</v>
      </c>
      <c r="AW18" s="105">
        <f t="shared" si="14"/>
        <v>48.534031413612567</v>
      </c>
      <c r="AX18" s="108"/>
      <c r="AY18" s="105">
        <f t="shared" si="15"/>
        <v>71.80952380952381</v>
      </c>
      <c r="AZ18" s="105">
        <f t="shared" si="16"/>
        <v>67.491467576791806</v>
      </c>
      <c r="BA18" s="105">
        <f t="shared" si="17"/>
        <v>75.292498279421878</v>
      </c>
      <c r="BB18" s="146"/>
      <c r="BC18" s="105">
        <f t="shared" si="18"/>
        <v>79.474940334128874</v>
      </c>
      <c r="BD18" s="105">
        <f t="shared" si="19"/>
        <v>78.571428571428569</v>
      </c>
      <c r="BE18" s="105">
        <f t="shared" si="20"/>
        <v>80.200860832137735</v>
      </c>
    </row>
    <row r="19" spans="1:57" ht="15" customHeight="1" x14ac:dyDescent="0.2">
      <c r="A19" s="110" t="s">
        <v>83</v>
      </c>
      <c r="B19" s="175">
        <f>+'C56-C61'!B19+'C67-C72'!B19</f>
        <v>4113</v>
      </c>
      <c r="C19" s="175">
        <f>+'C56-C61'!C19+'C67-C72'!C19</f>
        <v>1980</v>
      </c>
      <c r="D19" s="175">
        <f>+'C56-C61'!D19+'C67-C72'!D19</f>
        <v>2133</v>
      </c>
      <c r="E19" s="121"/>
      <c r="F19" s="175">
        <f>+'C56-C61'!F19+'C67-C72'!F19</f>
        <v>830</v>
      </c>
      <c r="G19" s="175">
        <f>+'C56-C61'!G19+'C67-C72'!G19</f>
        <v>416</v>
      </c>
      <c r="H19" s="175">
        <f>+'C56-C61'!H19+'C67-C72'!H19</f>
        <v>414</v>
      </c>
      <c r="I19" s="121"/>
      <c r="J19" s="175">
        <f>+'C56-C61'!J19+'C67-C72'!J19</f>
        <v>795</v>
      </c>
      <c r="K19" s="175">
        <f>+'C56-C61'!K19+'C67-C72'!K19</f>
        <v>392</v>
      </c>
      <c r="L19" s="175">
        <f>+'C56-C61'!L19+'C67-C72'!L19</f>
        <v>403</v>
      </c>
      <c r="M19" s="121"/>
      <c r="N19" s="175">
        <f>+'C56-C61'!N19+'C67-C72'!N19</f>
        <v>777</v>
      </c>
      <c r="O19" s="175">
        <f>+'C56-C61'!O19+'C67-C72'!O19</f>
        <v>390</v>
      </c>
      <c r="P19" s="175">
        <f>+'C56-C61'!P19+'C67-C72'!P19</f>
        <v>387</v>
      </c>
      <c r="Q19" s="121"/>
      <c r="R19" s="175">
        <f>+'C56-C61'!R19+'C67-C72'!R19</f>
        <v>720</v>
      </c>
      <c r="S19" s="175">
        <f>+'C56-C61'!S19+'C67-C72'!S19</f>
        <v>316</v>
      </c>
      <c r="T19" s="175">
        <f>+'C56-C61'!T19+'C67-C72'!T19</f>
        <v>404</v>
      </c>
      <c r="U19" s="121"/>
      <c r="V19" s="175">
        <f>+'C56-C61'!V19+'C67-C72'!V19</f>
        <v>697</v>
      </c>
      <c r="W19" s="175">
        <f>+'C56-C61'!W19+'C67-C72'!W19</f>
        <v>322</v>
      </c>
      <c r="X19" s="175">
        <f>+'C56-C61'!X19+'C67-C72'!X19</f>
        <v>375</v>
      </c>
      <c r="Y19" s="121"/>
      <c r="Z19" s="175">
        <f>+'C56-C61'!Z19+'C67-C72'!Z19</f>
        <v>294</v>
      </c>
      <c r="AA19" s="175">
        <f>+'C56-C61'!AA19+'C67-C72'!AA19</f>
        <v>144</v>
      </c>
      <c r="AB19" s="175">
        <f>+'C56-C61'!AB19+'C67-C72'!AB19</f>
        <v>150</v>
      </c>
      <c r="AD19" s="110" t="s">
        <v>83</v>
      </c>
      <c r="AE19" s="105">
        <f t="shared" si="0"/>
        <v>78.507348730673783</v>
      </c>
      <c r="AF19" s="105">
        <f t="shared" si="1"/>
        <v>74.129539498315239</v>
      </c>
      <c r="AG19" s="105">
        <f t="shared" si="2"/>
        <v>83.06074766355141</v>
      </c>
      <c r="AH19" s="146"/>
      <c r="AI19" s="105">
        <f t="shared" si="3"/>
        <v>74.64028776978418</v>
      </c>
      <c r="AJ19" s="105">
        <f t="shared" si="4"/>
        <v>68.308702791461414</v>
      </c>
      <c r="AK19" s="105">
        <f t="shared" si="5"/>
        <v>82.306163021868784</v>
      </c>
      <c r="AL19" s="108"/>
      <c r="AM19" s="105">
        <f t="shared" si="6"/>
        <v>74.299065420560751</v>
      </c>
      <c r="AN19" s="105">
        <f t="shared" si="7"/>
        <v>69.7508896797153</v>
      </c>
      <c r="AO19" s="105">
        <f t="shared" si="8"/>
        <v>79.330708661417333</v>
      </c>
      <c r="AP19" s="108"/>
      <c r="AQ19" s="105">
        <f t="shared" si="9"/>
        <v>83.909287257019443</v>
      </c>
      <c r="AR19" s="105">
        <f t="shared" si="10"/>
        <v>81.589958158995813</v>
      </c>
      <c r="AS19" s="105">
        <f t="shared" si="11"/>
        <v>86.383928571428569</v>
      </c>
      <c r="AT19" s="108"/>
      <c r="AU19" s="105">
        <f t="shared" si="12"/>
        <v>71.499503475670309</v>
      </c>
      <c r="AV19" s="105">
        <f t="shared" si="13"/>
        <v>65.02057613168725</v>
      </c>
      <c r="AW19" s="105">
        <f t="shared" si="14"/>
        <v>77.543186180422268</v>
      </c>
      <c r="AX19" s="108"/>
      <c r="AY19" s="105">
        <f t="shared" si="15"/>
        <v>87.01622971285893</v>
      </c>
      <c r="AZ19" s="105">
        <f t="shared" si="16"/>
        <v>85.638297872340431</v>
      </c>
      <c r="BA19" s="105">
        <f t="shared" si="17"/>
        <v>88.235294117647058</v>
      </c>
      <c r="BB19" s="146"/>
      <c r="BC19" s="105">
        <f t="shared" si="18"/>
        <v>91.021671826625379</v>
      </c>
      <c r="BD19" s="105">
        <f t="shared" si="19"/>
        <v>90</v>
      </c>
      <c r="BE19" s="105">
        <f t="shared" si="20"/>
        <v>92.024539877300612</v>
      </c>
    </row>
    <row r="20" spans="1:57" ht="15" customHeight="1" x14ac:dyDescent="0.2">
      <c r="A20" s="110" t="s">
        <v>84</v>
      </c>
      <c r="B20" s="175">
        <f>+'C56-C61'!B20+'C67-C72'!B20</f>
        <v>7355</v>
      </c>
      <c r="C20" s="175">
        <f>+'C56-C61'!C20+'C67-C72'!C20</f>
        <v>3468</v>
      </c>
      <c r="D20" s="175">
        <f>+'C56-C61'!D20+'C67-C72'!D20</f>
        <v>3887</v>
      </c>
      <c r="E20" s="121"/>
      <c r="F20" s="175">
        <f>+'C56-C61'!F20+'C67-C72'!F20</f>
        <v>1734</v>
      </c>
      <c r="G20" s="175">
        <f>+'C56-C61'!G20+'C67-C72'!G20</f>
        <v>861</v>
      </c>
      <c r="H20" s="175">
        <f>+'C56-C61'!H20+'C67-C72'!H20</f>
        <v>873</v>
      </c>
      <c r="I20" s="121"/>
      <c r="J20" s="175">
        <f>+'C56-C61'!J20+'C67-C72'!J20</f>
        <v>1532</v>
      </c>
      <c r="K20" s="175">
        <f>+'C56-C61'!K20+'C67-C72'!K20</f>
        <v>688</v>
      </c>
      <c r="L20" s="175">
        <f>+'C56-C61'!L20+'C67-C72'!L20</f>
        <v>844</v>
      </c>
      <c r="M20" s="121"/>
      <c r="N20" s="175">
        <f>+'C56-C61'!N20+'C67-C72'!N20</f>
        <v>1363</v>
      </c>
      <c r="O20" s="175">
        <f>+'C56-C61'!O20+'C67-C72'!O20</f>
        <v>643</v>
      </c>
      <c r="P20" s="175">
        <f>+'C56-C61'!P20+'C67-C72'!P20</f>
        <v>720</v>
      </c>
      <c r="Q20" s="121"/>
      <c r="R20" s="175">
        <f>+'C56-C61'!R20+'C67-C72'!R20</f>
        <v>1091</v>
      </c>
      <c r="S20" s="175">
        <f>+'C56-C61'!S20+'C67-C72'!S20</f>
        <v>496</v>
      </c>
      <c r="T20" s="175">
        <f>+'C56-C61'!T20+'C67-C72'!T20</f>
        <v>595</v>
      </c>
      <c r="U20" s="121"/>
      <c r="V20" s="175">
        <f>+'C56-C61'!V20+'C67-C72'!V20</f>
        <v>1300</v>
      </c>
      <c r="W20" s="175">
        <f>+'C56-C61'!W20+'C67-C72'!W20</f>
        <v>629</v>
      </c>
      <c r="X20" s="175">
        <f>+'C56-C61'!X20+'C67-C72'!X20</f>
        <v>671</v>
      </c>
      <c r="Y20" s="121"/>
      <c r="Z20" s="175">
        <f>+'C56-C61'!Z20+'C67-C72'!Z20</f>
        <v>335</v>
      </c>
      <c r="AA20" s="175">
        <f>+'C56-C61'!AA20+'C67-C72'!AA20</f>
        <v>151</v>
      </c>
      <c r="AB20" s="175">
        <f>+'C56-C61'!AB20+'C67-C72'!AB20</f>
        <v>184</v>
      </c>
      <c r="AD20" s="110" t="s">
        <v>84</v>
      </c>
      <c r="AE20" s="105">
        <f t="shared" si="0"/>
        <v>68.983305196023252</v>
      </c>
      <c r="AF20" s="105">
        <f t="shared" si="1"/>
        <v>64.629146477823326</v>
      </c>
      <c r="AG20" s="105">
        <f t="shared" si="2"/>
        <v>73.395015105740185</v>
      </c>
      <c r="AH20" s="146"/>
      <c r="AI20" s="105">
        <f t="shared" si="3"/>
        <v>69.806763285024147</v>
      </c>
      <c r="AJ20" s="105">
        <f t="shared" si="4"/>
        <v>64.68820435762585</v>
      </c>
      <c r="AK20" s="105">
        <f t="shared" si="5"/>
        <v>75.71552471812663</v>
      </c>
      <c r="AL20" s="108"/>
      <c r="AM20" s="105">
        <f t="shared" si="6"/>
        <v>65.66652378911273</v>
      </c>
      <c r="AN20" s="105">
        <f t="shared" si="7"/>
        <v>59.157351676698191</v>
      </c>
      <c r="AO20" s="105">
        <f t="shared" si="8"/>
        <v>72.136752136752136</v>
      </c>
      <c r="AP20" s="108"/>
      <c r="AQ20" s="105">
        <f t="shared" si="9"/>
        <v>72.577209797657076</v>
      </c>
      <c r="AR20" s="105">
        <f t="shared" si="10"/>
        <v>68.40425531914893</v>
      </c>
      <c r="AS20" s="105">
        <f t="shared" si="11"/>
        <v>76.759061833688705</v>
      </c>
      <c r="AT20" s="108"/>
      <c r="AU20" s="105">
        <f t="shared" si="12"/>
        <v>57.390846922672281</v>
      </c>
      <c r="AV20" s="105">
        <f t="shared" si="13"/>
        <v>53.448275862068961</v>
      </c>
      <c r="AW20" s="105">
        <f t="shared" si="14"/>
        <v>61.151079136690647</v>
      </c>
      <c r="AX20" s="108"/>
      <c r="AY20" s="105">
        <f t="shared" si="15"/>
        <v>77.197149643705458</v>
      </c>
      <c r="AZ20" s="105">
        <f t="shared" si="16"/>
        <v>76.150121065375302</v>
      </c>
      <c r="BA20" s="105">
        <f t="shared" si="17"/>
        <v>78.205128205128204</v>
      </c>
      <c r="BB20" s="146"/>
      <c r="BC20" s="105">
        <f t="shared" si="18"/>
        <v>87.69633507853402</v>
      </c>
      <c r="BD20" s="105">
        <f t="shared" si="19"/>
        <v>84.831460674157299</v>
      </c>
      <c r="BE20" s="105">
        <f t="shared" si="20"/>
        <v>90.196078431372555</v>
      </c>
    </row>
    <row r="21" spans="1:57" ht="15" customHeight="1" x14ac:dyDescent="0.2">
      <c r="A21" s="110" t="s">
        <v>85</v>
      </c>
      <c r="B21" s="175">
        <f>+'C56-C61'!B21+'C67-C72'!B21</f>
        <v>1822</v>
      </c>
      <c r="C21" s="175">
        <f>+'C56-C61'!C21+'C67-C72'!C21</f>
        <v>843</v>
      </c>
      <c r="D21" s="175">
        <f>+'C56-C61'!D21+'C67-C72'!D21</f>
        <v>979</v>
      </c>
      <c r="E21" s="121"/>
      <c r="F21" s="175">
        <f>+'C56-C61'!F21+'C67-C72'!F21</f>
        <v>389</v>
      </c>
      <c r="G21" s="175">
        <f>+'C56-C61'!G21+'C67-C72'!G21</f>
        <v>184</v>
      </c>
      <c r="H21" s="175">
        <f>+'C56-C61'!H21+'C67-C72'!H21</f>
        <v>205</v>
      </c>
      <c r="I21" s="121"/>
      <c r="J21" s="175">
        <f>+'C56-C61'!J21+'C67-C72'!J21</f>
        <v>294</v>
      </c>
      <c r="K21" s="175">
        <f>+'C56-C61'!K21+'C67-C72'!K21</f>
        <v>135</v>
      </c>
      <c r="L21" s="175">
        <f>+'C56-C61'!L21+'C67-C72'!L21</f>
        <v>159</v>
      </c>
      <c r="M21" s="121"/>
      <c r="N21" s="175">
        <f>+'C56-C61'!N21+'C67-C72'!N21</f>
        <v>287</v>
      </c>
      <c r="O21" s="175">
        <f>+'C56-C61'!O21+'C67-C72'!O21</f>
        <v>140</v>
      </c>
      <c r="P21" s="175">
        <f>+'C56-C61'!P21+'C67-C72'!P21</f>
        <v>147</v>
      </c>
      <c r="Q21" s="121"/>
      <c r="R21" s="175">
        <f>+'C56-C61'!R21+'C67-C72'!R21</f>
        <v>337</v>
      </c>
      <c r="S21" s="175">
        <f>+'C56-C61'!S21+'C67-C72'!S21</f>
        <v>139</v>
      </c>
      <c r="T21" s="175">
        <f>+'C56-C61'!T21+'C67-C72'!T21</f>
        <v>198</v>
      </c>
      <c r="U21" s="121"/>
      <c r="V21" s="175">
        <f>+'C56-C61'!V21+'C67-C72'!V21</f>
        <v>370</v>
      </c>
      <c r="W21" s="175">
        <f>+'C56-C61'!W21+'C67-C72'!W21</f>
        <v>168</v>
      </c>
      <c r="X21" s="175">
        <f>+'C56-C61'!X21+'C67-C72'!X21</f>
        <v>202</v>
      </c>
      <c r="Y21" s="121"/>
      <c r="Z21" s="175">
        <f>+'C56-C61'!Z21+'C67-C72'!Z21</f>
        <v>145</v>
      </c>
      <c r="AA21" s="175">
        <f>+'C56-C61'!AA21+'C67-C72'!AA21</f>
        <v>77</v>
      </c>
      <c r="AB21" s="175">
        <f>+'C56-C61'!AB21+'C67-C72'!AB21</f>
        <v>68</v>
      </c>
      <c r="AD21" s="110" t="s">
        <v>85</v>
      </c>
      <c r="AE21" s="105">
        <f t="shared" si="0"/>
        <v>67.207672445592038</v>
      </c>
      <c r="AF21" s="105">
        <f t="shared" si="1"/>
        <v>62.398223538119915</v>
      </c>
      <c r="AG21" s="105">
        <f t="shared" si="2"/>
        <v>71.985294117647058</v>
      </c>
      <c r="AH21" s="146"/>
      <c r="AI21" s="105">
        <f t="shared" si="3"/>
        <v>69.094138543516863</v>
      </c>
      <c r="AJ21" s="105">
        <f t="shared" si="4"/>
        <v>63.448275862068968</v>
      </c>
      <c r="AK21" s="105">
        <f t="shared" si="5"/>
        <v>75.091575091575095</v>
      </c>
      <c r="AL21" s="108"/>
      <c r="AM21" s="105">
        <f t="shared" si="6"/>
        <v>58.102766798418969</v>
      </c>
      <c r="AN21" s="105">
        <f t="shared" si="7"/>
        <v>51.330798479087449</v>
      </c>
      <c r="AO21" s="105">
        <f t="shared" si="8"/>
        <v>65.432098765432102</v>
      </c>
      <c r="AP21" s="108"/>
      <c r="AQ21" s="105">
        <f t="shared" si="9"/>
        <v>66.129032258064512</v>
      </c>
      <c r="AR21" s="105">
        <f t="shared" si="10"/>
        <v>63.926940639269404</v>
      </c>
      <c r="AS21" s="105">
        <f t="shared" si="11"/>
        <v>68.372093023255815</v>
      </c>
      <c r="AT21" s="108"/>
      <c r="AU21" s="105">
        <f t="shared" si="12"/>
        <v>61.272727272727266</v>
      </c>
      <c r="AV21" s="105">
        <f t="shared" si="13"/>
        <v>50.915750915750912</v>
      </c>
      <c r="AW21" s="105">
        <f t="shared" si="14"/>
        <v>71.480144404332137</v>
      </c>
      <c r="AX21" s="108"/>
      <c r="AY21" s="105">
        <f t="shared" si="15"/>
        <v>76.288659793814432</v>
      </c>
      <c r="AZ21" s="105">
        <f t="shared" si="16"/>
        <v>77.777777777777786</v>
      </c>
      <c r="BA21" s="105">
        <f t="shared" si="17"/>
        <v>75.092936802973981</v>
      </c>
      <c r="BB21" s="146"/>
      <c r="BC21" s="105">
        <f t="shared" si="18"/>
        <v>83.815028901734095</v>
      </c>
      <c r="BD21" s="105">
        <f t="shared" si="19"/>
        <v>85.555555555555557</v>
      </c>
      <c r="BE21" s="105">
        <f t="shared" si="20"/>
        <v>81.92771084337349</v>
      </c>
    </row>
    <row r="22" spans="1:57" ht="15" customHeight="1" x14ac:dyDescent="0.2">
      <c r="A22" s="110" t="s">
        <v>86</v>
      </c>
      <c r="B22" s="175">
        <f>+'C56-C61'!B22+'C67-C72'!B22</f>
        <v>16911</v>
      </c>
      <c r="C22" s="175">
        <f>+'C56-C61'!C22+'C67-C72'!C22</f>
        <v>7706</v>
      </c>
      <c r="D22" s="175">
        <f>+'C56-C61'!D22+'C67-C72'!D22</f>
        <v>9205</v>
      </c>
      <c r="E22" s="121"/>
      <c r="F22" s="175">
        <f>+'C56-C61'!F22+'C67-C72'!F22</f>
        <v>3892</v>
      </c>
      <c r="G22" s="175">
        <f>+'C56-C61'!G22+'C67-C72'!G22</f>
        <v>1845</v>
      </c>
      <c r="H22" s="175">
        <f>+'C56-C61'!H22+'C67-C72'!H22</f>
        <v>2047</v>
      </c>
      <c r="I22" s="121"/>
      <c r="J22" s="175">
        <f>+'C56-C61'!J22+'C67-C72'!J22</f>
        <v>3181</v>
      </c>
      <c r="K22" s="175">
        <f>+'C56-C61'!K22+'C67-C72'!K22</f>
        <v>1487</v>
      </c>
      <c r="L22" s="175">
        <f>+'C56-C61'!L22+'C67-C72'!L22</f>
        <v>1694</v>
      </c>
      <c r="M22" s="121"/>
      <c r="N22" s="175">
        <f>+'C56-C61'!N22+'C67-C72'!N22</f>
        <v>3048</v>
      </c>
      <c r="O22" s="175">
        <f>+'C56-C61'!O22+'C67-C72'!O22</f>
        <v>1350</v>
      </c>
      <c r="P22" s="175">
        <f>+'C56-C61'!P22+'C67-C72'!P22</f>
        <v>1698</v>
      </c>
      <c r="Q22" s="121"/>
      <c r="R22" s="175">
        <f>+'C56-C61'!R22+'C67-C72'!R22</f>
        <v>2827</v>
      </c>
      <c r="S22" s="175">
        <f>+'C56-C61'!S22+'C67-C72'!S22</f>
        <v>1278</v>
      </c>
      <c r="T22" s="175">
        <f>+'C56-C61'!T22+'C67-C72'!T22</f>
        <v>1549</v>
      </c>
      <c r="U22" s="121"/>
      <c r="V22" s="175">
        <f>+'C56-C61'!V22+'C67-C72'!V22</f>
        <v>3047</v>
      </c>
      <c r="W22" s="175">
        <f>+'C56-C61'!W22+'C67-C72'!W22</f>
        <v>1348</v>
      </c>
      <c r="X22" s="175">
        <f>+'C56-C61'!X22+'C67-C72'!X22</f>
        <v>1699</v>
      </c>
      <c r="Y22" s="121"/>
      <c r="Z22" s="175">
        <f>+'C56-C61'!Z22+'C67-C72'!Z22</f>
        <v>916</v>
      </c>
      <c r="AA22" s="175">
        <f>+'C56-C61'!AA22+'C67-C72'!AA22</f>
        <v>398</v>
      </c>
      <c r="AB22" s="175">
        <f>+'C56-C61'!AB22+'C67-C72'!AB22</f>
        <v>518</v>
      </c>
      <c r="AD22" s="110" t="s">
        <v>86</v>
      </c>
      <c r="AE22" s="105">
        <f t="shared" si="0"/>
        <v>62.782150282150283</v>
      </c>
      <c r="AF22" s="105">
        <f t="shared" si="1"/>
        <v>58.507326702604203</v>
      </c>
      <c r="AG22" s="105">
        <f t="shared" si="2"/>
        <v>66.872502724300759</v>
      </c>
      <c r="AH22" s="146"/>
      <c r="AI22" s="105">
        <f t="shared" si="3"/>
        <v>57.890822549457091</v>
      </c>
      <c r="AJ22" s="105">
        <f t="shared" si="4"/>
        <v>53.047728579643469</v>
      </c>
      <c r="AK22" s="105">
        <f t="shared" si="5"/>
        <v>63.081664098613253</v>
      </c>
      <c r="AL22" s="108"/>
      <c r="AM22" s="105">
        <f t="shared" si="6"/>
        <v>56.310851478137721</v>
      </c>
      <c r="AN22" s="105">
        <f t="shared" si="7"/>
        <v>52.175438596491233</v>
      </c>
      <c r="AO22" s="105">
        <f t="shared" si="8"/>
        <v>60.521614862450882</v>
      </c>
      <c r="AP22" s="108"/>
      <c r="AQ22" s="105">
        <f t="shared" si="9"/>
        <v>64.100946372239747</v>
      </c>
      <c r="AR22" s="105">
        <f t="shared" si="10"/>
        <v>60.728744939271252</v>
      </c>
      <c r="AS22" s="105">
        <f t="shared" si="11"/>
        <v>67.061611374407576</v>
      </c>
      <c r="AT22" s="108"/>
      <c r="AU22" s="105">
        <f t="shared" si="12"/>
        <v>58.530020703933751</v>
      </c>
      <c r="AV22" s="105">
        <f t="shared" si="13"/>
        <v>54.452492543672768</v>
      </c>
      <c r="AW22" s="105">
        <f t="shared" si="14"/>
        <v>62.384212645992754</v>
      </c>
      <c r="AX22" s="108"/>
      <c r="AY22" s="105">
        <f t="shared" si="15"/>
        <v>77.295788939624558</v>
      </c>
      <c r="AZ22" s="105">
        <f t="shared" si="16"/>
        <v>74.764281752634503</v>
      </c>
      <c r="BA22" s="105">
        <f t="shared" si="17"/>
        <v>79.429640018700326</v>
      </c>
      <c r="BB22" s="146"/>
      <c r="BC22" s="105">
        <f t="shared" si="18"/>
        <v>88.331726133076188</v>
      </c>
      <c r="BD22" s="105">
        <f t="shared" si="19"/>
        <v>84.680851063829792</v>
      </c>
      <c r="BE22" s="105">
        <f t="shared" si="20"/>
        <v>91.358024691358025</v>
      </c>
    </row>
    <row r="23" spans="1:57" ht="15" customHeight="1" x14ac:dyDescent="0.2">
      <c r="A23" s="110" t="s">
        <v>87</v>
      </c>
      <c r="B23" s="175">
        <f>+'C56-C61'!B23+'C67-C72'!B23</f>
        <v>8494</v>
      </c>
      <c r="C23" s="175">
        <f>+'C56-C61'!C23+'C67-C72'!C23</f>
        <v>3958</v>
      </c>
      <c r="D23" s="175">
        <f>+'C56-C61'!D23+'C67-C72'!D23</f>
        <v>4536</v>
      </c>
      <c r="E23" s="121"/>
      <c r="F23" s="175">
        <f>+'C56-C61'!F23+'C67-C72'!F23</f>
        <v>2095</v>
      </c>
      <c r="G23" s="175">
        <f>+'C56-C61'!G23+'C67-C72'!G23</f>
        <v>1001</v>
      </c>
      <c r="H23" s="175">
        <f>+'C56-C61'!H23+'C67-C72'!H23</f>
        <v>1094</v>
      </c>
      <c r="I23" s="121"/>
      <c r="J23" s="175">
        <f>+'C56-C61'!J23+'C67-C72'!J23</f>
        <v>1679</v>
      </c>
      <c r="K23" s="175">
        <f>+'C56-C61'!K23+'C67-C72'!K23</f>
        <v>821</v>
      </c>
      <c r="L23" s="175">
        <f>+'C56-C61'!L23+'C67-C72'!L23</f>
        <v>858</v>
      </c>
      <c r="M23" s="121"/>
      <c r="N23" s="175">
        <f>+'C56-C61'!N23+'C67-C72'!N23</f>
        <v>1449</v>
      </c>
      <c r="O23" s="175">
        <f>+'C56-C61'!O23+'C67-C72'!O23</f>
        <v>654</v>
      </c>
      <c r="P23" s="175">
        <f>+'C56-C61'!P23+'C67-C72'!P23</f>
        <v>795</v>
      </c>
      <c r="Q23" s="121"/>
      <c r="R23" s="175">
        <f>+'C56-C61'!R23+'C67-C72'!R23</f>
        <v>1480</v>
      </c>
      <c r="S23" s="175">
        <f>+'C56-C61'!S23+'C67-C72'!S23</f>
        <v>678</v>
      </c>
      <c r="T23" s="175">
        <f>+'C56-C61'!T23+'C67-C72'!T23</f>
        <v>802</v>
      </c>
      <c r="U23" s="121"/>
      <c r="V23" s="175">
        <f>+'C56-C61'!V23+'C67-C72'!V23</f>
        <v>1589</v>
      </c>
      <c r="W23" s="175">
        <f>+'C56-C61'!W23+'C67-C72'!W23</f>
        <v>716</v>
      </c>
      <c r="X23" s="175">
        <f>+'C56-C61'!X23+'C67-C72'!X23</f>
        <v>873</v>
      </c>
      <c r="Y23" s="121"/>
      <c r="Z23" s="175">
        <f>+'C56-C61'!Z23+'C67-C72'!Z23</f>
        <v>202</v>
      </c>
      <c r="AA23" s="175">
        <f>+'C56-C61'!AA23+'C67-C72'!AA23</f>
        <v>88</v>
      </c>
      <c r="AB23" s="175">
        <f>+'C56-C61'!AB23+'C67-C72'!AB23</f>
        <v>114</v>
      </c>
      <c r="AD23" s="110" t="s">
        <v>87</v>
      </c>
      <c r="AE23" s="105">
        <f t="shared" si="0"/>
        <v>67.225959635931929</v>
      </c>
      <c r="AF23" s="105">
        <f t="shared" si="1"/>
        <v>63.449823661429946</v>
      </c>
      <c r="AG23" s="105">
        <f t="shared" si="2"/>
        <v>70.908238236673441</v>
      </c>
      <c r="AH23" s="146"/>
      <c r="AI23" s="105">
        <f t="shared" si="3"/>
        <v>68.531239777559691</v>
      </c>
      <c r="AJ23" s="105">
        <f t="shared" si="4"/>
        <v>64.166666666666671</v>
      </c>
      <c r="AK23" s="105">
        <f t="shared" si="5"/>
        <v>73.079492317969269</v>
      </c>
      <c r="AL23" s="108"/>
      <c r="AM23" s="105">
        <f t="shared" si="6"/>
        <v>61.978589885566628</v>
      </c>
      <c r="AN23" s="105">
        <f t="shared" si="7"/>
        <v>59.622367465504723</v>
      </c>
      <c r="AO23" s="105">
        <f t="shared" si="8"/>
        <v>64.414414414414409</v>
      </c>
      <c r="AP23" s="108"/>
      <c r="AQ23" s="105">
        <f t="shared" si="9"/>
        <v>67.426710097719862</v>
      </c>
      <c r="AR23" s="105">
        <f t="shared" si="10"/>
        <v>62.464183381088823</v>
      </c>
      <c r="AS23" s="105">
        <f t="shared" si="11"/>
        <v>72.141560798548099</v>
      </c>
      <c r="AT23" s="108"/>
      <c r="AU23" s="105">
        <f t="shared" si="12"/>
        <v>60.23606023606024</v>
      </c>
      <c r="AV23" s="105">
        <f t="shared" si="13"/>
        <v>57.800511508951402</v>
      </c>
      <c r="AW23" s="105">
        <f t="shared" si="14"/>
        <v>62.46105919003115</v>
      </c>
      <c r="AX23" s="108"/>
      <c r="AY23" s="105">
        <f t="shared" si="15"/>
        <v>79.054726368159194</v>
      </c>
      <c r="AZ23" s="105">
        <f t="shared" si="16"/>
        <v>73.966942148760324</v>
      </c>
      <c r="BA23" s="105">
        <f t="shared" si="17"/>
        <v>83.781190019193858</v>
      </c>
      <c r="BB23" s="146"/>
      <c r="BC23" s="105">
        <f t="shared" si="18"/>
        <v>79.841897233201593</v>
      </c>
      <c r="BD23" s="105">
        <f t="shared" si="19"/>
        <v>77.876106194690266</v>
      </c>
      <c r="BE23" s="105">
        <f t="shared" si="20"/>
        <v>81.428571428571431</v>
      </c>
    </row>
    <row r="24" spans="1:57" ht="15" customHeight="1" x14ac:dyDescent="0.2">
      <c r="A24" s="110" t="s">
        <v>88</v>
      </c>
      <c r="B24" s="175">
        <f>+'C56-C61'!B24+'C67-C72'!B24</f>
        <v>10346</v>
      </c>
      <c r="C24" s="175">
        <f>+'C56-C61'!C24+'C67-C72'!C24</f>
        <v>4619</v>
      </c>
      <c r="D24" s="175">
        <f>+'C56-C61'!D24+'C67-C72'!D24</f>
        <v>5727</v>
      </c>
      <c r="E24" s="121"/>
      <c r="F24" s="175">
        <f>+'C56-C61'!F24+'C67-C72'!F24</f>
        <v>2498</v>
      </c>
      <c r="G24" s="175">
        <f>+'C56-C61'!G24+'C67-C72'!G24</f>
        <v>1135</v>
      </c>
      <c r="H24" s="175">
        <f>+'C56-C61'!H24+'C67-C72'!H24</f>
        <v>1363</v>
      </c>
      <c r="I24" s="121"/>
      <c r="J24" s="175">
        <f>+'C56-C61'!J24+'C67-C72'!J24</f>
        <v>2041</v>
      </c>
      <c r="K24" s="175">
        <f>+'C56-C61'!K24+'C67-C72'!K24</f>
        <v>906</v>
      </c>
      <c r="L24" s="175">
        <f>+'C56-C61'!L24+'C67-C72'!L24</f>
        <v>1135</v>
      </c>
      <c r="M24" s="121"/>
      <c r="N24" s="175">
        <f>+'C56-C61'!N24+'C67-C72'!N24</f>
        <v>1993</v>
      </c>
      <c r="O24" s="175">
        <f>+'C56-C61'!O24+'C67-C72'!O24</f>
        <v>904</v>
      </c>
      <c r="P24" s="175">
        <f>+'C56-C61'!P24+'C67-C72'!P24</f>
        <v>1089</v>
      </c>
      <c r="Q24" s="121"/>
      <c r="R24" s="175">
        <f>+'C56-C61'!R24+'C67-C72'!R24</f>
        <v>1588</v>
      </c>
      <c r="S24" s="175">
        <f>+'C56-C61'!S24+'C67-C72'!S24</f>
        <v>727</v>
      </c>
      <c r="T24" s="175">
        <f>+'C56-C61'!T24+'C67-C72'!T24</f>
        <v>861</v>
      </c>
      <c r="U24" s="121"/>
      <c r="V24" s="175">
        <f>+'C56-C61'!V24+'C67-C72'!V24</f>
        <v>1605</v>
      </c>
      <c r="W24" s="175">
        <f>+'C56-C61'!W24+'C67-C72'!W24</f>
        <v>684</v>
      </c>
      <c r="X24" s="175">
        <f>+'C56-C61'!X24+'C67-C72'!X24</f>
        <v>921</v>
      </c>
      <c r="Y24" s="121"/>
      <c r="Z24" s="175">
        <f>+'C56-C61'!Z24+'C67-C72'!Z24</f>
        <v>621</v>
      </c>
      <c r="AA24" s="175">
        <f>+'C56-C61'!AA24+'C67-C72'!AA24</f>
        <v>263</v>
      </c>
      <c r="AB24" s="175">
        <f>+'C56-C61'!AB24+'C67-C72'!AB24</f>
        <v>358</v>
      </c>
      <c r="AD24" s="110" t="s">
        <v>88</v>
      </c>
      <c r="AE24" s="105">
        <f t="shared" si="0"/>
        <v>65.672210232321945</v>
      </c>
      <c r="AF24" s="105">
        <f t="shared" si="1"/>
        <v>59.808364625145671</v>
      </c>
      <c r="AG24" s="105">
        <f t="shared" si="2"/>
        <v>71.3111692192753</v>
      </c>
      <c r="AH24" s="146"/>
      <c r="AI24" s="105">
        <f t="shared" si="3"/>
        <v>63.920163766632555</v>
      </c>
      <c r="AJ24" s="105">
        <f t="shared" si="4"/>
        <v>57.41021750126454</v>
      </c>
      <c r="AK24" s="105">
        <f t="shared" si="5"/>
        <v>70.585189021232523</v>
      </c>
      <c r="AL24" s="108"/>
      <c r="AM24" s="105">
        <f t="shared" si="6"/>
        <v>59.539089848308045</v>
      </c>
      <c r="AN24" s="105">
        <f t="shared" si="7"/>
        <v>52.7972027972028</v>
      </c>
      <c r="AO24" s="105">
        <f t="shared" si="8"/>
        <v>66.296728971962608</v>
      </c>
      <c r="AP24" s="108"/>
      <c r="AQ24" s="105">
        <f t="shared" si="9"/>
        <v>69.00969529085873</v>
      </c>
      <c r="AR24" s="105">
        <f t="shared" si="10"/>
        <v>63.617171006333571</v>
      </c>
      <c r="AS24" s="105">
        <f t="shared" si="11"/>
        <v>74.233128834355838</v>
      </c>
      <c r="AT24" s="108"/>
      <c r="AU24" s="105">
        <f t="shared" si="12"/>
        <v>59.969788519637454</v>
      </c>
      <c r="AV24" s="105">
        <f t="shared" si="13"/>
        <v>55.496183206106878</v>
      </c>
      <c r="AW24" s="105">
        <f t="shared" si="14"/>
        <v>64.349775784753362</v>
      </c>
      <c r="AX24" s="108"/>
      <c r="AY24" s="105">
        <f t="shared" si="15"/>
        <v>73.9972337482711</v>
      </c>
      <c r="AZ24" s="105">
        <f t="shared" si="16"/>
        <v>69.512195121951208</v>
      </c>
      <c r="BA24" s="105">
        <f t="shared" si="17"/>
        <v>77.721518987341781</v>
      </c>
      <c r="BB24" s="146"/>
      <c r="BC24" s="105">
        <f t="shared" si="18"/>
        <v>87.096774193548384</v>
      </c>
      <c r="BD24" s="105">
        <f t="shared" si="19"/>
        <v>83.492063492063494</v>
      </c>
      <c r="BE24" s="105">
        <f t="shared" si="20"/>
        <v>89.949748743718601</v>
      </c>
    </row>
    <row r="25" spans="1:57" ht="15" customHeight="1" x14ac:dyDescent="0.2">
      <c r="A25" s="110" t="s">
        <v>89</v>
      </c>
      <c r="B25" s="175">
        <f>+'C56-C61'!B25+'C67-C72'!B25</f>
        <v>2751</v>
      </c>
      <c r="C25" s="175">
        <f>+'C56-C61'!C25+'C67-C72'!C25</f>
        <v>1244</v>
      </c>
      <c r="D25" s="175">
        <f>+'C56-C61'!D25+'C67-C72'!D25</f>
        <v>1507</v>
      </c>
      <c r="E25" s="121"/>
      <c r="F25" s="175">
        <f>+'C56-C61'!F25+'C67-C72'!F25</f>
        <v>737</v>
      </c>
      <c r="G25" s="175">
        <f>+'C56-C61'!G25+'C67-C72'!G25</f>
        <v>363</v>
      </c>
      <c r="H25" s="175">
        <f>+'C56-C61'!H25+'C67-C72'!H25</f>
        <v>374</v>
      </c>
      <c r="I25" s="121"/>
      <c r="J25" s="175">
        <f>+'C56-C61'!J25+'C67-C72'!J25</f>
        <v>536</v>
      </c>
      <c r="K25" s="175">
        <f>+'C56-C61'!K25+'C67-C72'!K25</f>
        <v>234</v>
      </c>
      <c r="L25" s="175">
        <f>+'C56-C61'!L25+'C67-C72'!L25</f>
        <v>302</v>
      </c>
      <c r="M25" s="121"/>
      <c r="N25" s="175">
        <f>+'C56-C61'!N25+'C67-C72'!N25</f>
        <v>575</v>
      </c>
      <c r="O25" s="175">
        <f>+'C56-C61'!O25+'C67-C72'!O25</f>
        <v>258</v>
      </c>
      <c r="P25" s="175">
        <f>+'C56-C61'!P25+'C67-C72'!P25</f>
        <v>317</v>
      </c>
      <c r="Q25" s="121"/>
      <c r="R25" s="175">
        <f>+'C56-C61'!R25+'C67-C72'!R25</f>
        <v>368</v>
      </c>
      <c r="S25" s="175">
        <f>+'C56-C61'!S25+'C67-C72'!S25</f>
        <v>156</v>
      </c>
      <c r="T25" s="175">
        <f>+'C56-C61'!T25+'C67-C72'!T25</f>
        <v>212</v>
      </c>
      <c r="U25" s="121"/>
      <c r="V25" s="175">
        <f>+'C56-C61'!V25+'C67-C72'!V25</f>
        <v>411</v>
      </c>
      <c r="W25" s="175">
        <f>+'C56-C61'!W25+'C67-C72'!W25</f>
        <v>183</v>
      </c>
      <c r="X25" s="175">
        <f>+'C56-C61'!X25+'C67-C72'!X25</f>
        <v>228</v>
      </c>
      <c r="Y25" s="121"/>
      <c r="Z25" s="175">
        <f>+'C56-C61'!Z25+'C67-C72'!Z25</f>
        <v>124</v>
      </c>
      <c r="AA25" s="175">
        <f>+'C56-C61'!AA25+'C67-C72'!AA25</f>
        <v>50</v>
      </c>
      <c r="AB25" s="175">
        <f>+'C56-C61'!AB25+'C67-C72'!AB25</f>
        <v>74</v>
      </c>
      <c r="AD25" s="110" t="s">
        <v>89</v>
      </c>
      <c r="AE25" s="105">
        <f t="shared" si="0"/>
        <v>58.807182556648144</v>
      </c>
      <c r="AF25" s="105">
        <f t="shared" si="1"/>
        <v>54.346876365224993</v>
      </c>
      <c r="AG25" s="105">
        <f t="shared" si="2"/>
        <v>63.080786940142318</v>
      </c>
      <c r="AH25" s="146"/>
      <c r="AI25" s="105">
        <f t="shared" si="3"/>
        <v>54.471544715447152</v>
      </c>
      <c r="AJ25" s="105">
        <f t="shared" si="4"/>
        <v>50.698324022346362</v>
      </c>
      <c r="AK25" s="105">
        <f t="shared" si="5"/>
        <v>58.712715855572995</v>
      </c>
      <c r="AL25" s="108"/>
      <c r="AM25" s="105">
        <f t="shared" si="6"/>
        <v>52.652259332023576</v>
      </c>
      <c r="AN25" s="105">
        <f t="shared" si="7"/>
        <v>46.428571428571431</v>
      </c>
      <c r="AO25" s="105">
        <f t="shared" si="8"/>
        <v>58.754863813229576</v>
      </c>
      <c r="AP25" s="108"/>
      <c r="AQ25" s="105">
        <f t="shared" si="9"/>
        <v>71.517412935323392</v>
      </c>
      <c r="AR25" s="105">
        <f t="shared" si="10"/>
        <v>68.983957219251337</v>
      </c>
      <c r="AS25" s="105">
        <f t="shared" si="11"/>
        <v>73.720930232558132</v>
      </c>
      <c r="AT25" s="108"/>
      <c r="AU25" s="105">
        <f t="shared" si="12"/>
        <v>48.612945838837518</v>
      </c>
      <c r="AV25" s="105">
        <f t="shared" si="13"/>
        <v>42.857142857142854</v>
      </c>
      <c r="AW25" s="105">
        <f t="shared" si="14"/>
        <v>53.944020356234098</v>
      </c>
      <c r="AX25" s="108"/>
      <c r="AY25" s="105">
        <f t="shared" si="15"/>
        <v>67.933884297520663</v>
      </c>
      <c r="AZ25" s="105">
        <f t="shared" si="16"/>
        <v>66.064981949458485</v>
      </c>
      <c r="BA25" s="105">
        <f t="shared" si="17"/>
        <v>69.512195121951208</v>
      </c>
      <c r="BB25" s="146"/>
      <c r="BC25" s="105">
        <f t="shared" si="18"/>
        <v>87.943262411347519</v>
      </c>
      <c r="BD25" s="105">
        <f t="shared" si="19"/>
        <v>92.592592592592595</v>
      </c>
      <c r="BE25" s="105">
        <f t="shared" si="20"/>
        <v>85.057471264367805</v>
      </c>
    </row>
    <row r="26" spans="1:57" ht="15" customHeight="1" x14ac:dyDescent="0.2">
      <c r="A26" s="157" t="s">
        <v>90</v>
      </c>
      <c r="B26" s="175">
        <f>+'C56-C61'!B26+'C67-C72'!B26</f>
        <v>13982</v>
      </c>
      <c r="C26" s="175">
        <f>+'C56-C61'!C26+'C67-C72'!C26</f>
        <v>6794</v>
      </c>
      <c r="D26" s="175">
        <f>+'C56-C61'!D26+'C67-C72'!D26</f>
        <v>7188</v>
      </c>
      <c r="E26" s="121"/>
      <c r="F26" s="175">
        <f>+'C56-C61'!F26+'C67-C72'!F26</f>
        <v>3334</v>
      </c>
      <c r="G26" s="175">
        <f>+'C56-C61'!G26+'C67-C72'!G26</f>
        <v>1673</v>
      </c>
      <c r="H26" s="175">
        <f>+'C56-C61'!H26+'C67-C72'!H26</f>
        <v>1661</v>
      </c>
      <c r="I26" s="121"/>
      <c r="J26" s="175">
        <f>+'C56-C61'!J26+'C67-C72'!J26</f>
        <v>2660</v>
      </c>
      <c r="K26" s="175">
        <f>+'C56-C61'!K26+'C67-C72'!K26</f>
        <v>1311</v>
      </c>
      <c r="L26" s="175">
        <f>+'C56-C61'!L26+'C67-C72'!L26</f>
        <v>1349</v>
      </c>
      <c r="M26" s="121"/>
      <c r="N26" s="175">
        <f>+'C56-C61'!N26+'C67-C72'!N26</f>
        <v>2591</v>
      </c>
      <c r="O26" s="175">
        <f>+'C56-C61'!O26+'C67-C72'!O26</f>
        <v>1201</v>
      </c>
      <c r="P26" s="175">
        <f>+'C56-C61'!P26+'C67-C72'!P26</f>
        <v>1390</v>
      </c>
      <c r="Q26" s="121"/>
      <c r="R26" s="175">
        <f>+'C56-C61'!R26+'C67-C72'!R26</f>
        <v>2198</v>
      </c>
      <c r="S26" s="175">
        <f>+'C56-C61'!S26+'C67-C72'!S26</f>
        <v>1068</v>
      </c>
      <c r="T26" s="175">
        <f>+'C56-C61'!T26+'C67-C72'!T26</f>
        <v>1130</v>
      </c>
      <c r="U26" s="121"/>
      <c r="V26" s="175">
        <f>+'C56-C61'!V26+'C67-C72'!V26</f>
        <v>2578</v>
      </c>
      <c r="W26" s="175">
        <f>+'C56-C61'!W26+'C67-C72'!W26</f>
        <v>1221</v>
      </c>
      <c r="X26" s="175">
        <f>+'C56-C61'!X26+'C67-C72'!X26</f>
        <v>1357</v>
      </c>
      <c r="Y26" s="121"/>
      <c r="Z26" s="175">
        <f>+'C56-C61'!Z26+'C67-C72'!Z26</f>
        <v>621</v>
      </c>
      <c r="AA26" s="175">
        <f>+'C56-C61'!AA26+'C67-C72'!AA26</f>
        <v>320</v>
      </c>
      <c r="AB26" s="175">
        <f>+'C56-C61'!AB26+'C67-C72'!AB26</f>
        <v>301</v>
      </c>
      <c r="AD26" s="157" t="s">
        <v>90</v>
      </c>
      <c r="AE26" s="105">
        <f t="shared" si="0"/>
        <v>55.162346628792356</v>
      </c>
      <c r="AF26" s="105">
        <f t="shared" si="1"/>
        <v>53.020134228187921</v>
      </c>
      <c r="AG26" s="105">
        <f t="shared" si="2"/>
        <v>57.35258916460544</v>
      </c>
      <c r="AH26" s="146"/>
      <c r="AI26" s="105">
        <f t="shared" si="3"/>
        <v>50.180614087898853</v>
      </c>
      <c r="AJ26" s="105">
        <f t="shared" si="4"/>
        <v>47.166619678601634</v>
      </c>
      <c r="AK26" s="105">
        <f t="shared" si="5"/>
        <v>53.632547626735551</v>
      </c>
      <c r="AL26" s="108"/>
      <c r="AM26" s="105">
        <f t="shared" si="6"/>
        <v>49.571375326127473</v>
      </c>
      <c r="AN26" s="105">
        <f t="shared" si="7"/>
        <v>47.707423580786021</v>
      </c>
      <c r="AO26" s="105">
        <f t="shared" si="8"/>
        <v>51.527883880825051</v>
      </c>
      <c r="AP26" s="108"/>
      <c r="AQ26" s="105">
        <f t="shared" si="9"/>
        <v>59.277053305879654</v>
      </c>
      <c r="AR26" s="105">
        <f t="shared" si="10"/>
        <v>55.473441108545032</v>
      </c>
      <c r="AS26" s="105">
        <f t="shared" si="11"/>
        <v>63.009972801450587</v>
      </c>
      <c r="AT26" s="108"/>
      <c r="AU26" s="105">
        <f t="shared" si="12"/>
        <v>48.17006355467894</v>
      </c>
      <c r="AV26" s="105">
        <f t="shared" si="13"/>
        <v>46.842105263157897</v>
      </c>
      <c r="AW26" s="105">
        <f t="shared" si="14"/>
        <v>49.496276828734118</v>
      </c>
      <c r="AX26" s="108"/>
      <c r="AY26" s="105">
        <f t="shared" si="15"/>
        <v>72.722143864598024</v>
      </c>
      <c r="AZ26" s="105">
        <f t="shared" si="16"/>
        <v>73.642943305186975</v>
      </c>
      <c r="BA26" s="105">
        <f t="shared" si="17"/>
        <v>71.913089560148379</v>
      </c>
      <c r="BB26" s="146"/>
      <c r="BC26" s="105">
        <f t="shared" si="18"/>
        <v>72.377622377622373</v>
      </c>
      <c r="BD26" s="105">
        <f t="shared" si="19"/>
        <v>76.923076923076934</v>
      </c>
      <c r="BE26" s="105">
        <f t="shared" si="20"/>
        <v>68.099547511312224</v>
      </c>
    </row>
    <row r="27" spans="1:57" ht="15" customHeight="1" x14ac:dyDescent="0.2">
      <c r="A27" s="110" t="s">
        <v>91</v>
      </c>
      <c r="B27" s="175">
        <f>+'C56-C61'!B27+'C67-C72'!B27</f>
        <v>4134</v>
      </c>
      <c r="C27" s="175">
        <f>+'C56-C61'!C27+'C67-C72'!C27</f>
        <v>1953</v>
      </c>
      <c r="D27" s="175">
        <f>+'C56-C61'!D27+'C67-C72'!D27</f>
        <v>2181</v>
      </c>
      <c r="E27" s="121"/>
      <c r="F27" s="175">
        <f>+'C56-C61'!F27+'C67-C72'!F27</f>
        <v>1047</v>
      </c>
      <c r="G27" s="175">
        <f>+'C56-C61'!G27+'C67-C72'!G27</f>
        <v>500</v>
      </c>
      <c r="H27" s="175">
        <f>+'C56-C61'!H27+'C67-C72'!H27</f>
        <v>547</v>
      </c>
      <c r="I27" s="121"/>
      <c r="J27" s="175">
        <f>+'C56-C61'!J27+'C67-C72'!J27</f>
        <v>776</v>
      </c>
      <c r="K27" s="175">
        <f>+'C56-C61'!K27+'C67-C72'!K27</f>
        <v>368</v>
      </c>
      <c r="L27" s="175">
        <f>+'C56-C61'!L27+'C67-C72'!L27</f>
        <v>408</v>
      </c>
      <c r="M27" s="121"/>
      <c r="N27" s="175">
        <f>+'C56-C61'!N27+'C67-C72'!N27</f>
        <v>734</v>
      </c>
      <c r="O27" s="175">
        <f>+'C56-C61'!O27+'C67-C72'!O27</f>
        <v>363</v>
      </c>
      <c r="P27" s="175">
        <f>+'C56-C61'!P27+'C67-C72'!P27</f>
        <v>371</v>
      </c>
      <c r="Q27" s="121"/>
      <c r="R27" s="175">
        <f>+'C56-C61'!R27+'C67-C72'!R27</f>
        <v>740</v>
      </c>
      <c r="S27" s="175">
        <f>+'C56-C61'!S27+'C67-C72'!S27</f>
        <v>353</v>
      </c>
      <c r="T27" s="175">
        <f>+'C56-C61'!T27+'C67-C72'!T27</f>
        <v>387</v>
      </c>
      <c r="U27" s="121"/>
      <c r="V27" s="175">
        <f>+'C56-C61'!V27+'C67-C72'!V27</f>
        <v>760</v>
      </c>
      <c r="W27" s="175">
        <f>+'C56-C61'!W27+'C67-C72'!W27</f>
        <v>326</v>
      </c>
      <c r="X27" s="175">
        <f>+'C56-C61'!X27+'C67-C72'!X27</f>
        <v>434</v>
      </c>
      <c r="Y27" s="121"/>
      <c r="Z27" s="175">
        <f>+'C56-C61'!Z27+'C67-C72'!Z27</f>
        <v>77</v>
      </c>
      <c r="AA27" s="175">
        <f>+'C56-C61'!AA27+'C67-C72'!AA27</f>
        <v>43</v>
      </c>
      <c r="AB27" s="175">
        <f>+'C56-C61'!AB27+'C67-C72'!AB27</f>
        <v>34</v>
      </c>
      <c r="AD27" s="110" t="s">
        <v>91</v>
      </c>
      <c r="AE27" s="105">
        <f t="shared" si="0"/>
        <v>70.008467400508039</v>
      </c>
      <c r="AF27" s="105">
        <f t="shared" si="1"/>
        <v>65.208681135225376</v>
      </c>
      <c r="AG27" s="105">
        <f t="shared" si="2"/>
        <v>74.948453608247419</v>
      </c>
      <c r="AH27" s="146"/>
      <c r="AI27" s="105">
        <f t="shared" si="3"/>
        <v>71.467576791808867</v>
      </c>
      <c r="AJ27" s="105">
        <f t="shared" si="4"/>
        <v>67.024128686327074</v>
      </c>
      <c r="AK27" s="105">
        <f t="shared" si="5"/>
        <v>76.077885952712094</v>
      </c>
      <c r="AL27" s="108"/>
      <c r="AM27" s="105">
        <f t="shared" si="6"/>
        <v>65.155331654072214</v>
      </c>
      <c r="AN27" s="105">
        <f t="shared" si="7"/>
        <v>59.934853420195445</v>
      </c>
      <c r="AO27" s="105">
        <f t="shared" si="8"/>
        <v>70.710571923743501</v>
      </c>
      <c r="AP27" s="108"/>
      <c r="AQ27" s="105">
        <f t="shared" si="9"/>
        <v>68.152274837511612</v>
      </c>
      <c r="AR27" s="105">
        <f t="shared" si="10"/>
        <v>64.476021314387211</v>
      </c>
      <c r="AS27" s="105">
        <f t="shared" si="11"/>
        <v>72.178988326848241</v>
      </c>
      <c r="AT27" s="108"/>
      <c r="AU27" s="105">
        <f t="shared" si="12"/>
        <v>63.848144952545297</v>
      </c>
      <c r="AV27" s="105">
        <f t="shared" si="13"/>
        <v>59.228187919463082</v>
      </c>
      <c r="AW27" s="105">
        <f t="shared" si="14"/>
        <v>68.738898756660745</v>
      </c>
      <c r="AX27" s="108"/>
      <c r="AY27" s="105">
        <f t="shared" si="15"/>
        <v>84.726867335562986</v>
      </c>
      <c r="AZ27" s="105">
        <f t="shared" si="16"/>
        <v>79.512195121951223</v>
      </c>
      <c r="BA27" s="105">
        <f t="shared" si="17"/>
        <v>89.117043121149891</v>
      </c>
      <c r="BB27" s="146"/>
      <c r="BC27" s="105">
        <f t="shared" si="18"/>
        <v>66.379310344827587</v>
      </c>
      <c r="BD27" s="105">
        <f t="shared" si="19"/>
        <v>65.151515151515156</v>
      </c>
      <c r="BE27" s="105">
        <f t="shared" si="20"/>
        <v>68</v>
      </c>
    </row>
    <row r="28" spans="1:57" ht="15" customHeight="1" x14ac:dyDescent="0.2">
      <c r="A28" s="110" t="s">
        <v>92</v>
      </c>
      <c r="B28" s="175">
        <f>+'C56-C61'!B28+'C67-C72'!B28</f>
        <v>16241</v>
      </c>
      <c r="C28" s="175">
        <f>+'C56-C61'!C28+'C67-C72'!C28</f>
        <v>7534</v>
      </c>
      <c r="D28" s="175">
        <f>+'C56-C61'!D28+'C67-C72'!D28</f>
        <v>8707</v>
      </c>
      <c r="E28" s="121"/>
      <c r="F28" s="175">
        <f>+'C56-C61'!F28+'C67-C72'!F28</f>
        <v>3640</v>
      </c>
      <c r="G28" s="175">
        <f>+'C56-C61'!G28+'C67-C72'!G28</f>
        <v>1733</v>
      </c>
      <c r="H28" s="175">
        <f>+'C56-C61'!H28+'C67-C72'!H28</f>
        <v>1907</v>
      </c>
      <c r="I28" s="121"/>
      <c r="J28" s="175">
        <f>+'C56-C61'!J28+'C67-C72'!J28</f>
        <v>2782</v>
      </c>
      <c r="K28" s="175">
        <f>+'C56-C61'!K28+'C67-C72'!K28</f>
        <v>1296</v>
      </c>
      <c r="L28" s="175">
        <f>+'C56-C61'!L28+'C67-C72'!L28</f>
        <v>1486</v>
      </c>
      <c r="M28" s="121"/>
      <c r="N28" s="175">
        <f>+'C56-C61'!N28+'C67-C72'!N28</f>
        <v>3024</v>
      </c>
      <c r="O28" s="175">
        <f>+'C56-C61'!O28+'C67-C72'!O28</f>
        <v>1438</v>
      </c>
      <c r="P28" s="175">
        <f>+'C56-C61'!P28+'C67-C72'!P28</f>
        <v>1586</v>
      </c>
      <c r="Q28" s="121"/>
      <c r="R28" s="175">
        <f>+'C56-C61'!R28+'C67-C72'!R28</f>
        <v>2818</v>
      </c>
      <c r="S28" s="175">
        <f>+'C56-C61'!S28+'C67-C72'!S28</f>
        <v>1243</v>
      </c>
      <c r="T28" s="175">
        <f>+'C56-C61'!T28+'C67-C72'!T28</f>
        <v>1575</v>
      </c>
      <c r="U28" s="121"/>
      <c r="V28" s="175">
        <f>+'C56-C61'!V28+'C67-C72'!V28</f>
        <v>3108</v>
      </c>
      <c r="W28" s="175">
        <f>+'C56-C61'!W28+'C67-C72'!W28</f>
        <v>1448</v>
      </c>
      <c r="X28" s="175">
        <f>+'C56-C61'!X28+'C67-C72'!X28</f>
        <v>1660</v>
      </c>
      <c r="Y28" s="121"/>
      <c r="Z28" s="175">
        <f>+'C56-C61'!Z28+'C67-C72'!Z28</f>
        <v>869</v>
      </c>
      <c r="AA28" s="175">
        <f>+'C56-C61'!AA28+'C67-C72'!AA28</f>
        <v>376</v>
      </c>
      <c r="AB28" s="175">
        <f>+'C56-C61'!AB28+'C67-C72'!AB28</f>
        <v>493</v>
      </c>
      <c r="AD28" s="110" t="s">
        <v>92</v>
      </c>
      <c r="AE28" s="105">
        <f t="shared" si="0"/>
        <v>61.974357017476912</v>
      </c>
      <c r="AF28" s="105">
        <f t="shared" si="1"/>
        <v>58.598428871431906</v>
      </c>
      <c r="AG28" s="105">
        <f t="shared" si="2"/>
        <v>65.225859614952427</v>
      </c>
      <c r="AH28" s="146"/>
      <c r="AI28" s="105">
        <f t="shared" si="3"/>
        <v>57.74111675126904</v>
      </c>
      <c r="AJ28" s="105">
        <f t="shared" si="4"/>
        <v>54.513998112614026</v>
      </c>
      <c r="AK28" s="105">
        <f t="shared" si="5"/>
        <v>61.024000000000001</v>
      </c>
      <c r="AL28" s="108"/>
      <c r="AM28" s="105">
        <f t="shared" si="6"/>
        <v>53.254211332312408</v>
      </c>
      <c r="AN28" s="105">
        <f t="shared" si="7"/>
        <v>49.035187287173663</v>
      </c>
      <c r="AO28" s="105">
        <f t="shared" si="8"/>
        <v>57.57458349476947</v>
      </c>
      <c r="AP28" s="108"/>
      <c r="AQ28" s="105">
        <f t="shared" si="9"/>
        <v>67.2</v>
      </c>
      <c r="AR28" s="105">
        <f t="shared" si="10"/>
        <v>63.543968183826784</v>
      </c>
      <c r="AS28" s="105">
        <f t="shared" si="11"/>
        <v>70.898524810013413</v>
      </c>
      <c r="AT28" s="108"/>
      <c r="AU28" s="105">
        <f t="shared" si="12"/>
        <v>56.348730253949206</v>
      </c>
      <c r="AV28" s="105">
        <f t="shared" si="13"/>
        <v>52.602623783326287</v>
      </c>
      <c r="AW28" s="105">
        <f t="shared" si="14"/>
        <v>59.704321455648227</v>
      </c>
      <c r="AX28" s="108"/>
      <c r="AY28" s="105">
        <f t="shared" si="15"/>
        <v>75.953079178885631</v>
      </c>
      <c r="AZ28" s="105">
        <f t="shared" si="16"/>
        <v>74.677668901495622</v>
      </c>
      <c r="BA28" s="105">
        <f t="shared" si="17"/>
        <v>77.101718532280543</v>
      </c>
      <c r="BB28" s="146"/>
      <c r="BC28" s="105">
        <f t="shared" si="18"/>
        <v>80.092165898617509</v>
      </c>
      <c r="BD28" s="105">
        <f t="shared" si="19"/>
        <v>80</v>
      </c>
      <c r="BE28" s="105">
        <f t="shared" si="20"/>
        <v>80.162601626016254</v>
      </c>
    </row>
    <row r="29" spans="1:57" ht="15" customHeight="1" x14ac:dyDescent="0.2">
      <c r="A29" s="110" t="s">
        <v>93</v>
      </c>
      <c r="B29" s="175">
        <f>+'C56-C61'!B29+'C67-C72'!B29</f>
        <v>2341</v>
      </c>
      <c r="C29" s="175">
        <f>+'C56-C61'!C29+'C67-C72'!C29</f>
        <v>1071</v>
      </c>
      <c r="D29" s="175">
        <f>+'C56-C61'!D29+'C67-C72'!D29</f>
        <v>1270</v>
      </c>
      <c r="E29" s="121"/>
      <c r="F29" s="175">
        <f>+'C56-C61'!F29+'C67-C72'!F29</f>
        <v>693</v>
      </c>
      <c r="G29" s="175">
        <f>+'C56-C61'!G29+'C67-C72'!G29</f>
        <v>312</v>
      </c>
      <c r="H29" s="175">
        <f>+'C56-C61'!H29+'C67-C72'!H29</f>
        <v>381</v>
      </c>
      <c r="I29" s="121"/>
      <c r="J29" s="175">
        <f>+'C56-C61'!J29+'C67-C72'!J29</f>
        <v>457</v>
      </c>
      <c r="K29" s="175">
        <f>+'C56-C61'!K29+'C67-C72'!K29</f>
        <v>234</v>
      </c>
      <c r="L29" s="175">
        <f>+'C56-C61'!L29+'C67-C72'!L29</f>
        <v>223</v>
      </c>
      <c r="M29" s="121"/>
      <c r="N29" s="175">
        <f>+'C56-C61'!N29+'C67-C72'!N29</f>
        <v>499</v>
      </c>
      <c r="O29" s="175">
        <f>+'C56-C61'!O29+'C67-C72'!O29</f>
        <v>220</v>
      </c>
      <c r="P29" s="175">
        <f>+'C56-C61'!P29+'C67-C72'!P29</f>
        <v>279</v>
      </c>
      <c r="Q29" s="121"/>
      <c r="R29" s="175">
        <f>+'C56-C61'!R29+'C67-C72'!R29</f>
        <v>307</v>
      </c>
      <c r="S29" s="175">
        <f>+'C56-C61'!S29+'C67-C72'!S29</f>
        <v>131</v>
      </c>
      <c r="T29" s="175">
        <f>+'C56-C61'!T29+'C67-C72'!T29</f>
        <v>176</v>
      </c>
      <c r="U29" s="121"/>
      <c r="V29" s="175">
        <f>+'C56-C61'!V29+'C67-C72'!V29</f>
        <v>328</v>
      </c>
      <c r="W29" s="175">
        <f>+'C56-C61'!W29+'C67-C72'!W29</f>
        <v>155</v>
      </c>
      <c r="X29" s="175">
        <f>+'C56-C61'!X29+'C67-C72'!X29</f>
        <v>173</v>
      </c>
      <c r="Y29" s="121"/>
      <c r="Z29" s="175">
        <f>+'C56-C61'!Z29+'C67-C72'!Z29</f>
        <v>57</v>
      </c>
      <c r="AA29" s="175">
        <f>+'C56-C61'!AA29+'C67-C72'!AA29</f>
        <v>19</v>
      </c>
      <c r="AB29" s="175">
        <f>+'C56-C61'!AB29+'C67-C72'!AB29</f>
        <v>38</v>
      </c>
      <c r="AD29" s="110" t="s">
        <v>93</v>
      </c>
      <c r="AE29" s="105">
        <f t="shared" si="0"/>
        <v>59.810935104752176</v>
      </c>
      <c r="AF29" s="105">
        <f t="shared" si="1"/>
        <v>53.846153846153847</v>
      </c>
      <c r="AG29" s="105">
        <f t="shared" si="2"/>
        <v>65.974025974025977</v>
      </c>
      <c r="AH29" s="146"/>
      <c r="AI29" s="105">
        <f t="shared" si="3"/>
        <v>58.382476832350463</v>
      </c>
      <c r="AJ29" s="105">
        <f t="shared" si="4"/>
        <v>51.485148514851488</v>
      </c>
      <c r="AK29" s="105">
        <f t="shared" si="5"/>
        <v>65.576592082616187</v>
      </c>
      <c r="AL29" s="108"/>
      <c r="AM29" s="105">
        <f t="shared" si="6"/>
        <v>51.872871736662887</v>
      </c>
      <c r="AN29" s="105">
        <f t="shared" si="7"/>
        <v>49.367088607594937</v>
      </c>
      <c r="AO29" s="105">
        <f t="shared" si="8"/>
        <v>54.791154791154796</v>
      </c>
      <c r="AP29" s="108"/>
      <c r="AQ29" s="105">
        <f t="shared" si="9"/>
        <v>68.262653898768804</v>
      </c>
      <c r="AR29" s="105">
        <f t="shared" si="10"/>
        <v>59.45945945945946</v>
      </c>
      <c r="AS29" s="105">
        <f t="shared" si="11"/>
        <v>77.285318559556785</v>
      </c>
      <c r="AT29" s="108"/>
      <c r="AU29" s="105">
        <f t="shared" si="12"/>
        <v>54.049295774647888</v>
      </c>
      <c r="AV29" s="105">
        <f t="shared" si="13"/>
        <v>48.161764705882355</v>
      </c>
      <c r="AW29" s="105">
        <f t="shared" si="14"/>
        <v>59.45945945945946</v>
      </c>
      <c r="AX29" s="108"/>
      <c r="AY29" s="105">
        <f t="shared" si="15"/>
        <v>68.475991649269304</v>
      </c>
      <c r="AZ29" s="105">
        <f t="shared" si="16"/>
        <v>63.786008230452673</v>
      </c>
      <c r="BA29" s="105">
        <f t="shared" si="17"/>
        <v>73.305084745762713</v>
      </c>
      <c r="BB29" s="146"/>
      <c r="BC29" s="105">
        <f t="shared" si="18"/>
        <v>83.82352941176471</v>
      </c>
      <c r="BD29" s="105">
        <f t="shared" si="19"/>
        <v>79.166666666666657</v>
      </c>
      <c r="BE29" s="105">
        <f t="shared" si="20"/>
        <v>86.36363636363636</v>
      </c>
    </row>
    <row r="30" spans="1:57" ht="15" customHeight="1" x14ac:dyDescent="0.2">
      <c r="A30" s="110" t="s">
        <v>94</v>
      </c>
      <c r="B30" s="175">
        <f>+'C56-C61'!B30+'C67-C72'!B30</f>
        <v>4299</v>
      </c>
      <c r="C30" s="175">
        <f>+'C56-C61'!C30+'C67-C72'!C30</f>
        <v>1911</v>
      </c>
      <c r="D30" s="175">
        <f>+'C56-C61'!D30+'C67-C72'!D30</f>
        <v>2388</v>
      </c>
      <c r="E30" s="121"/>
      <c r="F30" s="175">
        <f>+'C56-C61'!F30+'C67-C72'!F30</f>
        <v>1161</v>
      </c>
      <c r="G30" s="175">
        <f>+'C56-C61'!G30+'C67-C72'!G30</f>
        <v>541</v>
      </c>
      <c r="H30" s="175">
        <f>+'C56-C61'!H30+'C67-C72'!H30</f>
        <v>620</v>
      </c>
      <c r="I30" s="121"/>
      <c r="J30" s="175">
        <f>+'C56-C61'!J30+'C67-C72'!J30</f>
        <v>759</v>
      </c>
      <c r="K30" s="175">
        <f>+'C56-C61'!K30+'C67-C72'!K30</f>
        <v>370</v>
      </c>
      <c r="L30" s="175">
        <f>+'C56-C61'!L30+'C67-C72'!L30</f>
        <v>389</v>
      </c>
      <c r="M30" s="121"/>
      <c r="N30" s="175">
        <f>+'C56-C61'!N30+'C67-C72'!N30</f>
        <v>879</v>
      </c>
      <c r="O30" s="175">
        <f>+'C56-C61'!O30+'C67-C72'!O30</f>
        <v>369</v>
      </c>
      <c r="P30" s="175">
        <f>+'C56-C61'!P30+'C67-C72'!P30</f>
        <v>510</v>
      </c>
      <c r="Q30" s="121"/>
      <c r="R30" s="175">
        <f>+'C56-C61'!R30+'C67-C72'!R30</f>
        <v>632</v>
      </c>
      <c r="S30" s="175">
        <f>+'C56-C61'!S30+'C67-C72'!S30</f>
        <v>259</v>
      </c>
      <c r="T30" s="175">
        <f>+'C56-C61'!T30+'C67-C72'!T30</f>
        <v>373</v>
      </c>
      <c r="U30" s="121"/>
      <c r="V30" s="175">
        <f>+'C56-C61'!V30+'C67-C72'!V30</f>
        <v>734</v>
      </c>
      <c r="W30" s="175">
        <f>+'C56-C61'!W30+'C67-C72'!W30</f>
        <v>321</v>
      </c>
      <c r="X30" s="175">
        <f>+'C56-C61'!X30+'C67-C72'!X30</f>
        <v>413</v>
      </c>
      <c r="Y30" s="121"/>
      <c r="Z30" s="175">
        <f>+'C56-C61'!Z30+'C67-C72'!Z30</f>
        <v>134</v>
      </c>
      <c r="AA30" s="175">
        <f>+'C56-C61'!AA30+'C67-C72'!AA30</f>
        <v>51</v>
      </c>
      <c r="AB30" s="175">
        <f>+'C56-C61'!AB30+'C67-C72'!AB30</f>
        <v>83</v>
      </c>
      <c r="AD30" s="110" t="s">
        <v>94</v>
      </c>
      <c r="AE30" s="105">
        <f t="shared" si="0"/>
        <v>52.690280671650939</v>
      </c>
      <c r="AF30" s="105">
        <f t="shared" si="1"/>
        <v>48.063380281690144</v>
      </c>
      <c r="AG30" s="105">
        <f t="shared" si="2"/>
        <v>57.088214200334683</v>
      </c>
      <c r="AH30" s="146"/>
      <c r="AI30" s="105">
        <f t="shared" si="3"/>
        <v>50.898728627794831</v>
      </c>
      <c r="AJ30" s="105">
        <f t="shared" si="4"/>
        <v>45.083333333333329</v>
      </c>
      <c r="AK30" s="105">
        <f t="shared" si="5"/>
        <v>57.354301572617949</v>
      </c>
      <c r="AL30" s="108"/>
      <c r="AM30" s="105">
        <f t="shared" si="6"/>
        <v>46.224116930572471</v>
      </c>
      <c r="AN30" s="105">
        <f t="shared" si="7"/>
        <v>43.274853801169591</v>
      </c>
      <c r="AO30" s="105">
        <f t="shared" si="8"/>
        <v>49.428208386276999</v>
      </c>
      <c r="AP30" s="108"/>
      <c r="AQ30" s="105">
        <f t="shared" si="9"/>
        <v>57.488554610856767</v>
      </c>
      <c r="AR30" s="105">
        <f t="shared" si="10"/>
        <v>51.321279554937419</v>
      </c>
      <c r="AS30" s="105">
        <f t="shared" si="11"/>
        <v>62.962962962962962</v>
      </c>
      <c r="AT30" s="108"/>
      <c r="AU30" s="105">
        <f t="shared" si="12"/>
        <v>45.434938892882819</v>
      </c>
      <c r="AV30" s="105">
        <f t="shared" si="13"/>
        <v>41.111111111111107</v>
      </c>
      <c r="AW30" s="105">
        <f t="shared" si="14"/>
        <v>49.014454664914588</v>
      </c>
      <c r="AX30" s="108"/>
      <c r="AY30" s="105">
        <f t="shared" si="15"/>
        <v>68.406337371854605</v>
      </c>
      <c r="AZ30" s="105">
        <f t="shared" si="16"/>
        <v>67.436974789915965</v>
      </c>
      <c r="BA30" s="105">
        <f t="shared" si="17"/>
        <v>69.179229480737021</v>
      </c>
      <c r="BB30" s="146"/>
      <c r="BC30" s="105">
        <f t="shared" si="18"/>
        <v>55.144032921810705</v>
      </c>
      <c r="BD30" s="105">
        <f t="shared" si="19"/>
        <v>53.125</v>
      </c>
      <c r="BE30" s="105">
        <f t="shared" si="20"/>
        <v>56.4625850340136</v>
      </c>
    </row>
    <row r="31" spans="1:57" ht="15" customHeight="1" x14ac:dyDescent="0.2">
      <c r="A31" s="110" t="s">
        <v>95</v>
      </c>
      <c r="B31" s="175">
        <f>+'C56-C61'!B31+'C67-C72'!B31</f>
        <v>3292</v>
      </c>
      <c r="C31" s="175">
        <f>+'C56-C61'!C31+'C67-C72'!C31</f>
        <v>1482</v>
      </c>
      <c r="D31" s="175">
        <f>+'C56-C61'!D31+'C67-C72'!D31</f>
        <v>1810</v>
      </c>
      <c r="E31" s="121"/>
      <c r="F31" s="175">
        <f>+'C56-C61'!F31+'C67-C72'!F31</f>
        <v>714</v>
      </c>
      <c r="G31" s="175">
        <f>+'C56-C61'!G31+'C67-C72'!G31</f>
        <v>330</v>
      </c>
      <c r="H31" s="175">
        <f>+'C56-C61'!H31+'C67-C72'!H31</f>
        <v>384</v>
      </c>
      <c r="I31" s="121"/>
      <c r="J31" s="175">
        <f>+'C56-C61'!J31+'C67-C72'!J31</f>
        <v>574</v>
      </c>
      <c r="K31" s="175">
        <f>+'C56-C61'!K31+'C67-C72'!K31</f>
        <v>275</v>
      </c>
      <c r="L31" s="175">
        <f>+'C56-C61'!L31+'C67-C72'!L31</f>
        <v>299</v>
      </c>
      <c r="M31" s="121"/>
      <c r="N31" s="175">
        <f>+'C56-C61'!N31+'C67-C72'!N31</f>
        <v>625</v>
      </c>
      <c r="O31" s="175">
        <f>+'C56-C61'!O31+'C67-C72'!O31</f>
        <v>288</v>
      </c>
      <c r="P31" s="175">
        <f>+'C56-C61'!P31+'C67-C72'!P31</f>
        <v>337</v>
      </c>
      <c r="Q31" s="121"/>
      <c r="R31" s="175">
        <f>+'C56-C61'!R31+'C67-C72'!R31</f>
        <v>511</v>
      </c>
      <c r="S31" s="175">
        <f>+'C56-C61'!S31+'C67-C72'!S31</f>
        <v>202</v>
      </c>
      <c r="T31" s="175">
        <f>+'C56-C61'!T31+'C67-C72'!T31</f>
        <v>309</v>
      </c>
      <c r="U31" s="121"/>
      <c r="V31" s="175">
        <f>+'C56-C61'!V31+'C67-C72'!V31</f>
        <v>599</v>
      </c>
      <c r="W31" s="175">
        <f>+'C56-C61'!W31+'C67-C72'!W31</f>
        <v>272</v>
      </c>
      <c r="X31" s="175">
        <f>+'C56-C61'!X31+'C67-C72'!X31</f>
        <v>327</v>
      </c>
      <c r="Y31" s="121"/>
      <c r="Z31" s="175">
        <f>+'C56-C61'!Z31+'C67-C72'!Z31</f>
        <v>269</v>
      </c>
      <c r="AA31" s="175">
        <f>+'C56-C61'!AA31+'C67-C72'!AA31</f>
        <v>115</v>
      </c>
      <c r="AB31" s="175">
        <f>+'C56-C61'!AB31+'C67-C72'!AB31</f>
        <v>154</v>
      </c>
      <c r="AD31" s="110" t="s">
        <v>95</v>
      </c>
      <c r="AE31" s="105">
        <f t="shared" si="0"/>
        <v>63.198310616241116</v>
      </c>
      <c r="AF31" s="105">
        <f t="shared" si="1"/>
        <v>57.087827426810478</v>
      </c>
      <c r="AG31" s="105">
        <f t="shared" si="2"/>
        <v>69.269039418293161</v>
      </c>
      <c r="AH31" s="146"/>
      <c r="AI31" s="105">
        <f t="shared" si="3"/>
        <v>60.101010101010097</v>
      </c>
      <c r="AJ31" s="105">
        <f t="shared" si="4"/>
        <v>53.745928338762219</v>
      </c>
      <c r="AK31" s="105">
        <f t="shared" si="5"/>
        <v>66.898954703832757</v>
      </c>
      <c r="AL31" s="108"/>
      <c r="AM31" s="105">
        <f t="shared" si="6"/>
        <v>57.000993048659389</v>
      </c>
      <c r="AN31" s="105">
        <f t="shared" si="7"/>
        <v>52.783109404990405</v>
      </c>
      <c r="AO31" s="105">
        <f t="shared" si="8"/>
        <v>61.522633744855973</v>
      </c>
      <c r="AP31" s="108"/>
      <c r="AQ31" s="105">
        <f t="shared" si="9"/>
        <v>66.06765327695561</v>
      </c>
      <c r="AR31" s="105">
        <f t="shared" si="10"/>
        <v>59.504132231404959</v>
      </c>
      <c r="AS31" s="105">
        <f t="shared" si="11"/>
        <v>72.943722943722946</v>
      </c>
      <c r="AT31" s="108"/>
      <c r="AU31" s="105">
        <f t="shared" si="12"/>
        <v>58.266818700114023</v>
      </c>
      <c r="AV31" s="105">
        <f t="shared" si="13"/>
        <v>47.641509433962263</v>
      </c>
      <c r="AW31" s="105">
        <f t="shared" si="14"/>
        <v>68.211920529801333</v>
      </c>
      <c r="AX31" s="108"/>
      <c r="AY31" s="105">
        <f t="shared" si="15"/>
        <v>68.223234624145789</v>
      </c>
      <c r="AZ31" s="105">
        <f t="shared" si="16"/>
        <v>64.916467780429599</v>
      </c>
      <c r="BA31" s="105">
        <f t="shared" si="17"/>
        <v>71.24183006535948</v>
      </c>
      <c r="BB31" s="146"/>
      <c r="BC31" s="105">
        <f t="shared" si="18"/>
        <v>85.942492012779553</v>
      </c>
      <c r="BD31" s="105">
        <f t="shared" si="19"/>
        <v>85.820895522388057</v>
      </c>
      <c r="BE31" s="105">
        <f t="shared" si="20"/>
        <v>86.033519553072622</v>
      </c>
    </row>
    <row r="32" spans="1:57" ht="15" customHeight="1" x14ac:dyDescent="0.2">
      <c r="A32" s="110" t="s">
        <v>96</v>
      </c>
      <c r="B32" s="175">
        <f>+'C56-C61'!B32+'C67-C72'!B32</f>
        <v>3829</v>
      </c>
      <c r="C32" s="175">
        <f>+'C56-C61'!C32+'C67-C72'!C32</f>
        <v>1722</v>
      </c>
      <c r="D32" s="175">
        <f>+'C56-C61'!D32+'C67-C72'!D32</f>
        <v>2107</v>
      </c>
      <c r="E32" s="121"/>
      <c r="F32" s="175">
        <f>+'C56-C61'!F32+'C67-C72'!F32</f>
        <v>904</v>
      </c>
      <c r="G32" s="175">
        <f>+'C56-C61'!G32+'C67-C72'!G32</f>
        <v>417</v>
      </c>
      <c r="H32" s="175">
        <f>+'C56-C61'!H32+'C67-C72'!H32</f>
        <v>487</v>
      </c>
      <c r="I32" s="121"/>
      <c r="J32" s="175">
        <f>+'C56-C61'!J32+'C67-C72'!J32</f>
        <v>709</v>
      </c>
      <c r="K32" s="175">
        <f>+'C56-C61'!K32+'C67-C72'!K32</f>
        <v>302</v>
      </c>
      <c r="L32" s="175">
        <f>+'C56-C61'!L32+'C67-C72'!L32</f>
        <v>407</v>
      </c>
      <c r="M32" s="121"/>
      <c r="N32" s="175">
        <f>+'C56-C61'!N32+'C67-C72'!N32</f>
        <v>659</v>
      </c>
      <c r="O32" s="175">
        <f>+'C56-C61'!O32+'C67-C72'!O32</f>
        <v>298</v>
      </c>
      <c r="P32" s="175">
        <f>+'C56-C61'!P32+'C67-C72'!P32</f>
        <v>361</v>
      </c>
      <c r="Q32" s="121"/>
      <c r="R32" s="175">
        <f>+'C56-C61'!R32+'C67-C72'!R32</f>
        <v>580</v>
      </c>
      <c r="S32" s="175">
        <f>+'C56-C61'!S32+'C67-C72'!S32</f>
        <v>265</v>
      </c>
      <c r="T32" s="175">
        <f>+'C56-C61'!T32+'C67-C72'!T32</f>
        <v>315</v>
      </c>
      <c r="U32" s="121"/>
      <c r="V32" s="175">
        <f>+'C56-C61'!V32+'C67-C72'!V32</f>
        <v>713</v>
      </c>
      <c r="W32" s="175">
        <f>+'C56-C61'!W32+'C67-C72'!W32</f>
        <v>315</v>
      </c>
      <c r="X32" s="175">
        <f>+'C56-C61'!X32+'C67-C72'!X32</f>
        <v>398</v>
      </c>
      <c r="Y32" s="121"/>
      <c r="Z32" s="175">
        <f>+'C56-C61'!Z32+'C67-C72'!Z32</f>
        <v>264</v>
      </c>
      <c r="AA32" s="175">
        <f>+'C56-C61'!AA32+'C67-C72'!AA32</f>
        <v>125</v>
      </c>
      <c r="AB32" s="175">
        <f>+'C56-C61'!AB32+'C67-C72'!AB32</f>
        <v>139</v>
      </c>
      <c r="AD32" s="110" t="s">
        <v>96</v>
      </c>
      <c r="AE32" s="105">
        <f t="shared" si="0"/>
        <v>58.413424866514106</v>
      </c>
      <c r="AF32" s="105">
        <f t="shared" si="1"/>
        <v>52.5</v>
      </c>
      <c r="AG32" s="105">
        <f t="shared" si="2"/>
        <v>64.335877862595424</v>
      </c>
      <c r="AH32" s="146"/>
      <c r="AI32" s="105">
        <f t="shared" si="3"/>
        <v>57.034700315457407</v>
      </c>
      <c r="AJ32" s="105">
        <f t="shared" si="4"/>
        <v>50.545454545454547</v>
      </c>
      <c r="AK32" s="105">
        <f t="shared" si="5"/>
        <v>64.078947368421055</v>
      </c>
      <c r="AL32" s="108"/>
      <c r="AM32" s="105">
        <f t="shared" si="6"/>
        <v>51.979472140762461</v>
      </c>
      <c r="AN32" s="105">
        <f t="shared" si="7"/>
        <v>43.831640058055157</v>
      </c>
      <c r="AO32" s="105">
        <f t="shared" si="8"/>
        <v>60.296296296296291</v>
      </c>
      <c r="AP32" s="108"/>
      <c r="AQ32" s="105">
        <f t="shared" si="9"/>
        <v>55.611814345991561</v>
      </c>
      <c r="AR32" s="105">
        <f t="shared" si="10"/>
        <v>50.76660988074957</v>
      </c>
      <c r="AS32" s="105">
        <f t="shared" si="11"/>
        <v>60.367892976588635</v>
      </c>
      <c r="AT32" s="108"/>
      <c r="AU32" s="105">
        <f t="shared" si="12"/>
        <v>52.72727272727272</v>
      </c>
      <c r="AV32" s="105">
        <f t="shared" si="13"/>
        <v>49.440298507462686</v>
      </c>
      <c r="AW32" s="105">
        <f t="shared" si="14"/>
        <v>55.851063829787229</v>
      </c>
      <c r="AX32" s="108"/>
      <c r="AY32" s="105">
        <f t="shared" si="15"/>
        <v>71.371371371371367</v>
      </c>
      <c r="AZ32" s="105">
        <f t="shared" si="16"/>
        <v>65.488565488565484</v>
      </c>
      <c r="BA32" s="105">
        <f t="shared" si="17"/>
        <v>76.833976833976834</v>
      </c>
      <c r="BB32" s="146"/>
      <c r="BC32" s="105">
        <f t="shared" si="18"/>
        <v>81.987577639751549</v>
      </c>
      <c r="BD32" s="105">
        <f t="shared" si="19"/>
        <v>77.160493827160494</v>
      </c>
      <c r="BE32" s="105">
        <f t="shared" si="20"/>
        <v>86.875</v>
      </c>
    </row>
    <row r="33" spans="1:57" ht="15" customHeight="1" x14ac:dyDescent="0.2">
      <c r="A33" s="110" t="s">
        <v>97</v>
      </c>
      <c r="B33" s="175">
        <f>+'C56-C61'!B33+'C67-C72'!B33</f>
        <v>2878</v>
      </c>
      <c r="C33" s="175">
        <f>+'C56-C61'!C33+'C67-C72'!C33</f>
        <v>1316</v>
      </c>
      <c r="D33" s="175">
        <f>+'C56-C61'!D33+'C67-C72'!D33</f>
        <v>1562</v>
      </c>
      <c r="E33" s="121"/>
      <c r="F33" s="175">
        <f>+'C56-C61'!F33+'C67-C72'!F33</f>
        <v>613</v>
      </c>
      <c r="G33" s="175">
        <f>+'C56-C61'!G33+'C67-C72'!G33</f>
        <v>284</v>
      </c>
      <c r="H33" s="175">
        <f>+'C56-C61'!H33+'C67-C72'!H33</f>
        <v>329</v>
      </c>
      <c r="I33" s="121"/>
      <c r="J33" s="175">
        <f>+'C56-C61'!J33+'C67-C72'!J33</f>
        <v>562</v>
      </c>
      <c r="K33" s="175">
        <f>+'C56-C61'!K33+'C67-C72'!K33</f>
        <v>270</v>
      </c>
      <c r="L33" s="175">
        <f>+'C56-C61'!L33+'C67-C72'!L33</f>
        <v>292</v>
      </c>
      <c r="M33" s="121"/>
      <c r="N33" s="175">
        <f>+'C56-C61'!N33+'C67-C72'!N33</f>
        <v>586</v>
      </c>
      <c r="O33" s="175">
        <f>+'C56-C61'!O33+'C67-C72'!O33</f>
        <v>266</v>
      </c>
      <c r="P33" s="175">
        <f>+'C56-C61'!P33+'C67-C72'!P33</f>
        <v>320</v>
      </c>
      <c r="Q33" s="121"/>
      <c r="R33" s="175">
        <f>+'C56-C61'!R33+'C67-C72'!R33</f>
        <v>452</v>
      </c>
      <c r="S33" s="175">
        <f>+'C56-C61'!S33+'C67-C72'!S33</f>
        <v>208</v>
      </c>
      <c r="T33" s="175">
        <f>+'C56-C61'!T33+'C67-C72'!T33</f>
        <v>244</v>
      </c>
      <c r="U33" s="121"/>
      <c r="V33" s="175">
        <f>+'C56-C61'!V33+'C67-C72'!V33</f>
        <v>569</v>
      </c>
      <c r="W33" s="175">
        <f>+'C56-C61'!W33+'C67-C72'!W33</f>
        <v>241</v>
      </c>
      <c r="X33" s="175">
        <f>+'C56-C61'!X33+'C67-C72'!X33</f>
        <v>328</v>
      </c>
      <c r="Y33" s="121"/>
      <c r="Z33" s="175">
        <f>+'C56-C61'!Z33+'C67-C72'!Z33</f>
        <v>96</v>
      </c>
      <c r="AA33" s="175">
        <f>+'C56-C61'!AA33+'C67-C72'!AA33</f>
        <v>47</v>
      </c>
      <c r="AB33" s="175">
        <f>+'C56-C61'!AB33+'C67-C72'!AB33</f>
        <v>49</v>
      </c>
      <c r="AD33" s="110" t="s">
        <v>97</v>
      </c>
      <c r="AE33" s="105">
        <f t="shared" si="0"/>
        <v>64.717787272318418</v>
      </c>
      <c r="AF33" s="105">
        <f t="shared" si="1"/>
        <v>59.146067415730343</v>
      </c>
      <c r="AG33" s="105">
        <f t="shared" si="2"/>
        <v>70.297029702970292</v>
      </c>
      <c r="AH33" s="146"/>
      <c r="AI33" s="105">
        <f t="shared" si="3"/>
        <v>59.921798631476051</v>
      </c>
      <c r="AJ33" s="105">
        <f t="shared" si="4"/>
        <v>53.889943074003796</v>
      </c>
      <c r="AK33" s="105">
        <f t="shared" si="5"/>
        <v>66.33064516129032</v>
      </c>
      <c r="AL33" s="108"/>
      <c r="AM33" s="105">
        <f t="shared" si="6"/>
        <v>59.597030752916226</v>
      </c>
      <c r="AN33" s="105">
        <f t="shared" si="7"/>
        <v>56.367432150313157</v>
      </c>
      <c r="AO33" s="105">
        <f t="shared" si="8"/>
        <v>62.931034482758619</v>
      </c>
      <c r="AP33" s="108"/>
      <c r="AQ33" s="105">
        <f t="shared" si="9"/>
        <v>71.289537712895381</v>
      </c>
      <c r="AR33" s="105">
        <f t="shared" si="10"/>
        <v>67.171717171717177</v>
      </c>
      <c r="AS33" s="105">
        <f t="shared" si="11"/>
        <v>75.117370892018769</v>
      </c>
      <c r="AT33" s="108"/>
      <c r="AU33" s="105">
        <f t="shared" si="12"/>
        <v>57.433290978398986</v>
      </c>
      <c r="AV33" s="105">
        <f t="shared" si="13"/>
        <v>51.358024691358025</v>
      </c>
      <c r="AW33" s="105">
        <f t="shared" si="14"/>
        <v>63.874345549738223</v>
      </c>
      <c r="AX33" s="108"/>
      <c r="AY33" s="105">
        <f t="shared" si="15"/>
        <v>75.065963060686016</v>
      </c>
      <c r="AZ33" s="105">
        <f t="shared" si="16"/>
        <v>67.318435754189949</v>
      </c>
      <c r="BA33" s="105">
        <f t="shared" si="17"/>
        <v>82</v>
      </c>
      <c r="BB33" s="146"/>
      <c r="BC33" s="105">
        <f t="shared" si="18"/>
        <v>84.210526315789465</v>
      </c>
      <c r="BD33" s="105">
        <f t="shared" si="19"/>
        <v>78.333333333333329</v>
      </c>
      <c r="BE33" s="105">
        <f t="shared" si="20"/>
        <v>90.740740740740748</v>
      </c>
    </row>
    <row r="34" spans="1:57" ht="15" customHeight="1" x14ac:dyDescent="0.2">
      <c r="A34" s="110" t="s">
        <v>98</v>
      </c>
      <c r="B34" s="175">
        <f>+'C56-C61'!B34+'C67-C72'!B34</f>
        <v>5147</v>
      </c>
      <c r="C34" s="175">
        <f>+'C56-C61'!C34+'C67-C72'!C34</f>
        <v>2367</v>
      </c>
      <c r="D34" s="175">
        <f>+'C56-C61'!D34+'C67-C72'!D34</f>
        <v>2780</v>
      </c>
      <c r="E34" s="121"/>
      <c r="F34" s="175">
        <f>+'C56-C61'!F34+'C67-C72'!F34</f>
        <v>1398</v>
      </c>
      <c r="G34" s="175">
        <f>+'C56-C61'!G34+'C67-C72'!G34</f>
        <v>675</v>
      </c>
      <c r="H34" s="175">
        <f>+'C56-C61'!H34+'C67-C72'!H34</f>
        <v>723</v>
      </c>
      <c r="I34" s="121"/>
      <c r="J34" s="175">
        <f>+'C56-C61'!J34+'C67-C72'!J34</f>
        <v>1112</v>
      </c>
      <c r="K34" s="175">
        <f>+'C56-C61'!K34+'C67-C72'!K34</f>
        <v>503</v>
      </c>
      <c r="L34" s="175">
        <f>+'C56-C61'!L34+'C67-C72'!L34</f>
        <v>609</v>
      </c>
      <c r="M34" s="121"/>
      <c r="N34" s="175">
        <f>+'C56-C61'!N34+'C67-C72'!N34</f>
        <v>889</v>
      </c>
      <c r="O34" s="175">
        <f>+'C56-C61'!O34+'C67-C72'!O34</f>
        <v>421</v>
      </c>
      <c r="P34" s="175">
        <f>+'C56-C61'!P34+'C67-C72'!P34</f>
        <v>468</v>
      </c>
      <c r="Q34" s="121"/>
      <c r="R34" s="175">
        <f>+'C56-C61'!R34+'C67-C72'!R34</f>
        <v>821</v>
      </c>
      <c r="S34" s="175">
        <f>+'C56-C61'!S34+'C67-C72'!S34</f>
        <v>368</v>
      </c>
      <c r="T34" s="175">
        <f>+'C56-C61'!T34+'C67-C72'!T34</f>
        <v>453</v>
      </c>
      <c r="U34" s="121"/>
      <c r="V34" s="175">
        <f>+'C56-C61'!V34+'C67-C72'!V34</f>
        <v>779</v>
      </c>
      <c r="W34" s="175">
        <f>+'C56-C61'!W34+'C67-C72'!W34</f>
        <v>331</v>
      </c>
      <c r="X34" s="175">
        <f>+'C56-C61'!X34+'C67-C72'!X34</f>
        <v>448</v>
      </c>
      <c r="Y34" s="121"/>
      <c r="Z34" s="175">
        <f>+'C56-C61'!Z34+'C67-C72'!Z34</f>
        <v>148</v>
      </c>
      <c r="AA34" s="175">
        <f>+'C56-C61'!AA34+'C67-C72'!AA34</f>
        <v>69</v>
      </c>
      <c r="AB34" s="175">
        <f>+'C56-C61'!AB34+'C67-C72'!AB34</f>
        <v>79</v>
      </c>
      <c r="AD34" s="110" t="s">
        <v>98</v>
      </c>
      <c r="AE34" s="105">
        <f t="shared" si="0"/>
        <v>56.386941279579318</v>
      </c>
      <c r="AF34" s="105">
        <f t="shared" si="1"/>
        <v>52.681949699532602</v>
      </c>
      <c r="AG34" s="105">
        <f t="shared" si="2"/>
        <v>59.978425026968715</v>
      </c>
      <c r="AH34" s="146"/>
      <c r="AI34" s="105">
        <f t="shared" si="3"/>
        <v>54.502923976608187</v>
      </c>
      <c r="AJ34" s="105">
        <f t="shared" si="4"/>
        <v>51.097653292959876</v>
      </c>
      <c r="AK34" s="105">
        <f t="shared" si="5"/>
        <v>58.118971061093248</v>
      </c>
      <c r="AL34" s="108"/>
      <c r="AM34" s="105">
        <f t="shared" si="6"/>
        <v>55.851330989452542</v>
      </c>
      <c r="AN34" s="105">
        <f t="shared" si="7"/>
        <v>49.459193706981317</v>
      </c>
      <c r="AO34" s="105">
        <f t="shared" si="8"/>
        <v>62.525667351129364</v>
      </c>
      <c r="AP34" s="108"/>
      <c r="AQ34" s="105">
        <f t="shared" si="9"/>
        <v>57.764782326185838</v>
      </c>
      <c r="AR34" s="105">
        <f t="shared" si="10"/>
        <v>53.630573248407643</v>
      </c>
      <c r="AS34" s="105">
        <f t="shared" si="11"/>
        <v>62.068965517241381</v>
      </c>
      <c r="AT34" s="108"/>
      <c r="AU34" s="105">
        <f t="shared" si="12"/>
        <v>48.839976204640095</v>
      </c>
      <c r="AV34" s="105">
        <f t="shared" si="13"/>
        <v>47.119078104993598</v>
      </c>
      <c r="AW34" s="105">
        <f t="shared" si="14"/>
        <v>50.333333333333329</v>
      </c>
      <c r="AX34" s="108"/>
      <c r="AY34" s="105">
        <f t="shared" si="15"/>
        <v>66.072943172179805</v>
      </c>
      <c r="AZ34" s="105">
        <f t="shared" si="16"/>
        <v>65.415019762845844</v>
      </c>
      <c r="BA34" s="105">
        <f t="shared" si="17"/>
        <v>66.567607726597316</v>
      </c>
      <c r="BB34" s="146"/>
      <c r="BC34" s="105">
        <f t="shared" si="18"/>
        <v>85.549132947976886</v>
      </c>
      <c r="BD34" s="105">
        <f t="shared" si="19"/>
        <v>83.132530120481931</v>
      </c>
      <c r="BE34" s="105">
        <f t="shared" si="20"/>
        <v>87.777777777777771</v>
      </c>
    </row>
    <row r="35" spans="1:57" ht="15" customHeight="1" x14ac:dyDescent="0.2">
      <c r="A35" s="110" t="s">
        <v>99</v>
      </c>
      <c r="B35" s="175">
        <f>+'C56-C61'!B35+'C67-C72'!B35</f>
        <v>5596</v>
      </c>
      <c r="C35" s="175">
        <f>+'C56-C61'!C35+'C67-C72'!C35</f>
        <v>2554</v>
      </c>
      <c r="D35" s="175">
        <f>+'C56-C61'!D35+'C67-C72'!D35</f>
        <v>3042</v>
      </c>
      <c r="E35" s="121"/>
      <c r="F35" s="175">
        <f>+'C56-C61'!F35+'C67-C72'!F35</f>
        <v>1440</v>
      </c>
      <c r="G35" s="175">
        <f>+'C56-C61'!G35+'C67-C72'!G35</f>
        <v>684</v>
      </c>
      <c r="H35" s="175">
        <f>+'C56-C61'!H35+'C67-C72'!H35</f>
        <v>756</v>
      </c>
      <c r="I35" s="121"/>
      <c r="J35" s="175">
        <f>+'C56-C61'!J35+'C67-C72'!J35</f>
        <v>1153</v>
      </c>
      <c r="K35" s="175">
        <f>+'C56-C61'!K35+'C67-C72'!K35</f>
        <v>540</v>
      </c>
      <c r="L35" s="175">
        <f>+'C56-C61'!L35+'C67-C72'!L35</f>
        <v>613</v>
      </c>
      <c r="M35" s="121"/>
      <c r="N35" s="175">
        <f>+'C56-C61'!N35+'C67-C72'!N35</f>
        <v>1046</v>
      </c>
      <c r="O35" s="175">
        <f>+'C56-C61'!O35+'C67-C72'!O35</f>
        <v>499</v>
      </c>
      <c r="P35" s="175">
        <f>+'C56-C61'!P35+'C67-C72'!P35</f>
        <v>547</v>
      </c>
      <c r="Q35" s="121"/>
      <c r="R35" s="175">
        <f>+'C56-C61'!R35+'C67-C72'!R35</f>
        <v>840</v>
      </c>
      <c r="S35" s="175">
        <f>+'C56-C61'!S35+'C67-C72'!S35</f>
        <v>362</v>
      </c>
      <c r="T35" s="175">
        <f>+'C56-C61'!T35+'C67-C72'!T35</f>
        <v>478</v>
      </c>
      <c r="U35" s="121"/>
      <c r="V35" s="175">
        <f>+'C56-C61'!V35+'C67-C72'!V35</f>
        <v>821</v>
      </c>
      <c r="W35" s="175">
        <f>+'C56-C61'!W35+'C67-C72'!W35</f>
        <v>341</v>
      </c>
      <c r="X35" s="175">
        <f>+'C56-C61'!X35+'C67-C72'!X35</f>
        <v>480</v>
      </c>
      <c r="Y35" s="121"/>
      <c r="Z35" s="175">
        <f>+'C56-C61'!Z35+'C67-C72'!Z35</f>
        <v>296</v>
      </c>
      <c r="AA35" s="175">
        <f>+'C56-C61'!AA35+'C67-C72'!AA35</f>
        <v>128</v>
      </c>
      <c r="AB35" s="175">
        <f>+'C56-C61'!AB35+'C67-C72'!AB35</f>
        <v>168</v>
      </c>
      <c r="AD35" s="110" t="s">
        <v>99</v>
      </c>
      <c r="AE35" s="105">
        <f t="shared" si="0"/>
        <v>65.373831775700936</v>
      </c>
      <c r="AF35" s="105">
        <f t="shared" si="1"/>
        <v>60.378250591016545</v>
      </c>
      <c r="AG35" s="105">
        <f t="shared" si="2"/>
        <v>70.254041570438801</v>
      </c>
      <c r="AH35" s="146"/>
      <c r="AI35" s="105">
        <f t="shared" si="3"/>
        <v>66.852367688022284</v>
      </c>
      <c r="AJ35" s="105">
        <f t="shared" si="4"/>
        <v>61.788617886178862</v>
      </c>
      <c r="AK35" s="105">
        <f t="shared" si="5"/>
        <v>72.206303724928361</v>
      </c>
      <c r="AL35" s="108"/>
      <c r="AM35" s="105">
        <f t="shared" si="6"/>
        <v>62.561041779706997</v>
      </c>
      <c r="AN35" s="105">
        <f t="shared" si="7"/>
        <v>58.631921824104239</v>
      </c>
      <c r="AO35" s="105">
        <f t="shared" si="8"/>
        <v>66.485900216919731</v>
      </c>
      <c r="AP35" s="108"/>
      <c r="AQ35" s="105">
        <f t="shared" si="9"/>
        <v>67.658473479948256</v>
      </c>
      <c r="AR35" s="105">
        <f t="shared" si="10"/>
        <v>62.375</v>
      </c>
      <c r="AS35" s="105">
        <f t="shared" si="11"/>
        <v>73.324396782841831</v>
      </c>
      <c r="AT35" s="108"/>
      <c r="AU35" s="105">
        <f t="shared" si="12"/>
        <v>59.91440798858774</v>
      </c>
      <c r="AV35" s="105">
        <f t="shared" si="13"/>
        <v>54.110612855007481</v>
      </c>
      <c r="AW35" s="105">
        <f t="shared" si="14"/>
        <v>65.211459754433832</v>
      </c>
      <c r="AX35" s="108"/>
      <c r="AY35" s="105">
        <f t="shared" si="15"/>
        <v>68.530884808013354</v>
      </c>
      <c r="AZ35" s="105">
        <f t="shared" si="16"/>
        <v>63.857677902621724</v>
      </c>
      <c r="BA35" s="105">
        <f t="shared" si="17"/>
        <v>72.289156626506028</v>
      </c>
      <c r="BB35" s="146"/>
      <c r="BC35" s="105">
        <v>0</v>
      </c>
      <c r="BD35" s="105">
        <v>0</v>
      </c>
      <c r="BE35" s="105">
        <v>0</v>
      </c>
    </row>
    <row r="36" spans="1:57" ht="15" customHeight="1" x14ac:dyDescent="0.2">
      <c r="A36" s="110" t="s">
        <v>100</v>
      </c>
      <c r="B36" s="175">
        <f>+'C56-C61'!B36+'C67-C72'!B36</f>
        <v>2513</v>
      </c>
      <c r="C36" s="175">
        <f>+'C56-C61'!C36+'C67-C72'!C36</f>
        <v>1202</v>
      </c>
      <c r="D36" s="175">
        <f>+'C56-C61'!D36+'C67-C72'!D36</f>
        <v>1311</v>
      </c>
      <c r="E36" s="121"/>
      <c r="F36" s="175">
        <f>+'C56-C61'!F36+'C67-C72'!F36</f>
        <v>634</v>
      </c>
      <c r="G36" s="175">
        <f>+'C56-C61'!G36+'C67-C72'!G36</f>
        <v>310</v>
      </c>
      <c r="H36" s="175">
        <f>+'C56-C61'!H36+'C67-C72'!H36</f>
        <v>324</v>
      </c>
      <c r="I36" s="121"/>
      <c r="J36" s="175">
        <f>+'C56-C61'!J36+'C67-C72'!J36</f>
        <v>491</v>
      </c>
      <c r="K36" s="175">
        <f>+'C56-C61'!K36+'C67-C72'!K36</f>
        <v>230</v>
      </c>
      <c r="L36" s="175">
        <f>+'C56-C61'!L36+'C67-C72'!L36</f>
        <v>261</v>
      </c>
      <c r="M36" s="121"/>
      <c r="N36" s="175">
        <f>+'C56-C61'!N36+'C67-C72'!N36</f>
        <v>484</v>
      </c>
      <c r="O36" s="175">
        <f>+'C56-C61'!O36+'C67-C72'!O36</f>
        <v>245</v>
      </c>
      <c r="P36" s="175">
        <f>+'C56-C61'!P36+'C67-C72'!P36</f>
        <v>239</v>
      </c>
      <c r="Q36" s="121"/>
      <c r="R36" s="175">
        <f>+'C56-C61'!R36+'C67-C72'!R36</f>
        <v>381</v>
      </c>
      <c r="S36" s="175">
        <f>+'C56-C61'!S36+'C67-C72'!S36</f>
        <v>190</v>
      </c>
      <c r="T36" s="175">
        <f>+'C56-C61'!T36+'C67-C72'!T36</f>
        <v>191</v>
      </c>
      <c r="U36" s="121"/>
      <c r="V36" s="175">
        <f>+'C56-C61'!V36+'C67-C72'!V36</f>
        <v>375</v>
      </c>
      <c r="W36" s="175">
        <f>+'C56-C61'!W36+'C67-C72'!W36</f>
        <v>162</v>
      </c>
      <c r="X36" s="175">
        <f>+'C56-C61'!X36+'C67-C72'!X36</f>
        <v>213</v>
      </c>
      <c r="Y36" s="121"/>
      <c r="Z36" s="175">
        <f>+'C56-C61'!Z36+'C67-C72'!Z36</f>
        <v>148</v>
      </c>
      <c r="AA36" s="175">
        <f>+'C56-C61'!AA36+'C67-C72'!AA36</f>
        <v>65</v>
      </c>
      <c r="AB36" s="175">
        <f>+'C56-C61'!AB36+'C67-C72'!AB36</f>
        <v>83</v>
      </c>
      <c r="AD36" s="110" t="s">
        <v>100</v>
      </c>
      <c r="AE36" s="105">
        <f t="shared" si="0"/>
        <v>63.061480552070257</v>
      </c>
      <c r="AF36" s="105">
        <f t="shared" si="1"/>
        <v>60.432378079436901</v>
      </c>
      <c r="AG36" s="105">
        <f t="shared" si="2"/>
        <v>65.681362725450896</v>
      </c>
      <c r="AH36" s="146"/>
      <c r="AI36" s="105">
        <f t="shared" si="3"/>
        <v>59.307764265668851</v>
      </c>
      <c r="AJ36" s="105">
        <f t="shared" si="4"/>
        <v>57.943925233644855</v>
      </c>
      <c r="AK36" s="105">
        <f t="shared" si="5"/>
        <v>60.674157303370791</v>
      </c>
      <c r="AL36" s="108"/>
      <c r="AM36" s="105">
        <f t="shared" si="6"/>
        <v>55.732122587968213</v>
      </c>
      <c r="AN36" s="105">
        <f t="shared" si="7"/>
        <v>51.454138702460853</v>
      </c>
      <c r="AO36" s="105">
        <f t="shared" si="8"/>
        <v>60.13824884792627</v>
      </c>
      <c r="AP36" s="108"/>
      <c r="AQ36" s="105">
        <f t="shared" si="9"/>
        <v>71.703703703703709</v>
      </c>
      <c r="AR36" s="105">
        <f t="shared" si="10"/>
        <v>73.573573573573569</v>
      </c>
      <c r="AS36" s="105">
        <f t="shared" si="11"/>
        <v>69.883040935672511</v>
      </c>
      <c r="AT36" s="108"/>
      <c r="AU36" s="105">
        <f t="shared" si="12"/>
        <v>65.803108808290162</v>
      </c>
      <c r="AV36" s="105">
        <f t="shared" si="13"/>
        <v>64.846416382252556</v>
      </c>
      <c r="AW36" s="105">
        <f t="shared" si="14"/>
        <v>66.783216783216787</v>
      </c>
      <c r="AX36" s="108"/>
      <c r="AY36" s="105">
        <f t="shared" si="15"/>
        <v>74.701195219123505</v>
      </c>
      <c r="AZ36" s="105">
        <f t="shared" si="16"/>
        <v>65.587044534412954</v>
      </c>
      <c r="BA36" s="105">
        <f t="shared" si="17"/>
        <v>83.529411764705884</v>
      </c>
      <c r="BB36" s="146"/>
      <c r="BC36" s="105">
        <f t="shared" ref="BC36:BE41" si="21">+Z36/(Z36+Z82+Z129)*100</f>
        <v>53.046594982078851</v>
      </c>
      <c r="BD36" s="105">
        <f t="shared" si="21"/>
        <v>48.507462686567166</v>
      </c>
      <c r="BE36" s="105">
        <f t="shared" si="21"/>
        <v>57.241379310344833</v>
      </c>
    </row>
    <row r="37" spans="1:57" ht="15" customHeight="1" x14ac:dyDescent="0.2">
      <c r="A37" s="110" t="s">
        <v>101</v>
      </c>
      <c r="B37" s="175">
        <f>+'C56-C61'!B37+'C67-C72'!B37</f>
        <v>3158</v>
      </c>
      <c r="C37" s="175">
        <f>+'C56-C61'!C37+'C67-C72'!C37</f>
        <v>1471</v>
      </c>
      <c r="D37" s="175">
        <f>+'C56-C61'!D37+'C67-C72'!D37</f>
        <v>1687</v>
      </c>
      <c r="E37" s="121"/>
      <c r="F37" s="175">
        <f>+'C56-C61'!F37+'C67-C72'!F37</f>
        <v>801</v>
      </c>
      <c r="G37" s="175">
        <f>+'C56-C61'!G37+'C67-C72'!G37</f>
        <v>392</v>
      </c>
      <c r="H37" s="175">
        <f>+'C56-C61'!H37+'C67-C72'!H37</f>
        <v>409</v>
      </c>
      <c r="I37" s="121"/>
      <c r="J37" s="175">
        <f>+'C56-C61'!J37+'C67-C72'!J37</f>
        <v>692</v>
      </c>
      <c r="K37" s="175">
        <f>+'C56-C61'!K37+'C67-C72'!K37</f>
        <v>338</v>
      </c>
      <c r="L37" s="175">
        <f>+'C56-C61'!L37+'C67-C72'!L37</f>
        <v>354</v>
      </c>
      <c r="M37" s="121"/>
      <c r="N37" s="175">
        <f>+'C56-C61'!N37+'C67-C72'!N37</f>
        <v>634</v>
      </c>
      <c r="O37" s="175">
        <f>+'C56-C61'!O37+'C67-C72'!O37</f>
        <v>283</v>
      </c>
      <c r="P37" s="175">
        <f>+'C56-C61'!P37+'C67-C72'!P37</f>
        <v>351</v>
      </c>
      <c r="Q37" s="121"/>
      <c r="R37" s="175">
        <f>+'C56-C61'!R37+'C67-C72'!R37</f>
        <v>442</v>
      </c>
      <c r="S37" s="175">
        <f>+'C56-C61'!S37+'C67-C72'!S37</f>
        <v>186</v>
      </c>
      <c r="T37" s="175">
        <f>+'C56-C61'!T37+'C67-C72'!T37</f>
        <v>256</v>
      </c>
      <c r="U37" s="121"/>
      <c r="V37" s="175">
        <f>+'C56-C61'!V37+'C67-C72'!V37</f>
        <v>528</v>
      </c>
      <c r="W37" s="175">
        <f>+'C56-C61'!W37+'C67-C72'!W37</f>
        <v>246</v>
      </c>
      <c r="X37" s="175">
        <f>+'C56-C61'!X37+'C67-C72'!X37</f>
        <v>282</v>
      </c>
      <c r="Y37" s="121"/>
      <c r="Z37" s="175">
        <f>+'C56-C61'!Z37+'C67-C72'!Z37</f>
        <v>61</v>
      </c>
      <c r="AA37" s="175">
        <f>+'C56-C61'!AA37+'C67-C72'!AA37</f>
        <v>26</v>
      </c>
      <c r="AB37" s="175">
        <f>+'C56-C61'!AB37+'C67-C72'!AB37</f>
        <v>35</v>
      </c>
      <c r="AD37" s="110" t="s">
        <v>101</v>
      </c>
      <c r="AE37" s="105">
        <f t="shared" si="0"/>
        <v>60.847784200385355</v>
      </c>
      <c r="AF37" s="105">
        <f t="shared" si="1"/>
        <v>56.620477290223249</v>
      </c>
      <c r="AG37" s="105">
        <f t="shared" si="2"/>
        <v>65.084876543209873</v>
      </c>
      <c r="AH37" s="146"/>
      <c r="AI37" s="105">
        <f t="shared" si="3"/>
        <v>56.768249468462088</v>
      </c>
      <c r="AJ37" s="105">
        <f t="shared" si="4"/>
        <v>53.846153846153847</v>
      </c>
      <c r="AK37" s="105">
        <f t="shared" si="5"/>
        <v>59.88286969253295</v>
      </c>
      <c r="AL37" s="108"/>
      <c r="AM37" s="105">
        <f t="shared" si="6"/>
        <v>58.249158249158249</v>
      </c>
      <c r="AN37" s="105">
        <f t="shared" si="7"/>
        <v>53.650793650793652</v>
      </c>
      <c r="AO37" s="105">
        <f t="shared" si="8"/>
        <v>63.44086021505376</v>
      </c>
      <c r="AP37" s="108"/>
      <c r="AQ37" s="105">
        <f t="shared" si="9"/>
        <v>67.303609341825904</v>
      </c>
      <c r="AR37" s="105">
        <f t="shared" si="10"/>
        <v>60.991379310344826</v>
      </c>
      <c r="AS37" s="105">
        <f t="shared" si="11"/>
        <v>73.430962343096226</v>
      </c>
      <c r="AT37" s="108"/>
      <c r="AU37" s="105">
        <f t="shared" si="12"/>
        <v>50.804597701149426</v>
      </c>
      <c r="AV37" s="105">
        <f t="shared" si="13"/>
        <v>45.47677261613692</v>
      </c>
      <c r="AW37" s="105">
        <f t="shared" si="14"/>
        <v>55.531453362255967</v>
      </c>
      <c r="AX37" s="108"/>
      <c r="AY37" s="105">
        <f t="shared" si="15"/>
        <v>77.080291970802918</v>
      </c>
      <c r="AZ37" s="105">
        <f t="shared" si="16"/>
        <v>75.925925925925924</v>
      </c>
      <c r="BA37" s="105">
        <f t="shared" si="17"/>
        <v>78.1163434903047</v>
      </c>
      <c r="BB37" s="146"/>
      <c r="BC37" s="105">
        <f t="shared" si="21"/>
        <v>64.893617021276597</v>
      </c>
      <c r="BD37" s="105">
        <f t="shared" si="21"/>
        <v>60.465116279069761</v>
      </c>
      <c r="BE37" s="105">
        <f t="shared" si="21"/>
        <v>68.627450980392155</v>
      </c>
    </row>
    <row r="38" spans="1:57" ht="15" customHeight="1" x14ac:dyDescent="0.2">
      <c r="A38" s="110" t="s">
        <v>102</v>
      </c>
      <c r="B38" s="175">
        <f>+'C56-C61'!B38+'C67-C72'!B38</f>
        <v>963</v>
      </c>
      <c r="C38" s="175">
        <f>+'C56-C61'!C38+'C67-C72'!C38</f>
        <v>413</v>
      </c>
      <c r="D38" s="175">
        <f>+'C56-C61'!D38+'C67-C72'!D38</f>
        <v>550</v>
      </c>
      <c r="E38" s="121"/>
      <c r="F38" s="175">
        <f>+'C56-C61'!F38+'C67-C72'!F38</f>
        <v>251</v>
      </c>
      <c r="G38" s="175">
        <f>+'C56-C61'!G38+'C67-C72'!G38</f>
        <v>109</v>
      </c>
      <c r="H38" s="175">
        <f>+'C56-C61'!H38+'C67-C72'!H38</f>
        <v>142</v>
      </c>
      <c r="I38" s="121"/>
      <c r="J38" s="175">
        <f>+'C56-C61'!J38+'C67-C72'!J38</f>
        <v>186</v>
      </c>
      <c r="K38" s="175">
        <f>+'C56-C61'!K38+'C67-C72'!K38</f>
        <v>86</v>
      </c>
      <c r="L38" s="175">
        <f>+'C56-C61'!L38+'C67-C72'!L38</f>
        <v>100</v>
      </c>
      <c r="M38" s="121"/>
      <c r="N38" s="175">
        <f>+'C56-C61'!N38+'C67-C72'!N38</f>
        <v>164</v>
      </c>
      <c r="O38" s="175">
        <f>+'C56-C61'!O38+'C67-C72'!O38</f>
        <v>71</v>
      </c>
      <c r="P38" s="175">
        <f>+'C56-C61'!P38+'C67-C72'!P38</f>
        <v>93</v>
      </c>
      <c r="Q38" s="121"/>
      <c r="R38" s="175">
        <f>+'C56-C61'!R38+'C67-C72'!R38</f>
        <v>130</v>
      </c>
      <c r="S38" s="175">
        <f>+'C56-C61'!S38+'C67-C72'!S38</f>
        <v>55</v>
      </c>
      <c r="T38" s="175">
        <f>+'C56-C61'!T38+'C67-C72'!T38</f>
        <v>75</v>
      </c>
      <c r="U38" s="121"/>
      <c r="V38" s="175">
        <f>+'C56-C61'!V38+'C67-C72'!V38</f>
        <v>130</v>
      </c>
      <c r="W38" s="175">
        <f>+'C56-C61'!W38+'C67-C72'!W38</f>
        <v>45</v>
      </c>
      <c r="X38" s="175">
        <f>+'C56-C61'!X38+'C67-C72'!X38</f>
        <v>85</v>
      </c>
      <c r="Y38" s="121"/>
      <c r="Z38" s="175">
        <f>+'C56-C61'!Z38+'C67-C72'!Z38</f>
        <v>102</v>
      </c>
      <c r="AA38" s="175">
        <f>+'C56-C61'!AA38+'C67-C72'!AA38</f>
        <v>47</v>
      </c>
      <c r="AB38" s="175">
        <f>+'C56-C61'!AB38+'C67-C72'!AB38</f>
        <v>55</v>
      </c>
      <c r="AD38" s="110" t="s">
        <v>102</v>
      </c>
      <c r="AE38" s="105">
        <f t="shared" si="0"/>
        <v>56.414762741652027</v>
      </c>
      <c r="AF38" s="105">
        <f t="shared" si="1"/>
        <v>49.520383693045559</v>
      </c>
      <c r="AG38" s="105">
        <f t="shared" si="2"/>
        <v>63.001145475372276</v>
      </c>
      <c r="AH38" s="146"/>
      <c r="AI38" s="105">
        <f t="shared" si="3"/>
        <v>55.654101995565405</v>
      </c>
      <c r="AJ38" s="105">
        <f t="shared" si="4"/>
        <v>46.982758620689658</v>
      </c>
      <c r="AK38" s="105">
        <f t="shared" si="5"/>
        <v>64.840182648401822</v>
      </c>
      <c r="AL38" s="108"/>
      <c r="AM38" s="105">
        <f t="shared" si="6"/>
        <v>51.381215469613259</v>
      </c>
      <c r="AN38" s="105">
        <f t="shared" si="7"/>
        <v>46.236559139784944</v>
      </c>
      <c r="AO38" s="105">
        <f t="shared" si="8"/>
        <v>56.81818181818182</v>
      </c>
      <c r="AP38" s="108"/>
      <c r="AQ38" s="105">
        <f t="shared" si="9"/>
        <v>54.849498327759193</v>
      </c>
      <c r="AR38" s="105">
        <f t="shared" si="10"/>
        <v>46.710526315789473</v>
      </c>
      <c r="AS38" s="105">
        <f t="shared" si="11"/>
        <v>63.265306122448983</v>
      </c>
      <c r="AT38" s="108"/>
      <c r="AU38" s="105">
        <f t="shared" si="12"/>
        <v>47.794117647058826</v>
      </c>
      <c r="AV38" s="105">
        <f t="shared" si="13"/>
        <v>41.666666666666671</v>
      </c>
      <c r="AW38" s="105">
        <f t="shared" si="14"/>
        <v>53.571428571428569</v>
      </c>
      <c r="AX38" s="108"/>
      <c r="AY38" s="105">
        <f t="shared" si="15"/>
        <v>60.747663551401864</v>
      </c>
      <c r="AZ38" s="105">
        <f t="shared" si="16"/>
        <v>54.216867469879517</v>
      </c>
      <c r="BA38" s="105">
        <f t="shared" si="17"/>
        <v>64.885496183206101</v>
      </c>
      <c r="BB38" s="146"/>
      <c r="BC38" s="105">
        <f t="shared" si="21"/>
        <v>93.577981651376149</v>
      </c>
      <c r="BD38" s="105">
        <f t="shared" si="21"/>
        <v>95.918367346938766</v>
      </c>
      <c r="BE38" s="105">
        <f t="shared" si="21"/>
        <v>91.666666666666657</v>
      </c>
    </row>
    <row r="39" spans="1:57" ht="15" customHeight="1" x14ac:dyDescent="0.2">
      <c r="A39" s="110" t="s">
        <v>103</v>
      </c>
      <c r="B39" s="175">
        <f>+'C56-C61'!B39+'C67-C72'!B39</f>
        <v>8565</v>
      </c>
      <c r="C39" s="175">
        <f>+'C56-C61'!C39+'C67-C72'!C39</f>
        <v>3977</v>
      </c>
      <c r="D39" s="175">
        <f>+'C56-C61'!D39+'C67-C72'!D39</f>
        <v>4588</v>
      </c>
      <c r="E39" s="121"/>
      <c r="F39" s="175">
        <f>+'C56-C61'!F39+'C67-C72'!F39</f>
        <v>2323</v>
      </c>
      <c r="G39" s="175">
        <f>+'C56-C61'!G39+'C67-C72'!G39</f>
        <v>1139</v>
      </c>
      <c r="H39" s="175">
        <f>+'C56-C61'!H39+'C67-C72'!H39</f>
        <v>1184</v>
      </c>
      <c r="I39" s="121"/>
      <c r="J39" s="175">
        <f>+'C56-C61'!J39+'C67-C72'!J39</f>
        <v>1661</v>
      </c>
      <c r="K39" s="175">
        <f>+'C56-C61'!K39+'C67-C72'!K39</f>
        <v>801</v>
      </c>
      <c r="L39" s="175">
        <f>+'C56-C61'!L39+'C67-C72'!L39</f>
        <v>860</v>
      </c>
      <c r="M39" s="121"/>
      <c r="N39" s="175">
        <f>+'C56-C61'!N39+'C67-C72'!N39</f>
        <v>1541</v>
      </c>
      <c r="O39" s="175">
        <f>+'C56-C61'!O39+'C67-C72'!O39</f>
        <v>700</v>
      </c>
      <c r="P39" s="175">
        <f>+'C56-C61'!P39+'C67-C72'!P39</f>
        <v>841</v>
      </c>
      <c r="Q39" s="121"/>
      <c r="R39" s="175">
        <f>+'C56-C61'!R39+'C67-C72'!R39</f>
        <v>1332</v>
      </c>
      <c r="S39" s="175">
        <f>+'C56-C61'!S39+'C67-C72'!S39</f>
        <v>577</v>
      </c>
      <c r="T39" s="175">
        <f>+'C56-C61'!T39+'C67-C72'!T39</f>
        <v>755</v>
      </c>
      <c r="U39" s="121"/>
      <c r="V39" s="175">
        <f>+'C56-C61'!V39+'C67-C72'!V39</f>
        <v>1290</v>
      </c>
      <c r="W39" s="175">
        <f>+'C56-C61'!W39+'C67-C72'!W39</f>
        <v>583</v>
      </c>
      <c r="X39" s="175">
        <f>+'C56-C61'!X39+'C67-C72'!X39</f>
        <v>707</v>
      </c>
      <c r="Y39" s="121"/>
      <c r="Z39" s="175">
        <f>+'C56-C61'!Z39+'C67-C72'!Z39</f>
        <v>418</v>
      </c>
      <c r="AA39" s="175">
        <f>+'C56-C61'!AA39+'C67-C72'!AA39</f>
        <v>177</v>
      </c>
      <c r="AB39" s="175">
        <f>+'C56-C61'!AB39+'C67-C72'!AB39</f>
        <v>241</v>
      </c>
      <c r="AD39" s="110" t="s">
        <v>103</v>
      </c>
      <c r="AE39" s="105">
        <f t="shared" si="0"/>
        <v>62.987204000588328</v>
      </c>
      <c r="AF39" s="105">
        <f t="shared" si="1"/>
        <v>60.075528700906347</v>
      </c>
      <c r="AG39" s="105">
        <f t="shared" si="2"/>
        <v>65.749498423617084</v>
      </c>
      <c r="AH39" s="146"/>
      <c r="AI39" s="105">
        <f t="shared" si="3"/>
        <v>63.228089275993469</v>
      </c>
      <c r="AJ39" s="105">
        <f t="shared" si="4"/>
        <v>59.322916666666671</v>
      </c>
      <c r="AK39" s="105">
        <f t="shared" si="5"/>
        <v>67.502850627137974</v>
      </c>
      <c r="AL39" s="108"/>
      <c r="AM39" s="105">
        <f t="shared" si="6"/>
        <v>56.152805949966186</v>
      </c>
      <c r="AN39" s="105">
        <f t="shared" si="7"/>
        <v>54.675767918088738</v>
      </c>
      <c r="AO39" s="105">
        <f t="shared" si="8"/>
        <v>57.60214333556597</v>
      </c>
      <c r="AP39" s="108"/>
      <c r="AQ39" s="105">
        <f t="shared" si="9"/>
        <v>64.639261744966447</v>
      </c>
      <c r="AR39" s="105">
        <f t="shared" si="10"/>
        <v>62.277580071174377</v>
      </c>
      <c r="AS39" s="105">
        <f t="shared" si="11"/>
        <v>66.746031746031747</v>
      </c>
      <c r="AT39" s="108"/>
      <c r="AU39" s="105">
        <f t="shared" si="12"/>
        <v>58.575197889182064</v>
      </c>
      <c r="AV39" s="105">
        <f t="shared" si="13"/>
        <v>55.748792270531396</v>
      </c>
      <c r="AW39" s="105">
        <f t="shared" si="14"/>
        <v>60.936238902340598</v>
      </c>
      <c r="AX39" s="108"/>
      <c r="AY39" s="105">
        <f t="shared" si="15"/>
        <v>71.786310517529216</v>
      </c>
      <c r="AZ39" s="105">
        <f t="shared" si="16"/>
        <v>68.347010550996472</v>
      </c>
      <c r="BA39" s="105">
        <f t="shared" si="17"/>
        <v>74.894067796610159</v>
      </c>
      <c r="BB39" s="146"/>
      <c r="BC39" s="105">
        <f t="shared" si="21"/>
        <v>81.800391389432477</v>
      </c>
      <c r="BD39" s="105">
        <f t="shared" si="21"/>
        <v>79.372197309417032</v>
      </c>
      <c r="BE39" s="105">
        <f t="shared" si="21"/>
        <v>83.680555555555557</v>
      </c>
    </row>
    <row r="40" spans="1:57" ht="15" customHeight="1" x14ac:dyDescent="0.2">
      <c r="A40" s="110" t="s">
        <v>104</v>
      </c>
      <c r="B40" s="175">
        <f>+'C56-C61'!B40+'C67-C72'!B40</f>
        <v>6725</v>
      </c>
      <c r="C40" s="175">
        <f>+'C56-C61'!C40+'C67-C72'!C40</f>
        <v>3057</v>
      </c>
      <c r="D40" s="175">
        <f>+'C56-C61'!D40+'C67-C72'!D40</f>
        <v>3668</v>
      </c>
      <c r="E40" s="121"/>
      <c r="F40" s="175">
        <f>+'C56-C61'!F40+'C67-C72'!F40</f>
        <v>1829</v>
      </c>
      <c r="G40" s="175">
        <f>+'C56-C61'!G40+'C67-C72'!G40</f>
        <v>881</v>
      </c>
      <c r="H40" s="175">
        <f>+'C56-C61'!H40+'C67-C72'!H40</f>
        <v>948</v>
      </c>
      <c r="I40" s="121"/>
      <c r="J40" s="175">
        <f>+'C56-C61'!J40+'C67-C72'!J40</f>
        <v>1309</v>
      </c>
      <c r="K40" s="175">
        <f>+'C56-C61'!K40+'C67-C72'!K40</f>
        <v>611</v>
      </c>
      <c r="L40" s="175">
        <f>+'C56-C61'!L40+'C67-C72'!L40</f>
        <v>698</v>
      </c>
      <c r="M40" s="121"/>
      <c r="N40" s="175">
        <f>+'C56-C61'!N40+'C67-C72'!N40</f>
        <v>1348</v>
      </c>
      <c r="O40" s="175">
        <f>+'C56-C61'!O40+'C67-C72'!O40</f>
        <v>590</v>
      </c>
      <c r="P40" s="175">
        <f>+'C56-C61'!P40+'C67-C72'!P40</f>
        <v>758</v>
      </c>
      <c r="Q40" s="121"/>
      <c r="R40" s="175">
        <f>+'C56-C61'!R40+'C67-C72'!R40</f>
        <v>992</v>
      </c>
      <c r="S40" s="175">
        <f>+'C56-C61'!S40+'C67-C72'!S40</f>
        <v>442</v>
      </c>
      <c r="T40" s="175">
        <f>+'C56-C61'!T40+'C67-C72'!T40</f>
        <v>550</v>
      </c>
      <c r="U40" s="121"/>
      <c r="V40" s="175">
        <f>+'C56-C61'!V40+'C67-C72'!V40</f>
        <v>995</v>
      </c>
      <c r="W40" s="175">
        <f>+'C56-C61'!W40+'C67-C72'!W40</f>
        <v>414</v>
      </c>
      <c r="X40" s="175">
        <f>+'C56-C61'!X40+'C67-C72'!X40</f>
        <v>581</v>
      </c>
      <c r="Y40" s="121"/>
      <c r="Z40" s="175">
        <f>+'C56-C61'!Z40+'C67-C72'!Z40</f>
        <v>252</v>
      </c>
      <c r="AA40" s="175">
        <f>+'C56-C61'!AA40+'C67-C72'!AA40</f>
        <v>119</v>
      </c>
      <c r="AB40" s="175">
        <f>+'C56-C61'!AB40+'C67-C72'!AB40</f>
        <v>133</v>
      </c>
      <c r="AD40" s="110" t="s">
        <v>104</v>
      </c>
      <c r="AE40" s="105">
        <f t="shared" si="0"/>
        <v>58.544441542613392</v>
      </c>
      <c r="AF40" s="105">
        <f t="shared" si="1"/>
        <v>53.744725738396625</v>
      </c>
      <c r="AG40" s="105">
        <f t="shared" si="2"/>
        <v>63.25228487670288</v>
      </c>
      <c r="AH40" s="146"/>
      <c r="AI40" s="105">
        <f t="shared" si="3"/>
        <v>61.769672407970276</v>
      </c>
      <c r="AJ40" s="105">
        <f t="shared" si="4"/>
        <v>56.912144702842383</v>
      </c>
      <c r="AK40" s="105">
        <f t="shared" si="5"/>
        <v>67.091295116772827</v>
      </c>
      <c r="AL40" s="108"/>
      <c r="AM40" s="105">
        <f t="shared" si="6"/>
        <v>52.380952380952387</v>
      </c>
      <c r="AN40" s="105">
        <f t="shared" si="7"/>
        <v>48.569157392686805</v>
      </c>
      <c r="AO40" s="105">
        <f t="shared" si="8"/>
        <v>56.244963738920227</v>
      </c>
      <c r="AP40" s="108"/>
      <c r="AQ40" s="105">
        <f t="shared" si="9"/>
        <v>64.435946462715108</v>
      </c>
      <c r="AR40" s="105">
        <f t="shared" si="10"/>
        <v>58.764940239043831</v>
      </c>
      <c r="AS40" s="105">
        <f t="shared" si="11"/>
        <v>69.669117647058826</v>
      </c>
      <c r="AT40" s="108"/>
      <c r="AU40" s="105">
        <f t="shared" si="12"/>
        <v>48.4375</v>
      </c>
      <c r="AV40" s="105">
        <f t="shared" si="13"/>
        <v>44.873096446700508</v>
      </c>
      <c r="AW40" s="105">
        <f t="shared" si="14"/>
        <v>51.740357478833488</v>
      </c>
      <c r="AX40" s="108"/>
      <c r="AY40" s="105">
        <f t="shared" si="15"/>
        <v>65.633245382585741</v>
      </c>
      <c r="AZ40" s="105">
        <f t="shared" si="16"/>
        <v>59.397417503586802</v>
      </c>
      <c r="BA40" s="105">
        <f t="shared" si="17"/>
        <v>70.940170940170944</v>
      </c>
      <c r="BB40" s="146"/>
      <c r="BC40" s="105">
        <f t="shared" si="21"/>
        <v>67.924528301886795</v>
      </c>
      <c r="BD40" s="105">
        <f t="shared" si="21"/>
        <v>60.714285714285708</v>
      </c>
      <c r="BE40" s="105">
        <f t="shared" si="21"/>
        <v>76</v>
      </c>
    </row>
    <row r="41" spans="1:57" ht="15" customHeight="1" thickBot="1" x14ac:dyDescent="0.25">
      <c r="A41" s="125" t="s">
        <v>105</v>
      </c>
      <c r="B41" s="123">
        <f>+'C56-C61'!B41+'C67-C72'!B41</f>
        <v>1166</v>
      </c>
      <c r="C41" s="123">
        <f>+'C56-C61'!C41+'C67-C72'!C41</f>
        <v>578</v>
      </c>
      <c r="D41" s="123">
        <f>+'C56-C61'!D41+'C67-C72'!D41</f>
        <v>588</v>
      </c>
      <c r="E41" s="123"/>
      <c r="F41" s="123">
        <f>+'C56-C61'!F41+'C67-C72'!F41</f>
        <v>353</v>
      </c>
      <c r="G41" s="123">
        <f>+'C56-C61'!G41+'C67-C72'!G41</f>
        <v>173</v>
      </c>
      <c r="H41" s="123">
        <f>+'C56-C61'!H41+'C67-C72'!H41</f>
        <v>180</v>
      </c>
      <c r="I41" s="123"/>
      <c r="J41" s="123">
        <f>+'C56-C61'!J41+'C67-C72'!J41</f>
        <v>247</v>
      </c>
      <c r="K41" s="123">
        <f>+'C56-C61'!K41+'C67-C72'!K41</f>
        <v>124</v>
      </c>
      <c r="L41" s="123">
        <f>+'C56-C61'!L41+'C67-C72'!L41</f>
        <v>123</v>
      </c>
      <c r="M41" s="123"/>
      <c r="N41" s="123">
        <f>+'C56-C61'!N41+'C67-C72'!N41</f>
        <v>203</v>
      </c>
      <c r="O41" s="123">
        <f>+'C56-C61'!O41+'C67-C72'!O41</f>
        <v>100</v>
      </c>
      <c r="P41" s="123">
        <f>+'C56-C61'!P41+'C67-C72'!P41</f>
        <v>103</v>
      </c>
      <c r="Q41" s="123"/>
      <c r="R41" s="123">
        <f>+'C56-C61'!R41+'C67-C72'!R41</f>
        <v>164</v>
      </c>
      <c r="S41" s="123">
        <f>+'C56-C61'!S41+'C67-C72'!S41</f>
        <v>88</v>
      </c>
      <c r="T41" s="123">
        <f>+'C56-C61'!T41+'C67-C72'!T41</f>
        <v>76</v>
      </c>
      <c r="U41" s="123"/>
      <c r="V41" s="123">
        <f>+'C56-C61'!V41+'C67-C72'!V41</f>
        <v>155</v>
      </c>
      <c r="W41" s="123">
        <f>+'C56-C61'!W41+'C67-C72'!W41</f>
        <v>78</v>
      </c>
      <c r="X41" s="123">
        <f>+'C56-C61'!X41+'C67-C72'!X41</f>
        <v>77</v>
      </c>
      <c r="Y41" s="123"/>
      <c r="Z41" s="123">
        <f>+'C56-C61'!Z41+'C67-C72'!Z41</f>
        <v>44</v>
      </c>
      <c r="AA41" s="123">
        <f>+'C56-C61'!AA41+'C67-C72'!AA41</f>
        <v>15</v>
      </c>
      <c r="AB41" s="123">
        <f>+'C56-C61'!AB41+'C67-C72'!AB41</f>
        <v>29</v>
      </c>
      <c r="AD41" s="125" t="s">
        <v>105</v>
      </c>
      <c r="AE41" s="107">
        <f t="shared" si="0"/>
        <v>64.41988950276243</v>
      </c>
      <c r="AF41" s="107">
        <f t="shared" si="1"/>
        <v>62.621885157096422</v>
      </c>
      <c r="AG41" s="107">
        <f t="shared" si="2"/>
        <v>66.290868094701239</v>
      </c>
      <c r="AH41" s="159"/>
      <c r="AI41" s="107">
        <f t="shared" si="3"/>
        <v>60.136286201022152</v>
      </c>
      <c r="AJ41" s="107">
        <f t="shared" si="4"/>
        <v>59.655172413793103</v>
      </c>
      <c r="AK41" s="107">
        <f t="shared" si="5"/>
        <v>60.606060606060609</v>
      </c>
      <c r="AL41" s="103"/>
      <c r="AM41" s="107">
        <f t="shared" si="6"/>
        <v>57.575757575757578</v>
      </c>
      <c r="AN41" s="107">
        <f t="shared" si="7"/>
        <v>55.357142857142861</v>
      </c>
      <c r="AO41" s="107">
        <f t="shared" si="8"/>
        <v>60</v>
      </c>
      <c r="AP41" s="103"/>
      <c r="AQ41" s="107">
        <f t="shared" si="9"/>
        <v>71.98581560283688</v>
      </c>
      <c r="AR41" s="107">
        <f t="shared" si="10"/>
        <v>71.942446043165461</v>
      </c>
      <c r="AS41" s="107">
        <f t="shared" si="11"/>
        <v>72.027972027972027</v>
      </c>
      <c r="AT41" s="103"/>
      <c r="AU41" s="107">
        <f t="shared" si="12"/>
        <v>64.313725490196077</v>
      </c>
      <c r="AV41" s="107">
        <f t="shared" si="13"/>
        <v>60.273972602739725</v>
      </c>
      <c r="AW41" s="107">
        <f t="shared" si="14"/>
        <v>69.724770642201833</v>
      </c>
      <c r="AX41" s="103"/>
      <c r="AY41" s="107">
        <f t="shared" si="15"/>
        <v>89.080459770114942</v>
      </c>
      <c r="AZ41" s="107">
        <f t="shared" si="16"/>
        <v>85.714285714285708</v>
      </c>
      <c r="BA41" s="107">
        <f t="shared" si="17"/>
        <v>92.771084337349393</v>
      </c>
      <c r="BB41" s="159"/>
      <c r="BC41" s="107">
        <f t="shared" si="21"/>
        <v>53.01204819277109</v>
      </c>
      <c r="BD41" s="107">
        <f t="shared" si="21"/>
        <v>45.454545454545453</v>
      </c>
      <c r="BE41" s="107">
        <f t="shared" si="21"/>
        <v>57.999999999999993</v>
      </c>
    </row>
    <row r="42" spans="1:57" ht="15" customHeight="1" x14ac:dyDescent="0.2">
      <c r="A42" s="303" t="s">
        <v>260</v>
      </c>
      <c r="B42" s="303"/>
      <c r="C42" s="303"/>
      <c r="D42" s="303"/>
      <c r="E42" s="303"/>
      <c r="F42" s="303"/>
      <c r="G42" s="303"/>
      <c r="H42" s="303"/>
      <c r="I42" s="303"/>
      <c r="J42" s="303"/>
      <c r="K42" s="303"/>
      <c r="L42" s="303"/>
      <c r="M42" s="303"/>
      <c r="N42" s="303"/>
      <c r="O42" s="303"/>
      <c r="P42" s="303"/>
      <c r="Q42" s="303"/>
      <c r="R42" s="303"/>
      <c r="S42" s="303"/>
      <c r="T42" s="303"/>
      <c r="U42" s="303"/>
      <c r="V42" s="303"/>
      <c r="W42" s="303"/>
      <c r="X42" s="303"/>
      <c r="Y42" s="303"/>
      <c r="Z42" s="303"/>
      <c r="AA42" s="303"/>
      <c r="AB42" s="303"/>
      <c r="AD42" s="303" t="s">
        <v>260</v>
      </c>
      <c r="AE42" s="303"/>
      <c r="AF42" s="303"/>
      <c r="AG42" s="303"/>
      <c r="AH42" s="303"/>
      <c r="AI42" s="303"/>
      <c r="AJ42" s="303"/>
      <c r="AK42" s="303"/>
      <c r="AL42" s="303"/>
      <c r="AM42" s="303"/>
      <c r="AN42" s="303"/>
      <c r="AO42" s="303"/>
      <c r="AP42" s="303"/>
      <c r="AQ42" s="303"/>
      <c r="AR42" s="303"/>
      <c r="AS42" s="303"/>
      <c r="AT42" s="303"/>
      <c r="AU42" s="303"/>
      <c r="AV42" s="303"/>
      <c r="AW42" s="303"/>
      <c r="AX42" s="303"/>
      <c r="AY42" s="303"/>
      <c r="AZ42" s="303"/>
      <c r="BA42" s="303"/>
      <c r="BB42" s="303"/>
      <c r="BC42" s="303"/>
      <c r="BD42" s="303"/>
      <c r="BE42" s="303"/>
    </row>
    <row r="43" spans="1:57" ht="15" customHeight="1" x14ac:dyDescent="0.2">
      <c r="A43" s="304" t="s">
        <v>243</v>
      </c>
      <c r="B43" s="304"/>
      <c r="C43" s="304"/>
      <c r="D43" s="304"/>
      <c r="E43" s="304"/>
      <c r="F43" s="304"/>
      <c r="G43" s="304"/>
      <c r="H43" s="304"/>
      <c r="I43" s="304"/>
      <c r="J43" s="304"/>
      <c r="K43" s="304"/>
      <c r="L43" s="304"/>
      <c r="M43" s="304"/>
      <c r="N43" s="304"/>
      <c r="O43" s="304"/>
      <c r="P43" s="304"/>
      <c r="Q43" s="304"/>
      <c r="R43" s="304"/>
      <c r="S43" s="304"/>
      <c r="T43" s="304"/>
      <c r="U43" s="304"/>
      <c r="V43" s="304"/>
      <c r="W43" s="304"/>
      <c r="X43" s="304"/>
      <c r="Y43" s="304"/>
      <c r="Z43" s="304"/>
      <c r="AA43" s="304"/>
      <c r="AB43" s="304"/>
      <c r="AD43" s="304" t="s">
        <v>243</v>
      </c>
      <c r="AE43" s="304"/>
      <c r="AF43" s="304"/>
      <c r="AG43" s="304"/>
      <c r="AH43" s="304"/>
      <c r="AI43" s="304"/>
      <c r="AJ43" s="304"/>
      <c r="AK43" s="304"/>
      <c r="AL43" s="304"/>
      <c r="AM43" s="304"/>
      <c r="AN43" s="304"/>
      <c r="AO43" s="304"/>
      <c r="AP43" s="304"/>
      <c r="AQ43" s="304"/>
      <c r="AR43" s="304"/>
      <c r="AS43" s="304"/>
      <c r="AT43" s="304"/>
      <c r="AU43" s="304"/>
      <c r="AV43" s="304"/>
      <c r="AW43" s="304"/>
      <c r="AX43" s="304"/>
      <c r="AY43" s="304"/>
      <c r="AZ43" s="304"/>
      <c r="BA43" s="304"/>
      <c r="BB43" s="304"/>
      <c r="BC43" s="304"/>
      <c r="BD43" s="304"/>
      <c r="BE43" s="304"/>
    </row>
    <row r="44" spans="1:57" ht="15" customHeight="1" x14ac:dyDescent="0.2">
      <c r="A44" s="144"/>
      <c r="B44" s="144"/>
      <c r="C44" s="144"/>
      <c r="D44" s="144"/>
      <c r="E44" s="144"/>
      <c r="F44" s="144"/>
      <c r="G44" s="144"/>
      <c r="H44" s="144"/>
      <c r="I44" s="144"/>
      <c r="J44" s="144"/>
      <c r="K44" s="144"/>
      <c r="L44" s="144"/>
      <c r="M44" s="144"/>
      <c r="N44" s="144"/>
      <c r="O44" s="144"/>
      <c r="P44" s="144"/>
      <c r="Q44" s="144"/>
      <c r="R44" s="144"/>
      <c r="S44" s="144"/>
      <c r="T44" s="144"/>
      <c r="U44" s="144"/>
      <c r="V44" s="144"/>
      <c r="W44" s="144"/>
      <c r="X44" s="144"/>
      <c r="Y44" s="144"/>
      <c r="Z44" s="144"/>
      <c r="AA44" s="144"/>
      <c r="AB44" s="144"/>
      <c r="AD44" s="144"/>
      <c r="AE44" s="144"/>
      <c r="AF44" s="144"/>
      <c r="AG44" s="144"/>
      <c r="AH44" s="144"/>
      <c r="AI44" s="144"/>
      <c r="AJ44" s="144"/>
      <c r="AK44" s="144"/>
      <c r="AL44" s="144"/>
      <c r="AM44" s="144"/>
      <c r="AN44" s="144"/>
      <c r="AO44" s="144"/>
      <c r="AP44" s="144"/>
      <c r="AQ44" s="144"/>
      <c r="AR44" s="144"/>
      <c r="AS44" s="144"/>
      <c r="AT44" s="144"/>
      <c r="AU44" s="144"/>
      <c r="AV44" s="144"/>
      <c r="AW44" s="144"/>
      <c r="AX44" s="144"/>
      <c r="AY44" s="144"/>
      <c r="AZ44" s="144"/>
      <c r="BA44" s="144"/>
      <c r="BB44" s="144"/>
      <c r="BC44" s="144"/>
      <c r="BD44" s="144"/>
      <c r="BE44" s="144"/>
    </row>
    <row r="45" spans="1:57" ht="15" customHeight="1" x14ac:dyDescent="0.2">
      <c r="A45" s="144"/>
      <c r="B45" s="144"/>
      <c r="C45" s="144"/>
      <c r="D45" s="144"/>
      <c r="E45" s="144"/>
      <c r="F45" s="144"/>
      <c r="G45" s="144"/>
      <c r="H45" s="144"/>
      <c r="I45" s="144"/>
      <c r="J45" s="144"/>
      <c r="K45" s="144"/>
      <c r="L45" s="144"/>
      <c r="M45" s="144"/>
      <c r="N45" s="144"/>
      <c r="O45" s="144"/>
      <c r="P45" s="144"/>
      <c r="Q45" s="144"/>
      <c r="R45" s="144"/>
      <c r="S45" s="144"/>
      <c r="T45" s="144"/>
      <c r="U45" s="144"/>
      <c r="V45" s="144"/>
      <c r="W45" s="144"/>
      <c r="X45" s="144"/>
      <c r="Y45" s="144"/>
      <c r="Z45" s="144"/>
      <c r="AA45" s="144"/>
      <c r="AB45" s="144"/>
      <c r="AD45" s="144"/>
      <c r="AE45" s="144"/>
      <c r="AF45" s="144"/>
      <c r="AG45" s="144"/>
      <c r="AH45" s="144"/>
      <c r="AI45" s="144"/>
      <c r="AJ45" s="144"/>
      <c r="AK45" s="144"/>
      <c r="AL45" s="144"/>
      <c r="AM45" s="144"/>
      <c r="AN45" s="144"/>
      <c r="AO45" s="144"/>
      <c r="AP45" s="144"/>
      <c r="AQ45" s="144"/>
      <c r="AR45" s="144"/>
      <c r="AS45" s="144"/>
      <c r="AT45" s="144"/>
      <c r="AU45" s="144"/>
      <c r="AV45" s="144"/>
      <c r="AW45" s="144"/>
      <c r="AX45" s="144"/>
      <c r="AY45" s="144"/>
      <c r="AZ45" s="144"/>
      <c r="BA45" s="144"/>
      <c r="BB45" s="144"/>
      <c r="BC45" s="144"/>
      <c r="BD45" s="144"/>
      <c r="BE45" s="144"/>
    </row>
    <row r="46" spans="1:57" ht="15" customHeight="1" x14ac:dyDescent="0.2">
      <c r="A46" s="144"/>
      <c r="B46" s="144"/>
      <c r="C46" s="144"/>
      <c r="D46" s="144"/>
      <c r="E46" s="144"/>
      <c r="F46" s="144"/>
      <c r="G46" s="144"/>
      <c r="H46" s="144"/>
      <c r="I46" s="144"/>
      <c r="J46" s="144"/>
      <c r="K46" s="144"/>
      <c r="L46" s="144"/>
      <c r="M46" s="144"/>
      <c r="N46" s="144"/>
      <c r="O46" s="144"/>
      <c r="P46" s="144"/>
      <c r="Q46" s="144"/>
      <c r="R46" s="144"/>
      <c r="S46" s="144"/>
      <c r="T46" s="144"/>
      <c r="U46" s="144"/>
      <c r="V46" s="144"/>
      <c r="W46" s="144"/>
      <c r="X46" s="144"/>
      <c r="Y46" s="144"/>
      <c r="Z46" s="144"/>
      <c r="AA46" s="144"/>
      <c r="AB46" s="144"/>
      <c r="AD46" s="144"/>
      <c r="AE46" s="144"/>
      <c r="AF46" s="144"/>
      <c r="AG46" s="144"/>
      <c r="AH46" s="144"/>
      <c r="AI46" s="144"/>
      <c r="AJ46" s="144"/>
      <c r="AK46" s="144"/>
      <c r="AL46" s="144"/>
      <c r="AM46" s="144"/>
      <c r="AN46" s="144"/>
      <c r="AO46" s="144"/>
      <c r="AP46" s="144"/>
      <c r="AQ46" s="144"/>
      <c r="AR46" s="144"/>
      <c r="AS46" s="144"/>
      <c r="AT46" s="144"/>
      <c r="AU46" s="144"/>
      <c r="AV46" s="144"/>
      <c r="AW46" s="144"/>
      <c r="AX46" s="144"/>
      <c r="AY46" s="144"/>
      <c r="AZ46" s="144"/>
      <c r="BA46" s="144"/>
      <c r="BB46" s="144"/>
      <c r="BC46" s="144"/>
      <c r="BD46" s="144"/>
      <c r="BE46" s="144"/>
    </row>
    <row r="47" spans="1:57" ht="15" customHeight="1" x14ac:dyDescent="0.2">
      <c r="A47" s="144"/>
      <c r="B47" s="144"/>
      <c r="C47" s="144"/>
      <c r="D47" s="144"/>
      <c r="E47" s="144"/>
      <c r="F47" s="144"/>
      <c r="G47" s="144"/>
      <c r="H47" s="144"/>
      <c r="I47" s="144"/>
      <c r="J47" s="144"/>
      <c r="K47" s="144"/>
      <c r="L47" s="144"/>
      <c r="M47" s="144"/>
      <c r="N47" s="144"/>
      <c r="O47" s="144"/>
      <c r="P47" s="144"/>
      <c r="Q47" s="144"/>
      <c r="R47" s="144"/>
      <c r="S47" s="144"/>
      <c r="T47" s="144"/>
      <c r="U47" s="144"/>
      <c r="V47" s="144"/>
      <c r="W47" s="144"/>
      <c r="X47" s="144"/>
      <c r="Y47" s="144"/>
      <c r="Z47" s="144"/>
      <c r="AA47" s="144"/>
      <c r="AB47" s="144"/>
      <c r="AD47" s="144"/>
      <c r="AE47" s="144"/>
      <c r="AF47" s="144"/>
      <c r="AG47" s="144"/>
      <c r="AH47" s="144"/>
      <c r="AI47" s="144"/>
      <c r="AJ47" s="144"/>
      <c r="AK47" s="144"/>
      <c r="AL47" s="144"/>
      <c r="AM47" s="144"/>
      <c r="AN47" s="144"/>
      <c r="AO47" s="144"/>
      <c r="AP47" s="144"/>
      <c r="AQ47" s="144"/>
      <c r="AR47" s="144"/>
      <c r="AS47" s="144"/>
      <c r="AT47" s="144"/>
      <c r="AU47" s="144"/>
      <c r="AV47" s="144"/>
      <c r="AW47" s="144"/>
      <c r="AX47" s="144"/>
      <c r="AY47" s="144"/>
      <c r="AZ47" s="144"/>
      <c r="BA47" s="144"/>
      <c r="BB47" s="144"/>
      <c r="BC47" s="144"/>
      <c r="BD47" s="144"/>
      <c r="BE47" s="144"/>
    </row>
    <row r="48" spans="1:57" ht="15" customHeight="1" x14ac:dyDescent="0.2">
      <c r="A48" s="144"/>
      <c r="B48" s="144"/>
      <c r="C48" s="144"/>
      <c r="D48" s="144"/>
      <c r="E48" s="144"/>
      <c r="F48" s="144"/>
      <c r="G48" s="144"/>
      <c r="H48" s="144"/>
      <c r="I48" s="144"/>
      <c r="J48" s="144"/>
      <c r="K48" s="144"/>
      <c r="L48" s="144"/>
      <c r="M48" s="144"/>
      <c r="N48" s="144"/>
      <c r="O48" s="144"/>
      <c r="P48" s="144"/>
      <c r="Q48" s="144"/>
      <c r="R48" s="144"/>
      <c r="S48" s="144"/>
      <c r="T48" s="144"/>
      <c r="U48" s="144"/>
      <c r="V48" s="144"/>
      <c r="W48" s="144"/>
      <c r="X48" s="144"/>
      <c r="Y48" s="144"/>
      <c r="Z48" s="144"/>
      <c r="AA48" s="144"/>
      <c r="AB48" s="144"/>
      <c r="AD48" s="144"/>
      <c r="AE48" s="144"/>
      <c r="AF48" s="144"/>
      <c r="AG48" s="144"/>
      <c r="AH48" s="144"/>
      <c r="AI48" s="144"/>
      <c r="AJ48" s="144"/>
      <c r="AK48" s="144"/>
      <c r="AL48" s="144"/>
      <c r="AM48" s="144"/>
      <c r="AN48" s="144"/>
      <c r="AO48" s="144"/>
      <c r="AP48" s="144"/>
      <c r="AQ48" s="144"/>
      <c r="AR48" s="144"/>
      <c r="AS48" s="144"/>
      <c r="AT48" s="144"/>
      <c r="AU48" s="144"/>
      <c r="AV48" s="144"/>
      <c r="AW48" s="144"/>
      <c r="AX48" s="144"/>
      <c r="AY48" s="144"/>
      <c r="AZ48" s="144"/>
      <c r="BA48" s="144"/>
      <c r="BB48" s="144"/>
      <c r="BC48" s="144"/>
      <c r="BD48" s="144"/>
      <c r="BE48" s="144"/>
    </row>
    <row r="49" spans="1:58" ht="15" customHeight="1" x14ac:dyDescent="0.2">
      <c r="A49" s="311" t="s">
        <v>299</v>
      </c>
      <c r="B49" s="311"/>
      <c r="C49" s="311"/>
      <c r="D49" s="311"/>
      <c r="E49" s="311"/>
      <c r="F49" s="311"/>
      <c r="G49" s="311"/>
      <c r="H49" s="311"/>
      <c r="I49" s="311"/>
      <c r="J49" s="311"/>
      <c r="K49" s="311"/>
      <c r="L49" s="311"/>
      <c r="M49" s="311"/>
      <c r="N49" s="311"/>
      <c r="O49" s="311"/>
      <c r="P49" s="311"/>
      <c r="Q49" s="311"/>
      <c r="R49" s="311"/>
      <c r="S49" s="311"/>
      <c r="T49" s="311"/>
      <c r="U49" s="311"/>
      <c r="V49" s="311"/>
      <c r="W49" s="311"/>
      <c r="X49" s="311"/>
      <c r="Y49" s="311"/>
      <c r="Z49" s="311"/>
      <c r="AA49" s="311"/>
      <c r="AB49" s="311"/>
      <c r="AD49" s="311" t="s">
        <v>300</v>
      </c>
      <c r="AE49" s="311"/>
      <c r="AF49" s="311"/>
      <c r="AG49" s="311"/>
      <c r="AH49" s="311"/>
      <c r="AI49" s="311"/>
      <c r="AJ49" s="311"/>
      <c r="AK49" s="311"/>
      <c r="AL49" s="311"/>
      <c r="AM49" s="311"/>
      <c r="AN49" s="311"/>
      <c r="AO49" s="311"/>
      <c r="AP49" s="311"/>
      <c r="AQ49" s="311"/>
      <c r="AR49" s="311"/>
      <c r="AS49" s="311"/>
      <c r="AT49" s="311"/>
      <c r="AU49" s="311"/>
      <c r="AV49" s="311"/>
      <c r="AW49" s="311"/>
      <c r="AX49" s="311"/>
      <c r="AY49" s="311"/>
      <c r="AZ49" s="311"/>
      <c r="BA49" s="311"/>
      <c r="BB49" s="311"/>
      <c r="BC49" s="311"/>
      <c r="BD49" s="311"/>
      <c r="BE49" s="311"/>
    </row>
    <row r="50" spans="1:58" ht="15" customHeight="1" x14ac:dyDescent="0.2">
      <c r="A50" s="312" t="s">
        <v>139</v>
      </c>
      <c r="B50" s="312"/>
      <c r="C50" s="312"/>
      <c r="D50" s="312"/>
      <c r="E50" s="312"/>
      <c r="F50" s="312"/>
      <c r="G50" s="312"/>
      <c r="H50" s="312"/>
      <c r="I50" s="312"/>
      <c r="J50" s="312"/>
      <c r="K50" s="312"/>
      <c r="L50" s="312"/>
      <c r="M50" s="312"/>
      <c r="N50" s="312"/>
      <c r="O50" s="312"/>
      <c r="P50" s="312"/>
      <c r="Q50" s="312"/>
      <c r="R50" s="312"/>
      <c r="S50" s="312"/>
      <c r="T50" s="312"/>
      <c r="U50" s="312"/>
      <c r="V50" s="312"/>
      <c r="W50" s="312"/>
      <c r="X50" s="312"/>
      <c r="Y50" s="312"/>
      <c r="Z50" s="312"/>
      <c r="AA50" s="312"/>
      <c r="AB50" s="312"/>
      <c r="AD50" s="312" t="s">
        <v>140</v>
      </c>
      <c r="AE50" s="312"/>
      <c r="AF50" s="312"/>
      <c r="AG50" s="312"/>
      <c r="AH50" s="312"/>
      <c r="AI50" s="312"/>
      <c r="AJ50" s="312"/>
      <c r="AK50" s="312"/>
      <c r="AL50" s="312"/>
      <c r="AM50" s="312"/>
      <c r="AN50" s="312"/>
      <c r="AO50" s="312"/>
      <c r="AP50" s="312"/>
      <c r="AQ50" s="312"/>
      <c r="AR50" s="312"/>
      <c r="AS50" s="312"/>
      <c r="AT50" s="312"/>
      <c r="AU50" s="312"/>
      <c r="AV50" s="312"/>
      <c r="AW50" s="312"/>
      <c r="AX50" s="312"/>
      <c r="AY50" s="312"/>
      <c r="AZ50" s="312"/>
      <c r="BA50" s="312"/>
      <c r="BB50" s="312"/>
      <c r="BC50" s="312"/>
      <c r="BD50" s="312"/>
      <c r="BE50" s="312"/>
    </row>
    <row r="51" spans="1:58" ht="15" customHeight="1" x14ac:dyDescent="0.2">
      <c r="A51" s="307" t="s">
        <v>257</v>
      </c>
      <c r="B51" s="307"/>
      <c r="C51" s="307"/>
      <c r="D51" s="307"/>
      <c r="E51" s="307"/>
      <c r="F51" s="307"/>
      <c r="G51" s="307"/>
      <c r="H51" s="307"/>
      <c r="I51" s="307"/>
      <c r="J51" s="307"/>
      <c r="K51" s="307"/>
      <c r="L51" s="307"/>
      <c r="M51" s="307"/>
      <c r="N51" s="307"/>
      <c r="O51" s="307"/>
      <c r="P51" s="307"/>
      <c r="Q51" s="307"/>
      <c r="R51" s="307"/>
      <c r="S51" s="307"/>
      <c r="T51" s="307"/>
      <c r="U51" s="307"/>
      <c r="V51" s="307"/>
      <c r="W51" s="307"/>
      <c r="X51" s="307"/>
      <c r="Y51" s="307"/>
      <c r="Z51" s="307"/>
      <c r="AA51" s="307"/>
      <c r="AB51" s="307"/>
      <c r="AD51" s="307" t="s">
        <v>257</v>
      </c>
      <c r="AE51" s="307"/>
      <c r="AF51" s="307"/>
      <c r="AG51" s="307"/>
      <c r="AH51" s="307"/>
      <c r="AI51" s="307"/>
      <c r="AJ51" s="307"/>
      <c r="AK51" s="307"/>
      <c r="AL51" s="307"/>
      <c r="AM51" s="307"/>
      <c r="AN51" s="307"/>
      <c r="AO51" s="307"/>
      <c r="AP51" s="307"/>
      <c r="AQ51" s="307"/>
      <c r="AR51" s="307"/>
      <c r="AS51" s="307"/>
      <c r="AT51" s="307"/>
      <c r="AU51" s="307"/>
      <c r="AV51" s="307"/>
      <c r="AW51" s="307"/>
      <c r="AX51" s="307"/>
      <c r="AY51" s="307"/>
      <c r="AZ51" s="307"/>
      <c r="BA51" s="307"/>
      <c r="BB51" s="307"/>
      <c r="BC51" s="307"/>
      <c r="BD51" s="307"/>
      <c r="BE51" s="307"/>
      <c r="BF51" s="104"/>
    </row>
    <row r="52" spans="1:58" ht="15" customHeight="1" x14ac:dyDescent="0.2">
      <c r="A52" s="307" t="s">
        <v>268</v>
      </c>
      <c r="B52" s="307"/>
      <c r="C52" s="307"/>
      <c r="D52" s="307"/>
      <c r="E52" s="307"/>
      <c r="F52" s="307"/>
      <c r="G52" s="307"/>
      <c r="H52" s="307"/>
      <c r="I52" s="307"/>
      <c r="J52" s="307"/>
      <c r="K52" s="307"/>
      <c r="L52" s="307"/>
      <c r="M52" s="307"/>
      <c r="N52" s="307"/>
      <c r="O52" s="307"/>
      <c r="P52" s="307"/>
      <c r="Q52" s="307"/>
      <c r="R52" s="307"/>
      <c r="S52" s="307"/>
      <c r="T52" s="307"/>
      <c r="U52" s="307"/>
      <c r="V52" s="307"/>
      <c r="W52" s="307"/>
      <c r="X52" s="307"/>
      <c r="Y52" s="307"/>
      <c r="Z52" s="307"/>
      <c r="AA52" s="307"/>
      <c r="AB52" s="307"/>
      <c r="AD52" s="307" t="s">
        <v>268</v>
      </c>
      <c r="AE52" s="307"/>
      <c r="AF52" s="307"/>
      <c r="AG52" s="307"/>
      <c r="AH52" s="307"/>
      <c r="AI52" s="307"/>
      <c r="AJ52" s="307"/>
      <c r="AK52" s="307"/>
      <c r="AL52" s="307"/>
      <c r="AM52" s="307"/>
      <c r="AN52" s="307"/>
      <c r="AO52" s="307"/>
      <c r="AP52" s="307"/>
      <c r="AQ52" s="307"/>
      <c r="AR52" s="307"/>
      <c r="AS52" s="307"/>
      <c r="AT52" s="307"/>
      <c r="AU52" s="307"/>
      <c r="AV52" s="307"/>
      <c r="AW52" s="307"/>
      <c r="AX52" s="307"/>
      <c r="AY52" s="307"/>
      <c r="AZ52" s="307"/>
      <c r="BA52" s="307"/>
      <c r="BB52" s="307"/>
      <c r="BC52" s="307"/>
      <c r="BD52" s="307"/>
      <c r="BE52" s="307"/>
      <c r="BF52" s="104"/>
    </row>
    <row r="53" spans="1:58" ht="15" customHeight="1" x14ac:dyDescent="0.2">
      <c r="A53" s="307" t="s">
        <v>250</v>
      </c>
      <c r="B53" s="307"/>
      <c r="C53" s="307"/>
      <c r="D53" s="307"/>
      <c r="E53" s="307"/>
      <c r="F53" s="307"/>
      <c r="G53" s="307"/>
      <c r="H53" s="307"/>
      <c r="I53" s="307"/>
      <c r="J53" s="307"/>
      <c r="K53" s="307"/>
      <c r="L53" s="307"/>
      <c r="M53" s="307"/>
      <c r="N53" s="307"/>
      <c r="O53" s="307"/>
      <c r="P53" s="307"/>
      <c r="Q53" s="307"/>
      <c r="R53" s="307"/>
      <c r="S53" s="307"/>
      <c r="T53" s="307"/>
      <c r="U53" s="307"/>
      <c r="V53" s="307"/>
      <c r="W53" s="307"/>
      <c r="X53" s="307"/>
      <c r="Y53" s="307"/>
      <c r="Z53" s="307"/>
      <c r="AA53" s="307"/>
      <c r="AB53" s="307"/>
      <c r="AD53" s="307" t="s">
        <v>250</v>
      </c>
      <c r="AE53" s="307"/>
      <c r="AF53" s="307"/>
      <c r="AG53" s="307"/>
      <c r="AH53" s="307"/>
      <c r="AI53" s="307"/>
      <c r="AJ53" s="307"/>
      <c r="AK53" s="307"/>
      <c r="AL53" s="307"/>
      <c r="AM53" s="307"/>
      <c r="AN53" s="307"/>
      <c r="AO53" s="307"/>
      <c r="AP53" s="307"/>
      <c r="AQ53" s="307"/>
      <c r="AR53" s="307"/>
      <c r="AS53" s="307"/>
      <c r="AT53" s="307"/>
      <c r="AU53" s="307"/>
      <c r="AV53" s="307"/>
      <c r="AW53" s="307"/>
      <c r="AX53" s="307"/>
      <c r="AY53" s="307"/>
      <c r="AZ53" s="307"/>
      <c r="BA53" s="307"/>
      <c r="BB53" s="307"/>
      <c r="BC53" s="307"/>
      <c r="BD53" s="307"/>
      <c r="BE53" s="307"/>
      <c r="BF53" s="104"/>
    </row>
    <row r="54" spans="1:58" ht="15" customHeight="1" x14ac:dyDescent="0.2">
      <c r="A54" s="307" t="s">
        <v>259</v>
      </c>
      <c r="B54" s="307"/>
      <c r="C54" s="307"/>
      <c r="D54" s="307"/>
      <c r="E54" s="307"/>
      <c r="F54" s="307"/>
      <c r="G54" s="307"/>
      <c r="H54" s="307"/>
      <c r="I54" s="307"/>
      <c r="J54" s="307"/>
      <c r="K54" s="307"/>
      <c r="L54" s="307"/>
      <c r="M54" s="307"/>
      <c r="N54" s="307"/>
      <c r="O54" s="307"/>
      <c r="P54" s="307"/>
      <c r="Q54" s="307"/>
      <c r="R54" s="307"/>
      <c r="S54" s="307"/>
      <c r="T54" s="307"/>
      <c r="U54" s="307"/>
      <c r="V54" s="307"/>
      <c r="W54" s="307"/>
      <c r="X54" s="307"/>
      <c r="Y54" s="307"/>
      <c r="Z54" s="307"/>
      <c r="AA54" s="307"/>
      <c r="AB54" s="307"/>
      <c r="AD54" s="307" t="s">
        <v>259</v>
      </c>
      <c r="AE54" s="307"/>
      <c r="AF54" s="307"/>
      <c r="AG54" s="307"/>
      <c r="AH54" s="307"/>
      <c r="AI54" s="307"/>
      <c r="AJ54" s="307"/>
      <c r="AK54" s="307"/>
      <c r="AL54" s="307"/>
      <c r="AM54" s="307"/>
      <c r="AN54" s="307"/>
      <c r="AO54" s="307"/>
      <c r="AP54" s="307"/>
      <c r="AQ54" s="307"/>
      <c r="AR54" s="307"/>
      <c r="AS54" s="307"/>
      <c r="AT54" s="307"/>
      <c r="AU54" s="307"/>
      <c r="AV54" s="307"/>
      <c r="AW54" s="307"/>
      <c r="AX54" s="307"/>
      <c r="AY54" s="307"/>
      <c r="AZ54" s="307"/>
      <c r="BA54" s="307"/>
      <c r="BB54" s="307"/>
      <c r="BC54" s="307"/>
      <c r="BD54" s="307"/>
      <c r="BE54" s="307"/>
      <c r="BF54" s="104"/>
    </row>
    <row r="55" spans="1:58" ht="15" customHeight="1" thickBot="1" x14ac:dyDescent="0.25">
      <c r="A55" s="102"/>
      <c r="B55" s="145"/>
      <c r="C55" s="102"/>
      <c r="D55" s="102"/>
      <c r="E55" s="102"/>
      <c r="F55" s="103"/>
      <c r="G55" s="102"/>
      <c r="H55" s="102"/>
      <c r="I55" s="102"/>
      <c r="J55" s="102"/>
      <c r="K55" s="102"/>
      <c r="L55" s="102"/>
      <c r="M55" s="102"/>
      <c r="N55" s="102"/>
      <c r="O55" s="102"/>
      <c r="P55" s="102"/>
      <c r="Q55" s="102"/>
      <c r="R55" s="102"/>
      <c r="S55" s="102"/>
      <c r="T55" s="102"/>
      <c r="U55" s="102"/>
      <c r="V55" s="102"/>
      <c r="W55" s="102"/>
      <c r="X55" s="102"/>
      <c r="Y55" s="102"/>
      <c r="Z55" s="102"/>
      <c r="AA55" s="102"/>
      <c r="AB55" s="102"/>
      <c r="AD55" s="102"/>
      <c r="AE55" s="145"/>
      <c r="AF55" s="102"/>
      <c r="AG55" s="102"/>
      <c r="AH55" s="102"/>
      <c r="AI55" s="103"/>
      <c r="AJ55" s="102"/>
      <c r="AK55" s="102"/>
      <c r="AL55" s="102"/>
      <c r="AM55" s="102"/>
      <c r="AN55" s="102"/>
      <c r="AO55" s="102"/>
      <c r="AP55" s="102"/>
      <c r="AQ55" s="102"/>
      <c r="AR55" s="102"/>
      <c r="AS55" s="102"/>
      <c r="AT55" s="102"/>
      <c r="AU55" s="102"/>
      <c r="AV55" s="102"/>
      <c r="AW55" s="102"/>
      <c r="AX55" s="102"/>
      <c r="AY55" s="102"/>
      <c r="AZ55" s="102"/>
      <c r="BA55" s="102"/>
      <c r="BB55" s="102"/>
      <c r="BC55" s="102"/>
      <c r="BD55" s="102"/>
      <c r="BE55" s="102"/>
      <c r="BF55" s="104"/>
    </row>
    <row r="56" spans="1:58" ht="15" customHeight="1" x14ac:dyDescent="0.2">
      <c r="A56" s="309" t="s">
        <v>264</v>
      </c>
      <c r="B56" s="302" t="s">
        <v>265</v>
      </c>
      <c r="C56" s="302"/>
      <c r="D56" s="302"/>
      <c r="E56" s="111"/>
      <c r="F56" s="302" t="s">
        <v>116</v>
      </c>
      <c r="G56" s="302"/>
      <c r="H56" s="302"/>
      <c r="I56" s="111"/>
      <c r="J56" s="302" t="s">
        <v>117</v>
      </c>
      <c r="K56" s="302"/>
      <c r="L56" s="302"/>
      <c r="M56" s="111"/>
      <c r="N56" s="302" t="s">
        <v>118</v>
      </c>
      <c r="O56" s="302"/>
      <c r="P56" s="302"/>
      <c r="Q56" s="111"/>
      <c r="R56" s="302" t="s">
        <v>119</v>
      </c>
      <c r="S56" s="302"/>
      <c r="T56" s="302"/>
      <c r="U56" s="111"/>
      <c r="V56" s="302" t="s">
        <v>120</v>
      </c>
      <c r="W56" s="302"/>
      <c r="X56" s="302"/>
      <c r="Y56" s="111"/>
      <c r="Z56" s="302" t="s">
        <v>121</v>
      </c>
      <c r="AA56" s="302"/>
      <c r="AB56" s="302"/>
      <c r="AD56" s="309" t="s">
        <v>264</v>
      </c>
      <c r="AE56" s="302" t="s">
        <v>265</v>
      </c>
      <c r="AF56" s="302"/>
      <c r="AG56" s="302"/>
      <c r="AH56" s="111"/>
      <c r="AI56" s="302" t="s">
        <v>116</v>
      </c>
      <c r="AJ56" s="302"/>
      <c r="AK56" s="302"/>
      <c r="AL56" s="111"/>
      <c r="AM56" s="302" t="s">
        <v>117</v>
      </c>
      <c r="AN56" s="302"/>
      <c r="AO56" s="302"/>
      <c r="AP56" s="111"/>
      <c r="AQ56" s="302" t="s">
        <v>118</v>
      </c>
      <c r="AR56" s="302"/>
      <c r="AS56" s="302"/>
      <c r="AT56" s="111"/>
      <c r="AU56" s="302" t="s">
        <v>119</v>
      </c>
      <c r="AV56" s="302"/>
      <c r="AW56" s="302"/>
      <c r="AX56" s="111"/>
      <c r="AY56" s="302" t="s">
        <v>120</v>
      </c>
      <c r="AZ56" s="302"/>
      <c r="BA56" s="302"/>
      <c r="BB56" s="111"/>
      <c r="BC56" s="302" t="s">
        <v>121</v>
      </c>
      <c r="BD56" s="302"/>
      <c r="BE56" s="302"/>
      <c r="BF56" s="104"/>
    </row>
    <row r="57" spans="1:58" ht="15" customHeight="1" thickBot="1" x14ac:dyDescent="0.25">
      <c r="A57" s="310"/>
      <c r="B57" s="112" t="s">
        <v>70</v>
      </c>
      <c r="C57" s="112" t="s">
        <v>71</v>
      </c>
      <c r="D57" s="112" t="s">
        <v>72</v>
      </c>
      <c r="E57" s="113"/>
      <c r="F57" s="112" t="s">
        <v>70</v>
      </c>
      <c r="G57" s="112" t="s">
        <v>71</v>
      </c>
      <c r="H57" s="112" t="s">
        <v>72</v>
      </c>
      <c r="I57" s="113"/>
      <c r="J57" s="112" t="s">
        <v>70</v>
      </c>
      <c r="K57" s="112" t="s">
        <v>71</v>
      </c>
      <c r="L57" s="112" t="s">
        <v>72</v>
      </c>
      <c r="M57" s="113"/>
      <c r="N57" s="112" t="s">
        <v>70</v>
      </c>
      <c r="O57" s="112" t="s">
        <v>71</v>
      </c>
      <c r="P57" s="112" t="s">
        <v>72</v>
      </c>
      <c r="Q57" s="113"/>
      <c r="R57" s="112" t="s">
        <v>70</v>
      </c>
      <c r="S57" s="112" t="s">
        <v>71</v>
      </c>
      <c r="T57" s="112" t="s">
        <v>72</v>
      </c>
      <c r="U57" s="113"/>
      <c r="V57" s="112" t="s">
        <v>70</v>
      </c>
      <c r="W57" s="112" t="s">
        <v>71</v>
      </c>
      <c r="X57" s="112" t="s">
        <v>72</v>
      </c>
      <c r="Y57" s="113"/>
      <c r="Z57" s="112" t="s">
        <v>70</v>
      </c>
      <c r="AA57" s="112" t="s">
        <v>71</v>
      </c>
      <c r="AB57" s="112" t="s">
        <v>72</v>
      </c>
      <c r="AD57" s="310"/>
      <c r="AE57" s="112" t="s">
        <v>70</v>
      </c>
      <c r="AF57" s="112" t="s">
        <v>71</v>
      </c>
      <c r="AG57" s="112" t="s">
        <v>72</v>
      </c>
      <c r="AH57" s="113"/>
      <c r="AI57" s="112" t="s">
        <v>70</v>
      </c>
      <c r="AJ57" s="112" t="s">
        <v>71</v>
      </c>
      <c r="AK57" s="112" t="s">
        <v>72</v>
      </c>
      <c r="AL57" s="113"/>
      <c r="AM57" s="112" t="s">
        <v>70</v>
      </c>
      <c r="AN57" s="112" t="s">
        <v>71</v>
      </c>
      <c r="AO57" s="112" t="s">
        <v>72</v>
      </c>
      <c r="AP57" s="113"/>
      <c r="AQ57" s="112" t="s">
        <v>70</v>
      </c>
      <c r="AR57" s="112" t="s">
        <v>71</v>
      </c>
      <c r="AS57" s="112" t="s">
        <v>72</v>
      </c>
      <c r="AT57" s="113"/>
      <c r="AU57" s="112" t="s">
        <v>70</v>
      </c>
      <c r="AV57" s="112" t="s">
        <v>71</v>
      </c>
      <c r="AW57" s="112" t="s">
        <v>72</v>
      </c>
      <c r="AX57" s="113"/>
      <c r="AY57" s="112" t="s">
        <v>70</v>
      </c>
      <c r="AZ57" s="112" t="s">
        <v>71</v>
      </c>
      <c r="BA57" s="112" t="s">
        <v>72</v>
      </c>
      <c r="BB57" s="113"/>
      <c r="BC57" s="112" t="s">
        <v>70</v>
      </c>
      <c r="BD57" s="112" t="s">
        <v>71</v>
      </c>
      <c r="BE57" s="112" t="s">
        <v>72</v>
      </c>
      <c r="BF57" s="104"/>
    </row>
    <row r="58" spans="1:58" ht="15" customHeight="1" x14ac:dyDescent="0.2">
      <c r="A58" s="106"/>
      <c r="B58" s="100"/>
      <c r="C58" s="100"/>
      <c r="D58" s="100"/>
      <c r="E58" s="101"/>
      <c r="F58" s="100"/>
      <c r="G58" s="100"/>
      <c r="H58" s="100"/>
      <c r="I58" s="101"/>
      <c r="J58" s="100"/>
      <c r="K58" s="100"/>
      <c r="L58" s="100"/>
      <c r="M58" s="101"/>
      <c r="N58" s="100"/>
      <c r="O58" s="100"/>
      <c r="P58" s="100"/>
      <c r="Q58" s="101"/>
      <c r="R58" s="100"/>
      <c r="S58" s="100"/>
      <c r="T58" s="100"/>
      <c r="U58" s="101"/>
      <c r="V58" s="100"/>
      <c r="W58" s="100"/>
      <c r="X58" s="100"/>
      <c r="Y58" s="101"/>
      <c r="Z58" s="100"/>
      <c r="AA58" s="100"/>
      <c r="AB58" s="100"/>
      <c r="AD58" s="106"/>
      <c r="AE58" s="100"/>
      <c r="AF58" s="100"/>
      <c r="AG58" s="100"/>
      <c r="AH58" s="101"/>
      <c r="AI58" s="100"/>
      <c r="AJ58" s="100"/>
      <c r="AK58" s="100"/>
      <c r="AL58" s="101"/>
      <c r="AM58" s="100"/>
      <c r="AN58" s="100"/>
      <c r="AO58" s="100"/>
      <c r="AP58" s="101"/>
      <c r="AQ58" s="100"/>
      <c r="AR58" s="100"/>
      <c r="AS58" s="100"/>
      <c r="AT58" s="101"/>
      <c r="AU58" s="100"/>
      <c r="AV58" s="100"/>
      <c r="AW58" s="100"/>
      <c r="AX58" s="101"/>
      <c r="AY58" s="100"/>
      <c r="AZ58" s="100"/>
      <c r="BA58" s="100"/>
      <c r="BB58" s="101"/>
      <c r="BC58" s="100"/>
      <c r="BD58" s="100"/>
      <c r="BE58" s="100"/>
    </row>
    <row r="59" spans="1:58" ht="15" customHeight="1" x14ac:dyDescent="0.25">
      <c r="A59" s="154" t="s">
        <v>266</v>
      </c>
      <c r="B59" s="156">
        <f>+F59+J59+N59+R59+V59+Z59</f>
        <v>86722</v>
      </c>
      <c r="C59" s="156">
        <f>+G59+K59+O59+S59+W59+AA59</f>
        <v>45818</v>
      </c>
      <c r="D59" s="156">
        <f>+H59+L59+P59+T59+X59+AB59</f>
        <v>40904</v>
      </c>
      <c r="E59" s="156"/>
      <c r="F59" s="156">
        <f>SUM(F61:F87)</f>
        <v>21894</v>
      </c>
      <c r="G59" s="156">
        <f>SUM(G61:G87)</f>
        <v>12029</v>
      </c>
      <c r="H59" s="156">
        <f>SUM(H61:H87)</f>
        <v>9865</v>
      </c>
      <c r="I59" s="156"/>
      <c r="J59" s="156">
        <f>SUM(J61:J87)</f>
        <v>20737</v>
      </c>
      <c r="K59" s="156">
        <f>SUM(K61:K87)</f>
        <v>11106</v>
      </c>
      <c r="L59" s="156">
        <f>SUM(L61:L87)</f>
        <v>9631</v>
      </c>
      <c r="M59" s="156"/>
      <c r="N59" s="156">
        <f>SUM(N61:N87)</f>
        <v>15130</v>
      </c>
      <c r="O59" s="156">
        <f>SUM(O61:O87)</f>
        <v>8121</v>
      </c>
      <c r="P59" s="156">
        <f>SUM(P61:P87)</f>
        <v>7009</v>
      </c>
      <c r="Q59" s="156"/>
      <c r="R59" s="156">
        <f>SUM(R61:R87)</f>
        <v>17652</v>
      </c>
      <c r="S59" s="156">
        <f>SUM(S61:S87)</f>
        <v>8932</v>
      </c>
      <c r="T59" s="156">
        <f>SUM(T61:T87)</f>
        <v>8720</v>
      </c>
      <c r="U59" s="156"/>
      <c r="V59" s="156">
        <f>SUM(V61:V87)</f>
        <v>9417</v>
      </c>
      <c r="W59" s="156">
        <f>SUM(W61:W87)</f>
        <v>4719</v>
      </c>
      <c r="X59" s="156">
        <f>SUM(X61:X87)</f>
        <v>4698</v>
      </c>
      <c r="Y59" s="156"/>
      <c r="Z59" s="156">
        <f>SUM(Z61:Z87)</f>
        <v>1892</v>
      </c>
      <c r="AA59" s="156">
        <f>SUM(AA61:AA87)</f>
        <v>911</v>
      </c>
      <c r="AB59" s="156">
        <f>SUM(AB61:AB87)</f>
        <v>981</v>
      </c>
      <c r="AC59" s="158"/>
      <c r="AD59" s="154" t="s">
        <v>266</v>
      </c>
      <c r="AE59" s="162">
        <f>+B59/(B59+B13+B106)*100</f>
        <v>28.966424840006948</v>
      </c>
      <c r="AF59" s="162">
        <f>+C59/(C59+C13+C106)*100</f>
        <v>30.916955134044549</v>
      </c>
      <c r="AG59" s="162">
        <f>+D59/(D59+D13+D106)*100</f>
        <v>27.054520441031542</v>
      </c>
      <c r="AH59" s="163"/>
      <c r="AI59" s="162">
        <f>+F59/(F59+F13+F106)*100</f>
        <v>28.806378611652018</v>
      </c>
      <c r="AJ59" s="162">
        <f>+G59/(G59+G13+G106)*100</f>
        <v>30.493307645508011</v>
      </c>
      <c r="AK59" s="162">
        <f>+H59/(H59+H13+H106)*100</f>
        <v>26.985994091257247</v>
      </c>
      <c r="AL59" s="163"/>
      <c r="AM59" s="162">
        <f>+J59/(J59+J13+J106)*100</f>
        <v>32.932600686062763</v>
      </c>
      <c r="AN59" s="162">
        <f>+K59/(K59+K13+K106)*100</f>
        <v>34.877367082247275</v>
      </c>
      <c r="AO59" s="162">
        <f>+L59/(L59+L13+L106)*100</f>
        <v>30.942971887550204</v>
      </c>
      <c r="AP59" s="163"/>
      <c r="AQ59" s="162">
        <f>+N59/(N59+N13+N106)*100</f>
        <v>28.510052949933108</v>
      </c>
      <c r="AR59" s="162">
        <f>+O59/(O59+O13+O106)*100</f>
        <v>31.094689282842591</v>
      </c>
      <c r="AS59" s="162">
        <f>+P59/(P59+P13+P106)*100</f>
        <v>26.005491243692489</v>
      </c>
      <c r="AT59" s="163"/>
      <c r="AU59" s="162">
        <f>+R59/(R59+R13+R106)*100</f>
        <v>33.276778644949665</v>
      </c>
      <c r="AV59" s="162">
        <f>+S59/(S59+S13+S106)*100</f>
        <v>34.882449425915802</v>
      </c>
      <c r="AW59" s="162">
        <f>+T59/(T59+T13+T106)*100</f>
        <v>31.778425655976676</v>
      </c>
      <c r="AX59" s="163"/>
      <c r="AY59" s="162">
        <f>+V59/(V59+V13+V106)*100</f>
        <v>21.88727484020918</v>
      </c>
      <c r="AZ59" s="162">
        <f>+W59/(W59+W13+W106)*100</f>
        <v>23.519736842105264</v>
      </c>
      <c r="BA59" s="162">
        <f>+X59/(X59+X13+X106)*100</f>
        <v>20.460781324855191</v>
      </c>
      <c r="BB59" s="163"/>
      <c r="BC59" s="162">
        <f>+Z59/(Z59+Z13+Z106)*100</f>
        <v>16.778999645264278</v>
      </c>
      <c r="BD59" s="162">
        <f>+AA59/(AA59+AA13+AA106)*100</f>
        <v>17.79644461808947</v>
      </c>
      <c r="BE59" s="162">
        <f>+AB59/(AB59+AB13+AB106)*100</f>
        <v>15.933084294299171</v>
      </c>
      <c r="BF59" s="164"/>
    </row>
    <row r="60" spans="1:58" ht="15" customHeight="1" x14ac:dyDescent="0.2">
      <c r="A60" s="110"/>
      <c r="B60" s="148"/>
      <c r="C60" s="148"/>
      <c r="D60" s="148"/>
      <c r="E60" s="148"/>
      <c r="F60" s="148"/>
      <c r="G60" s="148"/>
      <c r="H60" s="148"/>
      <c r="I60" s="148"/>
      <c r="J60" s="148"/>
      <c r="K60" s="148"/>
      <c r="L60" s="148"/>
      <c r="M60" s="148"/>
      <c r="N60" s="148"/>
      <c r="O60" s="148"/>
      <c r="P60" s="148"/>
      <c r="Q60" s="148"/>
      <c r="R60" s="148"/>
      <c r="S60" s="148"/>
      <c r="T60" s="148"/>
      <c r="U60" s="148"/>
      <c r="V60" s="148"/>
      <c r="W60" s="148"/>
      <c r="X60" s="148"/>
      <c r="Y60" s="148"/>
      <c r="Z60" s="148"/>
      <c r="AA60" s="148"/>
      <c r="AB60" s="148"/>
      <c r="AD60" s="110"/>
      <c r="AE60" s="146"/>
      <c r="AF60" s="146"/>
      <c r="AG60" s="146"/>
      <c r="AH60" s="146"/>
      <c r="AI60" s="146"/>
      <c r="AJ60" s="146"/>
      <c r="AK60" s="146"/>
      <c r="AL60" s="146"/>
      <c r="AM60" s="146"/>
      <c r="AN60" s="146"/>
      <c r="AO60" s="146"/>
      <c r="AP60" s="146"/>
      <c r="AQ60" s="146"/>
      <c r="AR60" s="146"/>
      <c r="AS60" s="146"/>
      <c r="AT60" s="146"/>
      <c r="AU60" s="146"/>
      <c r="AV60" s="146"/>
      <c r="AW60" s="146"/>
      <c r="AX60" s="146"/>
      <c r="AY60" s="146"/>
      <c r="AZ60" s="146"/>
      <c r="BA60" s="146"/>
      <c r="BB60" s="146"/>
      <c r="BC60" s="146"/>
      <c r="BD60" s="146"/>
      <c r="BE60" s="146"/>
    </row>
    <row r="61" spans="1:58" ht="15" customHeight="1" x14ac:dyDescent="0.2">
      <c r="A61" s="110" t="s">
        <v>79</v>
      </c>
      <c r="B61" s="175">
        <f>+'C56-C61'!B61+'C67-C72'!B61</f>
        <v>6021</v>
      </c>
      <c r="C61" s="175">
        <f>+'C56-C61'!C61+'C67-C72'!C61</f>
        <v>3077</v>
      </c>
      <c r="D61" s="175">
        <f>+'C56-C61'!D61+'C67-C72'!D61</f>
        <v>2944</v>
      </c>
      <c r="E61" s="121"/>
      <c r="F61" s="175">
        <f>+'C56-C61'!F61+'C67-C72'!F61</f>
        <v>1417</v>
      </c>
      <c r="G61" s="175">
        <f>+'C56-C61'!G61+'C67-C72'!G61</f>
        <v>765</v>
      </c>
      <c r="H61" s="175">
        <f>+'C56-C61'!H61+'C67-C72'!H61</f>
        <v>652</v>
      </c>
      <c r="I61" s="121"/>
      <c r="J61" s="175">
        <f>+'C56-C61'!J61+'C67-C72'!J61</f>
        <v>1478</v>
      </c>
      <c r="K61" s="175">
        <f>+'C56-C61'!K61+'C67-C72'!K61</f>
        <v>746</v>
      </c>
      <c r="L61" s="175">
        <f>+'C56-C61'!L61+'C67-C72'!L61</f>
        <v>732</v>
      </c>
      <c r="M61" s="121"/>
      <c r="N61" s="175">
        <f>+'C56-C61'!N61+'C67-C72'!N61</f>
        <v>1044</v>
      </c>
      <c r="O61" s="175">
        <f>+'C56-C61'!O61+'C67-C72'!O61</f>
        <v>546</v>
      </c>
      <c r="P61" s="175">
        <f>+'C56-C61'!P61+'C67-C72'!P61</f>
        <v>498</v>
      </c>
      <c r="Q61" s="121"/>
      <c r="R61" s="175">
        <f>+'C56-C61'!R61+'C67-C72'!R61</f>
        <v>1322</v>
      </c>
      <c r="S61" s="175">
        <f>+'C56-C61'!S61+'C67-C72'!S61</f>
        <v>665</v>
      </c>
      <c r="T61" s="175">
        <f>+'C56-C61'!T61+'C67-C72'!T61</f>
        <v>657</v>
      </c>
      <c r="U61" s="121"/>
      <c r="V61" s="175">
        <f>+'C56-C61'!V61+'C67-C72'!V61</f>
        <v>699</v>
      </c>
      <c r="W61" s="175">
        <f>+'C56-C61'!W61+'C67-C72'!W61</f>
        <v>333</v>
      </c>
      <c r="X61" s="175">
        <f>+'C56-C61'!X61+'C67-C72'!X61</f>
        <v>366</v>
      </c>
      <c r="Y61" s="121"/>
      <c r="Z61" s="175">
        <f>+'C56-C61'!Z61+'C67-C72'!Z61</f>
        <v>61</v>
      </c>
      <c r="AA61" s="175">
        <f>+'C56-C61'!AA61+'C67-C72'!AA61</f>
        <v>22</v>
      </c>
      <c r="AB61" s="175">
        <f>+'C56-C61'!AB61+'C67-C72'!AB61</f>
        <v>39</v>
      </c>
      <c r="AD61" s="110" t="s">
        <v>79</v>
      </c>
      <c r="AE61" s="105">
        <f t="shared" ref="AE61:AE87" si="22">+B61/(B61+B15+B108)*100</f>
        <v>29.806930693069305</v>
      </c>
      <c r="AF61" s="105">
        <f t="shared" ref="AF61:AF87" si="23">+C61/(C61+C15+C108)*100</f>
        <v>29.97856586126267</v>
      </c>
      <c r="AG61" s="105">
        <f t="shared" ref="AG61:AG87" si="24">+D61/(D61+D15+D108)*100</f>
        <v>29.629629629629626</v>
      </c>
      <c r="AH61" s="146"/>
      <c r="AI61" s="105">
        <f t="shared" ref="AI61:AI87" si="25">+F61/(F61+F15+F108)*100</f>
        <v>27.000762195121951</v>
      </c>
      <c r="AJ61" s="105">
        <f t="shared" ref="AJ61:AJ87" si="26">+G61/(G61+G15+G108)*100</f>
        <v>26.832690284110839</v>
      </c>
      <c r="AK61" s="105">
        <f t="shared" ref="AK61:AK87" si="27">+H61/(H61+H15+H108)*100</f>
        <v>27.200667501042968</v>
      </c>
      <c r="AL61" s="108"/>
      <c r="AM61" s="105">
        <f t="shared" ref="AM61:AM87" si="28">+J61/(J61+J15+J108)*100</f>
        <v>34.874941009910337</v>
      </c>
      <c r="AN61" s="105">
        <f t="shared" ref="AN61:AN87" si="29">+K61/(K61+K15+K108)*100</f>
        <v>34.762348555452007</v>
      </c>
      <c r="AO61" s="105">
        <f t="shared" ref="AO61:AO87" si="30">+L61/(L61+L15+L108)*100</f>
        <v>34.990439770554495</v>
      </c>
      <c r="AP61" s="108"/>
      <c r="AQ61" s="105">
        <f t="shared" ref="AQ61:AQ87" si="31">+N61/(N61+N15+N108)*100</f>
        <v>28.602739726027398</v>
      </c>
      <c r="AR61" s="105">
        <f t="shared" ref="AR61:AR87" si="32">+O61/(O61+O15+O108)*100</f>
        <v>30.502793296089386</v>
      </c>
      <c r="AS61" s="105">
        <f t="shared" ref="AS61:AS87" si="33">+P61/(P61+P15+P108)*100</f>
        <v>26.7741935483871</v>
      </c>
      <c r="AT61" s="108"/>
      <c r="AU61" s="105">
        <f t="shared" ref="AU61:AU87" si="34">+R61/(R61+R15+R108)*100</f>
        <v>36.489097433066519</v>
      </c>
      <c r="AV61" s="105">
        <f t="shared" ref="AV61:AV87" si="35">+S61/(S61+S15+S108)*100</f>
        <v>36.478332419089412</v>
      </c>
      <c r="AW61" s="105">
        <f t="shared" ref="AW61:AW87" si="36">+T61/(T61+T15+T108)*100</f>
        <v>36.5</v>
      </c>
      <c r="AX61" s="108"/>
      <c r="AY61" s="105">
        <f t="shared" ref="AY61:AY87" si="37">+V61/(V61+V15+V108)*100</f>
        <v>24.955373081042485</v>
      </c>
      <c r="AZ61" s="105">
        <f t="shared" ref="AZ61:AZ87" si="38">+W61/(W61+W15+W108)*100</f>
        <v>24.575645756457565</v>
      </c>
      <c r="BA61" s="105">
        <f t="shared" ref="BA61:BA87" si="39">+X61/(X61+X15+X108)*100</f>
        <v>25.311203319502074</v>
      </c>
      <c r="BB61" s="146"/>
      <c r="BC61" s="105">
        <f t="shared" ref="BC61:BC80" si="40">+Z61/(Z61+Z15+Z108)*100</f>
        <v>9.53125</v>
      </c>
      <c r="BD61" s="105">
        <f t="shared" ref="BD61:BD80" si="41">+AA61/(AA61+AA15+AA108)*100</f>
        <v>7.3578595317725757</v>
      </c>
      <c r="BE61" s="105">
        <f t="shared" ref="BE61:BE80" si="42">+AB61/(AB61+AB15+AB108)*100</f>
        <v>11.436950146627565</v>
      </c>
    </row>
    <row r="62" spans="1:58" ht="15" customHeight="1" x14ac:dyDescent="0.2">
      <c r="A62" s="110" t="s">
        <v>80</v>
      </c>
      <c r="B62" s="175">
        <f>+'C56-C61'!B62+'C67-C72'!B62</f>
        <v>6206</v>
      </c>
      <c r="C62" s="175">
        <f>+'C56-C61'!C62+'C67-C72'!C62</f>
        <v>3320</v>
      </c>
      <c r="D62" s="175">
        <f>+'C56-C61'!D62+'C67-C72'!D62</f>
        <v>2886</v>
      </c>
      <c r="E62" s="121"/>
      <c r="F62" s="175">
        <f>+'C56-C61'!F62+'C67-C72'!F62</f>
        <v>1588</v>
      </c>
      <c r="G62" s="175">
        <f>+'C56-C61'!G62+'C67-C72'!G62</f>
        <v>864</v>
      </c>
      <c r="H62" s="175">
        <f>+'C56-C61'!H62+'C67-C72'!H62</f>
        <v>724</v>
      </c>
      <c r="I62" s="121"/>
      <c r="J62" s="175">
        <f>+'C56-C61'!J62+'C67-C72'!J62</f>
        <v>1376</v>
      </c>
      <c r="K62" s="175">
        <f>+'C56-C61'!K62+'C67-C72'!K62</f>
        <v>744</v>
      </c>
      <c r="L62" s="175">
        <f>+'C56-C61'!L62+'C67-C72'!L62</f>
        <v>632</v>
      </c>
      <c r="M62" s="121"/>
      <c r="N62" s="175">
        <f>+'C56-C61'!N62+'C67-C72'!N62</f>
        <v>1208</v>
      </c>
      <c r="O62" s="175">
        <f>+'C56-C61'!O62+'C67-C72'!O62</f>
        <v>681</v>
      </c>
      <c r="P62" s="175">
        <f>+'C56-C61'!P62+'C67-C72'!P62</f>
        <v>527</v>
      </c>
      <c r="Q62" s="121"/>
      <c r="R62" s="175">
        <f>+'C56-C61'!R62+'C67-C72'!R62</f>
        <v>1250</v>
      </c>
      <c r="S62" s="175">
        <f>+'C56-C61'!S62+'C67-C72'!S62</f>
        <v>635</v>
      </c>
      <c r="T62" s="175">
        <f>+'C56-C61'!T62+'C67-C72'!T62</f>
        <v>615</v>
      </c>
      <c r="U62" s="121"/>
      <c r="V62" s="175">
        <f>+'C56-C61'!V62+'C67-C72'!V62</f>
        <v>723</v>
      </c>
      <c r="W62" s="175">
        <f>+'C56-C61'!W62+'C67-C72'!W62</f>
        <v>368</v>
      </c>
      <c r="X62" s="175">
        <f>+'C56-C61'!X62+'C67-C72'!X62</f>
        <v>355</v>
      </c>
      <c r="Y62" s="121"/>
      <c r="Z62" s="175">
        <f>+'C56-C61'!Z62+'C67-C72'!Z62</f>
        <v>61</v>
      </c>
      <c r="AA62" s="175">
        <f>+'C56-C61'!AA62+'C67-C72'!AA62</f>
        <v>28</v>
      </c>
      <c r="AB62" s="175">
        <f>+'C56-C61'!AB62+'C67-C72'!AB62</f>
        <v>33</v>
      </c>
      <c r="AD62" s="110" t="s">
        <v>80</v>
      </c>
      <c r="AE62" s="105">
        <f t="shared" si="22"/>
        <v>27.617818521650129</v>
      </c>
      <c r="AF62" s="105">
        <f t="shared" si="23"/>
        <v>29.629629629629626</v>
      </c>
      <c r="AG62" s="105">
        <f t="shared" si="24"/>
        <v>25.616900408308187</v>
      </c>
      <c r="AH62" s="146"/>
      <c r="AI62" s="105">
        <f t="shared" si="25"/>
        <v>29.309708379475826</v>
      </c>
      <c r="AJ62" s="105">
        <f t="shared" si="26"/>
        <v>30.584070796460178</v>
      </c>
      <c r="AK62" s="105">
        <f t="shared" si="27"/>
        <v>27.921326648669492</v>
      </c>
      <c r="AL62" s="108"/>
      <c r="AM62" s="105">
        <f t="shared" si="28"/>
        <v>29.251700680272108</v>
      </c>
      <c r="AN62" s="105">
        <f t="shared" si="29"/>
        <v>31.472081218274113</v>
      </c>
      <c r="AO62" s="105">
        <f t="shared" si="30"/>
        <v>27.008547008547009</v>
      </c>
      <c r="AP62" s="108"/>
      <c r="AQ62" s="105">
        <f t="shared" si="31"/>
        <v>29.017535431179436</v>
      </c>
      <c r="AR62" s="105">
        <f t="shared" si="32"/>
        <v>32.537028189202097</v>
      </c>
      <c r="AS62" s="105">
        <f t="shared" si="33"/>
        <v>25.458937198067634</v>
      </c>
      <c r="AT62" s="108"/>
      <c r="AU62" s="105">
        <f t="shared" si="34"/>
        <v>30.8413520848754</v>
      </c>
      <c r="AV62" s="105">
        <f t="shared" si="35"/>
        <v>32.249873031995932</v>
      </c>
      <c r="AW62" s="105">
        <f t="shared" si="36"/>
        <v>29.510556621880994</v>
      </c>
      <c r="AX62" s="108"/>
      <c r="AY62" s="105">
        <f t="shared" si="37"/>
        <v>20.610034207525654</v>
      </c>
      <c r="AZ62" s="105">
        <f t="shared" si="38"/>
        <v>21.996413628212792</v>
      </c>
      <c r="BA62" s="105">
        <f t="shared" si="39"/>
        <v>19.346049046321525</v>
      </c>
      <c r="BB62" s="146"/>
      <c r="BC62" s="105">
        <f t="shared" si="40"/>
        <v>9.76</v>
      </c>
      <c r="BD62" s="105">
        <f t="shared" si="41"/>
        <v>9.9644128113879002</v>
      </c>
      <c r="BE62" s="105">
        <f t="shared" si="42"/>
        <v>9.5930232558139537</v>
      </c>
    </row>
    <row r="63" spans="1:58" ht="15" customHeight="1" x14ac:dyDescent="0.2">
      <c r="A63" s="110" t="s">
        <v>81</v>
      </c>
      <c r="B63" s="175">
        <f>+'C56-C61'!B63+'C67-C72'!B63</f>
        <v>5017</v>
      </c>
      <c r="C63" s="175">
        <f>+'C56-C61'!C63+'C67-C72'!C63</f>
        <v>2622</v>
      </c>
      <c r="D63" s="175">
        <f>+'C56-C61'!D63+'C67-C72'!D63</f>
        <v>2395</v>
      </c>
      <c r="E63" s="121"/>
      <c r="F63" s="175">
        <f>+'C56-C61'!F63+'C67-C72'!F63</f>
        <v>1550</v>
      </c>
      <c r="G63" s="175">
        <f>+'C56-C61'!G63+'C67-C72'!G63</f>
        <v>834</v>
      </c>
      <c r="H63" s="175">
        <f>+'C56-C61'!H63+'C67-C72'!H63</f>
        <v>716</v>
      </c>
      <c r="I63" s="121"/>
      <c r="J63" s="175">
        <f>+'C56-C61'!J63+'C67-C72'!J63</f>
        <v>1170</v>
      </c>
      <c r="K63" s="175">
        <f>+'C56-C61'!K63+'C67-C72'!K63</f>
        <v>611</v>
      </c>
      <c r="L63" s="175">
        <f>+'C56-C61'!L63+'C67-C72'!L63</f>
        <v>559</v>
      </c>
      <c r="M63" s="121"/>
      <c r="N63" s="175">
        <f>+'C56-C61'!N63+'C67-C72'!N63</f>
        <v>882</v>
      </c>
      <c r="O63" s="175">
        <f>+'C56-C61'!O63+'C67-C72'!O63</f>
        <v>461</v>
      </c>
      <c r="P63" s="175">
        <f>+'C56-C61'!P63+'C67-C72'!P63</f>
        <v>421</v>
      </c>
      <c r="Q63" s="121"/>
      <c r="R63" s="175">
        <f>+'C56-C61'!R63+'C67-C72'!R63</f>
        <v>879</v>
      </c>
      <c r="S63" s="175">
        <f>+'C56-C61'!S63+'C67-C72'!S63</f>
        <v>453</v>
      </c>
      <c r="T63" s="175">
        <f>+'C56-C61'!T63+'C67-C72'!T63</f>
        <v>426</v>
      </c>
      <c r="U63" s="121"/>
      <c r="V63" s="175">
        <f>+'C56-C61'!V63+'C67-C72'!V63</f>
        <v>461</v>
      </c>
      <c r="W63" s="175">
        <f>+'C56-C61'!W63+'C67-C72'!W63</f>
        <v>235</v>
      </c>
      <c r="X63" s="175">
        <f>+'C56-C61'!X63+'C67-C72'!X63</f>
        <v>226</v>
      </c>
      <c r="Y63" s="121"/>
      <c r="Z63" s="175">
        <f>+'C56-C61'!Z63+'C67-C72'!Z63</f>
        <v>75</v>
      </c>
      <c r="AA63" s="175">
        <f>+'C56-C61'!AA63+'C67-C72'!AA63</f>
        <v>28</v>
      </c>
      <c r="AB63" s="175">
        <f>+'C56-C61'!AB63+'C67-C72'!AB63</f>
        <v>47</v>
      </c>
      <c r="AD63" s="110" t="s">
        <v>81</v>
      </c>
      <c r="AE63" s="105">
        <f t="shared" si="22"/>
        <v>29.94330050731125</v>
      </c>
      <c r="AF63" s="105">
        <f t="shared" si="23"/>
        <v>32.478632478632477</v>
      </c>
      <c r="AG63" s="105">
        <f t="shared" si="24"/>
        <v>27.585809721262383</v>
      </c>
      <c r="AH63" s="146"/>
      <c r="AI63" s="105">
        <f t="shared" si="25"/>
        <v>34.722222222222221</v>
      </c>
      <c r="AJ63" s="105">
        <f t="shared" si="26"/>
        <v>36.821192052980138</v>
      </c>
      <c r="AK63" s="105">
        <f t="shared" si="27"/>
        <v>32.56025466120964</v>
      </c>
      <c r="AL63" s="108"/>
      <c r="AM63" s="105">
        <f t="shared" si="28"/>
        <v>33.419023136246793</v>
      </c>
      <c r="AN63" s="105">
        <f t="shared" si="29"/>
        <v>35.399768250289689</v>
      </c>
      <c r="AO63" s="105">
        <f t="shared" si="30"/>
        <v>31.492957746478872</v>
      </c>
      <c r="AP63" s="108"/>
      <c r="AQ63" s="105">
        <f t="shared" si="31"/>
        <v>30.257289879931388</v>
      </c>
      <c r="AR63" s="105">
        <f t="shared" si="32"/>
        <v>33.117816091954019</v>
      </c>
      <c r="AS63" s="105">
        <f t="shared" si="33"/>
        <v>27.642810242941561</v>
      </c>
      <c r="AT63" s="108"/>
      <c r="AU63" s="105">
        <f t="shared" si="34"/>
        <v>30.415224913494811</v>
      </c>
      <c r="AV63" s="105">
        <f t="shared" si="35"/>
        <v>32.73121387283237</v>
      </c>
      <c r="AW63" s="105">
        <f t="shared" si="36"/>
        <v>28.286852589641438</v>
      </c>
      <c r="AX63" s="108"/>
      <c r="AY63" s="105">
        <f t="shared" si="37"/>
        <v>19.136571191365711</v>
      </c>
      <c r="AZ63" s="105">
        <f t="shared" si="38"/>
        <v>21.461187214611872</v>
      </c>
      <c r="BA63" s="105">
        <f t="shared" si="39"/>
        <v>17.199391171993909</v>
      </c>
      <c r="BB63" s="146"/>
      <c r="BC63" s="105">
        <f t="shared" si="40"/>
        <v>13.020833333333334</v>
      </c>
      <c r="BD63" s="105">
        <f t="shared" si="41"/>
        <v>13.270142180094787</v>
      </c>
      <c r="BE63" s="105">
        <f t="shared" si="42"/>
        <v>12.876712328767123</v>
      </c>
    </row>
    <row r="64" spans="1:58" ht="15" customHeight="1" x14ac:dyDescent="0.2">
      <c r="A64" s="110" t="s">
        <v>82</v>
      </c>
      <c r="B64" s="175">
        <f>+'C56-C61'!B64+'C67-C72'!B64</f>
        <v>6234</v>
      </c>
      <c r="C64" s="175">
        <f>+'C56-C61'!C64+'C67-C72'!C64</f>
        <v>3123</v>
      </c>
      <c r="D64" s="175">
        <f>+'C56-C61'!D64+'C67-C72'!D64</f>
        <v>3111</v>
      </c>
      <c r="E64" s="121"/>
      <c r="F64" s="175">
        <f>+'C56-C61'!F64+'C67-C72'!F64</f>
        <v>1612</v>
      </c>
      <c r="G64" s="175">
        <f>+'C56-C61'!G64+'C67-C72'!G64</f>
        <v>824</v>
      </c>
      <c r="H64" s="175">
        <f>+'C56-C61'!H64+'C67-C72'!H64</f>
        <v>788</v>
      </c>
      <c r="I64" s="121"/>
      <c r="J64" s="175">
        <f>+'C56-C61'!J64+'C67-C72'!J64</f>
        <v>1318</v>
      </c>
      <c r="K64" s="175">
        <f>+'C56-C61'!K64+'C67-C72'!K64</f>
        <v>672</v>
      </c>
      <c r="L64" s="175">
        <f>+'C56-C61'!L64+'C67-C72'!L64</f>
        <v>646</v>
      </c>
      <c r="M64" s="121"/>
      <c r="N64" s="175">
        <f>+'C56-C61'!N64+'C67-C72'!N64</f>
        <v>1093</v>
      </c>
      <c r="O64" s="175">
        <f>+'C56-C61'!O64+'C67-C72'!O64</f>
        <v>583</v>
      </c>
      <c r="P64" s="175">
        <f>+'C56-C61'!P64+'C67-C72'!P64</f>
        <v>510</v>
      </c>
      <c r="Q64" s="121"/>
      <c r="R64" s="175">
        <f>+'C56-C61'!R64+'C67-C72'!R64</f>
        <v>1400</v>
      </c>
      <c r="S64" s="175">
        <f>+'C56-C61'!S64+'C67-C72'!S64</f>
        <v>639</v>
      </c>
      <c r="T64" s="175">
        <f>+'C56-C61'!T64+'C67-C72'!T64</f>
        <v>761</v>
      </c>
      <c r="U64" s="121"/>
      <c r="V64" s="175">
        <f>+'C56-C61'!V64+'C67-C72'!V64</f>
        <v>583</v>
      </c>
      <c r="W64" s="175">
        <f>+'C56-C61'!W64+'C67-C72'!W64</f>
        <v>299</v>
      </c>
      <c r="X64" s="175">
        <f>+'C56-C61'!X64+'C67-C72'!X64</f>
        <v>284</v>
      </c>
      <c r="Y64" s="121"/>
      <c r="Z64" s="175">
        <f>+'C56-C61'!Z64+'C67-C72'!Z64</f>
        <v>228</v>
      </c>
      <c r="AA64" s="175">
        <f>+'C56-C61'!AA64+'C67-C72'!AA64</f>
        <v>106</v>
      </c>
      <c r="AB64" s="175">
        <f>+'C56-C61'!AB64+'C67-C72'!AB64</f>
        <v>122</v>
      </c>
      <c r="AD64" s="110" t="s">
        <v>82</v>
      </c>
      <c r="AE64" s="105">
        <f t="shared" si="22"/>
        <v>30.953326713008938</v>
      </c>
      <c r="AF64" s="105">
        <f t="shared" si="23"/>
        <v>32.066947325187392</v>
      </c>
      <c r="AG64" s="105">
        <f t="shared" si="24"/>
        <v>29.910585520623016</v>
      </c>
      <c r="AH64" s="146"/>
      <c r="AI64" s="105">
        <f t="shared" si="25"/>
        <v>31.453658536585365</v>
      </c>
      <c r="AJ64" s="105">
        <f t="shared" si="26"/>
        <v>31.438382296833268</v>
      </c>
      <c r="AK64" s="105">
        <f t="shared" si="27"/>
        <v>31.469648562300318</v>
      </c>
      <c r="AL64" s="108"/>
      <c r="AM64" s="105">
        <f t="shared" si="28"/>
        <v>32.599554786049964</v>
      </c>
      <c r="AN64" s="105">
        <f t="shared" si="29"/>
        <v>33.583208395802103</v>
      </c>
      <c r="AO64" s="105">
        <f t="shared" si="30"/>
        <v>31.635651322233105</v>
      </c>
      <c r="AP64" s="108"/>
      <c r="AQ64" s="105">
        <f t="shared" si="31"/>
        <v>30.471145804293283</v>
      </c>
      <c r="AR64" s="105">
        <f t="shared" si="32"/>
        <v>32.533482142857146</v>
      </c>
      <c r="AS64" s="105">
        <f t="shared" si="33"/>
        <v>28.412256267409468</v>
      </c>
      <c r="AT64" s="108"/>
      <c r="AU64" s="105">
        <f t="shared" si="34"/>
        <v>39.965743648301455</v>
      </c>
      <c r="AV64" s="105">
        <f t="shared" si="35"/>
        <v>40.112994350282491</v>
      </c>
      <c r="AW64" s="105">
        <f t="shared" si="36"/>
        <v>39.842931937172779</v>
      </c>
      <c r="AX64" s="108"/>
      <c r="AY64" s="105">
        <f t="shared" si="37"/>
        <v>22.209523809523809</v>
      </c>
      <c r="AZ64" s="105">
        <f t="shared" si="38"/>
        <v>25.511945392491469</v>
      </c>
      <c r="BA64" s="105">
        <f t="shared" si="39"/>
        <v>19.545767377838956</v>
      </c>
      <c r="BB64" s="146"/>
      <c r="BC64" s="105">
        <f t="shared" si="40"/>
        <v>18.138424821002385</v>
      </c>
      <c r="BD64" s="105">
        <f t="shared" si="41"/>
        <v>18.928571428571427</v>
      </c>
      <c r="BE64" s="105">
        <f t="shared" si="42"/>
        <v>17.503586800573888</v>
      </c>
    </row>
    <row r="65" spans="1:57" ht="15" customHeight="1" x14ac:dyDescent="0.2">
      <c r="A65" s="110" t="s">
        <v>83</v>
      </c>
      <c r="B65" s="175">
        <f>+'C56-C61'!B65+'C67-C72'!B65</f>
        <v>878</v>
      </c>
      <c r="C65" s="175">
        <f>+'C56-C61'!C65+'C67-C72'!C65</f>
        <v>519</v>
      </c>
      <c r="D65" s="175">
        <f>+'C56-C61'!D65+'C67-C72'!D65</f>
        <v>359</v>
      </c>
      <c r="E65" s="121"/>
      <c r="F65" s="175">
        <f>+'C56-C61'!F65+'C67-C72'!F65</f>
        <v>235</v>
      </c>
      <c r="G65" s="175">
        <f>+'C56-C61'!G65+'C67-C72'!G65</f>
        <v>157</v>
      </c>
      <c r="H65" s="175">
        <f>+'C56-C61'!H65+'C67-C72'!H65</f>
        <v>78</v>
      </c>
      <c r="I65" s="121"/>
      <c r="J65" s="175">
        <f>+'C56-C61'!J65+'C67-C72'!J65</f>
        <v>209</v>
      </c>
      <c r="K65" s="175">
        <f>+'C56-C61'!K65+'C67-C72'!K65</f>
        <v>121</v>
      </c>
      <c r="L65" s="175">
        <f>+'C56-C61'!L65+'C67-C72'!L65</f>
        <v>88</v>
      </c>
      <c r="M65" s="121"/>
      <c r="N65" s="175">
        <f>+'C56-C61'!N65+'C67-C72'!N65</f>
        <v>116</v>
      </c>
      <c r="O65" s="175">
        <f>+'C56-C61'!O65+'C67-C72'!O65</f>
        <v>64</v>
      </c>
      <c r="P65" s="175">
        <f>+'C56-C61'!P65+'C67-C72'!P65</f>
        <v>52</v>
      </c>
      <c r="Q65" s="121"/>
      <c r="R65" s="175">
        <f>+'C56-C61'!R65+'C67-C72'!R65</f>
        <v>201</v>
      </c>
      <c r="S65" s="175">
        <f>+'C56-C61'!S65+'C67-C72'!S65</f>
        <v>119</v>
      </c>
      <c r="T65" s="175">
        <f>+'C56-C61'!T65+'C67-C72'!T65</f>
        <v>82</v>
      </c>
      <c r="U65" s="121"/>
      <c r="V65" s="175">
        <f>+'C56-C61'!V65+'C67-C72'!V65</f>
        <v>94</v>
      </c>
      <c r="W65" s="175">
        <f>+'C56-C61'!W65+'C67-C72'!W65</f>
        <v>48</v>
      </c>
      <c r="X65" s="175">
        <f>+'C56-C61'!X65+'C67-C72'!X65</f>
        <v>46</v>
      </c>
      <c r="Y65" s="121"/>
      <c r="Z65" s="175">
        <f>+'C56-C61'!Z65+'C67-C72'!Z65</f>
        <v>23</v>
      </c>
      <c r="AA65" s="175">
        <f>+'C56-C61'!AA65+'C67-C72'!AA65</f>
        <v>10</v>
      </c>
      <c r="AB65" s="175">
        <f>+'C56-C61'!AB65+'C67-C72'!AB65</f>
        <v>13</v>
      </c>
      <c r="AD65" s="110" t="s">
        <v>83</v>
      </c>
      <c r="AE65" s="105">
        <f t="shared" si="22"/>
        <v>16.758923458675319</v>
      </c>
      <c r="AF65" s="105">
        <f t="shared" si="23"/>
        <v>19.430924747285662</v>
      </c>
      <c r="AG65" s="105">
        <f t="shared" si="24"/>
        <v>13.9797507788162</v>
      </c>
      <c r="AH65" s="146"/>
      <c r="AI65" s="105">
        <f t="shared" si="25"/>
        <v>21.133093525179856</v>
      </c>
      <c r="AJ65" s="105">
        <f t="shared" si="26"/>
        <v>25.779967159277504</v>
      </c>
      <c r="AK65" s="105">
        <f t="shared" si="27"/>
        <v>15.50695825049702</v>
      </c>
      <c r="AL65" s="108"/>
      <c r="AM65" s="105">
        <f t="shared" si="28"/>
        <v>19.532710280373834</v>
      </c>
      <c r="AN65" s="105">
        <f t="shared" si="29"/>
        <v>21.530249110320284</v>
      </c>
      <c r="AO65" s="105">
        <f t="shared" si="30"/>
        <v>17.322834645669293</v>
      </c>
      <c r="AP65" s="108"/>
      <c r="AQ65" s="105">
        <f t="shared" si="31"/>
        <v>12.526997840172784</v>
      </c>
      <c r="AR65" s="105">
        <f t="shared" si="32"/>
        <v>13.389121338912133</v>
      </c>
      <c r="AS65" s="105">
        <f t="shared" si="33"/>
        <v>11.607142857142858</v>
      </c>
      <c r="AT65" s="108"/>
      <c r="AU65" s="105">
        <f t="shared" si="34"/>
        <v>19.960278053624627</v>
      </c>
      <c r="AV65" s="105">
        <f t="shared" si="35"/>
        <v>24.485596707818928</v>
      </c>
      <c r="AW65" s="105">
        <f t="shared" si="36"/>
        <v>15.738963531669867</v>
      </c>
      <c r="AX65" s="108"/>
      <c r="AY65" s="105">
        <f t="shared" si="37"/>
        <v>11.735330836454432</v>
      </c>
      <c r="AZ65" s="105">
        <f t="shared" si="38"/>
        <v>12.76595744680851</v>
      </c>
      <c r="BA65" s="105">
        <f t="shared" si="39"/>
        <v>10.823529411764705</v>
      </c>
      <c r="BB65" s="146"/>
      <c r="BC65" s="105">
        <f t="shared" si="40"/>
        <v>7.1207430340557281</v>
      </c>
      <c r="BD65" s="105">
        <f t="shared" si="41"/>
        <v>6.25</v>
      </c>
      <c r="BE65" s="105">
        <f t="shared" si="42"/>
        <v>7.9754601226993866</v>
      </c>
    </row>
    <row r="66" spans="1:57" ht="15" customHeight="1" x14ac:dyDescent="0.2">
      <c r="A66" s="110" t="s">
        <v>84</v>
      </c>
      <c r="B66" s="175">
        <f>+'C56-C61'!B66+'C67-C72'!B66</f>
        <v>2765</v>
      </c>
      <c r="C66" s="175">
        <f>+'C56-C61'!C66+'C67-C72'!C66</f>
        <v>1569</v>
      </c>
      <c r="D66" s="175">
        <f>+'C56-C61'!D66+'C67-C72'!D66</f>
        <v>1196</v>
      </c>
      <c r="E66" s="121"/>
      <c r="F66" s="175">
        <f>+'C56-C61'!F66+'C67-C72'!F66</f>
        <v>594</v>
      </c>
      <c r="G66" s="175">
        <f>+'C56-C61'!G66+'C67-C72'!G66</f>
        <v>367</v>
      </c>
      <c r="H66" s="175">
        <f>+'C56-C61'!H66+'C67-C72'!H66</f>
        <v>227</v>
      </c>
      <c r="I66" s="121"/>
      <c r="J66" s="175">
        <f>+'C56-C61'!J66+'C67-C72'!J66</f>
        <v>683</v>
      </c>
      <c r="K66" s="175">
        <f>+'C56-C61'!K66+'C67-C72'!K66</f>
        <v>398</v>
      </c>
      <c r="L66" s="175">
        <f>+'C56-C61'!L66+'C67-C72'!L66</f>
        <v>285</v>
      </c>
      <c r="M66" s="121"/>
      <c r="N66" s="175">
        <f>+'C56-C61'!N66+'C67-C72'!N66</f>
        <v>451</v>
      </c>
      <c r="O66" s="175">
        <f>+'C56-C61'!O66+'C67-C72'!O66</f>
        <v>261</v>
      </c>
      <c r="P66" s="175">
        <f>+'C56-C61'!P66+'C67-C72'!P66</f>
        <v>190</v>
      </c>
      <c r="Q66" s="121"/>
      <c r="R66" s="175">
        <f>+'C56-C61'!R66+'C67-C72'!R66</f>
        <v>656</v>
      </c>
      <c r="S66" s="175">
        <f>+'C56-C61'!S66+'C67-C72'!S66</f>
        <v>351</v>
      </c>
      <c r="T66" s="175">
        <f>+'C56-C61'!T66+'C67-C72'!T66</f>
        <v>305</v>
      </c>
      <c r="U66" s="121"/>
      <c r="V66" s="175">
        <f>+'C56-C61'!V66+'C67-C72'!V66</f>
        <v>335</v>
      </c>
      <c r="W66" s="175">
        <f>+'C56-C61'!W66+'C67-C72'!W66</f>
        <v>165</v>
      </c>
      <c r="X66" s="175">
        <f>+'C56-C61'!X66+'C67-C72'!X66</f>
        <v>170</v>
      </c>
      <c r="Y66" s="121"/>
      <c r="Z66" s="175">
        <f>+'C56-C61'!Z66+'C67-C72'!Z66</f>
        <v>46</v>
      </c>
      <c r="AA66" s="175">
        <f>+'C56-C61'!AA66+'C67-C72'!AA66</f>
        <v>27</v>
      </c>
      <c r="AB66" s="175">
        <f>+'C56-C61'!AB66+'C67-C72'!AB66</f>
        <v>19</v>
      </c>
      <c r="AD66" s="110" t="s">
        <v>84</v>
      </c>
      <c r="AE66" s="105">
        <f t="shared" si="22"/>
        <v>25.933220784093042</v>
      </c>
      <c r="AF66" s="105">
        <f t="shared" si="23"/>
        <v>29.239657100260903</v>
      </c>
      <c r="AG66" s="105">
        <f t="shared" si="24"/>
        <v>22.583081570996981</v>
      </c>
      <c r="AH66" s="146"/>
      <c r="AI66" s="105">
        <f t="shared" si="25"/>
        <v>23.913043478260871</v>
      </c>
      <c r="AJ66" s="105">
        <f t="shared" si="26"/>
        <v>27.573253193087904</v>
      </c>
      <c r="AK66" s="105">
        <f t="shared" si="27"/>
        <v>19.687771032090197</v>
      </c>
      <c r="AL66" s="108"/>
      <c r="AM66" s="105">
        <f t="shared" si="28"/>
        <v>29.275610801543078</v>
      </c>
      <c r="AN66" s="105">
        <f t="shared" si="29"/>
        <v>34.221840068787621</v>
      </c>
      <c r="AO66" s="105">
        <f t="shared" si="30"/>
        <v>24.358974358974358</v>
      </c>
      <c r="AP66" s="108"/>
      <c r="AQ66" s="105">
        <f t="shared" si="31"/>
        <v>24.014909478168263</v>
      </c>
      <c r="AR66" s="105">
        <f t="shared" si="32"/>
        <v>27.76595744680851</v>
      </c>
      <c r="AS66" s="105">
        <f t="shared" si="33"/>
        <v>20.255863539445627</v>
      </c>
      <c r="AT66" s="108"/>
      <c r="AU66" s="105">
        <f t="shared" si="34"/>
        <v>34.508153603366651</v>
      </c>
      <c r="AV66" s="105">
        <f t="shared" si="35"/>
        <v>37.823275862068968</v>
      </c>
      <c r="AW66" s="105">
        <f t="shared" si="36"/>
        <v>31.346351490236383</v>
      </c>
      <c r="AX66" s="108"/>
      <c r="AY66" s="105">
        <f t="shared" si="37"/>
        <v>19.893111638954871</v>
      </c>
      <c r="AZ66" s="105">
        <f t="shared" si="38"/>
        <v>19.975786924939467</v>
      </c>
      <c r="BA66" s="105">
        <f t="shared" si="39"/>
        <v>19.813519813519815</v>
      </c>
      <c r="BB66" s="146"/>
      <c r="BC66" s="105">
        <f t="shared" si="40"/>
        <v>12.041884816753926</v>
      </c>
      <c r="BD66" s="105">
        <f t="shared" si="41"/>
        <v>15.168539325842698</v>
      </c>
      <c r="BE66" s="105">
        <f t="shared" si="42"/>
        <v>9.3137254901960791</v>
      </c>
    </row>
    <row r="67" spans="1:57" ht="15" customHeight="1" x14ac:dyDescent="0.2">
      <c r="A67" s="110" t="s">
        <v>85</v>
      </c>
      <c r="B67" s="175">
        <f>+'C56-C61'!B67+'C67-C72'!B67</f>
        <v>742</v>
      </c>
      <c r="C67" s="175">
        <f>+'C56-C61'!C67+'C67-C72'!C67</f>
        <v>396</v>
      </c>
      <c r="D67" s="175">
        <f>+'C56-C61'!D67+'C67-C72'!D67</f>
        <v>346</v>
      </c>
      <c r="E67" s="121"/>
      <c r="F67" s="175">
        <f>+'C56-C61'!F67+'C67-C72'!F67</f>
        <v>139</v>
      </c>
      <c r="G67" s="175">
        <f>+'C56-C61'!G67+'C67-C72'!G67</f>
        <v>80</v>
      </c>
      <c r="H67" s="175">
        <f>+'C56-C61'!H67+'C67-C72'!H67</f>
        <v>59</v>
      </c>
      <c r="I67" s="121"/>
      <c r="J67" s="175">
        <f>+'C56-C61'!J67+'C67-C72'!J67</f>
        <v>176</v>
      </c>
      <c r="K67" s="175">
        <f>+'C56-C61'!K67+'C67-C72'!K67</f>
        <v>100</v>
      </c>
      <c r="L67" s="175">
        <f>+'C56-C61'!L67+'C67-C72'!L67</f>
        <v>76</v>
      </c>
      <c r="M67" s="121"/>
      <c r="N67" s="175">
        <f>+'C56-C61'!N67+'C67-C72'!N67</f>
        <v>132</v>
      </c>
      <c r="O67" s="175">
        <f>+'C56-C61'!O67+'C67-C72'!O67</f>
        <v>67</v>
      </c>
      <c r="P67" s="175">
        <f>+'C56-C61'!P67+'C67-C72'!P67</f>
        <v>65</v>
      </c>
      <c r="Q67" s="121"/>
      <c r="R67" s="175">
        <f>+'C56-C61'!R67+'C67-C72'!R67</f>
        <v>169</v>
      </c>
      <c r="S67" s="175">
        <f>+'C56-C61'!S67+'C67-C72'!S67</f>
        <v>99</v>
      </c>
      <c r="T67" s="175">
        <f>+'C56-C61'!T67+'C67-C72'!T67</f>
        <v>70</v>
      </c>
      <c r="U67" s="121"/>
      <c r="V67" s="175">
        <f>+'C56-C61'!V67+'C67-C72'!V67</f>
        <v>101</v>
      </c>
      <c r="W67" s="175">
        <f>+'C56-C61'!W67+'C67-C72'!W67</f>
        <v>38</v>
      </c>
      <c r="X67" s="175">
        <f>+'C56-C61'!X67+'C67-C72'!X67</f>
        <v>63</v>
      </c>
      <c r="Y67" s="121"/>
      <c r="Z67" s="175">
        <f>+'C56-C61'!Z67+'C67-C72'!Z67</f>
        <v>25</v>
      </c>
      <c r="AA67" s="175">
        <f>+'C56-C61'!AA67+'C67-C72'!AA67</f>
        <v>12</v>
      </c>
      <c r="AB67" s="175">
        <f>+'C56-C61'!AB67+'C67-C72'!AB67</f>
        <v>13</v>
      </c>
      <c r="AD67" s="110" t="s">
        <v>85</v>
      </c>
      <c r="AE67" s="105">
        <f t="shared" si="22"/>
        <v>27.36997417926964</v>
      </c>
      <c r="AF67" s="105">
        <f t="shared" si="23"/>
        <v>29.311621021465584</v>
      </c>
      <c r="AG67" s="105">
        <f t="shared" si="24"/>
        <v>25.441176470588232</v>
      </c>
      <c r="AH67" s="146"/>
      <c r="AI67" s="105">
        <f t="shared" si="25"/>
        <v>24.68916518650089</v>
      </c>
      <c r="AJ67" s="105">
        <f t="shared" si="26"/>
        <v>27.586206896551722</v>
      </c>
      <c r="AK67" s="105">
        <f t="shared" si="27"/>
        <v>21.611721611721613</v>
      </c>
      <c r="AL67" s="108"/>
      <c r="AM67" s="105">
        <f t="shared" si="28"/>
        <v>34.782608695652172</v>
      </c>
      <c r="AN67" s="105">
        <f t="shared" si="29"/>
        <v>38.022813688212928</v>
      </c>
      <c r="AO67" s="105">
        <f t="shared" si="30"/>
        <v>31.275720164609055</v>
      </c>
      <c r="AP67" s="108"/>
      <c r="AQ67" s="105">
        <f t="shared" si="31"/>
        <v>30.414746543778804</v>
      </c>
      <c r="AR67" s="105">
        <f t="shared" si="32"/>
        <v>30.593607305936072</v>
      </c>
      <c r="AS67" s="105">
        <f t="shared" si="33"/>
        <v>30.232558139534881</v>
      </c>
      <c r="AT67" s="108"/>
      <c r="AU67" s="105">
        <f t="shared" si="34"/>
        <v>30.727272727272727</v>
      </c>
      <c r="AV67" s="105">
        <f t="shared" si="35"/>
        <v>36.263736263736263</v>
      </c>
      <c r="AW67" s="105">
        <f t="shared" si="36"/>
        <v>25.270758122743679</v>
      </c>
      <c r="AX67" s="108"/>
      <c r="AY67" s="105">
        <f t="shared" si="37"/>
        <v>20.824742268041238</v>
      </c>
      <c r="AZ67" s="105">
        <f t="shared" si="38"/>
        <v>17.592592592592592</v>
      </c>
      <c r="BA67" s="105">
        <f t="shared" si="39"/>
        <v>23.42007434944238</v>
      </c>
      <c r="BB67" s="146"/>
      <c r="BC67" s="105">
        <f t="shared" si="40"/>
        <v>14.450867052023122</v>
      </c>
      <c r="BD67" s="105">
        <f t="shared" si="41"/>
        <v>13.333333333333334</v>
      </c>
      <c r="BE67" s="105">
        <f t="shared" si="42"/>
        <v>15.66265060240964</v>
      </c>
    </row>
    <row r="68" spans="1:57" ht="15" customHeight="1" x14ac:dyDescent="0.2">
      <c r="A68" s="110" t="s">
        <v>86</v>
      </c>
      <c r="B68" s="175">
        <f>+'C56-C61'!B68+'C67-C72'!B68</f>
        <v>7147</v>
      </c>
      <c r="C68" s="175">
        <f>+'C56-C61'!C68+'C67-C72'!C68</f>
        <v>3751</v>
      </c>
      <c r="D68" s="175">
        <f>+'C56-C61'!D68+'C67-C72'!D68</f>
        <v>3396</v>
      </c>
      <c r="E68" s="121"/>
      <c r="F68" s="175">
        <f>+'C56-C61'!F68+'C67-C72'!F68</f>
        <v>1830</v>
      </c>
      <c r="G68" s="175">
        <f>+'C56-C61'!G68+'C67-C72'!G68</f>
        <v>995</v>
      </c>
      <c r="H68" s="175">
        <f>+'C56-C61'!H68+'C67-C72'!H68</f>
        <v>835</v>
      </c>
      <c r="I68" s="121"/>
      <c r="J68" s="175">
        <f>+'C56-C61'!J68+'C67-C72'!J68</f>
        <v>1770</v>
      </c>
      <c r="K68" s="175">
        <f>+'C56-C61'!K68+'C67-C72'!K68</f>
        <v>956</v>
      </c>
      <c r="L68" s="175">
        <f>+'C56-C61'!L68+'C67-C72'!L68</f>
        <v>814</v>
      </c>
      <c r="M68" s="121"/>
      <c r="N68" s="175">
        <f>+'C56-C61'!N68+'C67-C72'!N68</f>
        <v>1330</v>
      </c>
      <c r="O68" s="175">
        <f>+'C56-C61'!O68+'C67-C72'!O68</f>
        <v>661</v>
      </c>
      <c r="P68" s="175">
        <f>+'C56-C61'!P68+'C67-C72'!P68</f>
        <v>669</v>
      </c>
      <c r="Q68" s="121"/>
      <c r="R68" s="175">
        <f>+'C56-C61'!R68+'C67-C72'!R68</f>
        <v>1380</v>
      </c>
      <c r="S68" s="175">
        <f>+'C56-C61'!S68+'C67-C72'!S68</f>
        <v>707</v>
      </c>
      <c r="T68" s="175">
        <f>+'C56-C61'!T68+'C67-C72'!T68</f>
        <v>673</v>
      </c>
      <c r="U68" s="121"/>
      <c r="V68" s="175">
        <f>+'C56-C61'!V68+'C67-C72'!V68</f>
        <v>766</v>
      </c>
      <c r="W68" s="175">
        <f>+'C56-C61'!W68+'C67-C72'!W68</f>
        <v>391</v>
      </c>
      <c r="X68" s="175">
        <f>+'C56-C61'!X68+'C67-C72'!X68</f>
        <v>375</v>
      </c>
      <c r="Y68" s="121"/>
      <c r="Z68" s="175">
        <f>+'C56-C61'!Z68+'C67-C72'!Z68</f>
        <v>71</v>
      </c>
      <c r="AA68" s="175">
        <f>+'C56-C61'!AA68+'C67-C72'!AA68</f>
        <v>41</v>
      </c>
      <c r="AB68" s="175">
        <f>+'C56-C61'!AB68+'C67-C72'!AB68</f>
        <v>30</v>
      </c>
      <c r="AD68" s="110" t="s">
        <v>86</v>
      </c>
      <c r="AE68" s="105">
        <f t="shared" si="22"/>
        <v>26.533264033264032</v>
      </c>
      <c r="AF68" s="105">
        <f t="shared" si="23"/>
        <v>28.479234682256472</v>
      </c>
      <c r="AG68" s="105">
        <f t="shared" si="24"/>
        <v>24.671267707954957</v>
      </c>
      <c r="AH68" s="146"/>
      <c r="AI68" s="105">
        <f t="shared" si="25"/>
        <v>27.219991075412764</v>
      </c>
      <c r="AJ68" s="105">
        <f t="shared" si="26"/>
        <v>28.608395629672223</v>
      </c>
      <c r="AK68" s="105">
        <f t="shared" si="27"/>
        <v>25.731895223420647</v>
      </c>
      <c r="AL68" s="108"/>
      <c r="AM68" s="105">
        <f t="shared" si="28"/>
        <v>31.332979288369621</v>
      </c>
      <c r="AN68" s="105">
        <f t="shared" si="29"/>
        <v>33.543859649122808</v>
      </c>
      <c r="AO68" s="105">
        <f t="shared" si="30"/>
        <v>29.081814933904965</v>
      </c>
      <c r="AP68" s="108"/>
      <c r="AQ68" s="105">
        <f t="shared" si="31"/>
        <v>27.970557308096737</v>
      </c>
      <c r="AR68" s="105">
        <f t="shared" si="32"/>
        <v>29.734592892487626</v>
      </c>
      <c r="AS68" s="105">
        <f t="shared" si="33"/>
        <v>26.421800947867297</v>
      </c>
      <c r="AT68" s="108"/>
      <c r="AU68" s="105">
        <f t="shared" si="34"/>
        <v>28.571428571428569</v>
      </c>
      <c r="AV68" s="105">
        <f t="shared" si="35"/>
        <v>30.123561994034937</v>
      </c>
      <c r="AW68" s="105">
        <f t="shared" si="36"/>
        <v>27.10430930326218</v>
      </c>
      <c r="AX68" s="108"/>
      <c r="AY68" s="105">
        <f t="shared" si="37"/>
        <v>19.431760527650937</v>
      </c>
      <c r="AZ68" s="105">
        <f t="shared" si="38"/>
        <v>21.686078757626177</v>
      </c>
      <c r="BA68" s="105">
        <f t="shared" si="39"/>
        <v>17.53155680224404</v>
      </c>
      <c r="BB68" s="146"/>
      <c r="BC68" s="105">
        <f t="shared" si="40"/>
        <v>6.8466730954676951</v>
      </c>
      <c r="BD68" s="105">
        <f t="shared" si="41"/>
        <v>8.7234042553191493</v>
      </c>
      <c r="BE68" s="105">
        <f t="shared" si="42"/>
        <v>5.2910052910052912</v>
      </c>
    </row>
    <row r="69" spans="1:57" ht="15" customHeight="1" x14ac:dyDescent="0.2">
      <c r="A69" s="110" t="s">
        <v>87</v>
      </c>
      <c r="B69" s="175">
        <f>+'C56-C61'!B69+'C67-C72'!B69</f>
        <v>3075</v>
      </c>
      <c r="C69" s="175">
        <f>+'C56-C61'!C69+'C67-C72'!C69</f>
        <v>1663</v>
      </c>
      <c r="D69" s="175">
        <f>+'C56-C61'!D69+'C67-C72'!D69</f>
        <v>1412</v>
      </c>
      <c r="E69" s="121"/>
      <c r="F69" s="175">
        <f>+'C56-C61'!F69+'C67-C72'!F69</f>
        <v>655</v>
      </c>
      <c r="G69" s="175">
        <f>+'C56-C61'!G69+'C67-C72'!G69</f>
        <v>361</v>
      </c>
      <c r="H69" s="175">
        <f>+'C56-C61'!H69+'C67-C72'!H69</f>
        <v>294</v>
      </c>
      <c r="I69" s="121"/>
      <c r="J69" s="175">
        <f>+'C56-C61'!J69+'C67-C72'!J69</f>
        <v>753</v>
      </c>
      <c r="K69" s="175">
        <f>+'C56-C61'!K69+'C67-C72'!K69</f>
        <v>422</v>
      </c>
      <c r="L69" s="175">
        <f>+'C56-C61'!L69+'C67-C72'!L69</f>
        <v>331</v>
      </c>
      <c r="M69" s="121"/>
      <c r="N69" s="175">
        <f>+'C56-C61'!N69+'C67-C72'!N69</f>
        <v>523</v>
      </c>
      <c r="O69" s="175">
        <f>+'C56-C61'!O69+'C67-C72'!O69</f>
        <v>284</v>
      </c>
      <c r="P69" s="175">
        <f>+'C56-C61'!P69+'C67-C72'!P69</f>
        <v>239</v>
      </c>
      <c r="Q69" s="121"/>
      <c r="R69" s="175">
        <f>+'C56-C61'!R69+'C67-C72'!R69</f>
        <v>747</v>
      </c>
      <c r="S69" s="175">
        <f>+'C56-C61'!S69+'C67-C72'!S69</f>
        <v>371</v>
      </c>
      <c r="T69" s="175">
        <f>+'C56-C61'!T69+'C67-C72'!T69</f>
        <v>376</v>
      </c>
      <c r="U69" s="121"/>
      <c r="V69" s="175">
        <f>+'C56-C61'!V69+'C67-C72'!V69</f>
        <v>351</v>
      </c>
      <c r="W69" s="175">
        <f>+'C56-C61'!W69+'C67-C72'!W69</f>
        <v>203</v>
      </c>
      <c r="X69" s="175">
        <f>+'C56-C61'!X69+'C67-C72'!X69</f>
        <v>148</v>
      </c>
      <c r="Y69" s="121"/>
      <c r="Z69" s="175">
        <f>+'C56-C61'!Z69+'C67-C72'!Z69</f>
        <v>46</v>
      </c>
      <c r="AA69" s="175">
        <f>+'C56-C61'!AA69+'C67-C72'!AA69</f>
        <v>22</v>
      </c>
      <c r="AB69" s="175">
        <f>+'C56-C61'!AB69+'C67-C72'!AB69</f>
        <v>24</v>
      </c>
      <c r="AD69" s="110" t="s">
        <v>87</v>
      </c>
      <c r="AE69" s="105">
        <f t="shared" si="22"/>
        <v>24.337158686189156</v>
      </c>
      <c r="AF69" s="105">
        <f t="shared" si="23"/>
        <v>26.659185636421928</v>
      </c>
      <c r="AG69" s="105">
        <f t="shared" si="24"/>
        <v>22.072846646865717</v>
      </c>
      <c r="AH69" s="146"/>
      <c r="AI69" s="105">
        <f t="shared" si="25"/>
        <v>21.426234870788356</v>
      </c>
      <c r="AJ69" s="105">
        <f t="shared" si="26"/>
        <v>23.141025641025642</v>
      </c>
      <c r="AK69" s="105">
        <f t="shared" si="27"/>
        <v>19.639278557114228</v>
      </c>
      <c r="AL69" s="108"/>
      <c r="AM69" s="105">
        <f t="shared" si="28"/>
        <v>27.796234772978963</v>
      </c>
      <c r="AN69" s="105">
        <f t="shared" si="29"/>
        <v>30.646332607116921</v>
      </c>
      <c r="AO69" s="105">
        <f t="shared" si="30"/>
        <v>24.84984984984985</v>
      </c>
      <c r="AP69" s="108"/>
      <c r="AQ69" s="105">
        <f t="shared" si="31"/>
        <v>24.336900884132152</v>
      </c>
      <c r="AR69" s="105">
        <f t="shared" si="32"/>
        <v>27.125119388729701</v>
      </c>
      <c r="AS69" s="105">
        <f t="shared" si="33"/>
        <v>21.687840290381125</v>
      </c>
      <c r="AT69" s="108"/>
      <c r="AU69" s="105">
        <f t="shared" si="34"/>
        <v>30.402930402930401</v>
      </c>
      <c r="AV69" s="105">
        <f t="shared" si="35"/>
        <v>31.628303495311165</v>
      </c>
      <c r="AW69" s="105">
        <f t="shared" si="36"/>
        <v>29.283489096573206</v>
      </c>
      <c r="AX69" s="108"/>
      <c r="AY69" s="105">
        <f t="shared" si="37"/>
        <v>17.46268656716418</v>
      </c>
      <c r="AZ69" s="105">
        <f t="shared" si="38"/>
        <v>20.971074380165287</v>
      </c>
      <c r="BA69" s="105">
        <f t="shared" si="39"/>
        <v>14.203454894433781</v>
      </c>
      <c r="BB69" s="146"/>
      <c r="BC69" s="105">
        <f t="shared" si="40"/>
        <v>18.181818181818183</v>
      </c>
      <c r="BD69" s="105">
        <f t="shared" si="41"/>
        <v>19.469026548672566</v>
      </c>
      <c r="BE69" s="105">
        <f t="shared" si="42"/>
        <v>17.142857142857142</v>
      </c>
    </row>
    <row r="70" spans="1:57" ht="15" customHeight="1" x14ac:dyDescent="0.2">
      <c r="A70" s="110" t="s">
        <v>88</v>
      </c>
      <c r="B70" s="175">
        <f>+'C56-C61'!B70+'C67-C72'!B70</f>
        <v>4290</v>
      </c>
      <c r="C70" s="175">
        <f>+'C56-C61'!C70+'C67-C72'!C70</f>
        <v>2384</v>
      </c>
      <c r="D70" s="175">
        <f>+'C56-C61'!D70+'C67-C72'!D70</f>
        <v>1906</v>
      </c>
      <c r="E70" s="121"/>
      <c r="F70" s="175">
        <f>+'C56-C61'!F70+'C67-C72'!F70</f>
        <v>1059</v>
      </c>
      <c r="G70" s="175">
        <f>+'C56-C61'!G70+'C67-C72'!G70</f>
        <v>606</v>
      </c>
      <c r="H70" s="175">
        <f>+'C56-C61'!H70+'C67-C72'!H70</f>
        <v>453</v>
      </c>
      <c r="I70" s="121"/>
      <c r="J70" s="175">
        <f>+'C56-C61'!J70+'C67-C72'!J70</f>
        <v>1120</v>
      </c>
      <c r="K70" s="175">
        <f>+'C56-C61'!K70+'C67-C72'!K70</f>
        <v>632</v>
      </c>
      <c r="L70" s="175">
        <f>+'C56-C61'!L70+'C67-C72'!L70</f>
        <v>488</v>
      </c>
      <c r="M70" s="121"/>
      <c r="N70" s="175">
        <f>+'C56-C61'!N70+'C67-C72'!N70</f>
        <v>757</v>
      </c>
      <c r="O70" s="175">
        <f>+'C56-C61'!O70+'C67-C72'!O70</f>
        <v>423</v>
      </c>
      <c r="P70" s="175">
        <f>+'C56-C61'!P70+'C67-C72'!P70</f>
        <v>334</v>
      </c>
      <c r="Q70" s="121"/>
      <c r="R70" s="175">
        <f>+'C56-C61'!R70+'C67-C72'!R70</f>
        <v>803</v>
      </c>
      <c r="S70" s="175">
        <f>+'C56-C61'!S70+'C67-C72'!S70</f>
        <v>429</v>
      </c>
      <c r="T70" s="175">
        <f>+'C56-C61'!T70+'C67-C72'!T70</f>
        <v>374</v>
      </c>
      <c r="U70" s="121"/>
      <c r="V70" s="175">
        <f>+'C56-C61'!V70+'C67-C72'!V70</f>
        <v>472</v>
      </c>
      <c r="W70" s="175">
        <f>+'C56-C61'!W70+'C67-C72'!W70</f>
        <v>250</v>
      </c>
      <c r="X70" s="175">
        <f>+'C56-C61'!X70+'C67-C72'!X70</f>
        <v>222</v>
      </c>
      <c r="Y70" s="121"/>
      <c r="Z70" s="175">
        <f>+'C56-C61'!Z70+'C67-C72'!Z70</f>
        <v>79</v>
      </c>
      <c r="AA70" s="175">
        <f>+'C56-C61'!AA70+'C67-C72'!AA70</f>
        <v>44</v>
      </c>
      <c r="AB70" s="175">
        <f>+'C56-C61'!AB70+'C67-C72'!AB70</f>
        <v>35</v>
      </c>
      <c r="AD70" s="110" t="s">
        <v>88</v>
      </c>
      <c r="AE70" s="105">
        <f t="shared" si="22"/>
        <v>27.231179383013838</v>
      </c>
      <c r="AF70" s="105">
        <f t="shared" si="23"/>
        <v>30.868833354913892</v>
      </c>
      <c r="AG70" s="105">
        <f t="shared" si="24"/>
        <v>23.733034491346032</v>
      </c>
      <c r="AH70" s="146"/>
      <c r="AI70" s="105">
        <f t="shared" si="25"/>
        <v>27.098259979529171</v>
      </c>
      <c r="AJ70" s="105">
        <f t="shared" si="26"/>
        <v>30.652503793626707</v>
      </c>
      <c r="AK70" s="105">
        <f t="shared" si="27"/>
        <v>23.459347488348005</v>
      </c>
      <c r="AL70" s="108"/>
      <c r="AM70" s="105">
        <f t="shared" si="28"/>
        <v>32.672112018669779</v>
      </c>
      <c r="AN70" s="105">
        <f t="shared" si="29"/>
        <v>36.829836829836829</v>
      </c>
      <c r="AO70" s="105">
        <f t="shared" si="30"/>
        <v>28.504672897196258</v>
      </c>
      <c r="AP70" s="108"/>
      <c r="AQ70" s="105">
        <f t="shared" si="31"/>
        <v>26.211911357340721</v>
      </c>
      <c r="AR70" s="105">
        <f t="shared" si="32"/>
        <v>29.767769176636172</v>
      </c>
      <c r="AS70" s="105">
        <f t="shared" si="33"/>
        <v>22.76755282890252</v>
      </c>
      <c r="AT70" s="108"/>
      <c r="AU70" s="105">
        <f t="shared" si="34"/>
        <v>30.324773413897283</v>
      </c>
      <c r="AV70" s="105">
        <f t="shared" si="35"/>
        <v>32.748091603053439</v>
      </c>
      <c r="AW70" s="105">
        <f t="shared" si="36"/>
        <v>27.95216741405082</v>
      </c>
      <c r="AX70" s="108"/>
      <c r="AY70" s="105">
        <f t="shared" si="37"/>
        <v>21.761180267404335</v>
      </c>
      <c r="AZ70" s="105">
        <f t="shared" si="38"/>
        <v>25.406504065040654</v>
      </c>
      <c r="BA70" s="105">
        <f t="shared" si="39"/>
        <v>18.734177215189874</v>
      </c>
      <c r="BB70" s="146"/>
      <c r="BC70" s="105">
        <f t="shared" si="40"/>
        <v>11.079943899018232</v>
      </c>
      <c r="BD70" s="105">
        <f t="shared" si="41"/>
        <v>13.968253968253968</v>
      </c>
      <c r="BE70" s="105">
        <f t="shared" si="42"/>
        <v>8.7939698492462313</v>
      </c>
    </row>
    <row r="71" spans="1:57" ht="15" customHeight="1" x14ac:dyDescent="0.2">
      <c r="A71" s="110" t="s">
        <v>89</v>
      </c>
      <c r="B71" s="175">
        <f>+'C56-C61'!B71+'C67-C72'!B71</f>
        <v>1594</v>
      </c>
      <c r="C71" s="175">
        <f>+'C56-C61'!C71+'C67-C72'!C71</f>
        <v>832</v>
      </c>
      <c r="D71" s="175">
        <f>+'C56-C61'!D71+'C67-C72'!D71</f>
        <v>762</v>
      </c>
      <c r="E71" s="121"/>
      <c r="F71" s="175">
        <f>+'C56-C61'!F71+'C67-C72'!F71</f>
        <v>474</v>
      </c>
      <c r="G71" s="175">
        <f>+'C56-C61'!G71+'C67-C72'!G71</f>
        <v>260</v>
      </c>
      <c r="H71" s="175">
        <f>+'C56-C61'!H71+'C67-C72'!H71</f>
        <v>214</v>
      </c>
      <c r="I71" s="121"/>
      <c r="J71" s="175">
        <f>+'C56-C61'!J71+'C67-C72'!J71</f>
        <v>390</v>
      </c>
      <c r="K71" s="175">
        <f>+'C56-C61'!K71+'C67-C72'!K71</f>
        <v>217</v>
      </c>
      <c r="L71" s="175">
        <f>+'C56-C61'!L71+'C67-C72'!L71</f>
        <v>173</v>
      </c>
      <c r="M71" s="121"/>
      <c r="N71" s="175">
        <f>+'C56-C61'!N71+'C67-C72'!N71</f>
        <v>201</v>
      </c>
      <c r="O71" s="175">
        <f>+'C56-C61'!O71+'C67-C72'!O71</f>
        <v>99</v>
      </c>
      <c r="P71" s="175">
        <f>+'C56-C61'!P71+'C67-C72'!P71</f>
        <v>102</v>
      </c>
      <c r="Q71" s="121"/>
      <c r="R71" s="175">
        <f>+'C56-C61'!R71+'C67-C72'!R71</f>
        <v>327</v>
      </c>
      <c r="S71" s="175">
        <f>+'C56-C61'!S71+'C67-C72'!S71</f>
        <v>165</v>
      </c>
      <c r="T71" s="175">
        <f>+'C56-C61'!T71+'C67-C72'!T71</f>
        <v>162</v>
      </c>
      <c r="U71" s="121"/>
      <c r="V71" s="175">
        <f>+'C56-C61'!V71+'C67-C72'!V71</f>
        <v>185</v>
      </c>
      <c r="W71" s="175">
        <f>+'C56-C61'!W71+'C67-C72'!W71</f>
        <v>87</v>
      </c>
      <c r="X71" s="175">
        <f>+'C56-C61'!X71+'C67-C72'!X71</f>
        <v>98</v>
      </c>
      <c r="Y71" s="121"/>
      <c r="Z71" s="175">
        <f>+'C56-C61'!Z71+'C67-C72'!Z71</f>
        <v>17</v>
      </c>
      <c r="AA71" s="175">
        <f>+'C56-C61'!AA71+'C67-C72'!AA71</f>
        <v>4</v>
      </c>
      <c r="AB71" s="175">
        <f>+'C56-C61'!AB71+'C67-C72'!AB71</f>
        <v>13</v>
      </c>
      <c r="AD71" s="110" t="s">
        <v>89</v>
      </c>
      <c r="AE71" s="105">
        <f t="shared" si="22"/>
        <v>34.074390765284306</v>
      </c>
      <c r="AF71" s="105">
        <f t="shared" si="23"/>
        <v>36.347750109217998</v>
      </c>
      <c r="AG71" s="105">
        <f t="shared" si="24"/>
        <v>31.896190874843029</v>
      </c>
      <c r="AH71" s="146"/>
      <c r="AI71" s="105">
        <f t="shared" si="25"/>
        <v>35.033259423503324</v>
      </c>
      <c r="AJ71" s="105">
        <f t="shared" si="26"/>
        <v>36.312849162011176</v>
      </c>
      <c r="AK71" s="105">
        <f t="shared" si="27"/>
        <v>33.594976452119305</v>
      </c>
      <c r="AL71" s="108"/>
      <c r="AM71" s="105">
        <f t="shared" si="28"/>
        <v>38.310412573673872</v>
      </c>
      <c r="AN71" s="105">
        <f t="shared" si="29"/>
        <v>43.055555555555557</v>
      </c>
      <c r="AO71" s="105">
        <f t="shared" si="30"/>
        <v>33.657587548638134</v>
      </c>
      <c r="AP71" s="108"/>
      <c r="AQ71" s="105">
        <f t="shared" si="31"/>
        <v>25</v>
      </c>
      <c r="AR71" s="105">
        <f t="shared" si="32"/>
        <v>26.47058823529412</v>
      </c>
      <c r="AS71" s="105">
        <f t="shared" si="33"/>
        <v>23.720930232558139</v>
      </c>
      <c r="AT71" s="108"/>
      <c r="AU71" s="105">
        <f t="shared" si="34"/>
        <v>43.196829590488775</v>
      </c>
      <c r="AV71" s="105">
        <f t="shared" si="35"/>
        <v>45.329670329670328</v>
      </c>
      <c r="AW71" s="105">
        <f t="shared" si="36"/>
        <v>41.221374045801525</v>
      </c>
      <c r="AX71" s="108"/>
      <c r="AY71" s="105">
        <f t="shared" si="37"/>
        <v>30.578512396694212</v>
      </c>
      <c r="AZ71" s="105">
        <f t="shared" si="38"/>
        <v>31.40794223826715</v>
      </c>
      <c r="BA71" s="105">
        <f t="shared" si="39"/>
        <v>29.878048780487802</v>
      </c>
      <c r="BB71" s="146"/>
      <c r="BC71" s="105">
        <f t="shared" si="40"/>
        <v>12.056737588652481</v>
      </c>
      <c r="BD71" s="105">
        <f t="shared" si="41"/>
        <v>7.4074074074074066</v>
      </c>
      <c r="BE71" s="105">
        <f t="shared" si="42"/>
        <v>14.942528735632186</v>
      </c>
    </row>
    <row r="72" spans="1:57" ht="15" customHeight="1" x14ac:dyDescent="0.2">
      <c r="A72" s="157" t="s">
        <v>90</v>
      </c>
      <c r="B72" s="175">
        <f>+'C56-C61'!B72+'C67-C72'!B72</f>
        <v>8048</v>
      </c>
      <c r="C72" s="175">
        <f>+'C56-C61'!C72+'C67-C72'!C72</f>
        <v>4090</v>
      </c>
      <c r="D72" s="175">
        <f>+'C56-C61'!D72+'C67-C72'!D72</f>
        <v>3958</v>
      </c>
      <c r="E72" s="121"/>
      <c r="F72" s="175">
        <f>+'C56-C61'!F72+'C67-C72'!F72</f>
        <v>2184</v>
      </c>
      <c r="G72" s="175">
        <f>+'C56-C61'!G72+'C67-C72'!G72</f>
        <v>1211</v>
      </c>
      <c r="H72" s="175">
        <f>+'C56-C61'!H72+'C67-C72'!H72</f>
        <v>973</v>
      </c>
      <c r="I72" s="121"/>
      <c r="J72" s="175">
        <f>+'C56-C61'!J72+'C67-C72'!J72</f>
        <v>1892</v>
      </c>
      <c r="K72" s="175">
        <f>+'C56-C61'!K72+'C67-C72'!K72</f>
        <v>956</v>
      </c>
      <c r="L72" s="175">
        <f>+'C56-C61'!L72+'C67-C72'!L72</f>
        <v>936</v>
      </c>
      <c r="M72" s="121"/>
      <c r="N72" s="175">
        <f>+'C56-C61'!N72+'C67-C72'!N72</f>
        <v>1383</v>
      </c>
      <c r="O72" s="175">
        <f>+'C56-C61'!O72+'C67-C72'!O72</f>
        <v>714</v>
      </c>
      <c r="P72" s="175">
        <f>+'C56-C61'!P72+'C67-C72'!P72</f>
        <v>669</v>
      </c>
      <c r="Q72" s="121"/>
      <c r="R72" s="175">
        <f>+'C56-C61'!R72+'C67-C72'!R72</f>
        <v>1543</v>
      </c>
      <c r="S72" s="175">
        <f>+'C56-C61'!S72+'C67-C72'!S72</f>
        <v>764</v>
      </c>
      <c r="T72" s="175">
        <f>+'C56-C61'!T72+'C67-C72'!T72</f>
        <v>779</v>
      </c>
      <c r="U72" s="121"/>
      <c r="V72" s="175">
        <f>+'C56-C61'!V72+'C67-C72'!V72</f>
        <v>831</v>
      </c>
      <c r="W72" s="175">
        <f>+'C56-C61'!W72+'C67-C72'!W72</f>
        <v>360</v>
      </c>
      <c r="X72" s="175">
        <f>+'C56-C61'!X72+'C67-C72'!X72</f>
        <v>471</v>
      </c>
      <c r="Y72" s="121"/>
      <c r="Z72" s="175">
        <f>+'C56-C61'!Z72+'C67-C72'!Z72</f>
        <v>215</v>
      </c>
      <c r="AA72" s="175">
        <f>+'C56-C61'!AA72+'C67-C72'!AA72</f>
        <v>85</v>
      </c>
      <c r="AB72" s="175">
        <f>+'C56-C61'!AB72+'C67-C72'!AB72</f>
        <v>130</v>
      </c>
      <c r="AD72" s="157" t="s">
        <v>90</v>
      </c>
      <c r="AE72" s="105">
        <f t="shared" si="22"/>
        <v>31.751292066122222</v>
      </c>
      <c r="AF72" s="105">
        <f t="shared" si="23"/>
        <v>31.918214452942095</v>
      </c>
      <c r="AG72" s="105">
        <f t="shared" si="24"/>
        <v>31.580627144338948</v>
      </c>
      <c r="AH72" s="146"/>
      <c r="AI72" s="105">
        <f t="shared" si="25"/>
        <v>32.871763997591813</v>
      </c>
      <c r="AJ72" s="105">
        <f t="shared" si="26"/>
        <v>34.141528051874829</v>
      </c>
      <c r="AK72" s="105">
        <f t="shared" si="27"/>
        <v>31.417500807232805</v>
      </c>
      <c r="AL72" s="108"/>
      <c r="AM72" s="105">
        <f t="shared" si="28"/>
        <v>35.259038389862098</v>
      </c>
      <c r="AN72" s="105">
        <f t="shared" si="29"/>
        <v>34.788937409024747</v>
      </c>
      <c r="AO72" s="105">
        <f t="shared" si="30"/>
        <v>35.752482811306344</v>
      </c>
      <c r="AP72" s="108"/>
      <c r="AQ72" s="105">
        <f t="shared" si="31"/>
        <v>31.640356897735071</v>
      </c>
      <c r="AR72" s="105">
        <f t="shared" si="32"/>
        <v>32.979214780600465</v>
      </c>
      <c r="AS72" s="105">
        <f t="shared" si="33"/>
        <v>30.326382592928375</v>
      </c>
      <c r="AT72" s="108"/>
      <c r="AU72" s="105">
        <f t="shared" si="34"/>
        <v>33.815472277010741</v>
      </c>
      <c r="AV72" s="105">
        <f t="shared" si="35"/>
        <v>33.508771929824562</v>
      </c>
      <c r="AW72" s="105">
        <f t="shared" si="36"/>
        <v>34.121769601401667</v>
      </c>
      <c r="AX72" s="108"/>
      <c r="AY72" s="105">
        <f t="shared" si="37"/>
        <v>23.441466854724965</v>
      </c>
      <c r="AZ72" s="105">
        <f t="shared" si="38"/>
        <v>21.712907117008442</v>
      </c>
      <c r="BA72" s="105">
        <f t="shared" si="39"/>
        <v>24.960254372019079</v>
      </c>
      <c r="BB72" s="146"/>
      <c r="BC72" s="105">
        <f t="shared" si="40"/>
        <v>25.058275058275058</v>
      </c>
      <c r="BD72" s="105">
        <f t="shared" si="41"/>
        <v>20.432692307692307</v>
      </c>
      <c r="BE72" s="105">
        <f t="shared" si="42"/>
        <v>29.411764705882355</v>
      </c>
    </row>
    <row r="73" spans="1:57" ht="15" customHeight="1" x14ac:dyDescent="0.2">
      <c r="A73" s="110" t="s">
        <v>91</v>
      </c>
      <c r="B73" s="175">
        <f>+'C56-C61'!B73+'C67-C72'!B73</f>
        <v>1352</v>
      </c>
      <c r="C73" s="175">
        <f>+'C56-C61'!C73+'C67-C72'!C73</f>
        <v>774</v>
      </c>
      <c r="D73" s="175">
        <f>+'C56-C61'!D73+'C67-C72'!D73</f>
        <v>578</v>
      </c>
      <c r="E73" s="121"/>
      <c r="F73" s="175">
        <f>+'C56-C61'!F73+'C67-C72'!F73</f>
        <v>289</v>
      </c>
      <c r="G73" s="175">
        <f>+'C56-C61'!G73+'C67-C72'!G73</f>
        <v>164</v>
      </c>
      <c r="H73" s="175">
        <f>+'C56-C61'!H73+'C67-C72'!H73</f>
        <v>125</v>
      </c>
      <c r="I73" s="121"/>
      <c r="J73" s="175">
        <f>+'C56-C61'!J73+'C67-C72'!J73</f>
        <v>327</v>
      </c>
      <c r="K73" s="175">
        <f>+'C56-C61'!K73+'C67-C72'!K73</f>
        <v>191</v>
      </c>
      <c r="L73" s="175">
        <f>+'C56-C61'!L73+'C67-C72'!L73</f>
        <v>136</v>
      </c>
      <c r="M73" s="121"/>
      <c r="N73" s="175">
        <f>+'C56-C61'!N73+'C67-C72'!N73</f>
        <v>299</v>
      </c>
      <c r="O73" s="175">
        <f>+'C56-C61'!O73+'C67-C72'!O73</f>
        <v>172</v>
      </c>
      <c r="P73" s="175">
        <f>+'C56-C61'!P73+'C67-C72'!P73</f>
        <v>127</v>
      </c>
      <c r="Q73" s="121"/>
      <c r="R73" s="175">
        <f>+'C56-C61'!R73+'C67-C72'!R73</f>
        <v>287</v>
      </c>
      <c r="S73" s="175">
        <f>+'C56-C61'!S73+'C67-C72'!S73</f>
        <v>162</v>
      </c>
      <c r="T73" s="175">
        <f>+'C56-C61'!T73+'C67-C72'!T73</f>
        <v>125</v>
      </c>
      <c r="U73" s="121"/>
      <c r="V73" s="175">
        <f>+'C56-C61'!V73+'C67-C72'!V73</f>
        <v>117</v>
      </c>
      <c r="W73" s="175">
        <f>+'C56-C61'!W73+'C67-C72'!W73</f>
        <v>67</v>
      </c>
      <c r="X73" s="175">
        <f>+'C56-C61'!X73+'C67-C72'!X73</f>
        <v>50</v>
      </c>
      <c r="Y73" s="121"/>
      <c r="Z73" s="175">
        <f>+'C56-C61'!Z73+'C67-C72'!Z73</f>
        <v>33</v>
      </c>
      <c r="AA73" s="175">
        <f>+'C56-C61'!AA73+'C67-C72'!AA73</f>
        <v>18</v>
      </c>
      <c r="AB73" s="175">
        <f>+'C56-C61'!AB73+'C67-C72'!AB73</f>
        <v>15</v>
      </c>
      <c r="AD73" s="110" t="s">
        <v>91</v>
      </c>
      <c r="AE73" s="105">
        <f t="shared" si="22"/>
        <v>22.89585097375106</v>
      </c>
      <c r="AF73" s="105">
        <f t="shared" si="23"/>
        <v>25.843071786310517</v>
      </c>
      <c r="AG73" s="105">
        <f t="shared" si="24"/>
        <v>19.862542955326461</v>
      </c>
      <c r="AH73" s="146"/>
      <c r="AI73" s="105">
        <f t="shared" si="25"/>
        <v>19.726962457337883</v>
      </c>
      <c r="AJ73" s="105">
        <f t="shared" si="26"/>
        <v>21.983914209115284</v>
      </c>
      <c r="AK73" s="105">
        <f t="shared" si="27"/>
        <v>17.385257301808068</v>
      </c>
      <c r="AL73" s="108"/>
      <c r="AM73" s="105">
        <f t="shared" si="28"/>
        <v>27.455919395465994</v>
      </c>
      <c r="AN73" s="105">
        <f t="shared" si="29"/>
        <v>31.107491856677527</v>
      </c>
      <c r="AO73" s="105">
        <f t="shared" si="30"/>
        <v>23.570190641247834</v>
      </c>
      <c r="AP73" s="108"/>
      <c r="AQ73" s="105">
        <f t="shared" si="31"/>
        <v>27.762302692664807</v>
      </c>
      <c r="AR73" s="105">
        <f t="shared" si="32"/>
        <v>30.550621669626999</v>
      </c>
      <c r="AS73" s="105">
        <f t="shared" si="33"/>
        <v>24.708171206225682</v>
      </c>
      <c r="AT73" s="108"/>
      <c r="AU73" s="105">
        <f t="shared" si="34"/>
        <v>24.762726488352026</v>
      </c>
      <c r="AV73" s="105">
        <f t="shared" si="35"/>
        <v>27.181208053691275</v>
      </c>
      <c r="AW73" s="105">
        <f t="shared" si="36"/>
        <v>22.202486678507995</v>
      </c>
      <c r="AX73" s="108"/>
      <c r="AY73" s="105">
        <f t="shared" si="37"/>
        <v>13.043478260869565</v>
      </c>
      <c r="AZ73" s="105">
        <f t="shared" si="38"/>
        <v>16.341463414634148</v>
      </c>
      <c r="BA73" s="105">
        <f t="shared" si="39"/>
        <v>10.266940451745379</v>
      </c>
      <c r="BB73" s="146"/>
      <c r="BC73" s="105">
        <f t="shared" si="40"/>
        <v>28.448275862068968</v>
      </c>
      <c r="BD73" s="105">
        <f t="shared" si="41"/>
        <v>27.27272727272727</v>
      </c>
      <c r="BE73" s="105">
        <f t="shared" si="42"/>
        <v>30</v>
      </c>
    </row>
    <row r="74" spans="1:57" ht="15" customHeight="1" x14ac:dyDescent="0.2">
      <c r="A74" s="110" t="s">
        <v>92</v>
      </c>
      <c r="B74" s="175">
        <f>+'C56-C61'!B74+'C67-C72'!B74</f>
        <v>7087</v>
      </c>
      <c r="C74" s="175">
        <f>+'C56-C61'!C74+'C67-C72'!C74</f>
        <v>3689</v>
      </c>
      <c r="D74" s="175">
        <f>+'C56-C61'!D74+'C67-C72'!D74</f>
        <v>3398</v>
      </c>
      <c r="E74" s="121"/>
      <c r="F74" s="175">
        <f>+'C56-C61'!F74+'C67-C72'!F74</f>
        <v>1738</v>
      </c>
      <c r="G74" s="175">
        <f>+'C56-C61'!G74+'C67-C72'!G74</f>
        <v>911</v>
      </c>
      <c r="H74" s="175">
        <f>+'C56-C61'!H74+'C67-C72'!H74</f>
        <v>827</v>
      </c>
      <c r="I74" s="121"/>
      <c r="J74" s="175">
        <f>+'C56-C61'!J74+'C67-C72'!J74</f>
        <v>1706</v>
      </c>
      <c r="K74" s="175">
        <f>+'C56-C61'!K74+'C67-C72'!K74</f>
        <v>914</v>
      </c>
      <c r="L74" s="175">
        <f>+'C56-C61'!L74+'C67-C72'!L74</f>
        <v>792</v>
      </c>
      <c r="M74" s="121"/>
      <c r="N74" s="175">
        <f>+'C56-C61'!N74+'C67-C72'!N74</f>
        <v>1139</v>
      </c>
      <c r="O74" s="175">
        <f>+'C56-C61'!O74+'C67-C72'!O74</f>
        <v>632</v>
      </c>
      <c r="P74" s="175">
        <f>+'C56-C61'!P74+'C67-C72'!P74</f>
        <v>507</v>
      </c>
      <c r="Q74" s="121"/>
      <c r="R74" s="175">
        <f>+'C56-C61'!R74+'C67-C72'!R74</f>
        <v>1508</v>
      </c>
      <c r="S74" s="175">
        <f>+'C56-C61'!S74+'C67-C72'!S74</f>
        <v>756</v>
      </c>
      <c r="T74" s="175">
        <f>+'C56-C61'!T74+'C67-C72'!T74</f>
        <v>752</v>
      </c>
      <c r="U74" s="121"/>
      <c r="V74" s="175">
        <f>+'C56-C61'!V74+'C67-C72'!V74</f>
        <v>801</v>
      </c>
      <c r="W74" s="175">
        <f>+'C56-C61'!W74+'C67-C72'!W74</f>
        <v>393</v>
      </c>
      <c r="X74" s="175">
        <f>+'C56-C61'!X74+'C67-C72'!X74</f>
        <v>408</v>
      </c>
      <c r="Y74" s="121"/>
      <c r="Z74" s="175">
        <f>+'C56-C61'!Z74+'C67-C72'!Z74</f>
        <v>195</v>
      </c>
      <c r="AA74" s="175">
        <f>+'C56-C61'!AA74+'C67-C72'!AA74</f>
        <v>83</v>
      </c>
      <c r="AB74" s="175">
        <f>+'C56-C61'!AB74+'C67-C72'!AB74</f>
        <v>112</v>
      </c>
      <c r="AD74" s="110" t="s">
        <v>92</v>
      </c>
      <c r="AE74" s="105">
        <f t="shared" si="22"/>
        <v>27.043425169808437</v>
      </c>
      <c r="AF74" s="105">
        <f t="shared" si="23"/>
        <v>28.692541028233649</v>
      </c>
      <c r="AG74" s="105">
        <f t="shared" si="24"/>
        <v>25.455090268934004</v>
      </c>
      <c r="AH74" s="146"/>
      <c r="AI74" s="105">
        <f t="shared" si="25"/>
        <v>27.569796954314718</v>
      </c>
      <c r="AJ74" s="105">
        <f t="shared" si="26"/>
        <v>28.656810317709976</v>
      </c>
      <c r="AK74" s="105">
        <f t="shared" si="27"/>
        <v>26.463999999999999</v>
      </c>
      <c r="AL74" s="108"/>
      <c r="AM74" s="105">
        <f t="shared" si="28"/>
        <v>32.656967840735071</v>
      </c>
      <c r="AN74" s="105">
        <f t="shared" si="29"/>
        <v>34.581914491108591</v>
      </c>
      <c r="AO74" s="105">
        <f t="shared" si="30"/>
        <v>30.685780705153043</v>
      </c>
      <c r="AP74" s="108"/>
      <c r="AQ74" s="105">
        <f t="shared" si="31"/>
        <v>25.311111111111114</v>
      </c>
      <c r="AR74" s="105">
        <f t="shared" si="32"/>
        <v>27.927529827662394</v>
      </c>
      <c r="AS74" s="105">
        <f t="shared" si="33"/>
        <v>22.664282521233794</v>
      </c>
      <c r="AT74" s="108"/>
      <c r="AU74" s="105">
        <f t="shared" si="34"/>
        <v>30.15396920615877</v>
      </c>
      <c r="AV74" s="105">
        <f t="shared" si="35"/>
        <v>31.99322894625476</v>
      </c>
      <c r="AW74" s="105">
        <f t="shared" si="36"/>
        <v>28.50644427596664</v>
      </c>
      <c r="AX74" s="108"/>
      <c r="AY74" s="105">
        <f t="shared" si="37"/>
        <v>19.574780058651026</v>
      </c>
      <c r="AZ74" s="105">
        <f t="shared" si="38"/>
        <v>20.268179473955648</v>
      </c>
      <c r="BA74" s="105">
        <f t="shared" si="39"/>
        <v>18.950301904319556</v>
      </c>
      <c r="BB74" s="146"/>
      <c r="BC74" s="105">
        <f t="shared" si="40"/>
        <v>17.972350230414747</v>
      </c>
      <c r="BD74" s="105">
        <f t="shared" si="41"/>
        <v>17.659574468085108</v>
      </c>
      <c r="BE74" s="105">
        <f t="shared" si="42"/>
        <v>18.211382113821138</v>
      </c>
    </row>
    <row r="75" spans="1:57" ht="15" customHeight="1" x14ac:dyDescent="0.2">
      <c r="A75" s="110" t="s">
        <v>93</v>
      </c>
      <c r="B75" s="175">
        <f>+'C56-C61'!B75+'C67-C72'!B75</f>
        <v>1271</v>
      </c>
      <c r="C75" s="175">
        <f>+'C56-C61'!C75+'C67-C72'!C75</f>
        <v>707</v>
      </c>
      <c r="D75" s="175">
        <f>+'C56-C61'!D75+'C67-C72'!D75</f>
        <v>564</v>
      </c>
      <c r="E75" s="121"/>
      <c r="F75" s="175">
        <f>+'C56-C61'!F75+'C67-C72'!F75</f>
        <v>370</v>
      </c>
      <c r="G75" s="175">
        <f>+'C56-C61'!G75+'C67-C72'!G75</f>
        <v>204</v>
      </c>
      <c r="H75" s="175">
        <f>+'C56-C61'!H75+'C67-C72'!H75</f>
        <v>166</v>
      </c>
      <c r="I75" s="121"/>
      <c r="J75" s="175">
        <f>+'C56-C61'!J75+'C67-C72'!J75</f>
        <v>355</v>
      </c>
      <c r="K75" s="175">
        <f>+'C56-C61'!K75+'C67-C72'!K75</f>
        <v>201</v>
      </c>
      <c r="L75" s="175">
        <f>+'C56-C61'!L75+'C67-C72'!L75</f>
        <v>154</v>
      </c>
      <c r="M75" s="121"/>
      <c r="N75" s="175">
        <f>+'C56-C61'!N75+'C67-C72'!N75</f>
        <v>190</v>
      </c>
      <c r="O75" s="175">
        <f>+'C56-C61'!O75+'C67-C72'!O75</f>
        <v>111</v>
      </c>
      <c r="P75" s="175">
        <f>+'C56-C61'!P75+'C67-C72'!P75</f>
        <v>79</v>
      </c>
      <c r="Q75" s="121"/>
      <c r="R75" s="175">
        <f>+'C56-C61'!R75+'C67-C72'!R75</f>
        <v>203</v>
      </c>
      <c r="S75" s="175">
        <f>+'C56-C61'!S75+'C67-C72'!S75</f>
        <v>102</v>
      </c>
      <c r="T75" s="175">
        <f>+'C56-C61'!T75+'C67-C72'!T75</f>
        <v>101</v>
      </c>
      <c r="U75" s="121"/>
      <c r="V75" s="175">
        <f>+'C56-C61'!V75+'C67-C72'!V75</f>
        <v>143</v>
      </c>
      <c r="W75" s="175">
        <f>+'C56-C61'!W75+'C67-C72'!W75</f>
        <v>85</v>
      </c>
      <c r="X75" s="175">
        <f>+'C56-C61'!X75+'C67-C72'!X75</f>
        <v>58</v>
      </c>
      <c r="Y75" s="121"/>
      <c r="Z75" s="175">
        <f>+'C56-C61'!Z75+'C67-C72'!Z75</f>
        <v>10</v>
      </c>
      <c r="AA75" s="175">
        <f>+'C56-C61'!AA75+'C67-C72'!AA75</f>
        <v>4</v>
      </c>
      <c r="AB75" s="175">
        <f>+'C56-C61'!AB75+'C67-C72'!AB75</f>
        <v>6</v>
      </c>
      <c r="AD75" s="110" t="s">
        <v>93</v>
      </c>
      <c r="AE75" s="105">
        <f t="shared" si="22"/>
        <v>32.473173224322942</v>
      </c>
      <c r="AF75" s="105">
        <f t="shared" si="23"/>
        <v>35.545500251382606</v>
      </c>
      <c r="AG75" s="105">
        <f t="shared" si="24"/>
        <v>29.298701298701296</v>
      </c>
      <c r="AH75" s="146"/>
      <c r="AI75" s="105">
        <f t="shared" si="25"/>
        <v>31.171019376579611</v>
      </c>
      <c r="AJ75" s="105">
        <f t="shared" si="26"/>
        <v>33.663366336633665</v>
      </c>
      <c r="AK75" s="105">
        <f t="shared" si="27"/>
        <v>28.571428571428569</v>
      </c>
      <c r="AL75" s="108"/>
      <c r="AM75" s="105">
        <f t="shared" si="28"/>
        <v>40.29511918274688</v>
      </c>
      <c r="AN75" s="105">
        <f t="shared" si="29"/>
        <v>42.405063291139236</v>
      </c>
      <c r="AO75" s="105">
        <f t="shared" si="30"/>
        <v>37.837837837837839</v>
      </c>
      <c r="AP75" s="108"/>
      <c r="AQ75" s="105">
        <f t="shared" si="31"/>
        <v>25.991792065663478</v>
      </c>
      <c r="AR75" s="105">
        <f t="shared" si="32"/>
        <v>30</v>
      </c>
      <c r="AS75" s="105">
        <f t="shared" si="33"/>
        <v>21.883656509695289</v>
      </c>
      <c r="AT75" s="108"/>
      <c r="AU75" s="105">
        <f t="shared" si="34"/>
        <v>35.739436619718312</v>
      </c>
      <c r="AV75" s="105">
        <f t="shared" si="35"/>
        <v>37.5</v>
      </c>
      <c r="AW75" s="105">
        <f t="shared" si="36"/>
        <v>34.121621621621621</v>
      </c>
      <c r="AX75" s="108"/>
      <c r="AY75" s="105">
        <f t="shared" si="37"/>
        <v>29.853862212943632</v>
      </c>
      <c r="AZ75" s="105">
        <f t="shared" si="38"/>
        <v>34.979423868312757</v>
      </c>
      <c r="BA75" s="105">
        <f t="shared" si="39"/>
        <v>24.576271186440678</v>
      </c>
      <c r="BB75" s="146"/>
      <c r="BC75" s="105">
        <f t="shared" si="40"/>
        <v>14.705882352941178</v>
      </c>
      <c r="BD75" s="105">
        <f t="shared" si="41"/>
        <v>16.666666666666664</v>
      </c>
      <c r="BE75" s="105">
        <f t="shared" si="42"/>
        <v>13.636363636363635</v>
      </c>
    </row>
    <row r="76" spans="1:57" ht="15" customHeight="1" x14ac:dyDescent="0.2">
      <c r="A76" s="110" t="s">
        <v>94</v>
      </c>
      <c r="B76" s="175">
        <f>+'C56-C61'!B76+'C67-C72'!B76</f>
        <v>3061</v>
      </c>
      <c r="C76" s="175">
        <f>+'C56-C61'!C76+'C67-C72'!C76</f>
        <v>1588</v>
      </c>
      <c r="D76" s="175">
        <f>+'C56-C61'!D76+'C67-C72'!D76</f>
        <v>1473</v>
      </c>
      <c r="E76" s="121"/>
      <c r="F76" s="175">
        <f>+'C56-C61'!F76+'C67-C72'!F76</f>
        <v>809</v>
      </c>
      <c r="G76" s="175">
        <f>+'C56-C61'!G76+'C67-C72'!G76</f>
        <v>465</v>
      </c>
      <c r="H76" s="175">
        <f>+'C56-C61'!H76+'C67-C72'!H76</f>
        <v>344</v>
      </c>
      <c r="I76" s="121"/>
      <c r="J76" s="175">
        <f>+'C56-C61'!J76+'C67-C72'!J76</f>
        <v>718</v>
      </c>
      <c r="K76" s="175">
        <f>+'C56-C61'!K76+'C67-C72'!K76</f>
        <v>380</v>
      </c>
      <c r="L76" s="175">
        <f>+'C56-C61'!L76+'C67-C72'!L76</f>
        <v>338</v>
      </c>
      <c r="M76" s="121"/>
      <c r="N76" s="175">
        <f>+'C56-C61'!N76+'C67-C72'!N76</f>
        <v>548</v>
      </c>
      <c r="O76" s="175">
        <f>+'C56-C61'!O76+'C67-C72'!O76</f>
        <v>283</v>
      </c>
      <c r="P76" s="175">
        <f>+'C56-C61'!P76+'C67-C72'!P76</f>
        <v>265</v>
      </c>
      <c r="Q76" s="121"/>
      <c r="R76" s="175">
        <f>+'C56-C61'!R76+'C67-C72'!R76</f>
        <v>587</v>
      </c>
      <c r="S76" s="175">
        <f>+'C56-C61'!S76+'C67-C72'!S76</f>
        <v>288</v>
      </c>
      <c r="T76" s="175">
        <f>+'C56-C61'!T76+'C67-C72'!T76</f>
        <v>299</v>
      </c>
      <c r="U76" s="121"/>
      <c r="V76" s="175">
        <f>+'C56-C61'!V76+'C67-C72'!V76</f>
        <v>293</v>
      </c>
      <c r="W76" s="175">
        <f>+'C56-C61'!W76+'C67-C72'!W76</f>
        <v>129</v>
      </c>
      <c r="X76" s="175">
        <f>+'C56-C61'!X76+'C67-C72'!X76</f>
        <v>164</v>
      </c>
      <c r="Y76" s="121"/>
      <c r="Z76" s="175">
        <f>+'C56-C61'!Z76+'C67-C72'!Z76</f>
        <v>106</v>
      </c>
      <c r="AA76" s="175">
        <f>+'C56-C61'!AA76+'C67-C72'!AA76</f>
        <v>43</v>
      </c>
      <c r="AB76" s="175">
        <f>+'C56-C61'!AB76+'C67-C72'!AB76</f>
        <v>63</v>
      </c>
      <c r="AD76" s="110" t="s">
        <v>94</v>
      </c>
      <c r="AE76" s="105">
        <f t="shared" si="22"/>
        <v>37.516852555460225</v>
      </c>
      <c r="AF76" s="105">
        <f t="shared" si="23"/>
        <v>39.939637826961771</v>
      </c>
      <c r="AG76" s="105">
        <f t="shared" si="24"/>
        <v>35.213961271814483</v>
      </c>
      <c r="AH76" s="146"/>
      <c r="AI76" s="105">
        <f t="shared" si="25"/>
        <v>35.466900482244625</v>
      </c>
      <c r="AJ76" s="105">
        <f t="shared" si="26"/>
        <v>38.75</v>
      </c>
      <c r="AK76" s="105">
        <f t="shared" si="27"/>
        <v>31.822386679000925</v>
      </c>
      <c r="AL76" s="108"/>
      <c r="AM76" s="105">
        <f t="shared" si="28"/>
        <v>43.727161997563947</v>
      </c>
      <c r="AN76" s="105">
        <f t="shared" si="29"/>
        <v>44.444444444444443</v>
      </c>
      <c r="AO76" s="105">
        <f t="shared" si="30"/>
        <v>42.947903430749683</v>
      </c>
      <c r="AP76" s="108"/>
      <c r="AQ76" s="105">
        <f t="shared" si="31"/>
        <v>35.840418574231528</v>
      </c>
      <c r="AR76" s="105">
        <f t="shared" si="32"/>
        <v>39.360222531293466</v>
      </c>
      <c r="AS76" s="105">
        <f t="shared" si="33"/>
        <v>32.716049382716051</v>
      </c>
      <c r="AT76" s="108"/>
      <c r="AU76" s="105">
        <f t="shared" si="34"/>
        <v>42.199856218547808</v>
      </c>
      <c r="AV76" s="105">
        <f t="shared" si="35"/>
        <v>45.714285714285715</v>
      </c>
      <c r="AW76" s="105">
        <f t="shared" si="36"/>
        <v>39.290407358738499</v>
      </c>
      <c r="AX76" s="108"/>
      <c r="AY76" s="105">
        <f t="shared" si="37"/>
        <v>27.306616961789377</v>
      </c>
      <c r="AZ76" s="105">
        <f t="shared" si="38"/>
        <v>27.100840336134453</v>
      </c>
      <c r="BA76" s="105">
        <f t="shared" si="39"/>
        <v>27.470686767169177</v>
      </c>
      <c r="BB76" s="146"/>
      <c r="BC76" s="105">
        <f t="shared" si="40"/>
        <v>43.621399176954732</v>
      </c>
      <c r="BD76" s="105">
        <f t="shared" si="41"/>
        <v>44.791666666666671</v>
      </c>
      <c r="BE76" s="105">
        <f t="shared" si="42"/>
        <v>42.857142857142854</v>
      </c>
    </row>
    <row r="77" spans="1:57" ht="15" customHeight="1" x14ac:dyDescent="0.2">
      <c r="A77" s="110" t="s">
        <v>95</v>
      </c>
      <c r="B77" s="175">
        <f>+'C56-C61'!B77+'C67-C72'!B77</f>
        <v>1433</v>
      </c>
      <c r="C77" s="175">
        <f>+'C56-C61'!C77+'C67-C72'!C77</f>
        <v>794</v>
      </c>
      <c r="D77" s="175">
        <f>+'C56-C61'!D77+'C67-C72'!D77</f>
        <v>639</v>
      </c>
      <c r="E77" s="121"/>
      <c r="F77" s="175">
        <f>+'C56-C61'!F77+'C67-C72'!F77</f>
        <v>339</v>
      </c>
      <c r="G77" s="175">
        <f>+'C56-C61'!G77+'C67-C72'!G77</f>
        <v>198</v>
      </c>
      <c r="H77" s="175">
        <f>+'C56-C61'!H77+'C67-C72'!H77</f>
        <v>141</v>
      </c>
      <c r="I77" s="121"/>
      <c r="J77" s="175">
        <f>+'C56-C61'!J77+'C67-C72'!J77</f>
        <v>314</v>
      </c>
      <c r="K77" s="175">
        <f>+'C56-C61'!K77+'C67-C72'!K77</f>
        <v>167</v>
      </c>
      <c r="L77" s="175">
        <f>+'C56-C61'!L77+'C67-C72'!L77</f>
        <v>147</v>
      </c>
      <c r="M77" s="121"/>
      <c r="N77" s="175">
        <f>+'C56-C61'!N77+'C67-C72'!N77</f>
        <v>246</v>
      </c>
      <c r="O77" s="175">
        <f>+'C56-C61'!O77+'C67-C72'!O77</f>
        <v>141</v>
      </c>
      <c r="P77" s="175">
        <f>+'C56-C61'!P77+'C67-C72'!P77</f>
        <v>105</v>
      </c>
      <c r="Q77" s="121"/>
      <c r="R77" s="175">
        <f>+'C56-C61'!R77+'C67-C72'!R77</f>
        <v>275</v>
      </c>
      <c r="S77" s="175">
        <f>+'C56-C61'!S77+'C67-C72'!S77</f>
        <v>163</v>
      </c>
      <c r="T77" s="175">
        <f>+'C56-C61'!T77+'C67-C72'!T77</f>
        <v>112</v>
      </c>
      <c r="U77" s="121"/>
      <c r="V77" s="175">
        <f>+'C56-C61'!V77+'C67-C72'!V77</f>
        <v>225</v>
      </c>
      <c r="W77" s="175">
        <f>+'C56-C61'!W77+'C67-C72'!W77</f>
        <v>111</v>
      </c>
      <c r="X77" s="175">
        <f>+'C56-C61'!X77+'C67-C72'!X77</f>
        <v>114</v>
      </c>
      <c r="Y77" s="121"/>
      <c r="Z77" s="175">
        <f>+'C56-C61'!Z77+'C67-C72'!Z77</f>
        <v>34</v>
      </c>
      <c r="AA77" s="175">
        <f>+'C56-C61'!AA77+'C67-C72'!AA77</f>
        <v>14</v>
      </c>
      <c r="AB77" s="175">
        <f>+'C56-C61'!AB77+'C67-C72'!AB77</f>
        <v>20</v>
      </c>
      <c r="AD77" s="110" t="s">
        <v>95</v>
      </c>
      <c r="AE77" s="105">
        <f t="shared" si="22"/>
        <v>27.510078709925128</v>
      </c>
      <c r="AF77" s="105">
        <f t="shared" si="23"/>
        <v>30.585516178736516</v>
      </c>
      <c r="AG77" s="105">
        <f t="shared" si="24"/>
        <v>24.454649827784156</v>
      </c>
      <c r="AH77" s="146"/>
      <c r="AI77" s="105">
        <f t="shared" si="25"/>
        <v>28.535353535353536</v>
      </c>
      <c r="AJ77" s="105">
        <f t="shared" si="26"/>
        <v>32.247557003257327</v>
      </c>
      <c r="AK77" s="105">
        <f t="shared" si="27"/>
        <v>24.564459930313589</v>
      </c>
      <c r="AL77" s="108"/>
      <c r="AM77" s="105">
        <f t="shared" si="28"/>
        <v>31.181727904667326</v>
      </c>
      <c r="AN77" s="105">
        <f t="shared" si="29"/>
        <v>32.053742802303262</v>
      </c>
      <c r="AO77" s="105">
        <f t="shared" si="30"/>
        <v>30.246913580246915</v>
      </c>
      <c r="AP77" s="108"/>
      <c r="AQ77" s="105">
        <f t="shared" si="31"/>
        <v>26.004228329809724</v>
      </c>
      <c r="AR77" s="105">
        <f t="shared" si="32"/>
        <v>29.132231404958674</v>
      </c>
      <c r="AS77" s="105">
        <f t="shared" si="33"/>
        <v>22.727272727272727</v>
      </c>
      <c r="AT77" s="108"/>
      <c r="AU77" s="105">
        <f t="shared" si="34"/>
        <v>31.356898517673887</v>
      </c>
      <c r="AV77" s="105">
        <f t="shared" si="35"/>
        <v>38.443396226415096</v>
      </c>
      <c r="AW77" s="105">
        <f t="shared" si="36"/>
        <v>24.724061810154527</v>
      </c>
      <c r="AX77" s="108"/>
      <c r="AY77" s="105">
        <f t="shared" si="37"/>
        <v>25.626423690205012</v>
      </c>
      <c r="AZ77" s="105">
        <f t="shared" si="38"/>
        <v>26.491646778042959</v>
      </c>
      <c r="BA77" s="105">
        <f t="shared" si="39"/>
        <v>24.836601307189543</v>
      </c>
      <c r="BB77" s="146"/>
      <c r="BC77" s="105">
        <f t="shared" si="40"/>
        <v>10.862619808306709</v>
      </c>
      <c r="BD77" s="105">
        <f t="shared" si="41"/>
        <v>10.44776119402985</v>
      </c>
      <c r="BE77" s="105">
        <f t="shared" si="42"/>
        <v>11.173184357541899</v>
      </c>
    </row>
    <row r="78" spans="1:57" ht="15" customHeight="1" x14ac:dyDescent="0.2">
      <c r="A78" s="110" t="s">
        <v>96</v>
      </c>
      <c r="B78" s="175">
        <f>+'C56-C61'!B78+'C67-C72'!B78</f>
        <v>2217</v>
      </c>
      <c r="C78" s="175">
        <f>+'C56-C61'!C78+'C67-C72'!C78</f>
        <v>1224</v>
      </c>
      <c r="D78" s="175">
        <f>+'C56-C61'!D78+'C67-C72'!D78</f>
        <v>993</v>
      </c>
      <c r="E78" s="121"/>
      <c r="F78" s="175">
        <f>+'C56-C61'!F78+'C67-C72'!F78</f>
        <v>509</v>
      </c>
      <c r="G78" s="175">
        <f>+'C56-C61'!G78+'C67-C72'!G78</f>
        <v>287</v>
      </c>
      <c r="H78" s="175">
        <f>+'C56-C61'!H78+'C67-C72'!H78</f>
        <v>222</v>
      </c>
      <c r="I78" s="121"/>
      <c r="J78" s="175">
        <f>+'C56-C61'!J78+'C67-C72'!J78</f>
        <v>534</v>
      </c>
      <c r="K78" s="175">
        <f>+'C56-C61'!K78+'C67-C72'!K78</f>
        <v>297</v>
      </c>
      <c r="L78" s="175">
        <f>+'C56-C61'!L78+'C67-C72'!L78</f>
        <v>237</v>
      </c>
      <c r="M78" s="121"/>
      <c r="N78" s="175">
        <f>+'C56-C61'!N78+'C67-C72'!N78</f>
        <v>470</v>
      </c>
      <c r="O78" s="175">
        <f>+'C56-C61'!O78+'C67-C72'!O78</f>
        <v>258</v>
      </c>
      <c r="P78" s="175">
        <f>+'C56-C61'!P78+'C67-C72'!P78</f>
        <v>212</v>
      </c>
      <c r="Q78" s="121"/>
      <c r="R78" s="175">
        <f>+'C56-C61'!R78+'C67-C72'!R78</f>
        <v>426</v>
      </c>
      <c r="S78" s="175">
        <f>+'C56-C61'!S78+'C67-C72'!S78</f>
        <v>221</v>
      </c>
      <c r="T78" s="175">
        <f>+'C56-C61'!T78+'C67-C72'!T78</f>
        <v>205</v>
      </c>
      <c r="U78" s="121"/>
      <c r="V78" s="175">
        <f>+'C56-C61'!V78+'C67-C72'!V78</f>
        <v>223</v>
      </c>
      <c r="W78" s="175">
        <f>+'C56-C61'!W78+'C67-C72'!W78</f>
        <v>126</v>
      </c>
      <c r="X78" s="175">
        <f>+'C56-C61'!X78+'C67-C72'!X78</f>
        <v>97</v>
      </c>
      <c r="Y78" s="121"/>
      <c r="Z78" s="175">
        <f>+'C56-C61'!Z78+'C67-C72'!Z78</f>
        <v>55</v>
      </c>
      <c r="AA78" s="175">
        <f>+'C56-C61'!AA78+'C67-C72'!AA78</f>
        <v>35</v>
      </c>
      <c r="AB78" s="175">
        <f>+'C56-C61'!AB78+'C67-C72'!AB78</f>
        <v>20</v>
      </c>
      <c r="AD78" s="110" t="s">
        <v>96</v>
      </c>
      <c r="AE78" s="105">
        <f t="shared" si="22"/>
        <v>33.821510297482838</v>
      </c>
      <c r="AF78" s="105">
        <f t="shared" si="23"/>
        <v>37.31707317073171</v>
      </c>
      <c r="AG78" s="105">
        <f t="shared" si="24"/>
        <v>30.320610687022903</v>
      </c>
      <c r="AH78" s="146"/>
      <c r="AI78" s="105">
        <f t="shared" si="25"/>
        <v>32.113564668769719</v>
      </c>
      <c r="AJ78" s="105">
        <f t="shared" si="26"/>
        <v>34.787878787878789</v>
      </c>
      <c r="AK78" s="105">
        <f t="shared" si="27"/>
        <v>29.210526315789476</v>
      </c>
      <c r="AL78" s="108"/>
      <c r="AM78" s="105">
        <f t="shared" si="28"/>
        <v>39.149560117302052</v>
      </c>
      <c r="AN78" s="105">
        <f t="shared" si="29"/>
        <v>43.105950653120459</v>
      </c>
      <c r="AO78" s="105">
        <f t="shared" si="30"/>
        <v>35.111111111111107</v>
      </c>
      <c r="AP78" s="108"/>
      <c r="AQ78" s="105">
        <f t="shared" si="31"/>
        <v>39.662447257383967</v>
      </c>
      <c r="AR78" s="105">
        <f t="shared" si="32"/>
        <v>43.95229982964225</v>
      </c>
      <c r="AS78" s="105">
        <f t="shared" si="33"/>
        <v>35.451505016722408</v>
      </c>
      <c r="AT78" s="108"/>
      <c r="AU78" s="105">
        <f t="shared" si="34"/>
        <v>38.727272727272727</v>
      </c>
      <c r="AV78" s="105">
        <f t="shared" si="35"/>
        <v>41.231343283582092</v>
      </c>
      <c r="AW78" s="105">
        <f t="shared" si="36"/>
        <v>36.347517730496456</v>
      </c>
      <c r="AX78" s="108"/>
      <c r="AY78" s="105">
        <f t="shared" si="37"/>
        <v>22.322322322322321</v>
      </c>
      <c r="AZ78" s="105">
        <f t="shared" si="38"/>
        <v>26.195426195426197</v>
      </c>
      <c r="BA78" s="105">
        <f t="shared" si="39"/>
        <v>18.725868725868725</v>
      </c>
      <c r="BB78" s="146"/>
      <c r="BC78" s="105">
        <f t="shared" si="40"/>
        <v>17.080745341614907</v>
      </c>
      <c r="BD78" s="105">
        <f t="shared" si="41"/>
        <v>21.604938271604937</v>
      </c>
      <c r="BE78" s="105">
        <f t="shared" si="42"/>
        <v>12.5</v>
      </c>
    </row>
    <row r="79" spans="1:57" ht="15" customHeight="1" x14ac:dyDescent="0.2">
      <c r="A79" s="110" t="s">
        <v>97</v>
      </c>
      <c r="B79" s="175">
        <f>+'C56-C61'!B79+'C67-C72'!B79</f>
        <v>1238</v>
      </c>
      <c r="C79" s="175">
        <f>+'C56-C61'!C79+'C67-C72'!C79</f>
        <v>692</v>
      </c>
      <c r="D79" s="175">
        <f>+'C56-C61'!D79+'C67-C72'!D79</f>
        <v>546</v>
      </c>
      <c r="E79" s="121"/>
      <c r="F79" s="175">
        <f>+'C56-C61'!F79+'C67-C72'!F79</f>
        <v>301</v>
      </c>
      <c r="G79" s="175">
        <f>+'C56-C61'!G79+'C67-C72'!G79</f>
        <v>164</v>
      </c>
      <c r="H79" s="175">
        <f>+'C56-C61'!H79+'C67-C72'!H79</f>
        <v>137</v>
      </c>
      <c r="I79" s="121"/>
      <c r="J79" s="175">
        <f>+'C56-C61'!J79+'C67-C72'!J79</f>
        <v>310</v>
      </c>
      <c r="K79" s="175">
        <f>+'C56-C61'!K79+'C67-C72'!K79</f>
        <v>163</v>
      </c>
      <c r="L79" s="175">
        <f>+'C56-C61'!L79+'C67-C72'!L79</f>
        <v>147</v>
      </c>
      <c r="M79" s="121"/>
      <c r="N79" s="175">
        <f>+'C56-C61'!N79+'C67-C72'!N79</f>
        <v>206</v>
      </c>
      <c r="O79" s="175">
        <f>+'C56-C61'!O79+'C67-C72'!O79</f>
        <v>111</v>
      </c>
      <c r="P79" s="175">
        <f>+'C56-C61'!P79+'C67-C72'!P79</f>
        <v>95</v>
      </c>
      <c r="Q79" s="121"/>
      <c r="R79" s="175">
        <f>+'C56-C61'!R79+'C67-C72'!R79</f>
        <v>240</v>
      </c>
      <c r="S79" s="175">
        <f>+'C56-C61'!S79+'C67-C72'!S79</f>
        <v>138</v>
      </c>
      <c r="T79" s="175">
        <f>+'C56-C61'!T79+'C67-C72'!T79</f>
        <v>102</v>
      </c>
      <c r="U79" s="121"/>
      <c r="V79" s="175">
        <f>+'C56-C61'!V79+'C67-C72'!V79</f>
        <v>165</v>
      </c>
      <c r="W79" s="175">
        <f>+'C56-C61'!W79+'C67-C72'!W79</f>
        <v>104</v>
      </c>
      <c r="X79" s="175">
        <f>+'C56-C61'!X79+'C67-C72'!X79</f>
        <v>61</v>
      </c>
      <c r="Y79" s="121"/>
      <c r="Z79" s="175">
        <f>+'C56-C61'!Z79+'C67-C72'!Z79</f>
        <v>16</v>
      </c>
      <c r="AA79" s="175">
        <f>+'C56-C61'!AA79+'C67-C72'!AA79</f>
        <v>12</v>
      </c>
      <c r="AB79" s="175">
        <f>+'C56-C61'!AB79+'C67-C72'!AB79</f>
        <v>4</v>
      </c>
      <c r="AD79" s="110" t="s">
        <v>97</v>
      </c>
      <c r="AE79" s="105">
        <f t="shared" si="22"/>
        <v>27.838992579266918</v>
      </c>
      <c r="AF79" s="105">
        <f t="shared" si="23"/>
        <v>31.101123595505619</v>
      </c>
      <c r="AG79" s="105">
        <f t="shared" si="24"/>
        <v>24.572457245724571</v>
      </c>
      <c r="AH79" s="146"/>
      <c r="AI79" s="105">
        <f t="shared" si="25"/>
        <v>29.423264907135877</v>
      </c>
      <c r="AJ79" s="105">
        <f t="shared" si="26"/>
        <v>31.119544592030362</v>
      </c>
      <c r="AK79" s="105">
        <f t="shared" si="27"/>
        <v>27.62096774193548</v>
      </c>
      <c r="AL79" s="108"/>
      <c r="AM79" s="105">
        <f t="shared" si="28"/>
        <v>32.87380699893955</v>
      </c>
      <c r="AN79" s="105">
        <f t="shared" si="29"/>
        <v>34.029227557411275</v>
      </c>
      <c r="AO79" s="105">
        <f t="shared" si="30"/>
        <v>31.681034482758619</v>
      </c>
      <c r="AP79" s="108"/>
      <c r="AQ79" s="105">
        <f t="shared" si="31"/>
        <v>25.060827250608277</v>
      </c>
      <c r="AR79" s="105">
        <f t="shared" si="32"/>
        <v>28.030303030303028</v>
      </c>
      <c r="AS79" s="105">
        <f t="shared" si="33"/>
        <v>22.300469483568076</v>
      </c>
      <c r="AT79" s="108"/>
      <c r="AU79" s="105">
        <f t="shared" si="34"/>
        <v>30.495552731893266</v>
      </c>
      <c r="AV79" s="105">
        <f t="shared" si="35"/>
        <v>34.074074074074076</v>
      </c>
      <c r="AW79" s="105">
        <f t="shared" si="36"/>
        <v>26.701570680628272</v>
      </c>
      <c r="AX79" s="108"/>
      <c r="AY79" s="105">
        <f t="shared" si="37"/>
        <v>21.767810026385224</v>
      </c>
      <c r="AZ79" s="105">
        <f t="shared" si="38"/>
        <v>29.050279329608941</v>
      </c>
      <c r="BA79" s="105">
        <f t="shared" si="39"/>
        <v>15.25</v>
      </c>
      <c r="BB79" s="146"/>
      <c r="BC79" s="105">
        <f t="shared" si="40"/>
        <v>14.035087719298245</v>
      </c>
      <c r="BD79" s="105">
        <f t="shared" si="41"/>
        <v>20</v>
      </c>
      <c r="BE79" s="105">
        <f t="shared" si="42"/>
        <v>7.4074074074074066</v>
      </c>
    </row>
    <row r="80" spans="1:57" ht="15" customHeight="1" x14ac:dyDescent="0.2">
      <c r="A80" s="110" t="s">
        <v>98</v>
      </c>
      <c r="B80" s="175">
        <f>+'C56-C61'!B80+'C67-C72'!B80</f>
        <v>2915</v>
      </c>
      <c r="C80" s="175">
        <f>+'C56-C61'!C80+'C67-C72'!C80</f>
        <v>1488</v>
      </c>
      <c r="D80" s="175">
        <f>+'C56-C61'!D80+'C67-C72'!D80</f>
        <v>1427</v>
      </c>
      <c r="E80" s="121"/>
      <c r="F80" s="175">
        <f>+'C56-C61'!F80+'C67-C72'!F80</f>
        <v>740</v>
      </c>
      <c r="G80" s="175">
        <f>+'C56-C61'!G80+'C67-C72'!G80</f>
        <v>387</v>
      </c>
      <c r="H80" s="175">
        <f>+'C56-C61'!H80+'C67-C72'!H80</f>
        <v>353</v>
      </c>
      <c r="I80" s="121"/>
      <c r="J80" s="175">
        <f>+'C56-C61'!J80+'C67-C72'!J80</f>
        <v>655</v>
      </c>
      <c r="K80" s="175">
        <f>+'C56-C61'!K80+'C67-C72'!K80</f>
        <v>365</v>
      </c>
      <c r="L80" s="175">
        <f>+'C56-C61'!L80+'C67-C72'!L80</f>
        <v>290</v>
      </c>
      <c r="M80" s="121"/>
      <c r="N80" s="175">
        <f>+'C56-C61'!N80+'C67-C72'!N80</f>
        <v>537</v>
      </c>
      <c r="O80" s="175">
        <f>+'C56-C61'!O80+'C67-C72'!O80</f>
        <v>294</v>
      </c>
      <c r="P80" s="175">
        <f>+'C56-C61'!P80+'C67-C72'!P80</f>
        <v>243</v>
      </c>
      <c r="Q80" s="121"/>
      <c r="R80" s="175">
        <f>+'C56-C61'!R80+'C67-C72'!R80</f>
        <v>655</v>
      </c>
      <c r="S80" s="175">
        <f>+'C56-C61'!S80+'C67-C72'!S80</f>
        <v>313</v>
      </c>
      <c r="T80" s="175">
        <f>+'C56-C61'!T80+'C67-C72'!T80</f>
        <v>342</v>
      </c>
      <c r="U80" s="121"/>
      <c r="V80" s="175">
        <f>+'C56-C61'!V80+'C67-C72'!V80</f>
        <v>312</v>
      </c>
      <c r="W80" s="175">
        <f>+'C56-C61'!W80+'C67-C72'!W80</f>
        <v>119</v>
      </c>
      <c r="X80" s="175">
        <f>+'C56-C61'!X80+'C67-C72'!X80</f>
        <v>193</v>
      </c>
      <c r="Y80" s="121"/>
      <c r="Z80" s="175">
        <f>+'C56-C61'!Z80+'C67-C72'!Z80</f>
        <v>16</v>
      </c>
      <c r="AA80" s="175">
        <f>+'C56-C61'!AA80+'C67-C72'!AA80</f>
        <v>10</v>
      </c>
      <c r="AB80" s="175">
        <f>+'C56-C61'!AB80+'C67-C72'!AB80</f>
        <v>6</v>
      </c>
      <c r="AD80" s="110" t="s">
        <v>98</v>
      </c>
      <c r="AE80" s="105">
        <f t="shared" si="22"/>
        <v>31.934706397896583</v>
      </c>
      <c r="AF80" s="105">
        <f t="shared" si="23"/>
        <v>33.118183841531277</v>
      </c>
      <c r="AG80" s="105">
        <f t="shared" si="24"/>
        <v>30.787486515641856</v>
      </c>
      <c r="AH80" s="146"/>
      <c r="AI80" s="105">
        <f t="shared" si="25"/>
        <v>28.84990253411306</v>
      </c>
      <c r="AJ80" s="105">
        <f t="shared" si="26"/>
        <v>29.295987887963665</v>
      </c>
      <c r="AK80" s="105">
        <f t="shared" si="27"/>
        <v>28.376205787781352</v>
      </c>
      <c r="AL80" s="108"/>
      <c r="AM80" s="105">
        <f t="shared" si="28"/>
        <v>32.898041185334002</v>
      </c>
      <c r="AN80" s="105">
        <f t="shared" si="29"/>
        <v>35.889872173058009</v>
      </c>
      <c r="AO80" s="105">
        <f t="shared" si="30"/>
        <v>29.774127310061605</v>
      </c>
      <c r="AP80" s="108"/>
      <c r="AQ80" s="105">
        <f t="shared" si="31"/>
        <v>34.892787524366469</v>
      </c>
      <c r="AR80" s="105">
        <f t="shared" si="32"/>
        <v>37.452229299363054</v>
      </c>
      <c r="AS80" s="105">
        <f t="shared" si="33"/>
        <v>32.228116710875334</v>
      </c>
      <c r="AT80" s="108"/>
      <c r="AU80" s="105">
        <f t="shared" si="34"/>
        <v>38.964901844140392</v>
      </c>
      <c r="AV80" s="105">
        <f t="shared" si="35"/>
        <v>40.076824583866838</v>
      </c>
      <c r="AW80" s="105">
        <f t="shared" si="36"/>
        <v>38</v>
      </c>
      <c r="AX80" s="108"/>
      <c r="AY80" s="105">
        <f t="shared" si="37"/>
        <v>26.463104325699742</v>
      </c>
      <c r="AZ80" s="105">
        <f t="shared" si="38"/>
        <v>23.517786561264824</v>
      </c>
      <c r="BA80" s="105">
        <f t="shared" si="39"/>
        <v>28.677563150074292</v>
      </c>
      <c r="BB80" s="146"/>
      <c r="BC80" s="105">
        <f t="shared" si="40"/>
        <v>9.2485549132947966</v>
      </c>
      <c r="BD80" s="105">
        <f t="shared" si="41"/>
        <v>12.048192771084338</v>
      </c>
      <c r="BE80" s="105">
        <f t="shared" si="42"/>
        <v>6.666666666666667</v>
      </c>
    </row>
    <row r="81" spans="1:58" ht="15" customHeight="1" x14ac:dyDescent="0.2">
      <c r="A81" s="110" t="s">
        <v>99</v>
      </c>
      <c r="B81" s="175">
        <f>+'C56-C61'!B81+'C67-C72'!B81</f>
        <v>2432</v>
      </c>
      <c r="C81" s="175">
        <f>+'C56-C61'!C81+'C67-C72'!C81</f>
        <v>1355</v>
      </c>
      <c r="D81" s="175">
        <f>+'C56-C61'!D81+'C67-C72'!D81</f>
        <v>1077</v>
      </c>
      <c r="E81" s="121"/>
      <c r="F81" s="175">
        <f>+'C56-C61'!F81+'C67-C72'!F81</f>
        <v>528</v>
      </c>
      <c r="G81" s="175">
        <f>+'C56-C61'!G81+'C67-C72'!G81</f>
        <v>311</v>
      </c>
      <c r="H81" s="175">
        <f>+'C56-C61'!H81+'C67-C72'!H81</f>
        <v>217</v>
      </c>
      <c r="I81" s="121"/>
      <c r="J81" s="175">
        <f>+'C56-C61'!J81+'C67-C72'!J81</f>
        <v>577</v>
      </c>
      <c r="K81" s="175">
        <f>+'C56-C61'!K81+'C67-C72'!K81</f>
        <v>317</v>
      </c>
      <c r="L81" s="175">
        <f>+'C56-C61'!L81+'C67-C72'!L81</f>
        <v>260</v>
      </c>
      <c r="M81" s="121"/>
      <c r="N81" s="175">
        <f>+'C56-C61'!N81+'C67-C72'!N81</f>
        <v>415</v>
      </c>
      <c r="O81" s="175">
        <f>+'C56-C61'!O81+'C67-C72'!O81</f>
        <v>247</v>
      </c>
      <c r="P81" s="175">
        <f>+'C56-C61'!P81+'C67-C72'!P81</f>
        <v>168</v>
      </c>
      <c r="Q81" s="121"/>
      <c r="R81" s="175">
        <f>+'C56-C61'!R81+'C67-C72'!R81</f>
        <v>490</v>
      </c>
      <c r="S81" s="175">
        <f>+'C56-C61'!S81+'C67-C72'!S81</f>
        <v>262</v>
      </c>
      <c r="T81" s="175">
        <f>+'C56-C61'!T81+'C67-C72'!T81</f>
        <v>228</v>
      </c>
      <c r="U81" s="121"/>
      <c r="V81" s="175">
        <f>+'C56-C61'!V81+'C67-C72'!V81</f>
        <v>320</v>
      </c>
      <c r="W81" s="175">
        <f>+'C56-C61'!W81+'C67-C72'!W81</f>
        <v>161</v>
      </c>
      <c r="X81" s="175">
        <f>+'C56-C61'!X81+'C67-C72'!X81</f>
        <v>159</v>
      </c>
      <c r="Y81" s="121"/>
      <c r="Z81" s="175">
        <f>+'C56-C61'!Z81+'C67-C72'!Z81</f>
        <v>102</v>
      </c>
      <c r="AA81" s="175">
        <f>+'C56-C61'!AA81+'C67-C72'!AA81</f>
        <v>57</v>
      </c>
      <c r="AB81" s="175">
        <f>+'C56-C61'!AB81+'C67-C72'!AB81</f>
        <v>45</v>
      </c>
      <c r="AD81" s="110" t="s">
        <v>99</v>
      </c>
      <c r="AE81" s="105">
        <f t="shared" si="22"/>
        <v>28.411214953271031</v>
      </c>
      <c r="AF81" s="105">
        <f t="shared" si="23"/>
        <v>32.033096926713952</v>
      </c>
      <c r="AG81" s="105">
        <f t="shared" si="24"/>
        <v>24.872979214780599</v>
      </c>
      <c r="AH81" s="146"/>
      <c r="AI81" s="105">
        <f t="shared" si="25"/>
        <v>24.512534818941504</v>
      </c>
      <c r="AJ81" s="105">
        <f t="shared" si="26"/>
        <v>28.093947606142727</v>
      </c>
      <c r="AK81" s="105">
        <f t="shared" si="27"/>
        <v>20.725883476599812</v>
      </c>
      <c r="AL81" s="108"/>
      <c r="AM81" s="105">
        <f t="shared" si="28"/>
        <v>31.307650569723279</v>
      </c>
      <c r="AN81" s="105">
        <f t="shared" si="29"/>
        <v>34.419109663409337</v>
      </c>
      <c r="AO81" s="105">
        <f t="shared" si="30"/>
        <v>28.199566160520607</v>
      </c>
      <c r="AP81" s="108"/>
      <c r="AQ81" s="105">
        <f t="shared" si="31"/>
        <v>26.84346701164295</v>
      </c>
      <c r="AR81" s="105">
        <f t="shared" si="32"/>
        <v>30.875000000000004</v>
      </c>
      <c r="AS81" s="105">
        <f t="shared" si="33"/>
        <v>22.520107238605899</v>
      </c>
      <c r="AT81" s="108"/>
      <c r="AU81" s="105">
        <f t="shared" si="34"/>
        <v>34.950071326676174</v>
      </c>
      <c r="AV81" s="105">
        <f t="shared" si="35"/>
        <v>39.162929745889386</v>
      </c>
      <c r="AW81" s="105">
        <f t="shared" si="36"/>
        <v>31.105047748976805</v>
      </c>
      <c r="AX81" s="108"/>
      <c r="AY81" s="105">
        <f t="shared" si="37"/>
        <v>26.71118530884808</v>
      </c>
      <c r="AZ81" s="105">
        <f t="shared" si="38"/>
        <v>30.149812734082399</v>
      </c>
      <c r="BA81" s="105">
        <f t="shared" si="39"/>
        <v>23.945783132530121</v>
      </c>
      <c r="BB81" s="146"/>
      <c r="BC81" s="105">
        <v>0</v>
      </c>
      <c r="BD81" s="105">
        <v>0</v>
      </c>
      <c r="BE81" s="105">
        <v>0</v>
      </c>
    </row>
    <row r="82" spans="1:58" ht="15" customHeight="1" x14ac:dyDescent="0.2">
      <c r="A82" s="110" t="s">
        <v>100</v>
      </c>
      <c r="B82" s="175">
        <f>+'C56-C61'!B82+'C67-C72'!B82</f>
        <v>1199</v>
      </c>
      <c r="C82" s="175">
        <f>+'C56-C61'!C82+'C67-C72'!C82</f>
        <v>637</v>
      </c>
      <c r="D82" s="175">
        <f>+'C56-C61'!D82+'C67-C72'!D82</f>
        <v>562</v>
      </c>
      <c r="E82" s="121"/>
      <c r="F82" s="175">
        <f>+'C56-C61'!F82+'C67-C72'!F82</f>
        <v>332</v>
      </c>
      <c r="G82" s="175">
        <f>+'C56-C61'!G82+'C67-C72'!G82</f>
        <v>169</v>
      </c>
      <c r="H82" s="175">
        <f>+'C56-C61'!H82+'C67-C72'!H82</f>
        <v>163</v>
      </c>
      <c r="I82" s="121"/>
      <c r="J82" s="175">
        <f>+'C56-C61'!J82+'C67-C72'!J82</f>
        <v>322</v>
      </c>
      <c r="K82" s="175">
        <f>+'C56-C61'!K82+'C67-C72'!K82</f>
        <v>182</v>
      </c>
      <c r="L82" s="175">
        <f>+'C56-C61'!L82+'C67-C72'!L82</f>
        <v>140</v>
      </c>
      <c r="M82" s="121"/>
      <c r="N82" s="175">
        <f>+'C56-C61'!N82+'C67-C72'!N82</f>
        <v>160</v>
      </c>
      <c r="O82" s="175">
        <f>+'C56-C61'!O82+'C67-C72'!O82</f>
        <v>72</v>
      </c>
      <c r="P82" s="175">
        <f>+'C56-C61'!P82+'C67-C72'!P82</f>
        <v>88</v>
      </c>
      <c r="Q82" s="121"/>
      <c r="R82" s="175">
        <f>+'C56-C61'!R82+'C67-C72'!R82</f>
        <v>160</v>
      </c>
      <c r="S82" s="175">
        <f>+'C56-C61'!S82+'C67-C72'!S82</f>
        <v>78</v>
      </c>
      <c r="T82" s="175">
        <f>+'C56-C61'!T82+'C67-C72'!T82</f>
        <v>82</v>
      </c>
      <c r="U82" s="121"/>
      <c r="V82" s="175">
        <f>+'C56-C61'!V82+'C67-C72'!V82</f>
        <v>114</v>
      </c>
      <c r="W82" s="175">
        <f>+'C56-C61'!W82+'C67-C72'!W82</f>
        <v>76</v>
      </c>
      <c r="X82" s="175">
        <f>+'C56-C61'!X82+'C67-C72'!X82</f>
        <v>38</v>
      </c>
      <c r="Y82" s="121"/>
      <c r="Z82" s="175">
        <f>+'C56-C61'!Z82+'C67-C72'!Z82</f>
        <v>111</v>
      </c>
      <c r="AA82" s="175">
        <f>+'C56-C61'!AA82+'C67-C72'!AA82</f>
        <v>60</v>
      </c>
      <c r="AB82" s="175">
        <f>+'C56-C61'!AB82+'C67-C72'!AB82</f>
        <v>51</v>
      </c>
      <c r="AD82" s="110" t="s">
        <v>100</v>
      </c>
      <c r="AE82" s="105">
        <f t="shared" si="22"/>
        <v>30.087829360100375</v>
      </c>
      <c r="AF82" s="105">
        <f t="shared" si="23"/>
        <v>32.026143790849673</v>
      </c>
      <c r="AG82" s="105">
        <f t="shared" si="24"/>
        <v>28.1563126252505</v>
      </c>
      <c r="AH82" s="146"/>
      <c r="AI82" s="105">
        <f t="shared" si="25"/>
        <v>31.057062675397567</v>
      </c>
      <c r="AJ82" s="105">
        <f t="shared" si="26"/>
        <v>31.588785046728972</v>
      </c>
      <c r="AK82" s="105">
        <f t="shared" si="27"/>
        <v>30.524344569288392</v>
      </c>
      <c r="AL82" s="108"/>
      <c r="AM82" s="105">
        <f t="shared" si="28"/>
        <v>36.549375709421113</v>
      </c>
      <c r="AN82" s="105">
        <f t="shared" si="29"/>
        <v>40.7158836689038</v>
      </c>
      <c r="AO82" s="105">
        <f t="shared" si="30"/>
        <v>32.258064516129032</v>
      </c>
      <c r="AP82" s="108"/>
      <c r="AQ82" s="105">
        <f t="shared" si="31"/>
        <v>23.703703703703706</v>
      </c>
      <c r="AR82" s="105">
        <f t="shared" si="32"/>
        <v>21.621621621621621</v>
      </c>
      <c r="AS82" s="105">
        <f t="shared" si="33"/>
        <v>25.730994152046783</v>
      </c>
      <c r="AT82" s="108"/>
      <c r="AU82" s="105">
        <f t="shared" si="34"/>
        <v>27.633851468048359</v>
      </c>
      <c r="AV82" s="105">
        <f t="shared" si="35"/>
        <v>26.621160409556317</v>
      </c>
      <c r="AW82" s="105">
        <f t="shared" si="36"/>
        <v>28.671328671328673</v>
      </c>
      <c r="AX82" s="108"/>
      <c r="AY82" s="105">
        <f t="shared" si="37"/>
        <v>22.709163346613543</v>
      </c>
      <c r="AZ82" s="105">
        <f t="shared" si="38"/>
        <v>30.76923076923077</v>
      </c>
      <c r="BA82" s="105">
        <f t="shared" si="39"/>
        <v>14.901960784313726</v>
      </c>
      <c r="BB82" s="146"/>
      <c r="BC82" s="105">
        <f t="shared" ref="BC82:BE87" si="43">+Z82/(Z82+Z36+Z129)*100</f>
        <v>39.784946236559136</v>
      </c>
      <c r="BD82" s="105">
        <f t="shared" si="43"/>
        <v>44.776119402985074</v>
      </c>
      <c r="BE82" s="105">
        <f t="shared" si="43"/>
        <v>35.172413793103445</v>
      </c>
    </row>
    <row r="83" spans="1:58" ht="15" customHeight="1" x14ac:dyDescent="0.2">
      <c r="A83" s="110" t="s">
        <v>101</v>
      </c>
      <c r="B83" s="175">
        <f>+'C56-C61'!B83+'C67-C72'!B83</f>
        <v>1728</v>
      </c>
      <c r="C83" s="175">
        <f>+'C56-C61'!C83+'C67-C72'!C83</f>
        <v>920</v>
      </c>
      <c r="D83" s="175">
        <f>+'C56-C61'!D83+'C67-C72'!D83</f>
        <v>808</v>
      </c>
      <c r="E83" s="121"/>
      <c r="F83" s="175">
        <f>+'C56-C61'!F83+'C67-C72'!F83</f>
        <v>484</v>
      </c>
      <c r="G83" s="175">
        <f>+'C56-C61'!G83+'C67-C72'!G83</f>
        <v>254</v>
      </c>
      <c r="H83" s="175">
        <f>+'C56-C61'!H83+'C67-C72'!H83</f>
        <v>230</v>
      </c>
      <c r="I83" s="121"/>
      <c r="J83" s="175">
        <f>+'C56-C61'!J83+'C67-C72'!J83</f>
        <v>416</v>
      </c>
      <c r="K83" s="175">
        <f>+'C56-C61'!K83+'C67-C72'!K83</f>
        <v>229</v>
      </c>
      <c r="L83" s="175">
        <f>+'C56-C61'!L83+'C67-C72'!L83</f>
        <v>187</v>
      </c>
      <c r="M83" s="121"/>
      <c r="N83" s="175">
        <f>+'C56-C61'!N83+'C67-C72'!N83</f>
        <v>281</v>
      </c>
      <c r="O83" s="175">
        <f>+'C56-C61'!O83+'C67-C72'!O83</f>
        <v>164</v>
      </c>
      <c r="P83" s="175">
        <f>+'C56-C61'!P83+'C67-C72'!P83</f>
        <v>117</v>
      </c>
      <c r="Q83" s="121"/>
      <c r="R83" s="175">
        <f>+'C56-C61'!R83+'C67-C72'!R83</f>
        <v>365</v>
      </c>
      <c r="S83" s="175">
        <f>+'C56-C61'!S83+'C67-C72'!S83</f>
        <v>183</v>
      </c>
      <c r="T83" s="175">
        <f>+'C56-C61'!T83+'C67-C72'!T83</f>
        <v>182</v>
      </c>
      <c r="U83" s="121"/>
      <c r="V83" s="175">
        <f>+'C56-C61'!V83+'C67-C72'!V83</f>
        <v>150</v>
      </c>
      <c r="W83" s="175">
        <f>+'C56-C61'!W83+'C67-C72'!W83</f>
        <v>73</v>
      </c>
      <c r="X83" s="175">
        <f>+'C56-C61'!X83+'C67-C72'!X83</f>
        <v>77</v>
      </c>
      <c r="Y83" s="121"/>
      <c r="Z83" s="175">
        <f>+'C56-C61'!Z83+'C67-C72'!Z83</f>
        <v>32</v>
      </c>
      <c r="AA83" s="175">
        <f>+'C56-C61'!AA83+'C67-C72'!AA83</f>
        <v>17</v>
      </c>
      <c r="AB83" s="175">
        <f>+'C56-C61'!AB83+'C67-C72'!AB83</f>
        <v>15</v>
      </c>
      <c r="AD83" s="110" t="s">
        <v>101</v>
      </c>
      <c r="AE83" s="105">
        <f t="shared" si="22"/>
        <v>33.294797687861269</v>
      </c>
      <c r="AF83" s="105">
        <f t="shared" si="23"/>
        <v>35.411855273287145</v>
      </c>
      <c r="AG83" s="105">
        <f t="shared" si="24"/>
        <v>31.172839506172838</v>
      </c>
      <c r="AH83" s="146"/>
      <c r="AI83" s="105">
        <f t="shared" si="25"/>
        <v>34.301913536498937</v>
      </c>
      <c r="AJ83" s="105">
        <f t="shared" si="26"/>
        <v>34.890109890109891</v>
      </c>
      <c r="AK83" s="105">
        <f t="shared" si="27"/>
        <v>33.674963396778921</v>
      </c>
      <c r="AL83" s="108"/>
      <c r="AM83" s="105">
        <f t="shared" si="28"/>
        <v>35.016835016835017</v>
      </c>
      <c r="AN83" s="105">
        <f t="shared" si="29"/>
        <v>36.349206349206348</v>
      </c>
      <c r="AO83" s="105">
        <f t="shared" si="30"/>
        <v>33.512544802867382</v>
      </c>
      <c r="AP83" s="108"/>
      <c r="AQ83" s="105">
        <f t="shared" si="31"/>
        <v>29.830148619957537</v>
      </c>
      <c r="AR83" s="105">
        <f t="shared" si="32"/>
        <v>35.344827586206897</v>
      </c>
      <c r="AS83" s="105">
        <f t="shared" si="33"/>
        <v>24.476987447698743</v>
      </c>
      <c r="AT83" s="108"/>
      <c r="AU83" s="105">
        <f t="shared" si="34"/>
        <v>41.954022988505749</v>
      </c>
      <c r="AV83" s="105">
        <f t="shared" si="35"/>
        <v>44.743276283618584</v>
      </c>
      <c r="AW83" s="105">
        <f t="shared" si="36"/>
        <v>39.479392624728845</v>
      </c>
      <c r="AX83" s="108"/>
      <c r="AY83" s="105">
        <f t="shared" si="37"/>
        <v>21.897810218978105</v>
      </c>
      <c r="AZ83" s="105">
        <f t="shared" si="38"/>
        <v>22.530864197530864</v>
      </c>
      <c r="BA83" s="105">
        <f t="shared" si="39"/>
        <v>21.329639889196674</v>
      </c>
      <c r="BB83" s="146"/>
      <c r="BC83" s="105">
        <f t="shared" si="43"/>
        <v>34.042553191489361</v>
      </c>
      <c r="BD83" s="105">
        <f t="shared" si="43"/>
        <v>39.534883720930232</v>
      </c>
      <c r="BE83" s="105">
        <f t="shared" si="43"/>
        <v>29.411764705882355</v>
      </c>
    </row>
    <row r="84" spans="1:58" ht="15" customHeight="1" x14ac:dyDescent="0.2">
      <c r="A84" s="110" t="s">
        <v>102</v>
      </c>
      <c r="B84" s="175">
        <f>+'C56-C61'!B84+'C67-C72'!B84</f>
        <v>548</v>
      </c>
      <c r="C84" s="175">
        <f>+'C56-C61'!C84+'C67-C72'!C84</f>
        <v>290</v>
      </c>
      <c r="D84" s="175">
        <f>+'C56-C61'!D84+'C67-C72'!D84</f>
        <v>258</v>
      </c>
      <c r="E84" s="121"/>
      <c r="F84" s="175">
        <f>+'C56-C61'!F84+'C67-C72'!F84</f>
        <v>125</v>
      </c>
      <c r="G84" s="175">
        <f>+'C56-C61'!G84+'C67-C72'!G84</f>
        <v>72</v>
      </c>
      <c r="H84" s="175">
        <f>+'C56-C61'!H84+'C67-C72'!H84</f>
        <v>53</v>
      </c>
      <c r="I84" s="121"/>
      <c r="J84" s="175">
        <f>+'C56-C61'!J84+'C67-C72'!J84</f>
        <v>132</v>
      </c>
      <c r="K84" s="175">
        <f>+'C56-C61'!K84+'C67-C72'!K84</f>
        <v>68</v>
      </c>
      <c r="L84" s="175">
        <f>+'C56-C61'!L84+'C67-C72'!L84</f>
        <v>64</v>
      </c>
      <c r="M84" s="121"/>
      <c r="N84" s="175">
        <f>+'C56-C61'!N84+'C67-C72'!N84</f>
        <v>107</v>
      </c>
      <c r="O84" s="175">
        <f>+'C56-C61'!O84+'C67-C72'!O84</f>
        <v>60</v>
      </c>
      <c r="P84" s="175">
        <f>+'C56-C61'!P84+'C67-C72'!P84</f>
        <v>47</v>
      </c>
      <c r="Q84" s="121"/>
      <c r="R84" s="175">
        <f>+'C56-C61'!R84+'C67-C72'!R84</f>
        <v>111</v>
      </c>
      <c r="S84" s="175">
        <f>+'C56-C61'!S84+'C67-C72'!S84</f>
        <v>58</v>
      </c>
      <c r="T84" s="175">
        <f>+'C56-C61'!T84+'C67-C72'!T84</f>
        <v>53</v>
      </c>
      <c r="U84" s="121"/>
      <c r="V84" s="175">
        <f>+'C56-C61'!V84+'C67-C72'!V84</f>
        <v>66</v>
      </c>
      <c r="W84" s="175">
        <f>+'C56-C61'!W84+'C67-C72'!W84</f>
        <v>30</v>
      </c>
      <c r="X84" s="175">
        <f>+'C56-C61'!X84+'C67-C72'!X84</f>
        <v>36</v>
      </c>
      <c r="Y84" s="121"/>
      <c r="Z84" s="175">
        <f>+'C56-C61'!Z84+'C67-C72'!Z84</f>
        <v>7</v>
      </c>
      <c r="AA84" s="175">
        <f>+'C56-C61'!AA84+'C67-C72'!AA84</f>
        <v>2</v>
      </c>
      <c r="AB84" s="175">
        <f>+'C56-C61'!AB84+'C67-C72'!AB84</f>
        <v>5</v>
      </c>
      <c r="AD84" s="110" t="s">
        <v>102</v>
      </c>
      <c r="AE84" s="105">
        <f t="shared" si="22"/>
        <v>32.103104862331577</v>
      </c>
      <c r="AF84" s="105">
        <f t="shared" si="23"/>
        <v>34.772182254196643</v>
      </c>
      <c r="AG84" s="105">
        <f t="shared" si="24"/>
        <v>29.553264604810998</v>
      </c>
      <c r="AH84" s="146"/>
      <c r="AI84" s="105">
        <f t="shared" si="25"/>
        <v>27.716186252771617</v>
      </c>
      <c r="AJ84" s="105">
        <f t="shared" si="26"/>
        <v>31.03448275862069</v>
      </c>
      <c r="AK84" s="105">
        <f t="shared" si="27"/>
        <v>24.200913242009133</v>
      </c>
      <c r="AL84" s="108"/>
      <c r="AM84" s="105">
        <f t="shared" si="28"/>
        <v>36.464088397790057</v>
      </c>
      <c r="AN84" s="105">
        <f t="shared" si="29"/>
        <v>36.55913978494624</v>
      </c>
      <c r="AO84" s="105">
        <f t="shared" si="30"/>
        <v>36.363636363636367</v>
      </c>
      <c r="AP84" s="108"/>
      <c r="AQ84" s="105">
        <f t="shared" si="31"/>
        <v>35.785953177257525</v>
      </c>
      <c r="AR84" s="105">
        <f t="shared" si="32"/>
        <v>39.473684210526315</v>
      </c>
      <c r="AS84" s="105">
        <f t="shared" si="33"/>
        <v>31.972789115646261</v>
      </c>
      <c r="AT84" s="108"/>
      <c r="AU84" s="105">
        <f t="shared" si="34"/>
        <v>40.808823529411761</v>
      </c>
      <c r="AV84" s="105">
        <f t="shared" si="35"/>
        <v>43.939393939393938</v>
      </c>
      <c r="AW84" s="105">
        <f t="shared" si="36"/>
        <v>37.857142857142854</v>
      </c>
      <c r="AX84" s="108"/>
      <c r="AY84" s="105">
        <f t="shared" si="37"/>
        <v>30.841121495327101</v>
      </c>
      <c r="AZ84" s="105">
        <f t="shared" si="38"/>
        <v>36.144578313253014</v>
      </c>
      <c r="BA84" s="105">
        <f t="shared" si="39"/>
        <v>27.480916030534353</v>
      </c>
      <c r="BB84" s="146"/>
      <c r="BC84" s="105">
        <f t="shared" si="43"/>
        <v>6.4220183486238538</v>
      </c>
      <c r="BD84" s="105">
        <f t="shared" si="43"/>
        <v>4.0816326530612246</v>
      </c>
      <c r="BE84" s="105">
        <f t="shared" si="43"/>
        <v>8.3333333333333321</v>
      </c>
    </row>
    <row r="85" spans="1:58" ht="15" customHeight="1" x14ac:dyDescent="0.2">
      <c r="A85" s="110" t="s">
        <v>103</v>
      </c>
      <c r="B85" s="175">
        <f>+'C56-C61'!B85+'C67-C72'!B85</f>
        <v>4074</v>
      </c>
      <c r="C85" s="175">
        <f>+'C56-C61'!C85+'C67-C72'!C85</f>
        <v>2092</v>
      </c>
      <c r="D85" s="175">
        <f>+'C56-C61'!D85+'C67-C72'!D85</f>
        <v>1982</v>
      </c>
      <c r="E85" s="121"/>
      <c r="F85" s="175">
        <f>+'C56-C61'!F85+'C67-C72'!F85</f>
        <v>1000</v>
      </c>
      <c r="G85" s="175">
        <f>+'C56-C61'!G85+'C67-C72'!G85</f>
        <v>555</v>
      </c>
      <c r="H85" s="175">
        <f>+'C56-C61'!H85+'C67-C72'!H85</f>
        <v>445</v>
      </c>
      <c r="I85" s="121"/>
      <c r="J85" s="175">
        <f>+'C56-C61'!J85+'C67-C72'!J85</f>
        <v>1034</v>
      </c>
      <c r="K85" s="175">
        <f>+'C56-C61'!K85+'C67-C72'!K85</f>
        <v>533</v>
      </c>
      <c r="L85" s="175">
        <f>+'C56-C61'!L85+'C67-C72'!L85</f>
        <v>501</v>
      </c>
      <c r="M85" s="121"/>
      <c r="N85" s="175">
        <f>+'C56-C61'!N85+'C67-C72'!N85</f>
        <v>724</v>
      </c>
      <c r="O85" s="175">
        <f>+'C56-C61'!O85+'C67-C72'!O85</f>
        <v>356</v>
      </c>
      <c r="P85" s="175">
        <f>+'C56-C61'!P85+'C67-C72'!P85</f>
        <v>368</v>
      </c>
      <c r="Q85" s="121"/>
      <c r="R85" s="175">
        <f>+'C56-C61'!R85+'C67-C72'!R85</f>
        <v>773</v>
      </c>
      <c r="S85" s="175">
        <f>+'C56-C61'!S85+'C67-C72'!S85</f>
        <v>369</v>
      </c>
      <c r="T85" s="175">
        <f>+'C56-C61'!T85+'C67-C72'!T85</f>
        <v>404</v>
      </c>
      <c r="U85" s="121"/>
      <c r="V85" s="175">
        <f>+'C56-C61'!V85+'C67-C72'!V85</f>
        <v>450</v>
      </c>
      <c r="W85" s="175">
        <f>+'C56-C61'!W85+'C67-C72'!W85</f>
        <v>233</v>
      </c>
      <c r="X85" s="175">
        <f>+'C56-C61'!X85+'C67-C72'!X85</f>
        <v>217</v>
      </c>
      <c r="Y85" s="121"/>
      <c r="Z85" s="175">
        <f>+'C56-C61'!Z85+'C67-C72'!Z85</f>
        <v>93</v>
      </c>
      <c r="AA85" s="175">
        <f>+'C56-C61'!AA85+'C67-C72'!AA85</f>
        <v>46</v>
      </c>
      <c r="AB85" s="175">
        <f>+'C56-C61'!AB85+'C67-C72'!AB85</f>
        <v>47</v>
      </c>
      <c r="AD85" s="110" t="s">
        <v>103</v>
      </c>
      <c r="AE85" s="105">
        <f t="shared" si="22"/>
        <v>29.960288277687898</v>
      </c>
      <c r="AF85" s="105">
        <f t="shared" si="23"/>
        <v>31.601208459214504</v>
      </c>
      <c r="AG85" s="105">
        <f t="shared" si="24"/>
        <v>28.403554026941819</v>
      </c>
      <c r="AH85" s="146"/>
      <c r="AI85" s="105">
        <f t="shared" si="25"/>
        <v>27.218290691344581</v>
      </c>
      <c r="AJ85" s="105">
        <f t="shared" si="26"/>
        <v>28.90625</v>
      </c>
      <c r="AK85" s="105">
        <f t="shared" si="27"/>
        <v>25.37058152793615</v>
      </c>
      <c r="AL85" s="108"/>
      <c r="AM85" s="105">
        <f t="shared" si="28"/>
        <v>34.956051386071671</v>
      </c>
      <c r="AN85" s="105">
        <f t="shared" si="29"/>
        <v>36.382252559726965</v>
      </c>
      <c r="AO85" s="105">
        <f t="shared" si="30"/>
        <v>33.556597454789014</v>
      </c>
      <c r="AP85" s="108"/>
      <c r="AQ85" s="105">
        <f t="shared" si="31"/>
        <v>30.369127516778523</v>
      </c>
      <c r="AR85" s="105">
        <f t="shared" si="32"/>
        <v>31.672597864768683</v>
      </c>
      <c r="AS85" s="105">
        <f t="shared" si="33"/>
        <v>29.206349206349209</v>
      </c>
      <c r="AT85" s="108"/>
      <c r="AU85" s="105">
        <f t="shared" si="34"/>
        <v>33.992963940193491</v>
      </c>
      <c r="AV85" s="105">
        <f t="shared" si="35"/>
        <v>35.652173913043477</v>
      </c>
      <c r="AW85" s="105">
        <f t="shared" si="36"/>
        <v>32.606941081517355</v>
      </c>
      <c r="AX85" s="108"/>
      <c r="AY85" s="105">
        <f t="shared" si="37"/>
        <v>25.041736227045075</v>
      </c>
      <c r="AZ85" s="105">
        <f t="shared" si="38"/>
        <v>27.315357561547483</v>
      </c>
      <c r="BA85" s="105">
        <f t="shared" si="39"/>
        <v>22.987288135593221</v>
      </c>
      <c r="BB85" s="146"/>
      <c r="BC85" s="105">
        <f t="shared" si="43"/>
        <v>18.199608610567513</v>
      </c>
      <c r="BD85" s="105">
        <f t="shared" si="43"/>
        <v>20.627802690582961</v>
      </c>
      <c r="BE85" s="105">
        <f t="shared" si="43"/>
        <v>16.319444444444446</v>
      </c>
    </row>
    <row r="86" spans="1:58" ht="15" customHeight="1" x14ac:dyDescent="0.2">
      <c r="A86" s="110" t="s">
        <v>104</v>
      </c>
      <c r="B86" s="175">
        <f>+'C56-C61'!B86+'C67-C72'!B86</f>
        <v>3603</v>
      </c>
      <c r="C86" s="175">
        <f>+'C56-C61'!C86+'C67-C72'!C86</f>
        <v>1933</v>
      </c>
      <c r="D86" s="175">
        <f>+'C56-C61'!D86+'C67-C72'!D86</f>
        <v>1670</v>
      </c>
      <c r="E86" s="121"/>
      <c r="F86" s="175">
        <f>+'C56-C61'!F86+'C67-C72'!F86</f>
        <v>794</v>
      </c>
      <c r="G86" s="175">
        <f>+'C56-C61'!G86+'C67-C72'!G86</f>
        <v>465</v>
      </c>
      <c r="H86" s="175">
        <f>+'C56-C61'!H86+'C67-C72'!H86</f>
        <v>329</v>
      </c>
      <c r="I86" s="121"/>
      <c r="J86" s="175">
        <f>+'C56-C61'!J86+'C67-C72'!J86</f>
        <v>849</v>
      </c>
      <c r="K86" s="175">
        <f>+'C56-C61'!K86+'C67-C72'!K86</f>
        <v>441</v>
      </c>
      <c r="L86" s="175">
        <f>+'C56-C61'!L86+'C67-C72'!L86</f>
        <v>408</v>
      </c>
      <c r="M86" s="121"/>
      <c r="N86" s="175">
        <f>+'C56-C61'!N86+'C67-C72'!N86</f>
        <v>616</v>
      </c>
      <c r="O86" s="175">
        <f>+'C56-C61'!O86+'C67-C72'!O86</f>
        <v>340</v>
      </c>
      <c r="P86" s="175">
        <f>+'C56-C61'!P86+'C67-C72'!P86</f>
        <v>276</v>
      </c>
      <c r="Q86" s="121"/>
      <c r="R86" s="175">
        <f>+'C56-C61'!R86+'C67-C72'!R86</f>
        <v>826</v>
      </c>
      <c r="S86" s="175">
        <f>+'C56-C61'!S86+'C67-C72'!S86</f>
        <v>398</v>
      </c>
      <c r="T86" s="175">
        <f>+'C56-C61'!T86+'C67-C72'!T86</f>
        <v>428</v>
      </c>
      <c r="U86" s="121"/>
      <c r="V86" s="175">
        <f>+'C56-C61'!V86+'C67-C72'!V86</f>
        <v>422</v>
      </c>
      <c r="W86" s="175">
        <f>+'C56-C61'!W86+'C67-C72'!W86</f>
        <v>226</v>
      </c>
      <c r="X86" s="175">
        <f>+'C56-C61'!X86+'C67-C72'!X86</f>
        <v>196</v>
      </c>
      <c r="Y86" s="121"/>
      <c r="Z86" s="175">
        <f>+'C56-C61'!Z86+'C67-C72'!Z86</f>
        <v>96</v>
      </c>
      <c r="AA86" s="175">
        <f>+'C56-C61'!AA86+'C67-C72'!AA86</f>
        <v>63</v>
      </c>
      <c r="AB86" s="175">
        <f>+'C56-C61'!AB86+'C67-C72'!AB86</f>
        <v>33</v>
      </c>
      <c r="AD86" s="110" t="s">
        <v>104</v>
      </c>
      <c r="AE86" s="105">
        <f t="shared" si="22"/>
        <v>31.365891877774878</v>
      </c>
      <c r="AF86" s="105">
        <f t="shared" si="23"/>
        <v>33.98382559774965</v>
      </c>
      <c r="AG86" s="105">
        <f t="shared" si="24"/>
        <v>28.798068632522849</v>
      </c>
      <c r="AH86" s="146"/>
      <c r="AI86" s="105">
        <f t="shared" si="25"/>
        <v>26.815265113137453</v>
      </c>
      <c r="AJ86" s="105">
        <f t="shared" si="26"/>
        <v>30.038759689922479</v>
      </c>
      <c r="AK86" s="105">
        <f t="shared" si="27"/>
        <v>23.283793347487617</v>
      </c>
      <c r="AL86" s="108"/>
      <c r="AM86" s="105">
        <f t="shared" si="28"/>
        <v>33.973589435774308</v>
      </c>
      <c r="AN86" s="105">
        <f t="shared" si="29"/>
        <v>35.055643879173296</v>
      </c>
      <c r="AO86" s="105">
        <f t="shared" si="30"/>
        <v>32.87671232876712</v>
      </c>
      <c r="AP86" s="108"/>
      <c r="AQ86" s="105">
        <f t="shared" si="31"/>
        <v>29.44550669216061</v>
      </c>
      <c r="AR86" s="105">
        <f t="shared" si="32"/>
        <v>33.864541832669318</v>
      </c>
      <c r="AS86" s="105">
        <f t="shared" si="33"/>
        <v>25.367647058823529</v>
      </c>
      <c r="AT86" s="108"/>
      <c r="AU86" s="105">
        <f t="shared" si="34"/>
        <v>40.33203125</v>
      </c>
      <c r="AV86" s="105">
        <f t="shared" si="35"/>
        <v>40.406091370558379</v>
      </c>
      <c r="AW86" s="105">
        <f t="shared" si="36"/>
        <v>40.263405456255882</v>
      </c>
      <c r="AX86" s="108"/>
      <c r="AY86" s="105">
        <f t="shared" si="37"/>
        <v>27.836411609498679</v>
      </c>
      <c r="AZ86" s="105">
        <f t="shared" si="38"/>
        <v>32.424677187948348</v>
      </c>
      <c r="BA86" s="105">
        <f t="shared" si="39"/>
        <v>23.931623931623932</v>
      </c>
      <c r="BB86" s="146"/>
      <c r="BC86" s="105">
        <f t="shared" si="43"/>
        <v>25.876010781671159</v>
      </c>
      <c r="BD86" s="105">
        <f t="shared" si="43"/>
        <v>32.142857142857146</v>
      </c>
      <c r="BE86" s="105">
        <f t="shared" si="43"/>
        <v>18.857142857142858</v>
      </c>
    </row>
    <row r="87" spans="1:58" ht="15" customHeight="1" thickBot="1" x14ac:dyDescent="0.25">
      <c r="A87" s="125" t="s">
        <v>105</v>
      </c>
      <c r="B87" s="123">
        <f>+'C56-C61'!B87+'C67-C72'!B87</f>
        <v>547</v>
      </c>
      <c r="C87" s="123">
        <f>+'C56-C61'!C87+'C67-C72'!C87</f>
        <v>289</v>
      </c>
      <c r="D87" s="123">
        <f>+'C56-C61'!D87+'C67-C72'!D87</f>
        <v>258</v>
      </c>
      <c r="E87" s="123"/>
      <c r="F87" s="123">
        <f>+'C56-C61'!F87+'C67-C72'!F87</f>
        <v>199</v>
      </c>
      <c r="G87" s="123">
        <f>+'C56-C61'!G87+'C67-C72'!G87</f>
        <v>99</v>
      </c>
      <c r="H87" s="123">
        <f>+'C56-C61'!H87+'C67-C72'!H87</f>
        <v>100</v>
      </c>
      <c r="I87" s="123"/>
      <c r="J87" s="123">
        <f>+'C56-C61'!J87+'C67-C72'!J87</f>
        <v>153</v>
      </c>
      <c r="K87" s="123">
        <f>+'C56-C61'!K87+'C67-C72'!K87</f>
        <v>83</v>
      </c>
      <c r="L87" s="123">
        <f>+'C56-C61'!L87+'C67-C72'!L87</f>
        <v>70</v>
      </c>
      <c r="M87" s="123"/>
      <c r="N87" s="123">
        <f>+'C56-C61'!N87+'C67-C72'!N87</f>
        <v>72</v>
      </c>
      <c r="O87" s="123">
        <f>+'C56-C61'!O87+'C67-C72'!O87</f>
        <v>36</v>
      </c>
      <c r="P87" s="123">
        <f>+'C56-C61'!P87+'C67-C72'!P87</f>
        <v>36</v>
      </c>
      <c r="Q87" s="123"/>
      <c r="R87" s="123">
        <f>+'C56-C61'!R87+'C67-C72'!R87</f>
        <v>69</v>
      </c>
      <c r="S87" s="123">
        <f>+'C56-C61'!S87+'C67-C72'!S87</f>
        <v>44</v>
      </c>
      <c r="T87" s="123">
        <f>+'C56-C61'!T87+'C67-C72'!T87</f>
        <v>25</v>
      </c>
      <c r="U87" s="123"/>
      <c r="V87" s="123">
        <f>+'C56-C61'!V87+'C67-C72'!V87</f>
        <v>15</v>
      </c>
      <c r="W87" s="123">
        <f>+'C56-C61'!W87+'C67-C72'!W87</f>
        <v>9</v>
      </c>
      <c r="X87" s="123">
        <f>+'C56-C61'!X87+'C67-C72'!X87</f>
        <v>6</v>
      </c>
      <c r="Y87" s="123"/>
      <c r="Z87" s="123">
        <f>+'C56-C61'!Z87+'C67-C72'!Z87</f>
        <v>39</v>
      </c>
      <c r="AA87" s="123">
        <f>+'C56-C61'!AA87+'C67-C72'!AA87</f>
        <v>18</v>
      </c>
      <c r="AB87" s="123">
        <f>+'C56-C61'!AB87+'C67-C72'!AB87</f>
        <v>21</v>
      </c>
      <c r="AD87" s="125" t="s">
        <v>105</v>
      </c>
      <c r="AE87" s="107">
        <f t="shared" si="22"/>
        <v>30.220994475138124</v>
      </c>
      <c r="AF87" s="107">
        <f t="shared" si="23"/>
        <v>31.310942578548211</v>
      </c>
      <c r="AG87" s="107">
        <f t="shared" si="24"/>
        <v>29.086809470124013</v>
      </c>
      <c r="AH87" s="159"/>
      <c r="AI87" s="107">
        <f t="shared" si="25"/>
        <v>33.901192504258944</v>
      </c>
      <c r="AJ87" s="107">
        <f t="shared" si="26"/>
        <v>34.137931034482762</v>
      </c>
      <c r="AK87" s="107">
        <f t="shared" si="27"/>
        <v>33.670033670033675</v>
      </c>
      <c r="AL87" s="103"/>
      <c r="AM87" s="107">
        <f t="shared" si="28"/>
        <v>35.664335664335667</v>
      </c>
      <c r="AN87" s="107">
        <f t="shared" si="29"/>
        <v>37.053571428571431</v>
      </c>
      <c r="AO87" s="107">
        <f t="shared" si="30"/>
        <v>34.146341463414636</v>
      </c>
      <c r="AP87" s="103"/>
      <c r="AQ87" s="107">
        <f t="shared" si="31"/>
        <v>25.531914893617021</v>
      </c>
      <c r="AR87" s="107">
        <f t="shared" si="32"/>
        <v>25.899280575539567</v>
      </c>
      <c r="AS87" s="107">
        <f t="shared" si="33"/>
        <v>25.174825174825177</v>
      </c>
      <c r="AT87" s="103"/>
      <c r="AU87" s="107">
        <f t="shared" si="34"/>
        <v>27.058823529411764</v>
      </c>
      <c r="AV87" s="107">
        <f t="shared" si="35"/>
        <v>30.136986301369863</v>
      </c>
      <c r="AW87" s="107">
        <f t="shared" si="36"/>
        <v>22.935779816513762</v>
      </c>
      <c r="AX87" s="103"/>
      <c r="AY87" s="107">
        <f t="shared" si="37"/>
        <v>8.6206896551724146</v>
      </c>
      <c r="AZ87" s="107">
        <f t="shared" si="38"/>
        <v>9.8901098901098905</v>
      </c>
      <c r="BA87" s="107">
        <f t="shared" si="39"/>
        <v>7.2289156626506017</v>
      </c>
      <c r="BB87" s="159"/>
      <c r="BC87" s="107">
        <f t="shared" si="43"/>
        <v>46.987951807228917</v>
      </c>
      <c r="BD87" s="107">
        <f t="shared" si="43"/>
        <v>54.54545454545454</v>
      </c>
      <c r="BE87" s="107">
        <f t="shared" si="43"/>
        <v>42</v>
      </c>
    </row>
    <row r="88" spans="1:58" ht="15" customHeight="1" x14ac:dyDescent="0.2">
      <c r="A88" s="303" t="s">
        <v>260</v>
      </c>
      <c r="B88" s="303"/>
      <c r="C88" s="303"/>
      <c r="D88" s="303"/>
      <c r="E88" s="303"/>
      <c r="F88" s="303"/>
      <c r="G88" s="303"/>
      <c r="H88" s="303"/>
      <c r="I88" s="303"/>
      <c r="J88" s="303"/>
      <c r="K88" s="303"/>
      <c r="L88" s="303"/>
      <c r="M88" s="303"/>
      <c r="N88" s="303"/>
      <c r="O88" s="303"/>
      <c r="P88" s="303"/>
      <c r="Q88" s="303"/>
      <c r="R88" s="303"/>
      <c r="S88" s="303"/>
      <c r="T88" s="303"/>
      <c r="U88" s="303"/>
      <c r="V88" s="303"/>
      <c r="W88" s="303"/>
      <c r="X88" s="303"/>
      <c r="Y88" s="303"/>
      <c r="Z88" s="303"/>
      <c r="AA88" s="303"/>
      <c r="AB88" s="303"/>
      <c r="AD88" s="303" t="s">
        <v>260</v>
      </c>
      <c r="AE88" s="303"/>
      <c r="AF88" s="303"/>
      <c r="AG88" s="303"/>
      <c r="AH88" s="303"/>
      <c r="AI88" s="303"/>
      <c r="AJ88" s="303"/>
      <c r="AK88" s="303"/>
      <c r="AL88" s="303"/>
      <c r="AM88" s="303"/>
      <c r="AN88" s="303"/>
      <c r="AO88" s="303"/>
      <c r="AP88" s="303"/>
      <c r="AQ88" s="303"/>
      <c r="AR88" s="303"/>
      <c r="AS88" s="303"/>
      <c r="AT88" s="303"/>
      <c r="AU88" s="303"/>
      <c r="AV88" s="303"/>
      <c r="AW88" s="303"/>
      <c r="AX88" s="303"/>
      <c r="AY88" s="303"/>
      <c r="AZ88" s="303"/>
      <c r="BA88" s="303"/>
      <c r="BB88" s="303"/>
      <c r="BC88" s="303"/>
      <c r="BD88" s="303"/>
      <c r="BE88" s="303"/>
    </row>
    <row r="89" spans="1:58" ht="15" customHeight="1" x14ac:dyDescent="0.2">
      <c r="A89" s="304" t="s">
        <v>243</v>
      </c>
      <c r="B89" s="304"/>
      <c r="C89" s="304"/>
      <c r="D89" s="304"/>
      <c r="E89" s="304"/>
      <c r="F89" s="304"/>
      <c r="G89" s="304"/>
      <c r="H89" s="304"/>
      <c r="I89" s="304"/>
      <c r="J89" s="304"/>
      <c r="K89" s="304"/>
      <c r="L89" s="304"/>
      <c r="M89" s="304"/>
      <c r="N89" s="304"/>
      <c r="O89" s="304"/>
      <c r="P89" s="304"/>
      <c r="Q89" s="304"/>
      <c r="R89" s="304"/>
      <c r="S89" s="304"/>
      <c r="T89" s="304"/>
      <c r="U89" s="304"/>
      <c r="V89" s="304"/>
      <c r="W89" s="304"/>
      <c r="X89" s="304"/>
      <c r="Y89" s="304"/>
      <c r="Z89" s="304"/>
      <c r="AA89" s="304"/>
      <c r="AB89" s="304"/>
      <c r="AD89" s="304" t="s">
        <v>243</v>
      </c>
      <c r="AE89" s="304"/>
      <c r="AF89" s="304"/>
      <c r="AG89" s="304"/>
      <c r="AH89" s="304"/>
      <c r="AI89" s="304"/>
      <c r="AJ89" s="304"/>
      <c r="AK89" s="304"/>
      <c r="AL89" s="304"/>
      <c r="AM89" s="304"/>
      <c r="AN89" s="304"/>
      <c r="AO89" s="304"/>
      <c r="AP89" s="304"/>
      <c r="AQ89" s="304"/>
      <c r="AR89" s="304"/>
      <c r="AS89" s="304"/>
      <c r="AT89" s="304"/>
      <c r="AU89" s="304"/>
      <c r="AV89" s="304"/>
      <c r="AW89" s="304"/>
      <c r="AX89" s="304"/>
      <c r="AY89" s="304"/>
      <c r="AZ89" s="304"/>
      <c r="BA89" s="304"/>
      <c r="BB89" s="304"/>
      <c r="BC89" s="304"/>
      <c r="BD89" s="304"/>
      <c r="BE89" s="304"/>
    </row>
    <row r="96" spans="1:58" ht="15" customHeight="1" x14ac:dyDescent="0.2">
      <c r="A96" s="311" t="s">
        <v>301</v>
      </c>
      <c r="B96" s="311"/>
      <c r="C96" s="311"/>
      <c r="D96" s="311"/>
      <c r="E96" s="311"/>
      <c r="F96" s="311"/>
      <c r="G96" s="311"/>
      <c r="H96" s="311"/>
      <c r="I96" s="311"/>
      <c r="J96" s="311"/>
      <c r="K96" s="311"/>
      <c r="L96" s="311"/>
      <c r="M96" s="311"/>
      <c r="N96" s="311"/>
      <c r="O96" s="311"/>
      <c r="P96" s="311"/>
      <c r="Q96" s="311"/>
      <c r="R96" s="311"/>
      <c r="S96" s="311"/>
      <c r="T96" s="311"/>
      <c r="U96" s="311"/>
      <c r="V96" s="311"/>
      <c r="W96" s="311"/>
      <c r="X96" s="311"/>
      <c r="Y96" s="311"/>
      <c r="Z96" s="311"/>
      <c r="AA96" s="311"/>
      <c r="AB96" s="311"/>
      <c r="AD96" s="311" t="s">
        <v>302</v>
      </c>
      <c r="AE96" s="311"/>
      <c r="AF96" s="311"/>
      <c r="AG96" s="311"/>
      <c r="AH96" s="311"/>
      <c r="AI96" s="311"/>
      <c r="AJ96" s="311"/>
      <c r="AK96" s="311"/>
      <c r="AL96" s="311"/>
      <c r="AM96" s="311"/>
      <c r="AN96" s="311"/>
      <c r="AO96" s="311"/>
      <c r="AP96" s="311"/>
      <c r="AQ96" s="311"/>
      <c r="AR96" s="311"/>
      <c r="AS96" s="311"/>
      <c r="AT96" s="311"/>
      <c r="AU96" s="311"/>
      <c r="AV96" s="311"/>
      <c r="AW96" s="311"/>
      <c r="AX96" s="311"/>
      <c r="AY96" s="311"/>
      <c r="AZ96" s="311"/>
      <c r="BA96" s="311"/>
      <c r="BB96" s="311"/>
      <c r="BC96" s="311"/>
      <c r="BD96" s="311"/>
      <c r="BE96" s="311"/>
      <c r="BF96" s="104"/>
    </row>
    <row r="97" spans="1:58" ht="15" customHeight="1" x14ac:dyDescent="0.2">
      <c r="A97" s="312" t="s">
        <v>141</v>
      </c>
      <c r="B97" s="312"/>
      <c r="C97" s="312"/>
      <c r="D97" s="312"/>
      <c r="E97" s="312"/>
      <c r="F97" s="312"/>
      <c r="G97" s="312"/>
      <c r="H97" s="312"/>
      <c r="I97" s="312"/>
      <c r="J97" s="312"/>
      <c r="K97" s="312"/>
      <c r="L97" s="312"/>
      <c r="M97" s="312"/>
      <c r="N97" s="312"/>
      <c r="O97" s="312"/>
      <c r="P97" s="312"/>
      <c r="Q97" s="312"/>
      <c r="R97" s="312"/>
      <c r="S97" s="312"/>
      <c r="T97" s="312"/>
      <c r="U97" s="312"/>
      <c r="V97" s="312"/>
      <c r="W97" s="312"/>
      <c r="X97" s="312"/>
      <c r="Y97" s="312"/>
      <c r="Z97" s="312"/>
      <c r="AA97" s="312"/>
      <c r="AB97" s="312"/>
      <c r="AD97" s="312" t="s">
        <v>142</v>
      </c>
      <c r="AE97" s="312"/>
      <c r="AF97" s="312"/>
      <c r="AG97" s="312"/>
      <c r="AH97" s="312"/>
      <c r="AI97" s="312"/>
      <c r="AJ97" s="312"/>
      <c r="AK97" s="312"/>
      <c r="AL97" s="312"/>
      <c r="AM97" s="312"/>
      <c r="AN97" s="312"/>
      <c r="AO97" s="312"/>
      <c r="AP97" s="312"/>
      <c r="AQ97" s="312"/>
      <c r="AR97" s="312"/>
      <c r="AS97" s="312"/>
      <c r="AT97" s="312"/>
      <c r="AU97" s="312"/>
      <c r="AV97" s="312"/>
      <c r="AW97" s="312"/>
      <c r="AX97" s="312"/>
      <c r="AY97" s="312"/>
      <c r="AZ97" s="312"/>
      <c r="BA97" s="312"/>
      <c r="BB97" s="312"/>
      <c r="BC97" s="312"/>
      <c r="BD97" s="312"/>
      <c r="BE97" s="312"/>
      <c r="BF97" s="104"/>
    </row>
    <row r="98" spans="1:58" ht="15" customHeight="1" x14ac:dyDescent="0.2">
      <c r="A98" s="307" t="s">
        <v>257</v>
      </c>
      <c r="B98" s="307"/>
      <c r="C98" s="307"/>
      <c r="D98" s="307"/>
      <c r="E98" s="307"/>
      <c r="F98" s="307"/>
      <c r="G98" s="307"/>
      <c r="H98" s="307"/>
      <c r="I98" s="307"/>
      <c r="J98" s="307"/>
      <c r="K98" s="307"/>
      <c r="L98" s="307"/>
      <c r="M98" s="307"/>
      <c r="N98" s="307"/>
      <c r="O98" s="307"/>
      <c r="P98" s="307"/>
      <c r="Q98" s="307"/>
      <c r="R98" s="307"/>
      <c r="S98" s="307"/>
      <c r="T98" s="307"/>
      <c r="U98" s="307"/>
      <c r="V98" s="307"/>
      <c r="W98" s="307"/>
      <c r="X98" s="307"/>
      <c r="Y98" s="307"/>
      <c r="Z98" s="307"/>
      <c r="AA98" s="307"/>
      <c r="AB98" s="307"/>
      <c r="AD98" s="307" t="s">
        <v>257</v>
      </c>
      <c r="AE98" s="307"/>
      <c r="AF98" s="307"/>
      <c r="AG98" s="307"/>
      <c r="AH98" s="307"/>
      <c r="AI98" s="307"/>
      <c r="AJ98" s="307"/>
      <c r="AK98" s="307"/>
      <c r="AL98" s="307"/>
      <c r="AM98" s="307"/>
      <c r="AN98" s="307"/>
      <c r="AO98" s="307"/>
      <c r="AP98" s="307"/>
      <c r="AQ98" s="307"/>
      <c r="AR98" s="307"/>
      <c r="AS98" s="307"/>
      <c r="AT98" s="307"/>
      <c r="AU98" s="307"/>
      <c r="AV98" s="307"/>
      <c r="AW98" s="307"/>
      <c r="AX98" s="307"/>
      <c r="AY98" s="307"/>
      <c r="AZ98" s="307"/>
      <c r="BA98" s="307"/>
      <c r="BB98" s="307"/>
      <c r="BC98" s="307"/>
      <c r="BD98" s="307"/>
      <c r="BE98" s="307"/>
      <c r="BF98" s="104"/>
    </row>
    <row r="99" spans="1:58" ht="15" customHeight="1" x14ac:dyDescent="0.2">
      <c r="A99" s="307" t="s">
        <v>268</v>
      </c>
      <c r="B99" s="307"/>
      <c r="C99" s="307"/>
      <c r="D99" s="307"/>
      <c r="E99" s="307"/>
      <c r="F99" s="307"/>
      <c r="G99" s="307"/>
      <c r="H99" s="307"/>
      <c r="I99" s="307"/>
      <c r="J99" s="307"/>
      <c r="K99" s="307"/>
      <c r="L99" s="307"/>
      <c r="M99" s="307"/>
      <c r="N99" s="307"/>
      <c r="O99" s="307"/>
      <c r="P99" s="307"/>
      <c r="Q99" s="307"/>
      <c r="R99" s="307"/>
      <c r="S99" s="307"/>
      <c r="T99" s="307"/>
      <c r="U99" s="307"/>
      <c r="V99" s="307"/>
      <c r="W99" s="307"/>
      <c r="X99" s="307"/>
      <c r="Y99" s="307"/>
      <c r="Z99" s="307"/>
      <c r="AA99" s="307"/>
      <c r="AB99" s="307"/>
      <c r="AD99" s="307" t="s">
        <v>268</v>
      </c>
      <c r="AE99" s="307"/>
      <c r="AF99" s="307"/>
      <c r="AG99" s="307"/>
      <c r="AH99" s="307"/>
      <c r="AI99" s="307"/>
      <c r="AJ99" s="307"/>
      <c r="AK99" s="307"/>
      <c r="AL99" s="307"/>
      <c r="AM99" s="307"/>
      <c r="AN99" s="307"/>
      <c r="AO99" s="307"/>
      <c r="AP99" s="307"/>
      <c r="AQ99" s="307"/>
      <c r="AR99" s="307"/>
      <c r="AS99" s="307"/>
      <c r="AT99" s="307"/>
      <c r="AU99" s="307"/>
      <c r="AV99" s="307"/>
      <c r="AW99" s="307"/>
      <c r="AX99" s="307"/>
      <c r="AY99" s="307"/>
      <c r="AZ99" s="307"/>
      <c r="BA99" s="307"/>
      <c r="BB99" s="307"/>
      <c r="BC99" s="307"/>
      <c r="BD99" s="307"/>
      <c r="BE99" s="307"/>
      <c r="BF99" s="104"/>
    </row>
    <row r="100" spans="1:58" ht="15" customHeight="1" x14ac:dyDescent="0.2">
      <c r="A100" s="307" t="s">
        <v>250</v>
      </c>
      <c r="B100" s="307"/>
      <c r="C100" s="307"/>
      <c r="D100" s="307"/>
      <c r="E100" s="307"/>
      <c r="F100" s="307"/>
      <c r="G100" s="307"/>
      <c r="H100" s="307"/>
      <c r="I100" s="307"/>
      <c r="J100" s="307"/>
      <c r="K100" s="307"/>
      <c r="L100" s="307"/>
      <c r="M100" s="307"/>
      <c r="N100" s="307"/>
      <c r="O100" s="307"/>
      <c r="P100" s="307"/>
      <c r="Q100" s="307"/>
      <c r="R100" s="307"/>
      <c r="S100" s="307"/>
      <c r="T100" s="307"/>
      <c r="U100" s="307"/>
      <c r="V100" s="307"/>
      <c r="W100" s="307"/>
      <c r="X100" s="307"/>
      <c r="Y100" s="307"/>
      <c r="Z100" s="307"/>
      <c r="AA100" s="307"/>
      <c r="AB100" s="307"/>
      <c r="AD100" s="307" t="s">
        <v>250</v>
      </c>
      <c r="AE100" s="307"/>
      <c r="AF100" s="307"/>
      <c r="AG100" s="307"/>
      <c r="AH100" s="307"/>
      <c r="AI100" s="307"/>
      <c r="AJ100" s="307"/>
      <c r="AK100" s="307"/>
      <c r="AL100" s="307"/>
      <c r="AM100" s="307"/>
      <c r="AN100" s="307"/>
      <c r="AO100" s="307"/>
      <c r="AP100" s="307"/>
      <c r="AQ100" s="307"/>
      <c r="AR100" s="307"/>
      <c r="AS100" s="307"/>
      <c r="AT100" s="307"/>
      <c r="AU100" s="307"/>
      <c r="AV100" s="307"/>
      <c r="AW100" s="307"/>
      <c r="AX100" s="307"/>
      <c r="AY100" s="307"/>
      <c r="AZ100" s="307"/>
      <c r="BA100" s="307"/>
      <c r="BB100" s="307"/>
      <c r="BC100" s="307"/>
      <c r="BD100" s="307"/>
      <c r="BE100" s="307"/>
      <c r="BF100" s="104"/>
    </row>
    <row r="101" spans="1:58" ht="15" customHeight="1" x14ac:dyDescent="0.2">
      <c r="A101" s="307" t="s">
        <v>259</v>
      </c>
      <c r="B101" s="307"/>
      <c r="C101" s="307"/>
      <c r="D101" s="307"/>
      <c r="E101" s="307"/>
      <c r="F101" s="307"/>
      <c r="G101" s="307"/>
      <c r="H101" s="307"/>
      <c r="I101" s="307"/>
      <c r="J101" s="307"/>
      <c r="K101" s="307"/>
      <c r="L101" s="307"/>
      <c r="M101" s="307"/>
      <c r="N101" s="307"/>
      <c r="O101" s="307"/>
      <c r="P101" s="307"/>
      <c r="Q101" s="307"/>
      <c r="R101" s="307"/>
      <c r="S101" s="307"/>
      <c r="T101" s="307"/>
      <c r="U101" s="307"/>
      <c r="V101" s="307"/>
      <c r="W101" s="307"/>
      <c r="X101" s="307"/>
      <c r="Y101" s="307"/>
      <c r="Z101" s="307"/>
      <c r="AA101" s="307"/>
      <c r="AB101" s="307"/>
      <c r="AD101" s="307" t="s">
        <v>259</v>
      </c>
      <c r="AE101" s="307"/>
      <c r="AF101" s="307"/>
      <c r="AG101" s="307"/>
      <c r="AH101" s="307"/>
      <c r="AI101" s="307"/>
      <c r="AJ101" s="307"/>
      <c r="AK101" s="307"/>
      <c r="AL101" s="307"/>
      <c r="AM101" s="307"/>
      <c r="AN101" s="307"/>
      <c r="AO101" s="307"/>
      <c r="AP101" s="307"/>
      <c r="AQ101" s="307"/>
      <c r="AR101" s="307"/>
      <c r="AS101" s="307"/>
      <c r="AT101" s="307"/>
      <c r="AU101" s="307"/>
      <c r="AV101" s="307"/>
      <c r="AW101" s="307"/>
      <c r="AX101" s="307"/>
      <c r="AY101" s="307"/>
      <c r="AZ101" s="307"/>
      <c r="BA101" s="307"/>
      <c r="BB101" s="307"/>
      <c r="BC101" s="307"/>
      <c r="BD101" s="307"/>
      <c r="BE101" s="307"/>
      <c r="BF101" s="104"/>
    </row>
    <row r="102" spans="1:58" ht="15" customHeight="1" thickBot="1" x14ac:dyDescent="0.25">
      <c r="A102" s="102"/>
      <c r="B102" s="145"/>
      <c r="C102" s="102"/>
      <c r="D102" s="102"/>
      <c r="E102" s="102"/>
      <c r="F102" s="103"/>
      <c r="G102" s="102"/>
      <c r="H102" s="102"/>
      <c r="I102" s="102"/>
      <c r="J102" s="102"/>
      <c r="K102" s="102"/>
      <c r="L102" s="102"/>
      <c r="M102" s="102"/>
      <c r="N102" s="102"/>
      <c r="O102" s="102"/>
      <c r="P102" s="102"/>
      <c r="Q102" s="102"/>
      <c r="R102" s="102"/>
      <c r="S102" s="102"/>
      <c r="T102" s="102"/>
      <c r="U102" s="102"/>
      <c r="V102" s="102"/>
      <c r="W102" s="102"/>
      <c r="X102" s="102"/>
      <c r="Y102" s="102"/>
      <c r="Z102" s="102"/>
      <c r="AA102" s="102"/>
      <c r="AB102" s="102"/>
      <c r="AD102" s="102"/>
      <c r="AE102" s="145"/>
      <c r="AF102" s="102"/>
      <c r="AG102" s="102"/>
      <c r="AH102" s="102"/>
      <c r="AI102" s="103"/>
      <c r="AJ102" s="102"/>
      <c r="AK102" s="102"/>
      <c r="AL102" s="102"/>
      <c r="AM102" s="102"/>
      <c r="AN102" s="102"/>
      <c r="AO102" s="102"/>
      <c r="AP102" s="102"/>
      <c r="AQ102" s="102"/>
      <c r="AR102" s="102"/>
      <c r="AS102" s="102"/>
      <c r="AT102" s="102"/>
      <c r="AU102" s="102"/>
      <c r="AV102" s="102"/>
      <c r="AW102" s="102"/>
      <c r="AX102" s="102"/>
      <c r="AY102" s="102"/>
      <c r="AZ102" s="102"/>
      <c r="BA102" s="102"/>
      <c r="BB102" s="102"/>
      <c r="BC102" s="102"/>
      <c r="BD102" s="102"/>
      <c r="BE102" s="102"/>
      <c r="BF102" s="104"/>
    </row>
    <row r="103" spans="1:58" ht="15" customHeight="1" x14ac:dyDescent="0.2">
      <c r="A103" s="309" t="s">
        <v>264</v>
      </c>
      <c r="B103" s="302" t="s">
        <v>265</v>
      </c>
      <c r="C103" s="302"/>
      <c r="D103" s="302"/>
      <c r="E103" s="111"/>
      <c r="F103" s="302" t="s">
        <v>116</v>
      </c>
      <c r="G103" s="302"/>
      <c r="H103" s="302"/>
      <c r="I103" s="111"/>
      <c r="J103" s="302" t="s">
        <v>117</v>
      </c>
      <c r="K103" s="302"/>
      <c r="L103" s="302"/>
      <c r="M103" s="111"/>
      <c r="N103" s="302" t="s">
        <v>118</v>
      </c>
      <c r="O103" s="302"/>
      <c r="P103" s="302"/>
      <c r="Q103" s="111"/>
      <c r="R103" s="302" t="s">
        <v>119</v>
      </c>
      <c r="S103" s="302"/>
      <c r="T103" s="302"/>
      <c r="U103" s="111"/>
      <c r="V103" s="302" t="s">
        <v>120</v>
      </c>
      <c r="W103" s="302"/>
      <c r="X103" s="302"/>
      <c r="Y103" s="111"/>
      <c r="Z103" s="302" t="s">
        <v>121</v>
      </c>
      <c r="AA103" s="302"/>
      <c r="AB103" s="302"/>
      <c r="AD103" s="309" t="s">
        <v>264</v>
      </c>
      <c r="AE103" s="302" t="s">
        <v>265</v>
      </c>
      <c r="AF103" s="302"/>
      <c r="AG103" s="302"/>
      <c r="AH103" s="111"/>
      <c r="AI103" s="302" t="s">
        <v>116</v>
      </c>
      <c r="AJ103" s="302"/>
      <c r="AK103" s="302"/>
      <c r="AL103" s="111"/>
      <c r="AM103" s="302" t="s">
        <v>117</v>
      </c>
      <c r="AN103" s="302"/>
      <c r="AO103" s="302"/>
      <c r="AP103" s="111"/>
      <c r="AQ103" s="302" t="s">
        <v>118</v>
      </c>
      <c r="AR103" s="302"/>
      <c r="AS103" s="302"/>
      <c r="AT103" s="111"/>
      <c r="AU103" s="302" t="s">
        <v>119</v>
      </c>
      <c r="AV103" s="302"/>
      <c r="AW103" s="302"/>
      <c r="AX103" s="111"/>
      <c r="AY103" s="302" t="s">
        <v>120</v>
      </c>
      <c r="AZ103" s="302"/>
      <c r="BA103" s="302"/>
      <c r="BB103" s="111"/>
      <c r="BC103" s="302" t="s">
        <v>121</v>
      </c>
      <c r="BD103" s="302"/>
      <c r="BE103" s="302"/>
      <c r="BF103" s="104"/>
    </row>
    <row r="104" spans="1:58" ht="15" customHeight="1" thickBot="1" x14ac:dyDescent="0.25">
      <c r="A104" s="310"/>
      <c r="B104" s="112" t="s">
        <v>70</v>
      </c>
      <c r="C104" s="112" t="s">
        <v>71</v>
      </c>
      <c r="D104" s="112" t="s">
        <v>72</v>
      </c>
      <c r="E104" s="113"/>
      <c r="F104" s="112" t="s">
        <v>70</v>
      </c>
      <c r="G104" s="112" t="s">
        <v>71</v>
      </c>
      <c r="H104" s="112" t="s">
        <v>72</v>
      </c>
      <c r="I104" s="113"/>
      <c r="J104" s="112" t="s">
        <v>70</v>
      </c>
      <c r="K104" s="112" t="s">
        <v>71</v>
      </c>
      <c r="L104" s="112" t="s">
        <v>72</v>
      </c>
      <c r="M104" s="113"/>
      <c r="N104" s="112" t="s">
        <v>70</v>
      </c>
      <c r="O104" s="112" t="s">
        <v>71</v>
      </c>
      <c r="P104" s="112" t="s">
        <v>72</v>
      </c>
      <c r="Q104" s="113"/>
      <c r="R104" s="112" t="s">
        <v>70</v>
      </c>
      <c r="S104" s="112" t="s">
        <v>71</v>
      </c>
      <c r="T104" s="112" t="s">
        <v>72</v>
      </c>
      <c r="U104" s="113"/>
      <c r="V104" s="112" t="s">
        <v>70</v>
      </c>
      <c r="W104" s="112" t="s">
        <v>71</v>
      </c>
      <c r="X104" s="112" t="s">
        <v>72</v>
      </c>
      <c r="Y104" s="113"/>
      <c r="Z104" s="112" t="s">
        <v>70</v>
      </c>
      <c r="AA104" s="112" t="s">
        <v>71</v>
      </c>
      <c r="AB104" s="112" t="s">
        <v>72</v>
      </c>
      <c r="AD104" s="310"/>
      <c r="AE104" s="112" t="s">
        <v>70</v>
      </c>
      <c r="AF104" s="112" t="s">
        <v>71</v>
      </c>
      <c r="AG104" s="112" t="s">
        <v>72</v>
      </c>
      <c r="AH104" s="113"/>
      <c r="AI104" s="112" t="s">
        <v>70</v>
      </c>
      <c r="AJ104" s="112" t="s">
        <v>71</v>
      </c>
      <c r="AK104" s="112" t="s">
        <v>72</v>
      </c>
      <c r="AL104" s="113"/>
      <c r="AM104" s="112" t="s">
        <v>70</v>
      </c>
      <c r="AN104" s="112" t="s">
        <v>71</v>
      </c>
      <c r="AO104" s="112" t="s">
        <v>72</v>
      </c>
      <c r="AP104" s="113"/>
      <c r="AQ104" s="112" t="s">
        <v>70</v>
      </c>
      <c r="AR104" s="112" t="s">
        <v>71</v>
      </c>
      <c r="AS104" s="112" t="s">
        <v>72</v>
      </c>
      <c r="AT104" s="113"/>
      <c r="AU104" s="112" t="s">
        <v>70</v>
      </c>
      <c r="AV104" s="112" t="s">
        <v>71</v>
      </c>
      <c r="AW104" s="112" t="s">
        <v>72</v>
      </c>
      <c r="AX104" s="113"/>
      <c r="AY104" s="112" t="s">
        <v>70</v>
      </c>
      <c r="AZ104" s="112" t="s">
        <v>71</v>
      </c>
      <c r="BA104" s="112" t="s">
        <v>72</v>
      </c>
      <c r="BB104" s="113"/>
      <c r="BC104" s="112" t="s">
        <v>70</v>
      </c>
      <c r="BD104" s="112" t="s">
        <v>71</v>
      </c>
      <c r="BE104" s="112" t="s">
        <v>72</v>
      </c>
      <c r="BF104" s="104"/>
    </row>
    <row r="105" spans="1:58" ht="15" customHeight="1" x14ac:dyDescent="0.2">
      <c r="A105" s="106"/>
      <c r="B105" s="100"/>
      <c r="C105" s="100"/>
      <c r="D105" s="100"/>
      <c r="E105" s="101"/>
      <c r="F105" s="100"/>
      <c r="G105" s="100"/>
      <c r="H105" s="100"/>
      <c r="I105" s="101"/>
      <c r="J105" s="100"/>
      <c r="K105" s="100"/>
      <c r="L105" s="100"/>
      <c r="M105" s="101"/>
      <c r="N105" s="100"/>
      <c r="O105" s="100"/>
      <c r="P105" s="100"/>
      <c r="Q105" s="101"/>
      <c r="R105" s="100"/>
      <c r="S105" s="100"/>
      <c r="T105" s="100"/>
      <c r="U105" s="101"/>
      <c r="V105" s="100"/>
      <c r="W105" s="100"/>
      <c r="X105" s="100"/>
      <c r="Y105" s="101"/>
      <c r="Z105" s="100"/>
      <c r="AA105" s="100"/>
      <c r="AB105" s="100"/>
      <c r="AD105" s="106"/>
      <c r="AE105" s="100"/>
      <c r="AF105" s="100"/>
      <c r="AG105" s="100"/>
      <c r="AH105" s="101"/>
      <c r="AI105" s="100"/>
      <c r="AJ105" s="100"/>
      <c r="AK105" s="100"/>
      <c r="AL105" s="101"/>
      <c r="AM105" s="100"/>
      <c r="AN105" s="100"/>
      <c r="AO105" s="100"/>
      <c r="AP105" s="101"/>
      <c r="AQ105" s="100"/>
      <c r="AR105" s="100"/>
      <c r="AS105" s="100"/>
      <c r="AT105" s="101"/>
      <c r="AU105" s="100"/>
      <c r="AV105" s="100"/>
      <c r="AW105" s="100"/>
      <c r="AX105" s="101"/>
      <c r="AY105" s="100"/>
      <c r="AZ105" s="100"/>
      <c r="BA105" s="100"/>
      <c r="BB105" s="101"/>
      <c r="BC105" s="100"/>
      <c r="BD105" s="100"/>
      <c r="BE105" s="100"/>
      <c r="BF105" s="104"/>
    </row>
    <row r="106" spans="1:58" ht="15" customHeight="1" x14ac:dyDescent="0.25">
      <c r="A106" s="154" t="s">
        <v>266</v>
      </c>
      <c r="B106" s="156">
        <f>+F106+J106+N106+R106+V106+Z106</f>
        <v>29986</v>
      </c>
      <c r="C106" s="156">
        <f>+G106+K106+O106+S106+W106+AA106</f>
        <v>17849</v>
      </c>
      <c r="D106" s="156">
        <f>+H106+L106+P106+T106+X106+AB106</f>
        <v>12137</v>
      </c>
      <c r="E106" s="156"/>
      <c r="F106" s="156">
        <f>SUM(F108:F134)</f>
        <v>10654</v>
      </c>
      <c r="G106" s="156">
        <f>SUM(G108:G134)</f>
        <v>6483</v>
      </c>
      <c r="H106" s="156">
        <f>SUM(H108:H134)</f>
        <v>4171</v>
      </c>
      <c r="I106" s="156"/>
      <c r="J106" s="156">
        <f>SUM(J108:J134)</f>
        <v>7339</v>
      </c>
      <c r="K106" s="156">
        <f>SUM(K108:K134)</f>
        <v>4386</v>
      </c>
      <c r="L106" s="156">
        <f>SUM(L108:L134)</f>
        <v>2953</v>
      </c>
      <c r="M106" s="156"/>
      <c r="N106" s="156">
        <f>SUM(N108:N134)</f>
        <v>3535</v>
      </c>
      <c r="O106" s="156">
        <f>SUM(O108:O134)</f>
        <v>2173</v>
      </c>
      <c r="P106" s="156">
        <f>SUM(P108:P134)</f>
        <v>1362</v>
      </c>
      <c r="Q106" s="156"/>
      <c r="R106" s="156">
        <f>SUM(R108:R134)</f>
        <v>6427</v>
      </c>
      <c r="S106" s="156">
        <f>SUM(S108:S134)</f>
        <v>3664</v>
      </c>
      <c r="T106" s="156">
        <f>SUM(T108:T134)</f>
        <v>2763</v>
      </c>
      <c r="U106" s="156"/>
      <c r="V106" s="156">
        <f>SUM(V108:V134)</f>
        <v>1761</v>
      </c>
      <c r="W106" s="156">
        <f>SUM(W108:W134)</f>
        <v>989</v>
      </c>
      <c r="X106" s="156">
        <f>SUM(X108:X134)</f>
        <v>772</v>
      </c>
      <c r="Y106" s="156"/>
      <c r="Z106" s="156">
        <f>SUM(Z108:Z134)</f>
        <v>270</v>
      </c>
      <c r="AA106" s="156">
        <f>SUM(AA108:AA134)</f>
        <v>154</v>
      </c>
      <c r="AB106" s="156">
        <f>SUM(AB108:AB134)</f>
        <v>116</v>
      </c>
      <c r="AD106" s="154" t="s">
        <v>266</v>
      </c>
      <c r="AE106" s="162">
        <f>+B106/(B106+B13+B59)*100</f>
        <v>10.015765494943016</v>
      </c>
      <c r="AF106" s="162">
        <f>+C106/(C106+C13+C59)*100</f>
        <v>12.044103456885093</v>
      </c>
      <c r="AG106" s="162">
        <f>+D106/(D106+D13+D59)*100</f>
        <v>8.0275942351065872</v>
      </c>
      <c r="AH106" s="163"/>
      <c r="AI106" s="162">
        <f>+F106/(F106+F13+F59)*100</f>
        <v>14.017683279827379</v>
      </c>
      <c r="AJ106" s="162">
        <f>+G106/(G106+G13+G59)*100</f>
        <v>16.434293246805922</v>
      </c>
      <c r="AK106" s="162">
        <f>+H106/(H106+H13+H59)*100</f>
        <v>11.409891673049568</v>
      </c>
      <c r="AL106" s="163"/>
      <c r="AM106" s="162">
        <f>+J106/(J106+J13+J59)*100</f>
        <v>11.655126413416339</v>
      </c>
      <c r="AN106" s="162">
        <f>+K106/(K106+K13+K59)*100</f>
        <v>13.773827842854002</v>
      </c>
      <c r="AO106" s="162">
        <f>+L106/(L106+L13+L59)*100</f>
        <v>9.4875502008032129</v>
      </c>
      <c r="AP106" s="163"/>
      <c r="AQ106" s="162">
        <f>+N106/(N106+N13+N59)*100</f>
        <v>6.6611392715144433</v>
      </c>
      <c r="AR106" s="162">
        <f>+O106/(O106+O13+O59)*100</f>
        <v>8.3202511773940344</v>
      </c>
      <c r="AS106" s="162">
        <f>+P106/(P106+P13+P59)*100</f>
        <v>5.0534283170080148</v>
      </c>
      <c r="AT106" s="163"/>
      <c r="AU106" s="162">
        <f>+R106/(R106+R13+R59)*100</f>
        <v>12.11589940806093</v>
      </c>
      <c r="AV106" s="162">
        <f>+S106/(S106+S13+S59)*100</f>
        <v>14.309146293837383</v>
      </c>
      <c r="AW106" s="162">
        <f>+T106/(T106+T13+T59)*100</f>
        <v>10.06924198250729</v>
      </c>
      <c r="AX106" s="163"/>
      <c r="AY106" s="162">
        <f>+V106/(V106+V13+V59)*100</f>
        <v>4.0929692039511911</v>
      </c>
      <c r="AZ106" s="162">
        <f>+W106/(W106+W13+W59)*100</f>
        <v>4.9292264752791066</v>
      </c>
      <c r="BA106" s="162">
        <f>+X106/(X106+X13+X59)*100</f>
        <v>3.362222899699491</v>
      </c>
      <c r="BB106" s="163"/>
      <c r="BC106" s="162">
        <f>+Z106/(Z106+Z13+Z59)*100</f>
        <v>2.3944661227385597</v>
      </c>
      <c r="BD106" s="162">
        <f>+AA106/(AA106+AA13+AA59)*100</f>
        <v>3.0084000781402618</v>
      </c>
      <c r="BE106" s="162">
        <f>+AB106/(AB106+AB13+AB59)*100</f>
        <v>1.8840344323534188</v>
      </c>
      <c r="BF106" s="165"/>
    </row>
    <row r="107" spans="1:58" ht="15" customHeight="1" x14ac:dyDescent="0.2">
      <c r="A107" s="110"/>
      <c r="B107" s="148"/>
      <c r="C107" s="148"/>
      <c r="D107" s="148"/>
      <c r="E107" s="148"/>
      <c r="F107" s="148"/>
      <c r="G107" s="148"/>
      <c r="H107" s="148"/>
      <c r="I107" s="148"/>
      <c r="J107" s="148"/>
      <c r="K107" s="148"/>
      <c r="L107" s="148"/>
      <c r="M107" s="148"/>
      <c r="N107" s="148"/>
      <c r="O107" s="148"/>
      <c r="P107" s="148"/>
      <c r="Q107" s="148"/>
      <c r="R107" s="148"/>
      <c r="S107" s="148"/>
      <c r="T107" s="148"/>
      <c r="U107" s="148"/>
      <c r="V107" s="148"/>
      <c r="W107" s="148"/>
      <c r="X107" s="148"/>
      <c r="Y107" s="148"/>
      <c r="Z107" s="148"/>
      <c r="AA107" s="148"/>
      <c r="AB107" s="148"/>
      <c r="AD107" s="110"/>
      <c r="AE107" s="146"/>
      <c r="AF107" s="146"/>
      <c r="AG107" s="146"/>
      <c r="AH107" s="146"/>
      <c r="AI107" s="146"/>
      <c r="AJ107" s="146"/>
      <c r="AK107" s="146"/>
      <c r="AL107" s="146"/>
      <c r="AM107" s="146"/>
      <c r="AN107" s="146"/>
      <c r="AO107" s="146"/>
      <c r="AP107" s="146"/>
      <c r="AQ107" s="146"/>
      <c r="AR107" s="146"/>
      <c r="AS107" s="146"/>
      <c r="AT107" s="146"/>
      <c r="AU107" s="146"/>
      <c r="AV107" s="146"/>
      <c r="AW107" s="146"/>
      <c r="AX107" s="146"/>
      <c r="AY107" s="146"/>
      <c r="AZ107" s="146"/>
      <c r="BA107" s="146"/>
      <c r="BB107" s="146"/>
      <c r="BC107" s="146"/>
      <c r="BD107" s="146"/>
      <c r="BE107" s="146"/>
      <c r="BF107" s="104"/>
    </row>
    <row r="108" spans="1:58" ht="15" customHeight="1" x14ac:dyDescent="0.2">
      <c r="A108" s="110" t="s">
        <v>79</v>
      </c>
      <c r="B108" s="175">
        <f>+'C56-C61'!B108+'C67-C72'!B108</f>
        <v>2802</v>
      </c>
      <c r="C108" s="175">
        <f>+'C56-C61'!C108+'C67-C72'!C108</f>
        <v>1545</v>
      </c>
      <c r="D108" s="175">
        <f>+'C56-C61'!D108+'C67-C72'!D108</f>
        <v>1257</v>
      </c>
      <c r="E108" s="121"/>
      <c r="F108" s="175">
        <f>+'C56-C61'!F108+'C67-C72'!F108</f>
        <v>1099</v>
      </c>
      <c r="G108" s="175">
        <f>+'C56-C61'!G108+'C67-C72'!G108</f>
        <v>609</v>
      </c>
      <c r="H108" s="175">
        <f>+'C56-C61'!H108+'C67-C72'!H108</f>
        <v>490</v>
      </c>
      <c r="I108" s="121"/>
      <c r="J108" s="175">
        <f>+'C56-C61'!J108+'C67-C72'!J108</f>
        <v>649</v>
      </c>
      <c r="K108" s="175">
        <f>+'C56-C61'!K108+'C67-C72'!K108</f>
        <v>350</v>
      </c>
      <c r="L108" s="175">
        <f>+'C56-C61'!L108+'C67-C72'!L108</f>
        <v>299</v>
      </c>
      <c r="M108" s="121"/>
      <c r="N108" s="175">
        <f>+'C56-C61'!N108+'C67-C72'!N108</f>
        <v>349</v>
      </c>
      <c r="O108" s="175">
        <f>+'C56-C61'!O108+'C67-C72'!O108</f>
        <v>217</v>
      </c>
      <c r="P108" s="175">
        <f>+'C56-C61'!P108+'C67-C72'!P108</f>
        <v>132</v>
      </c>
      <c r="Q108" s="121"/>
      <c r="R108" s="175">
        <f>+'C56-C61'!R108+'C67-C72'!R108</f>
        <v>570</v>
      </c>
      <c r="S108" s="175">
        <f>+'C56-C61'!S108+'C67-C72'!S108</f>
        <v>298</v>
      </c>
      <c r="T108" s="175">
        <f>+'C56-C61'!T108+'C67-C72'!T108</f>
        <v>272</v>
      </c>
      <c r="U108" s="121"/>
      <c r="V108" s="175">
        <f>+'C56-C61'!V108+'C67-C72'!V108</f>
        <v>122</v>
      </c>
      <c r="W108" s="175">
        <f>+'C56-C61'!W108+'C67-C72'!W108</f>
        <v>64</v>
      </c>
      <c r="X108" s="175">
        <f>+'C56-C61'!X108+'C67-C72'!X108</f>
        <v>58</v>
      </c>
      <c r="Y108" s="121"/>
      <c r="Z108" s="175">
        <f>+'C56-C61'!Z108+'C67-C72'!Z108</f>
        <v>13</v>
      </c>
      <c r="AA108" s="175">
        <f>+'C56-C61'!AA108+'C67-C72'!AA108</f>
        <v>7</v>
      </c>
      <c r="AB108" s="175">
        <f>+'C56-C61'!AB108+'C67-C72'!AB108</f>
        <v>6</v>
      </c>
      <c r="AD108" s="110" t="s">
        <v>79</v>
      </c>
      <c r="AE108" s="105">
        <f t="shared" ref="AE108:AE134" si="44">+B108/(B108+B15+B61)*100</f>
        <v>13.871287128712872</v>
      </c>
      <c r="AF108" s="105">
        <f t="shared" ref="AF108:AF134" si="45">+C108/(C108+C15+C61)*100</f>
        <v>15.052611067809821</v>
      </c>
      <c r="AG108" s="105">
        <f t="shared" ref="AG108:AG134" si="46">+D108/(D108+D15+D61)*100</f>
        <v>12.65096618357488</v>
      </c>
      <c r="AH108" s="146"/>
      <c r="AI108" s="105">
        <f t="shared" ref="AI108:AI134" si="47">+F108/(F108+F15+F61)*100</f>
        <v>20.941310975609756</v>
      </c>
      <c r="AJ108" s="105">
        <f t="shared" ref="AJ108:AJ134" si="48">+G108/(G108+G15+G61)*100</f>
        <v>21.360925990880393</v>
      </c>
      <c r="AK108" s="105">
        <f t="shared" ref="AK108:AK134" si="49">+H108/(H108+H15+H61)*100</f>
        <v>20.442219440967875</v>
      </c>
      <c r="AL108" s="108"/>
      <c r="AM108" s="105">
        <f t="shared" ref="AM108:AM134" si="50">+J108/(J108+J15+J61)*100</f>
        <v>15.313827277017461</v>
      </c>
      <c r="AN108" s="105">
        <f t="shared" ref="AN108:AN134" si="51">+K108/(K108+K15+K61)*100</f>
        <v>16.309412861136998</v>
      </c>
      <c r="AO108" s="105">
        <f t="shared" ref="AO108:AO134" si="52">+L108/(L108+L15+L61)*100</f>
        <v>14.292543021032506</v>
      </c>
      <c r="AP108" s="108"/>
      <c r="AQ108" s="105">
        <f t="shared" ref="AQ108:AQ134" si="53">+N108/(N108+N15+N61)*100</f>
        <v>9.5616438356164384</v>
      </c>
      <c r="AR108" s="105">
        <f t="shared" ref="AR108:AR134" si="54">+O108/(O108+O15+O61)*100</f>
        <v>12.12290502793296</v>
      </c>
      <c r="AS108" s="105">
        <f t="shared" ref="AS108:AS134" si="55">+P108/(P108+P15+P61)*100</f>
        <v>7.096774193548387</v>
      </c>
      <c r="AT108" s="108"/>
      <c r="AU108" s="105">
        <f t="shared" ref="AU108:AU134" si="56">+R108/(R108+R15+R61)*100</f>
        <v>15.73281810654154</v>
      </c>
      <c r="AV108" s="105">
        <f t="shared" ref="AV108:AV134" si="57">+S108/(S108+S15+S61)*100</f>
        <v>16.34668129456939</v>
      </c>
      <c r="AW108" s="105">
        <f t="shared" ref="AW108:AW134" si="58">+T108/(T108+T15+T61)*100</f>
        <v>15.111111111111111</v>
      </c>
      <c r="AX108" s="108"/>
      <c r="AY108" s="105">
        <f t="shared" ref="AY108:AY134" si="59">+V108/(V108+V15+V61)*100</f>
        <v>4.3555872902534807</v>
      </c>
      <c r="AZ108" s="105">
        <f t="shared" ref="AZ108:AZ134" si="60">+W108/(W108+W15+W61)*100</f>
        <v>4.7232472324723247</v>
      </c>
      <c r="BA108" s="105">
        <f t="shared" ref="BA108:BA134" si="61">+X108/(X108+X15+X61)*100</f>
        <v>4.0110650069156293</v>
      </c>
      <c r="BB108" s="146"/>
      <c r="BC108" s="105">
        <f t="shared" ref="BC108:BC127" si="62">+Z108/(Z108+Z15+Z61)*100</f>
        <v>2.03125</v>
      </c>
      <c r="BD108" s="105">
        <f t="shared" ref="BD108:BD127" si="63">+AA108/(AA108+AA15+AA61)*100</f>
        <v>2.3411371237458192</v>
      </c>
      <c r="BE108" s="105">
        <f t="shared" ref="BE108:BE127" si="64">+AB108/(AB108+AB15+AB61)*100</f>
        <v>1.7595307917888565</v>
      </c>
      <c r="BF108" s="104"/>
    </row>
    <row r="109" spans="1:58" ht="15" customHeight="1" x14ac:dyDescent="0.2">
      <c r="A109" s="110" t="s">
        <v>80</v>
      </c>
      <c r="B109" s="175">
        <f>+'C56-C61'!B109+'C67-C72'!B109</f>
        <v>2123</v>
      </c>
      <c r="C109" s="175">
        <f>+'C56-C61'!C109+'C67-C72'!C109</f>
        <v>1287</v>
      </c>
      <c r="D109" s="175">
        <f>+'C56-C61'!D109+'C67-C72'!D109</f>
        <v>836</v>
      </c>
      <c r="E109" s="121"/>
      <c r="F109" s="175">
        <f>+'C56-C61'!F109+'C67-C72'!F109</f>
        <v>711</v>
      </c>
      <c r="G109" s="175">
        <f>+'C56-C61'!G109+'C67-C72'!G109</f>
        <v>409</v>
      </c>
      <c r="H109" s="175">
        <f>+'C56-C61'!H109+'C67-C72'!H109</f>
        <v>302</v>
      </c>
      <c r="I109" s="121"/>
      <c r="J109" s="175">
        <f>+'C56-C61'!J109+'C67-C72'!J109</f>
        <v>578</v>
      </c>
      <c r="K109" s="175">
        <f>+'C56-C61'!K109+'C67-C72'!K109</f>
        <v>352</v>
      </c>
      <c r="L109" s="175">
        <f>+'C56-C61'!L109+'C67-C72'!L109</f>
        <v>226</v>
      </c>
      <c r="M109" s="121"/>
      <c r="N109" s="175">
        <f>+'C56-C61'!N109+'C67-C72'!N109</f>
        <v>186</v>
      </c>
      <c r="O109" s="175">
        <f>+'C56-C61'!O109+'C67-C72'!O109</f>
        <v>133</v>
      </c>
      <c r="P109" s="175">
        <f>+'C56-C61'!P109+'C67-C72'!P109</f>
        <v>53</v>
      </c>
      <c r="Q109" s="121"/>
      <c r="R109" s="175">
        <f>+'C56-C61'!R109+'C67-C72'!R109</f>
        <v>507</v>
      </c>
      <c r="S109" s="175">
        <f>+'C56-C61'!S109+'C67-C72'!S109</f>
        <v>321</v>
      </c>
      <c r="T109" s="175">
        <f>+'C56-C61'!T109+'C67-C72'!T109</f>
        <v>186</v>
      </c>
      <c r="U109" s="121"/>
      <c r="V109" s="175">
        <f>+'C56-C61'!V109+'C67-C72'!V109</f>
        <v>135</v>
      </c>
      <c r="W109" s="175">
        <f>+'C56-C61'!W109+'C67-C72'!W109</f>
        <v>69</v>
      </c>
      <c r="X109" s="175">
        <f>+'C56-C61'!X109+'C67-C72'!X109</f>
        <v>66</v>
      </c>
      <c r="Y109" s="121"/>
      <c r="Z109" s="175">
        <f>+'C56-C61'!Z109+'C67-C72'!Z109</f>
        <v>6</v>
      </c>
      <c r="AA109" s="175">
        <f>+'C56-C61'!AA109+'C67-C72'!AA109</f>
        <v>3</v>
      </c>
      <c r="AB109" s="175">
        <f>+'C56-C61'!AB109+'C67-C72'!AB109</f>
        <v>3</v>
      </c>
      <c r="AD109" s="110" t="s">
        <v>80</v>
      </c>
      <c r="AE109" s="105">
        <f t="shared" si="44"/>
        <v>9.4477326331716434</v>
      </c>
      <c r="AF109" s="105">
        <f t="shared" si="45"/>
        <v>11.485943775100402</v>
      </c>
      <c r="AG109" s="105">
        <f t="shared" si="46"/>
        <v>7.4205574294336945</v>
      </c>
      <c r="AH109" s="146"/>
      <c r="AI109" s="105">
        <f t="shared" si="47"/>
        <v>13.122923588039868</v>
      </c>
      <c r="AJ109" s="105">
        <f t="shared" si="48"/>
        <v>14.477876106194691</v>
      </c>
      <c r="AK109" s="105">
        <f t="shared" si="49"/>
        <v>11.646741226378712</v>
      </c>
      <c r="AL109" s="108"/>
      <c r="AM109" s="105">
        <f t="shared" si="50"/>
        <v>12.287414965986395</v>
      </c>
      <c r="AN109" s="105">
        <f t="shared" si="51"/>
        <v>14.890016920473773</v>
      </c>
      <c r="AO109" s="105">
        <f t="shared" si="52"/>
        <v>9.6581196581196593</v>
      </c>
      <c r="AP109" s="108"/>
      <c r="AQ109" s="105">
        <f t="shared" si="53"/>
        <v>4.4679317799663707</v>
      </c>
      <c r="AR109" s="105">
        <f t="shared" si="54"/>
        <v>6.3545150501672243</v>
      </c>
      <c r="AS109" s="105">
        <f t="shared" si="55"/>
        <v>2.560386473429952</v>
      </c>
      <c r="AT109" s="108"/>
      <c r="AU109" s="105">
        <f t="shared" si="56"/>
        <v>12.509252405625462</v>
      </c>
      <c r="AV109" s="105">
        <f t="shared" si="57"/>
        <v>16.302691721686134</v>
      </c>
      <c r="AW109" s="105">
        <f t="shared" si="58"/>
        <v>8.9251439539347395</v>
      </c>
      <c r="AX109" s="108"/>
      <c r="AY109" s="105">
        <f t="shared" si="59"/>
        <v>3.848346636259977</v>
      </c>
      <c r="AZ109" s="105">
        <f t="shared" si="60"/>
        <v>4.1243275552898986</v>
      </c>
      <c r="BA109" s="105">
        <f t="shared" si="61"/>
        <v>3.5967302452316074</v>
      </c>
      <c r="BB109" s="146"/>
      <c r="BC109" s="105">
        <f t="shared" si="62"/>
        <v>0.96</v>
      </c>
      <c r="BD109" s="105">
        <f t="shared" si="63"/>
        <v>1.0676156583629894</v>
      </c>
      <c r="BE109" s="105">
        <f t="shared" si="64"/>
        <v>0.87209302325581395</v>
      </c>
      <c r="BF109" s="104"/>
    </row>
    <row r="110" spans="1:58" ht="15" customHeight="1" x14ac:dyDescent="0.2">
      <c r="A110" s="110" t="s">
        <v>81</v>
      </c>
      <c r="B110" s="175">
        <f>+'C56-C61'!B110+'C67-C72'!B110</f>
        <v>2213</v>
      </c>
      <c r="C110" s="175">
        <f>+'C56-C61'!C110+'C67-C72'!C110</f>
        <v>1263</v>
      </c>
      <c r="D110" s="175">
        <f>+'C56-C61'!D110+'C67-C72'!D110</f>
        <v>950</v>
      </c>
      <c r="E110" s="121"/>
      <c r="F110" s="175">
        <f>+'C56-C61'!F110+'C67-C72'!F110</f>
        <v>941</v>
      </c>
      <c r="G110" s="175">
        <f>+'C56-C61'!G110+'C67-C72'!G110</f>
        <v>546</v>
      </c>
      <c r="H110" s="175">
        <f>+'C56-C61'!H110+'C67-C72'!H110</f>
        <v>395</v>
      </c>
      <c r="I110" s="121"/>
      <c r="J110" s="175">
        <f>+'C56-C61'!J110+'C67-C72'!J110</f>
        <v>553</v>
      </c>
      <c r="K110" s="175">
        <f>+'C56-C61'!K110+'C67-C72'!K110</f>
        <v>330</v>
      </c>
      <c r="L110" s="175">
        <f>+'C56-C61'!L110+'C67-C72'!L110</f>
        <v>223</v>
      </c>
      <c r="M110" s="121"/>
      <c r="N110" s="175">
        <f>+'C56-C61'!N110+'C67-C72'!N110</f>
        <v>202</v>
      </c>
      <c r="O110" s="175">
        <f>+'C56-C61'!O110+'C67-C72'!O110</f>
        <v>98</v>
      </c>
      <c r="P110" s="175">
        <f>+'C56-C61'!P110+'C67-C72'!P110</f>
        <v>104</v>
      </c>
      <c r="Q110" s="121"/>
      <c r="R110" s="175">
        <f>+'C56-C61'!R110+'C67-C72'!R110</f>
        <v>417</v>
      </c>
      <c r="S110" s="175">
        <f>+'C56-C61'!S110+'C67-C72'!S110</f>
        <v>249</v>
      </c>
      <c r="T110" s="175">
        <f>+'C56-C61'!T110+'C67-C72'!T110</f>
        <v>168</v>
      </c>
      <c r="U110" s="121"/>
      <c r="V110" s="175">
        <f>+'C56-C61'!V110+'C67-C72'!V110</f>
        <v>97</v>
      </c>
      <c r="W110" s="175">
        <f>+'C56-C61'!W110+'C67-C72'!W110</f>
        <v>38</v>
      </c>
      <c r="X110" s="175">
        <f>+'C56-C61'!X110+'C67-C72'!X110</f>
        <v>59</v>
      </c>
      <c r="Y110" s="121"/>
      <c r="Z110" s="175">
        <f>+'C56-C61'!Z110+'C67-C72'!Z110</f>
        <v>3</v>
      </c>
      <c r="AA110" s="175">
        <f>+'C56-C61'!AA110+'C67-C72'!AA110</f>
        <v>2</v>
      </c>
      <c r="AB110" s="175">
        <f>+'C56-C61'!AB110+'C67-C72'!AB110</f>
        <v>1</v>
      </c>
      <c r="AD110" s="110" t="s">
        <v>81</v>
      </c>
      <c r="AE110" s="105">
        <f t="shared" si="44"/>
        <v>13.207997612652939</v>
      </c>
      <c r="AF110" s="105">
        <f t="shared" si="45"/>
        <v>15.644741731698254</v>
      </c>
      <c r="AG110" s="105">
        <f t="shared" si="46"/>
        <v>10.942179221377563</v>
      </c>
      <c r="AH110" s="146"/>
      <c r="AI110" s="105">
        <f t="shared" si="47"/>
        <v>21.079749103942653</v>
      </c>
      <c r="AJ110" s="105">
        <f t="shared" si="48"/>
        <v>24.105960264900659</v>
      </c>
      <c r="AK110" s="105">
        <f t="shared" si="49"/>
        <v>17.962710322874035</v>
      </c>
      <c r="AL110" s="108"/>
      <c r="AM110" s="105">
        <f t="shared" si="50"/>
        <v>15.795487003713223</v>
      </c>
      <c r="AN110" s="105">
        <f t="shared" si="51"/>
        <v>19.119351100811123</v>
      </c>
      <c r="AO110" s="105">
        <f t="shared" si="52"/>
        <v>12.56338028169014</v>
      </c>
      <c r="AP110" s="108"/>
      <c r="AQ110" s="105">
        <f t="shared" si="53"/>
        <v>6.9296740994854211</v>
      </c>
      <c r="AR110" s="105">
        <f t="shared" si="54"/>
        <v>7.0402298850574709</v>
      </c>
      <c r="AS110" s="105">
        <f t="shared" si="55"/>
        <v>6.8286277084701252</v>
      </c>
      <c r="AT110" s="108"/>
      <c r="AU110" s="105">
        <f t="shared" si="56"/>
        <v>14.429065743944635</v>
      </c>
      <c r="AV110" s="105">
        <f t="shared" si="57"/>
        <v>17.991329479768787</v>
      </c>
      <c r="AW110" s="105">
        <f t="shared" si="58"/>
        <v>11.155378486055776</v>
      </c>
      <c r="AX110" s="108"/>
      <c r="AY110" s="105">
        <f t="shared" si="59"/>
        <v>4.0265670402656699</v>
      </c>
      <c r="AZ110" s="105">
        <f t="shared" si="60"/>
        <v>3.4703196347031966</v>
      </c>
      <c r="BA110" s="105">
        <f t="shared" si="61"/>
        <v>4.4901065449010655</v>
      </c>
      <c r="BB110" s="146"/>
      <c r="BC110" s="105">
        <f t="shared" si="62"/>
        <v>0.52083333333333326</v>
      </c>
      <c r="BD110" s="105">
        <f t="shared" si="63"/>
        <v>0.94786729857819907</v>
      </c>
      <c r="BE110" s="105">
        <f t="shared" si="64"/>
        <v>0.27397260273972601</v>
      </c>
      <c r="BF110" s="104"/>
    </row>
    <row r="111" spans="1:58" ht="15" customHeight="1" x14ac:dyDescent="0.2">
      <c r="A111" s="110" t="s">
        <v>82</v>
      </c>
      <c r="B111" s="175">
        <f>+'C56-C61'!B111+'C67-C72'!B111</f>
        <v>2891</v>
      </c>
      <c r="C111" s="175">
        <f>+'C56-C61'!C111+'C67-C72'!C111</f>
        <v>1734</v>
      </c>
      <c r="D111" s="175">
        <f>+'C56-C61'!D111+'C67-C72'!D111</f>
        <v>1157</v>
      </c>
      <c r="E111" s="121"/>
      <c r="F111" s="175">
        <f>+'C56-C61'!F111+'C67-C72'!F111</f>
        <v>1191</v>
      </c>
      <c r="G111" s="175">
        <f>+'C56-C61'!G111+'C67-C72'!G111</f>
        <v>733</v>
      </c>
      <c r="H111" s="175">
        <f>+'C56-C61'!H111+'C67-C72'!H111</f>
        <v>458</v>
      </c>
      <c r="I111" s="121"/>
      <c r="J111" s="175">
        <f>+'C56-C61'!J111+'C67-C72'!J111</f>
        <v>660</v>
      </c>
      <c r="K111" s="175">
        <f>+'C56-C61'!K111+'C67-C72'!K111</f>
        <v>403</v>
      </c>
      <c r="L111" s="175">
        <f>+'C56-C61'!L111+'C67-C72'!L111</f>
        <v>257</v>
      </c>
      <c r="M111" s="121"/>
      <c r="N111" s="175">
        <f>+'C56-C61'!N111+'C67-C72'!N111</f>
        <v>345</v>
      </c>
      <c r="O111" s="175">
        <f>+'C56-C61'!O111+'C67-C72'!O111</f>
        <v>216</v>
      </c>
      <c r="P111" s="175">
        <f>+'C56-C61'!P111+'C67-C72'!P111</f>
        <v>129</v>
      </c>
      <c r="Q111" s="121"/>
      <c r="R111" s="175">
        <f>+'C56-C61'!R111+'C67-C72'!R111</f>
        <v>508</v>
      </c>
      <c r="S111" s="175">
        <f>+'C56-C61'!S111+'C67-C72'!S111</f>
        <v>286</v>
      </c>
      <c r="T111" s="175">
        <f>+'C56-C61'!T111+'C67-C72'!T111</f>
        <v>222</v>
      </c>
      <c r="U111" s="121"/>
      <c r="V111" s="175">
        <f>+'C56-C61'!V111+'C67-C72'!V111</f>
        <v>157</v>
      </c>
      <c r="W111" s="175">
        <f>+'C56-C61'!W111+'C67-C72'!W111</f>
        <v>82</v>
      </c>
      <c r="X111" s="175">
        <f>+'C56-C61'!X111+'C67-C72'!X111</f>
        <v>75</v>
      </c>
      <c r="Y111" s="121"/>
      <c r="Z111" s="175">
        <f>+'C56-C61'!Z111+'C67-C72'!Z111</f>
        <v>30</v>
      </c>
      <c r="AA111" s="175">
        <f>+'C56-C61'!AA111+'C67-C72'!AA111</f>
        <v>14</v>
      </c>
      <c r="AB111" s="175">
        <f>+'C56-C61'!AB111+'C67-C72'!AB111</f>
        <v>16</v>
      </c>
      <c r="AD111" s="110" t="s">
        <v>82</v>
      </c>
      <c r="AE111" s="105">
        <f t="shared" si="44"/>
        <v>14.354518371400198</v>
      </c>
      <c r="AF111" s="105">
        <f t="shared" si="45"/>
        <v>17.804702741554575</v>
      </c>
      <c r="AG111" s="105">
        <f t="shared" si="46"/>
        <v>11.123930391308528</v>
      </c>
      <c r="AH111" s="146"/>
      <c r="AI111" s="105">
        <f t="shared" si="47"/>
        <v>23.239024390243905</v>
      </c>
      <c r="AJ111" s="105">
        <f t="shared" si="48"/>
        <v>27.966425028615031</v>
      </c>
      <c r="AK111" s="105">
        <f t="shared" si="49"/>
        <v>18.290734824281149</v>
      </c>
      <c r="AL111" s="108"/>
      <c r="AM111" s="105">
        <f t="shared" si="50"/>
        <v>16.324511501360377</v>
      </c>
      <c r="AN111" s="105">
        <f t="shared" si="51"/>
        <v>20.139930034982509</v>
      </c>
      <c r="AO111" s="105">
        <f t="shared" si="52"/>
        <v>12.58570029382958</v>
      </c>
      <c r="AP111" s="108"/>
      <c r="AQ111" s="105">
        <f t="shared" si="53"/>
        <v>9.6180652355729013</v>
      </c>
      <c r="AR111" s="105">
        <f t="shared" si="54"/>
        <v>12.053571428571429</v>
      </c>
      <c r="AS111" s="105">
        <f t="shared" si="55"/>
        <v>7.1866295264623954</v>
      </c>
      <c r="AT111" s="108"/>
      <c r="AU111" s="105">
        <f t="shared" si="56"/>
        <v>14.501855552383672</v>
      </c>
      <c r="AV111" s="105">
        <f t="shared" si="57"/>
        <v>17.953546767106086</v>
      </c>
      <c r="AW111" s="105">
        <f t="shared" si="58"/>
        <v>11.62303664921466</v>
      </c>
      <c r="AX111" s="108"/>
      <c r="AY111" s="105">
        <f t="shared" si="59"/>
        <v>5.980952380952381</v>
      </c>
      <c r="AZ111" s="105">
        <f t="shared" si="60"/>
        <v>6.9965870307167233</v>
      </c>
      <c r="BA111" s="105">
        <f t="shared" si="61"/>
        <v>5.1617343427391607</v>
      </c>
      <c r="BB111" s="146"/>
      <c r="BC111" s="105">
        <f t="shared" si="62"/>
        <v>2.3866348448687349</v>
      </c>
      <c r="BD111" s="105">
        <f t="shared" si="63"/>
        <v>2.5</v>
      </c>
      <c r="BE111" s="105">
        <f t="shared" si="64"/>
        <v>2.2955523672883791</v>
      </c>
      <c r="BF111" s="104"/>
    </row>
    <row r="112" spans="1:58" ht="15" customHeight="1" x14ac:dyDescent="0.2">
      <c r="A112" s="110" t="s">
        <v>83</v>
      </c>
      <c r="B112" s="175">
        <f>+'C56-C61'!B112+'C67-C72'!B112</f>
        <v>248</v>
      </c>
      <c r="C112" s="175">
        <f>+'C56-C61'!C112+'C67-C72'!C112</f>
        <v>172</v>
      </c>
      <c r="D112" s="175">
        <f>+'C56-C61'!D112+'C67-C72'!D112</f>
        <v>76</v>
      </c>
      <c r="E112" s="121"/>
      <c r="F112" s="175">
        <f>+'C56-C61'!F112+'C67-C72'!F112</f>
        <v>47</v>
      </c>
      <c r="G112" s="175">
        <f>+'C56-C61'!G112+'C67-C72'!G112</f>
        <v>36</v>
      </c>
      <c r="H112" s="175">
        <f>+'C56-C61'!H112+'C67-C72'!H112</f>
        <v>11</v>
      </c>
      <c r="I112" s="121"/>
      <c r="J112" s="175">
        <f>+'C56-C61'!J112+'C67-C72'!J112</f>
        <v>66</v>
      </c>
      <c r="K112" s="175">
        <f>+'C56-C61'!K112+'C67-C72'!K112</f>
        <v>49</v>
      </c>
      <c r="L112" s="175">
        <f>+'C56-C61'!L112+'C67-C72'!L112</f>
        <v>17</v>
      </c>
      <c r="M112" s="121"/>
      <c r="N112" s="175">
        <f>+'C56-C61'!N112+'C67-C72'!N112</f>
        <v>33</v>
      </c>
      <c r="O112" s="175">
        <f>+'C56-C61'!O112+'C67-C72'!O112</f>
        <v>24</v>
      </c>
      <c r="P112" s="175">
        <f>+'C56-C61'!P112+'C67-C72'!P112</f>
        <v>9</v>
      </c>
      <c r="Q112" s="121"/>
      <c r="R112" s="175">
        <f>+'C56-C61'!R112+'C67-C72'!R112</f>
        <v>86</v>
      </c>
      <c r="S112" s="175">
        <f>+'C56-C61'!S112+'C67-C72'!S112</f>
        <v>51</v>
      </c>
      <c r="T112" s="175">
        <f>+'C56-C61'!T112+'C67-C72'!T112</f>
        <v>35</v>
      </c>
      <c r="U112" s="121"/>
      <c r="V112" s="175">
        <f>+'C56-C61'!V112+'C67-C72'!V112</f>
        <v>10</v>
      </c>
      <c r="W112" s="175">
        <f>+'C56-C61'!W112+'C67-C72'!W112</f>
        <v>6</v>
      </c>
      <c r="X112" s="175">
        <f>+'C56-C61'!X112+'C67-C72'!X112</f>
        <v>4</v>
      </c>
      <c r="Y112" s="121"/>
      <c r="Z112" s="175">
        <f>+'C56-C61'!Z112+'C67-C72'!Z112</f>
        <v>6</v>
      </c>
      <c r="AA112" s="175">
        <f>+'C56-C61'!AA112+'C67-C72'!AA112</f>
        <v>6</v>
      </c>
      <c r="AB112" s="175">
        <f>+'C56-C61'!AB112+'C67-C72'!AB112</f>
        <v>0</v>
      </c>
      <c r="AD112" s="110" t="s">
        <v>83</v>
      </c>
      <c r="AE112" s="105">
        <f t="shared" si="44"/>
        <v>4.7337278106508878</v>
      </c>
      <c r="AF112" s="105">
        <f t="shared" si="45"/>
        <v>6.4395357543991016</v>
      </c>
      <c r="AG112" s="105">
        <f t="shared" si="46"/>
        <v>2.9595015576323989</v>
      </c>
      <c r="AH112" s="146"/>
      <c r="AI112" s="105">
        <f t="shared" si="47"/>
        <v>4.2266187050359711</v>
      </c>
      <c r="AJ112" s="105">
        <f t="shared" si="48"/>
        <v>5.9113300492610836</v>
      </c>
      <c r="AK112" s="105">
        <f t="shared" si="49"/>
        <v>2.1868787276341948</v>
      </c>
      <c r="AL112" s="108"/>
      <c r="AM112" s="105">
        <f t="shared" si="50"/>
        <v>6.1682242990654199</v>
      </c>
      <c r="AN112" s="105">
        <f t="shared" si="51"/>
        <v>8.7188612099644125</v>
      </c>
      <c r="AO112" s="105">
        <f t="shared" si="52"/>
        <v>3.3464566929133861</v>
      </c>
      <c r="AP112" s="108"/>
      <c r="AQ112" s="105">
        <f t="shared" si="53"/>
        <v>3.5637149028077757</v>
      </c>
      <c r="AR112" s="105">
        <f t="shared" si="54"/>
        <v>5.02092050209205</v>
      </c>
      <c r="AS112" s="105">
        <f t="shared" si="55"/>
        <v>2.0089285714285716</v>
      </c>
      <c r="AT112" s="108"/>
      <c r="AU112" s="105">
        <f t="shared" si="56"/>
        <v>8.5402184707050655</v>
      </c>
      <c r="AV112" s="105">
        <f t="shared" si="57"/>
        <v>10.493827160493826</v>
      </c>
      <c r="AW112" s="105">
        <f t="shared" si="58"/>
        <v>6.7178502879078703</v>
      </c>
      <c r="AX112" s="108"/>
      <c r="AY112" s="105">
        <f t="shared" si="59"/>
        <v>1.2484394506866416</v>
      </c>
      <c r="AZ112" s="105">
        <f t="shared" si="60"/>
        <v>1.5957446808510638</v>
      </c>
      <c r="BA112" s="105">
        <f t="shared" si="61"/>
        <v>0.94117647058823517</v>
      </c>
      <c r="BB112" s="146"/>
      <c r="BC112" s="105">
        <f t="shared" si="62"/>
        <v>1.8575851393188854</v>
      </c>
      <c r="BD112" s="105">
        <f t="shared" si="63"/>
        <v>3.75</v>
      </c>
      <c r="BE112" s="105">
        <f t="shared" si="64"/>
        <v>0</v>
      </c>
      <c r="BF112" s="104"/>
    </row>
    <row r="113" spans="1:58" ht="15" customHeight="1" x14ac:dyDescent="0.2">
      <c r="A113" s="110" t="s">
        <v>84</v>
      </c>
      <c r="B113" s="175">
        <f>+'C56-C61'!B113+'C67-C72'!B113</f>
        <v>542</v>
      </c>
      <c r="C113" s="175">
        <f>+'C56-C61'!C113+'C67-C72'!C113</f>
        <v>329</v>
      </c>
      <c r="D113" s="175">
        <f>+'C56-C61'!D113+'C67-C72'!D113</f>
        <v>213</v>
      </c>
      <c r="E113" s="121"/>
      <c r="F113" s="175">
        <f>+'C56-C61'!F113+'C67-C72'!F113</f>
        <v>156</v>
      </c>
      <c r="G113" s="175">
        <f>+'C56-C61'!G113+'C67-C72'!G113</f>
        <v>103</v>
      </c>
      <c r="H113" s="175">
        <f>+'C56-C61'!H113+'C67-C72'!H113</f>
        <v>53</v>
      </c>
      <c r="I113" s="121"/>
      <c r="J113" s="175">
        <f>+'C56-C61'!J113+'C67-C72'!J113</f>
        <v>118</v>
      </c>
      <c r="K113" s="175">
        <f>+'C56-C61'!K113+'C67-C72'!K113</f>
        <v>77</v>
      </c>
      <c r="L113" s="175">
        <f>+'C56-C61'!L113+'C67-C72'!L113</f>
        <v>41</v>
      </c>
      <c r="M113" s="121"/>
      <c r="N113" s="175">
        <f>+'C56-C61'!N113+'C67-C72'!N113</f>
        <v>64</v>
      </c>
      <c r="O113" s="175">
        <f>+'C56-C61'!O113+'C67-C72'!O113</f>
        <v>36</v>
      </c>
      <c r="P113" s="175">
        <f>+'C56-C61'!P113+'C67-C72'!P113</f>
        <v>28</v>
      </c>
      <c r="Q113" s="121"/>
      <c r="R113" s="175">
        <f>+'C56-C61'!R113+'C67-C72'!R113</f>
        <v>154</v>
      </c>
      <c r="S113" s="175">
        <f>+'C56-C61'!S113+'C67-C72'!S113</f>
        <v>81</v>
      </c>
      <c r="T113" s="175">
        <f>+'C56-C61'!T113+'C67-C72'!T113</f>
        <v>73</v>
      </c>
      <c r="U113" s="121"/>
      <c r="V113" s="175">
        <f>+'C56-C61'!V113+'C67-C72'!V113</f>
        <v>49</v>
      </c>
      <c r="W113" s="175">
        <f>+'C56-C61'!W113+'C67-C72'!W113</f>
        <v>32</v>
      </c>
      <c r="X113" s="175">
        <f>+'C56-C61'!X113+'C67-C72'!X113</f>
        <v>17</v>
      </c>
      <c r="Y113" s="121"/>
      <c r="Z113" s="175">
        <f>+'C56-C61'!Z113+'C67-C72'!Z113</f>
        <v>1</v>
      </c>
      <c r="AA113" s="175">
        <f>+'C56-C61'!AA113+'C67-C72'!AA113</f>
        <v>0</v>
      </c>
      <c r="AB113" s="175">
        <f>+'C56-C61'!AB113+'C67-C72'!AB113</f>
        <v>1</v>
      </c>
      <c r="AD113" s="110" t="s">
        <v>84</v>
      </c>
      <c r="AE113" s="105">
        <f t="shared" si="44"/>
        <v>5.083474019883699</v>
      </c>
      <c r="AF113" s="105">
        <f t="shared" si="45"/>
        <v>6.1311964219157664</v>
      </c>
      <c r="AG113" s="105">
        <f t="shared" si="46"/>
        <v>4.0219033232628396</v>
      </c>
      <c r="AH113" s="146"/>
      <c r="AI113" s="105">
        <f t="shared" si="47"/>
        <v>6.2801932367149762</v>
      </c>
      <c r="AJ113" s="105">
        <f t="shared" si="48"/>
        <v>7.7385424492862507</v>
      </c>
      <c r="AK113" s="105">
        <f t="shared" si="49"/>
        <v>4.5967042497831745</v>
      </c>
      <c r="AL113" s="108"/>
      <c r="AM113" s="105">
        <f t="shared" si="50"/>
        <v>5.0578654093441919</v>
      </c>
      <c r="AN113" s="105">
        <f t="shared" si="51"/>
        <v>6.6208082545141878</v>
      </c>
      <c r="AO113" s="105">
        <f t="shared" si="52"/>
        <v>3.5042735042735043</v>
      </c>
      <c r="AP113" s="108"/>
      <c r="AQ113" s="105">
        <f t="shared" si="53"/>
        <v>3.407880724174654</v>
      </c>
      <c r="AR113" s="105">
        <f t="shared" si="54"/>
        <v>3.8297872340425529</v>
      </c>
      <c r="AS113" s="105">
        <f t="shared" si="55"/>
        <v>2.9850746268656714</v>
      </c>
      <c r="AT113" s="108"/>
      <c r="AU113" s="105">
        <f t="shared" si="56"/>
        <v>8.1009994739610729</v>
      </c>
      <c r="AV113" s="105">
        <f t="shared" si="57"/>
        <v>8.7284482758620694</v>
      </c>
      <c r="AW113" s="105">
        <f t="shared" si="58"/>
        <v>7.5025693730729701</v>
      </c>
      <c r="AX113" s="108"/>
      <c r="AY113" s="105">
        <f t="shared" si="59"/>
        <v>2.9097387173396676</v>
      </c>
      <c r="AZ113" s="105">
        <f t="shared" si="60"/>
        <v>3.87409200968523</v>
      </c>
      <c r="BA113" s="105">
        <f t="shared" si="61"/>
        <v>1.9813519813519813</v>
      </c>
      <c r="BB113" s="146"/>
      <c r="BC113" s="105">
        <f t="shared" si="62"/>
        <v>0.26178010471204188</v>
      </c>
      <c r="BD113" s="105">
        <f t="shared" si="63"/>
        <v>0</v>
      </c>
      <c r="BE113" s="105">
        <f t="shared" si="64"/>
        <v>0.49019607843137253</v>
      </c>
      <c r="BF113" s="104"/>
    </row>
    <row r="114" spans="1:58" ht="15" customHeight="1" x14ac:dyDescent="0.2">
      <c r="A114" s="110" t="s">
        <v>85</v>
      </c>
      <c r="B114" s="175">
        <f>+'C56-C61'!B114+'C67-C72'!B114</f>
        <v>147</v>
      </c>
      <c r="C114" s="175">
        <f>+'C56-C61'!C114+'C67-C72'!C114</f>
        <v>112</v>
      </c>
      <c r="D114" s="175">
        <f>+'C56-C61'!D114+'C67-C72'!D114</f>
        <v>35</v>
      </c>
      <c r="E114" s="121"/>
      <c r="F114" s="175">
        <f>+'C56-C61'!F114+'C67-C72'!F114</f>
        <v>35</v>
      </c>
      <c r="G114" s="175">
        <f>+'C56-C61'!G114+'C67-C72'!G114</f>
        <v>26</v>
      </c>
      <c r="H114" s="175">
        <f>+'C56-C61'!H114+'C67-C72'!H114</f>
        <v>9</v>
      </c>
      <c r="I114" s="121"/>
      <c r="J114" s="175">
        <f>+'C56-C61'!J114+'C67-C72'!J114</f>
        <v>36</v>
      </c>
      <c r="K114" s="175">
        <f>+'C56-C61'!K114+'C67-C72'!K114</f>
        <v>28</v>
      </c>
      <c r="L114" s="175">
        <f>+'C56-C61'!L114+'C67-C72'!L114</f>
        <v>8</v>
      </c>
      <c r="M114" s="121"/>
      <c r="N114" s="175">
        <f>+'C56-C61'!N114+'C67-C72'!N114</f>
        <v>15</v>
      </c>
      <c r="O114" s="175">
        <f>+'C56-C61'!O114+'C67-C72'!O114</f>
        <v>12</v>
      </c>
      <c r="P114" s="175">
        <f>+'C56-C61'!P114+'C67-C72'!P114</f>
        <v>3</v>
      </c>
      <c r="Q114" s="121"/>
      <c r="R114" s="175">
        <f>+'C56-C61'!R114+'C67-C72'!R114</f>
        <v>44</v>
      </c>
      <c r="S114" s="175">
        <f>+'C56-C61'!S114+'C67-C72'!S114</f>
        <v>35</v>
      </c>
      <c r="T114" s="175">
        <f>+'C56-C61'!T114+'C67-C72'!T114</f>
        <v>9</v>
      </c>
      <c r="U114" s="121"/>
      <c r="V114" s="175">
        <f>+'C56-C61'!V114+'C67-C72'!V114</f>
        <v>14</v>
      </c>
      <c r="W114" s="175">
        <f>+'C56-C61'!W114+'C67-C72'!W114</f>
        <v>10</v>
      </c>
      <c r="X114" s="175">
        <f>+'C56-C61'!X114+'C67-C72'!X114</f>
        <v>4</v>
      </c>
      <c r="Y114" s="121"/>
      <c r="Z114" s="175">
        <f>+'C56-C61'!Z114+'C67-C72'!Z114</f>
        <v>3</v>
      </c>
      <c r="AA114" s="175">
        <f>+'C56-C61'!AA114+'C67-C72'!AA114</f>
        <v>1</v>
      </c>
      <c r="AB114" s="175">
        <f>+'C56-C61'!AB114+'C67-C72'!AB114</f>
        <v>2</v>
      </c>
      <c r="AD114" s="110" t="s">
        <v>85</v>
      </c>
      <c r="AE114" s="105">
        <f t="shared" si="44"/>
        <v>5.422353375138325</v>
      </c>
      <c r="AF114" s="105">
        <f t="shared" si="45"/>
        <v>8.2901554404145088</v>
      </c>
      <c r="AG114" s="105">
        <f t="shared" si="46"/>
        <v>2.5735294117647056</v>
      </c>
      <c r="AH114" s="146"/>
      <c r="AI114" s="105">
        <f t="shared" si="47"/>
        <v>6.2166962699822381</v>
      </c>
      <c r="AJ114" s="105">
        <f t="shared" si="48"/>
        <v>8.9655172413793096</v>
      </c>
      <c r="AK114" s="105">
        <f t="shared" si="49"/>
        <v>3.296703296703297</v>
      </c>
      <c r="AL114" s="108"/>
      <c r="AM114" s="105">
        <f t="shared" si="50"/>
        <v>7.1146245059288544</v>
      </c>
      <c r="AN114" s="105">
        <f t="shared" si="51"/>
        <v>10.646387832699618</v>
      </c>
      <c r="AO114" s="105">
        <f t="shared" si="52"/>
        <v>3.2921810699588478</v>
      </c>
      <c r="AP114" s="108"/>
      <c r="AQ114" s="105">
        <f t="shared" si="53"/>
        <v>3.4562211981566824</v>
      </c>
      <c r="AR114" s="105">
        <f t="shared" si="54"/>
        <v>5.4794520547945202</v>
      </c>
      <c r="AS114" s="105">
        <f t="shared" si="55"/>
        <v>1.3953488372093024</v>
      </c>
      <c r="AT114" s="108"/>
      <c r="AU114" s="105">
        <f t="shared" si="56"/>
        <v>8</v>
      </c>
      <c r="AV114" s="105">
        <f t="shared" si="57"/>
        <v>12.820512820512819</v>
      </c>
      <c r="AW114" s="105">
        <f t="shared" si="58"/>
        <v>3.2490974729241873</v>
      </c>
      <c r="AX114" s="108"/>
      <c r="AY114" s="105">
        <f t="shared" si="59"/>
        <v>2.8865979381443299</v>
      </c>
      <c r="AZ114" s="105">
        <f t="shared" si="60"/>
        <v>4.6296296296296298</v>
      </c>
      <c r="BA114" s="105">
        <f t="shared" si="61"/>
        <v>1.486988847583643</v>
      </c>
      <c r="BB114" s="146"/>
      <c r="BC114" s="105">
        <f t="shared" si="62"/>
        <v>1.7341040462427744</v>
      </c>
      <c r="BD114" s="105">
        <f t="shared" si="63"/>
        <v>1.1111111111111112</v>
      </c>
      <c r="BE114" s="105">
        <f t="shared" si="64"/>
        <v>2.4096385542168677</v>
      </c>
      <c r="BF114" s="104"/>
    </row>
    <row r="115" spans="1:58" ht="15" customHeight="1" x14ac:dyDescent="0.2">
      <c r="A115" s="110" t="s">
        <v>86</v>
      </c>
      <c r="B115" s="175">
        <f>+'C56-C61'!B115+'C67-C72'!B115</f>
        <v>2878</v>
      </c>
      <c r="C115" s="175">
        <f>+'C56-C61'!C115+'C67-C72'!C115</f>
        <v>1714</v>
      </c>
      <c r="D115" s="175">
        <f>+'C56-C61'!D115+'C67-C72'!D115</f>
        <v>1164</v>
      </c>
      <c r="E115" s="121"/>
      <c r="F115" s="175">
        <f>+'C56-C61'!F115+'C67-C72'!F115</f>
        <v>1001</v>
      </c>
      <c r="G115" s="175">
        <f>+'C56-C61'!G115+'C67-C72'!G115</f>
        <v>638</v>
      </c>
      <c r="H115" s="175">
        <f>+'C56-C61'!H115+'C67-C72'!H115</f>
        <v>363</v>
      </c>
      <c r="I115" s="121"/>
      <c r="J115" s="175">
        <f>+'C56-C61'!J115+'C67-C72'!J115</f>
        <v>698</v>
      </c>
      <c r="K115" s="175">
        <f>+'C56-C61'!K115+'C67-C72'!K115</f>
        <v>407</v>
      </c>
      <c r="L115" s="175">
        <f>+'C56-C61'!L115+'C67-C72'!L115</f>
        <v>291</v>
      </c>
      <c r="M115" s="121"/>
      <c r="N115" s="175">
        <f>+'C56-C61'!N115+'C67-C72'!N115</f>
        <v>377</v>
      </c>
      <c r="O115" s="175">
        <f>+'C56-C61'!O115+'C67-C72'!O115</f>
        <v>212</v>
      </c>
      <c r="P115" s="175">
        <f>+'C56-C61'!P115+'C67-C72'!P115</f>
        <v>165</v>
      </c>
      <c r="Q115" s="121"/>
      <c r="R115" s="175">
        <f>+'C56-C61'!R115+'C67-C72'!R115</f>
        <v>623</v>
      </c>
      <c r="S115" s="175">
        <f>+'C56-C61'!S115+'C67-C72'!S115</f>
        <v>362</v>
      </c>
      <c r="T115" s="175">
        <f>+'C56-C61'!T115+'C67-C72'!T115</f>
        <v>261</v>
      </c>
      <c r="U115" s="121"/>
      <c r="V115" s="175">
        <f>+'C56-C61'!V115+'C67-C72'!V115</f>
        <v>129</v>
      </c>
      <c r="W115" s="175">
        <f>+'C56-C61'!W115+'C67-C72'!W115</f>
        <v>64</v>
      </c>
      <c r="X115" s="175">
        <f>+'C56-C61'!X115+'C67-C72'!X115</f>
        <v>65</v>
      </c>
      <c r="Y115" s="121"/>
      <c r="Z115" s="175">
        <f>+'C56-C61'!Z115+'C67-C72'!Z115</f>
        <v>50</v>
      </c>
      <c r="AA115" s="175">
        <f>+'C56-C61'!AA115+'C67-C72'!AA115</f>
        <v>31</v>
      </c>
      <c r="AB115" s="175">
        <f>+'C56-C61'!AB115+'C67-C72'!AB115</f>
        <v>19</v>
      </c>
      <c r="AD115" s="110" t="s">
        <v>86</v>
      </c>
      <c r="AE115" s="105">
        <f t="shared" si="44"/>
        <v>10.684585684585684</v>
      </c>
      <c r="AF115" s="105">
        <f t="shared" si="45"/>
        <v>13.013438615139322</v>
      </c>
      <c r="AG115" s="105">
        <f t="shared" si="46"/>
        <v>8.4562295677442787</v>
      </c>
      <c r="AH115" s="146"/>
      <c r="AI115" s="105">
        <f t="shared" si="47"/>
        <v>14.889186375130151</v>
      </c>
      <c r="AJ115" s="105">
        <f t="shared" si="48"/>
        <v>18.343875790684301</v>
      </c>
      <c r="AK115" s="105">
        <f t="shared" si="49"/>
        <v>11.186440677966102</v>
      </c>
      <c r="AL115" s="108"/>
      <c r="AM115" s="105">
        <f t="shared" si="50"/>
        <v>12.356169233492654</v>
      </c>
      <c r="AN115" s="105">
        <f t="shared" si="51"/>
        <v>14.280701754385966</v>
      </c>
      <c r="AO115" s="105">
        <f t="shared" si="52"/>
        <v>10.39657020364416</v>
      </c>
      <c r="AP115" s="108"/>
      <c r="AQ115" s="105">
        <f t="shared" si="53"/>
        <v>7.9284963196635125</v>
      </c>
      <c r="AR115" s="105">
        <f t="shared" si="54"/>
        <v>9.536662168241115</v>
      </c>
      <c r="AS115" s="105">
        <f t="shared" si="55"/>
        <v>6.516587677725119</v>
      </c>
      <c r="AT115" s="108"/>
      <c r="AU115" s="105">
        <f t="shared" si="56"/>
        <v>12.89855072463768</v>
      </c>
      <c r="AV115" s="105">
        <f t="shared" si="57"/>
        <v>15.423945462292288</v>
      </c>
      <c r="AW115" s="105">
        <f t="shared" si="58"/>
        <v>10.511478050745067</v>
      </c>
      <c r="AX115" s="108"/>
      <c r="AY115" s="105">
        <f t="shared" si="59"/>
        <v>3.272450532724505</v>
      </c>
      <c r="AZ115" s="105">
        <f t="shared" si="60"/>
        <v>3.5496394897393237</v>
      </c>
      <c r="BA115" s="105">
        <f t="shared" si="61"/>
        <v>3.0388031790556336</v>
      </c>
      <c r="BB115" s="146"/>
      <c r="BC115" s="105">
        <f t="shared" si="62"/>
        <v>4.8216007714561231</v>
      </c>
      <c r="BD115" s="105">
        <f t="shared" si="63"/>
        <v>6.5957446808510634</v>
      </c>
      <c r="BE115" s="105">
        <f t="shared" si="64"/>
        <v>3.3509700176366843</v>
      </c>
      <c r="BF115" s="104"/>
    </row>
    <row r="116" spans="1:58" ht="15" customHeight="1" x14ac:dyDescent="0.2">
      <c r="A116" s="110" t="s">
        <v>87</v>
      </c>
      <c r="B116" s="175">
        <f>+'C56-C61'!B116+'C67-C72'!B116</f>
        <v>1066</v>
      </c>
      <c r="C116" s="175">
        <f>+'C56-C61'!C116+'C67-C72'!C116</f>
        <v>617</v>
      </c>
      <c r="D116" s="175">
        <f>+'C56-C61'!D116+'C67-C72'!D116</f>
        <v>449</v>
      </c>
      <c r="E116" s="121"/>
      <c r="F116" s="175">
        <f>+'C56-C61'!F116+'C67-C72'!F116</f>
        <v>307</v>
      </c>
      <c r="G116" s="175">
        <f>+'C56-C61'!G116+'C67-C72'!G116</f>
        <v>198</v>
      </c>
      <c r="H116" s="175">
        <f>+'C56-C61'!H116+'C67-C72'!H116</f>
        <v>109</v>
      </c>
      <c r="I116" s="121"/>
      <c r="J116" s="175">
        <f>+'C56-C61'!J116+'C67-C72'!J116</f>
        <v>277</v>
      </c>
      <c r="K116" s="175">
        <f>+'C56-C61'!K116+'C67-C72'!K116</f>
        <v>134</v>
      </c>
      <c r="L116" s="175">
        <f>+'C56-C61'!L116+'C67-C72'!L116</f>
        <v>143</v>
      </c>
      <c r="M116" s="121"/>
      <c r="N116" s="175">
        <f>+'C56-C61'!N116+'C67-C72'!N116</f>
        <v>177</v>
      </c>
      <c r="O116" s="175">
        <f>+'C56-C61'!O116+'C67-C72'!O116</f>
        <v>109</v>
      </c>
      <c r="P116" s="175">
        <f>+'C56-C61'!P116+'C67-C72'!P116</f>
        <v>68</v>
      </c>
      <c r="Q116" s="121"/>
      <c r="R116" s="175">
        <f>+'C56-C61'!R116+'C67-C72'!R116</f>
        <v>230</v>
      </c>
      <c r="S116" s="175">
        <f>+'C56-C61'!S116+'C67-C72'!S116</f>
        <v>124</v>
      </c>
      <c r="T116" s="175">
        <f>+'C56-C61'!T116+'C67-C72'!T116</f>
        <v>106</v>
      </c>
      <c r="U116" s="121"/>
      <c r="V116" s="175">
        <f>+'C56-C61'!V116+'C67-C72'!V116</f>
        <v>70</v>
      </c>
      <c r="W116" s="175">
        <f>+'C56-C61'!W116+'C67-C72'!W116</f>
        <v>49</v>
      </c>
      <c r="X116" s="175">
        <f>+'C56-C61'!X116+'C67-C72'!X116</f>
        <v>21</v>
      </c>
      <c r="Y116" s="121"/>
      <c r="Z116" s="175">
        <f>+'C56-C61'!Z116+'C67-C72'!Z116</f>
        <v>5</v>
      </c>
      <c r="AA116" s="175">
        <f>+'C56-C61'!AA116+'C67-C72'!AA116</f>
        <v>3</v>
      </c>
      <c r="AB116" s="175">
        <f>+'C56-C61'!AB116+'C67-C72'!AB116</f>
        <v>2</v>
      </c>
      <c r="AD116" s="110" t="s">
        <v>87</v>
      </c>
      <c r="AE116" s="105">
        <f t="shared" si="44"/>
        <v>8.4368816778789082</v>
      </c>
      <c r="AF116" s="105">
        <f t="shared" si="45"/>
        <v>9.8909907021481231</v>
      </c>
      <c r="AG116" s="105">
        <f t="shared" si="46"/>
        <v>7.0189151164608417</v>
      </c>
      <c r="AH116" s="146"/>
      <c r="AI116" s="105">
        <f t="shared" si="47"/>
        <v>10.042525351651946</v>
      </c>
      <c r="AJ116" s="105">
        <f t="shared" si="48"/>
        <v>12.692307692307692</v>
      </c>
      <c r="AK116" s="105">
        <f t="shared" si="49"/>
        <v>7.2812291249165</v>
      </c>
      <c r="AL116" s="108"/>
      <c r="AM116" s="105">
        <f t="shared" si="50"/>
        <v>10.225175341454412</v>
      </c>
      <c r="AN116" s="105">
        <f t="shared" si="51"/>
        <v>9.7312999273783589</v>
      </c>
      <c r="AO116" s="105">
        <f t="shared" si="52"/>
        <v>10.735735735735735</v>
      </c>
      <c r="AP116" s="108"/>
      <c r="AQ116" s="105">
        <f t="shared" si="53"/>
        <v>8.2363890181479764</v>
      </c>
      <c r="AR116" s="105">
        <f t="shared" si="54"/>
        <v>10.410697230181471</v>
      </c>
      <c r="AS116" s="105">
        <f t="shared" si="55"/>
        <v>6.1705989110707806</v>
      </c>
      <c r="AT116" s="108"/>
      <c r="AU116" s="105">
        <f t="shared" si="56"/>
        <v>9.3610093610093603</v>
      </c>
      <c r="AV116" s="105">
        <f t="shared" si="57"/>
        <v>10.571184995737426</v>
      </c>
      <c r="AW116" s="105">
        <f t="shared" si="58"/>
        <v>8.2554517133956384</v>
      </c>
      <c r="AX116" s="108"/>
      <c r="AY116" s="105">
        <f t="shared" si="59"/>
        <v>3.4825870646766171</v>
      </c>
      <c r="AZ116" s="105">
        <f t="shared" si="60"/>
        <v>5.0619834710743801</v>
      </c>
      <c r="BA116" s="105">
        <f t="shared" si="61"/>
        <v>2.0153550863723608</v>
      </c>
      <c r="BB116" s="146"/>
      <c r="BC116" s="105">
        <f t="shared" si="62"/>
        <v>1.9762845849802373</v>
      </c>
      <c r="BD116" s="105">
        <f t="shared" si="63"/>
        <v>2.6548672566371683</v>
      </c>
      <c r="BE116" s="105">
        <f t="shared" si="64"/>
        <v>1.4285714285714286</v>
      </c>
      <c r="BF116" s="104"/>
    </row>
    <row r="117" spans="1:58" ht="15" customHeight="1" x14ac:dyDescent="0.2">
      <c r="A117" s="110" t="s">
        <v>88</v>
      </c>
      <c r="B117" s="175">
        <f>+'C56-C61'!B117+'C67-C72'!B117</f>
        <v>1118</v>
      </c>
      <c r="C117" s="175">
        <f>+'C56-C61'!C117+'C67-C72'!C117</f>
        <v>720</v>
      </c>
      <c r="D117" s="175">
        <f>+'C56-C61'!D117+'C67-C72'!D117</f>
        <v>398</v>
      </c>
      <c r="E117" s="121"/>
      <c r="F117" s="175">
        <f>+'C56-C61'!F117+'C67-C72'!F117</f>
        <v>351</v>
      </c>
      <c r="G117" s="175">
        <f>+'C56-C61'!G117+'C67-C72'!G117</f>
        <v>236</v>
      </c>
      <c r="H117" s="175">
        <f>+'C56-C61'!H117+'C67-C72'!H117</f>
        <v>115</v>
      </c>
      <c r="I117" s="121"/>
      <c r="J117" s="175">
        <f>+'C56-C61'!J117+'C67-C72'!J117</f>
        <v>267</v>
      </c>
      <c r="K117" s="175">
        <f>+'C56-C61'!K117+'C67-C72'!K117</f>
        <v>178</v>
      </c>
      <c r="L117" s="175">
        <f>+'C56-C61'!L117+'C67-C72'!L117</f>
        <v>89</v>
      </c>
      <c r="M117" s="121"/>
      <c r="N117" s="175">
        <f>+'C56-C61'!N117+'C67-C72'!N117</f>
        <v>138</v>
      </c>
      <c r="O117" s="175">
        <f>+'C56-C61'!O117+'C67-C72'!O117</f>
        <v>94</v>
      </c>
      <c r="P117" s="175">
        <f>+'C56-C61'!P117+'C67-C72'!P117</f>
        <v>44</v>
      </c>
      <c r="Q117" s="121"/>
      <c r="R117" s="175">
        <f>+'C56-C61'!R117+'C67-C72'!R117</f>
        <v>257</v>
      </c>
      <c r="S117" s="175">
        <f>+'C56-C61'!S117+'C67-C72'!S117</f>
        <v>154</v>
      </c>
      <c r="T117" s="175">
        <f>+'C56-C61'!T117+'C67-C72'!T117</f>
        <v>103</v>
      </c>
      <c r="U117" s="121"/>
      <c r="V117" s="175">
        <f>+'C56-C61'!V117+'C67-C72'!V117</f>
        <v>92</v>
      </c>
      <c r="W117" s="175">
        <f>+'C56-C61'!W117+'C67-C72'!W117</f>
        <v>50</v>
      </c>
      <c r="X117" s="175">
        <f>+'C56-C61'!X117+'C67-C72'!X117</f>
        <v>42</v>
      </c>
      <c r="Y117" s="121"/>
      <c r="Z117" s="175">
        <f>+'C56-C61'!Z117+'C67-C72'!Z117</f>
        <v>13</v>
      </c>
      <c r="AA117" s="175">
        <f>+'C56-C61'!AA117+'C67-C72'!AA117</f>
        <v>8</v>
      </c>
      <c r="AB117" s="175">
        <f>+'C56-C61'!AB117+'C67-C72'!AB117</f>
        <v>5</v>
      </c>
      <c r="AD117" s="110" t="s">
        <v>88</v>
      </c>
      <c r="AE117" s="105">
        <f t="shared" si="44"/>
        <v>7.0966103846642117</v>
      </c>
      <c r="AF117" s="105">
        <f t="shared" si="45"/>
        <v>9.322802019940438</v>
      </c>
      <c r="AG117" s="105">
        <f t="shared" si="46"/>
        <v>4.9557962893786573</v>
      </c>
      <c r="AH117" s="146"/>
      <c r="AI117" s="105">
        <f t="shared" si="47"/>
        <v>8.9815762538382806</v>
      </c>
      <c r="AJ117" s="105">
        <f t="shared" si="48"/>
        <v>11.937278705108751</v>
      </c>
      <c r="AK117" s="105">
        <f t="shared" si="49"/>
        <v>5.9554634904194721</v>
      </c>
      <c r="AL117" s="108"/>
      <c r="AM117" s="105">
        <f t="shared" si="50"/>
        <v>7.7887981330221709</v>
      </c>
      <c r="AN117" s="105">
        <f t="shared" si="51"/>
        <v>10.372960372960373</v>
      </c>
      <c r="AO117" s="105">
        <f t="shared" si="52"/>
        <v>5.1985981308411215</v>
      </c>
      <c r="AP117" s="108"/>
      <c r="AQ117" s="105">
        <f t="shared" si="53"/>
        <v>4.7783933518005544</v>
      </c>
      <c r="AR117" s="105">
        <f t="shared" si="54"/>
        <v>6.6150598170302608</v>
      </c>
      <c r="AS117" s="105">
        <f t="shared" si="55"/>
        <v>2.9993183367416498</v>
      </c>
      <c r="AT117" s="108"/>
      <c r="AU117" s="105">
        <f t="shared" si="56"/>
        <v>9.7054380664652573</v>
      </c>
      <c r="AV117" s="105">
        <f t="shared" si="57"/>
        <v>11.755725190839694</v>
      </c>
      <c r="AW117" s="105">
        <f t="shared" si="58"/>
        <v>7.6980568011958139</v>
      </c>
      <c r="AX117" s="108"/>
      <c r="AY117" s="105">
        <f t="shared" si="59"/>
        <v>4.2415859843245736</v>
      </c>
      <c r="AZ117" s="105">
        <f t="shared" si="60"/>
        <v>5.0813008130081299</v>
      </c>
      <c r="BA117" s="105">
        <f t="shared" si="61"/>
        <v>3.5443037974683547</v>
      </c>
      <c r="BB117" s="146"/>
      <c r="BC117" s="105">
        <f t="shared" si="62"/>
        <v>1.8232819074333801</v>
      </c>
      <c r="BD117" s="105">
        <f t="shared" si="63"/>
        <v>2.5396825396825395</v>
      </c>
      <c r="BE117" s="105">
        <f t="shared" si="64"/>
        <v>1.256281407035176</v>
      </c>
      <c r="BF117" s="104"/>
    </row>
    <row r="118" spans="1:58" ht="15" customHeight="1" x14ac:dyDescent="0.2">
      <c r="A118" s="110" t="s">
        <v>89</v>
      </c>
      <c r="B118" s="175">
        <f>+'C56-C61'!B118+'C67-C72'!B118</f>
        <v>333</v>
      </c>
      <c r="C118" s="175">
        <f>+'C56-C61'!C118+'C67-C72'!C118</f>
        <v>213</v>
      </c>
      <c r="D118" s="175">
        <f>+'C56-C61'!D118+'C67-C72'!D118</f>
        <v>120</v>
      </c>
      <c r="E118" s="121"/>
      <c r="F118" s="175">
        <f>+'C56-C61'!F118+'C67-C72'!F118</f>
        <v>142</v>
      </c>
      <c r="G118" s="175">
        <f>+'C56-C61'!G118+'C67-C72'!G118</f>
        <v>93</v>
      </c>
      <c r="H118" s="175">
        <f>+'C56-C61'!H118+'C67-C72'!H118</f>
        <v>49</v>
      </c>
      <c r="I118" s="121"/>
      <c r="J118" s="175">
        <f>+'C56-C61'!J118+'C67-C72'!J118</f>
        <v>92</v>
      </c>
      <c r="K118" s="175">
        <f>+'C56-C61'!K118+'C67-C72'!K118</f>
        <v>53</v>
      </c>
      <c r="L118" s="175">
        <f>+'C56-C61'!L118+'C67-C72'!L118</f>
        <v>39</v>
      </c>
      <c r="M118" s="121"/>
      <c r="N118" s="175">
        <f>+'C56-C61'!N118+'C67-C72'!N118</f>
        <v>28</v>
      </c>
      <c r="O118" s="175">
        <f>+'C56-C61'!O118+'C67-C72'!O118</f>
        <v>17</v>
      </c>
      <c r="P118" s="175">
        <f>+'C56-C61'!P118+'C67-C72'!P118</f>
        <v>11</v>
      </c>
      <c r="Q118" s="121"/>
      <c r="R118" s="175">
        <f>+'C56-C61'!R118+'C67-C72'!R118</f>
        <v>62</v>
      </c>
      <c r="S118" s="175">
        <f>+'C56-C61'!S118+'C67-C72'!S118</f>
        <v>43</v>
      </c>
      <c r="T118" s="175">
        <f>+'C56-C61'!T118+'C67-C72'!T118</f>
        <v>19</v>
      </c>
      <c r="U118" s="121"/>
      <c r="V118" s="175">
        <f>+'C56-C61'!V118+'C67-C72'!V118</f>
        <v>9</v>
      </c>
      <c r="W118" s="175">
        <f>+'C56-C61'!W118+'C67-C72'!W118</f>
        <v>7</v>
      </c>
      <c r="X118" s="175">
        <f>+'C56-C61'!X118+'C67-C72'!X118</f>
        <v>2</v>
      </c>
      <c r="Y118" s="121"/>
      <c r="Z118" s="175">
        <f>+'C56-C61'!Z118+'C67-C72'!Z118</f>
        <v>0</v>
      </c>
      <c r="AA118" s="175">
        <f>+'C56-C61'!AA118+'C67-C72'!AA118</f>
        <v>0</v>
      </c>
      <c r="AB118" s="175">
        <f>+'C56-C61'!AB118+'C67-C72'!AB118</f>
        <v>0</v>
      </c>
      <c r="AD118" s="110" t="s">
        <v>89</v>
      </c>
      <c r="AE118" s="105">
        <f t="shared" si="44"/>
        <v>7.1184266780675509</v>
      </c>
      <c r="AF118" s="105">
        <f t="shared" si="45"/>
        <v>9.3053735255570125</v>
      </c>
      <c r="AG118" s="105">
        <f t="shared" si="46"/>
        <v>5.0230221850146508</v>
      </c>
      <c r="AH118" s="146"/>
      <c r="AI118" s="105">
        <f t="shared" si="47"/>
        <v>10.495195861049519</v>
      </c>
      <c r="AJ118" s="105">
        <f t="shared" si="48"/>
        <v>12.988826815642456</v>
      </c>
      <c r="AK118" s="105">
        <f t="shared" si="49"/>
        <v>7.6923076923076925</v>
      </c>
      <c r="AL118" s="108"/>
      <c r="AM118" s="105">
        <f t="shared" si="50"/>
        <v>9.0373280943025556</v>
      </c>
      <c r="AN118" s="105">
        <f t="shared" si="51"/>
        <v>10.515873015873016</v>
      </c>
      <c r="AO118" s="105">
        <f t="shared" si="52"/>
        <v>7.5875486381322954</v>
      </c>
      <c r="AP118" s="108"/>
      <c r="AQ118" s="105">
        <f t="shared" si="53"/>
        <v>3.4825870646766171</v>
      </c>
      <c r="AR118" s="105">
        <f t="shared" si="54"/>
        <v>4.5454545454545459</v>
      </c>
      <c r="AS118" s="105">
        <f t="shared" si="55"/>
        <v>2.558139534883721</v>
      </c>
      <c r="AT118" s="108"/>
      <c r="AU118" s="105">
        <f t="shared" si="56"/>
        <v>8.1902245706737133</v>
      </c>
      <c r="AV118" s="105">
        <f t="shared" si="57"/>
        <v>11.813186813186812</v>
      </c>
      <c r="AW118" s="105">
        <f t="shared" si="58"/>
        <v>4.8346055979643765</v>
      </c>
      <c r="AX118" s="108"/>
      <c r="AY118" s="105">
        <f t="shared" si="59"/>
        <v>1.4876033057851239</v>
      </c>
      <c r="AZ118" s="105">
        <f t="shared" si="60"/>
        <v>2.5270758122743682</v>
      </c>
      <c r="BA118" s="105">
        <f t="shared" si="61"/>
        <v>0.6097560975609756</v>
      </c>
      <c r="BB118" s="146"/>
      <c r="BC118" s="105">
        <f t="shared" si="62"/>
        <v>0</v>
      </c>
      <c r="BD118" s="105">
        <f t="shared" si="63"/>
        <v>0</v>
      </c>
      <c r="BE118" s="105">
        <f t="shared" si="64"/>
        <v>0</v>
      </c>
      <c r="BF118" s="104"/>
    </row>
    <row r="119" spans="1:58" ht="15" customHeight="1" x14ac:dyDescent="0.2">
      <c r="A119" s="157" t="s">
        <v>90</v>
      </c>
      <c r="B119" s="175">
        <f>+'C56-C61'!B119+'C67-C72'!B119</f>
        <v>3317</v>
      </c>
      <c r="C119" s="175">
        <f>+'C56-C61'!C119+'C67-C72'!C119</f>
        <v>1930</v>
      </c>
      <c r="D119" s="175">
        <f>+'C56-C61'!D119+'C67-C72'!D119</f>
        <v>1387</v>
      </c>
      <c r="E119" s="121"/>
      <c r="F119" s="175">
        <f>+'C56-C61'!F119+'C67-C72'!F119</f>
        <v>1126</v>
      </c>
      <c r="G119" s="175">
        <f>+'C56-C61'!G119+'C67-C72'!G119</f>
        <v>663</v>
      </c>
      <c r="H119" s="175">
        <f>+'C56-C61'!H119+'C67-C72'!H119</f>
        <v>463</v>
      </c>
      <c r="I119" s="121"/>
      <c r="J119" s="175">
        <f>+'C56-C61'!J119+'C67-C72'!J119</f>
        <v>814</v>
      </c>
      <c r="K119" s="175">
        <f>+'C56-C61'!K119+'C67-C72'!K119</f>
        <v>481</v>
      </c>
      <c r="L119" s="175">
        <f>+'C56-C61'!L119+'C67-C72'!L119</f>
        <v>333</v>
      </c>
      <c r="M119" s="121"/>
      <c r="N119" s="175">
        <f>+'C56-C61'!N119+'C67-C72'!N119</f>
        <v>397</v>
      </c>
      <c r="O119" s="175">
        <f>+'C56-C61'!O119+'C67-C72'!O119</f>
        <v>250</v>
      </c>
      <c r="P119" s="175">
        <f>+'C56-C61'!P119+'C67-C72'!P119</f>
        <v>147</v>
      </c>
      <c r="Q119" s="121"/>
      <c r="R119" s="175">
        <f>+'C56-C61'!R119+'C67-C72'!R119</f>
        <v>822</v>
      </c>
      <c r="S119" s="175">
        <f>+'C56-C61'!S119+'C67-C72'!S119</f>
        <v>448</v>
      </c>
      <c r="T119" s="175">
        <f>+'C56-C61'!T119+'C67-C72'!T119</f>
        <v>374</v>
      </c>
      <c r="U119" s="121"/>
      <c r="V119" s="175">
        <f>+'C56-C61'!V119+'C67-C72'!V119</f>
        <v>136</v>
      </c>
      <c r="W119" s="175">
        <f>+'C56-C61'!W119+'C67-C72'!W119</f>
        <v>77</v>
      </c>
      <c r="X119" s="175">
        <f>+'C56-C61'!X119+'C67-C72'!X119</f>
        <v>59</v>
      </c>
      <c r="Y119" s="121"/>
      <c r="Z119" s="175">
        <f>+'C56-C61'!Z119+'C67-C72'!Z119</f>
        <v>22</v>
      </c>
      <c r="AA119" s="175">
        <f>+'C56-C61'!AA119+'C67-C72'!AA119</f>
        <v>11</v>
      </c>
      <c r="AB119" s="175">
        <f>+'C56-C61'!AB119+'C67-C72'!AB119</f>
        <v>11</v>
      </c>
      <c r="AD119" s="157" t="s">
        <v>90</v>
      </c>
      <c r="AE119" s="105">
        <f t="shared" si="44"/>
        <v>13.086361305085415</v>
      </c>
      <c r="AF119" s="105">
        <f t="shared" si="45"/>
        <v>15.061651318869988</v>
      </c>
      <c r="AG119" s="105">
        <f t="shared" si="46"/>
        <v>11.066783691055614</v>
      </c>
      <c r="AH119" s="146"/>
      <c r="AI119" s="105">
        <f t="shared" si="47"/>
        <v>16.94762191450933</v>
      </c>
      <c r="AJ119" s="105">
        <f t="shared" si="48"/>
        <v>18.69185226952354</v>
      </c>
      <c r="AK119" s="105">
        <f t="shared" si="49"/>
        <v>14.949951566031643</v>
      </c>
      <c r="AL119" s="108"/>
      <c r="AM119" s="105">
        <f t="shared" si="50"/>
        <v>15.169586284010435</v>
      </c>
      <c r="AN119" s="105">
        <f t="shared" si="51"/>
        <v>17.503639010189229</v>
      </c>
      <c r="AO119" s="105">
        <f t="shared" si="52"/>
        <v>12.719633307868602</v>
      </c>
      <c r="AP119" s="108"/>
      <c r="AQ119" s="105">
        <f t="shared" si="53"/>
        <v>9.0825897963852675</v>
      </c>
      <c r="AR119" s="105">
        <f t="shared" si="54"/>
        <v>11.547344110854503</v>
      </c>
      <c r="AS119" s="105">
        <f t="shared" si="55"/>
        <v>6.663644605621033</v>
      </c>
      <c r="AT119" s="108"/>
      <c r="AU119" s="105">
        <f t="shared" si="56"/>
        <v>18.014464168310322</v>
      </c>
      <c r="AV119" s="105">
        <f t="shared" si="57"/>
        <v>19.649122807017545</v>
      </c>
      <c r="AW119" s="105">
        <f t="shared" si="58"/>
        <v>16.381953569864212</v>
      </c>
      <c r="AX119" s="108"/>
      <c r="AY119" s="105">
        <f t="shared" si="59"/>
        <v>3.8363892806770097</v>
      </c>
      <c r="AZ119" s="105">
        <f t="shared" si="60"/>
        <v>4.6441495778045834</v>
      </c>
      <c r="BA119" s="105">
        <f t="shared" si="61"/>
        <v>3.1266560678325379</v>
      </c>
      <c r="BB119" s="146"/>
      <c r="BC119" s="105">
        <f t="shared" si="62"/>
        <v>2.5641025641025639</v>
      </c>
      <c r="BD119" s="105">
        <f t="shared" si="63"/>
        <v>2.6442307692307692</v>
      </c>
      <c r="BE119" s="105">
        <f t="shared" si="64"/>
        <v>2.4886877828054299</v>
      </c>
      <c r="BF119" s="104"/>
    </row>
    <row r="120" spans="1:58" ht="15" customHeight="1" x14ac:dyDescent="0.2">
      <c r="A120" s="110" t="s">
        <v>91</v>
      </c>
      <c r="B120" s="175">
        <f>+'C56-C61'!B120+'C67-C72'!B120</f>
        <v>419</v>
      </c>
      <c r="C120" s="175">
        <f>+'C56-C61'!C120+'C67-C72'!C120</f>
        <v>268</v>
      </c>
      <c r="D120" s="175">
        <f>+'C56-C61'!D120+'C67-C72'!D120</f>
        <v>151</v>
      </c>
      <c r="E120" s="121"/>
      <c r="F120" s="175">
        <f>+'C56-C61'!F120+'C67-C72'!F120</f>
        <v>129</v>
      </c>
      <c r="G120" s="175">
        <f>+'C56-C61'!G120+'C67-C72'!G120</f>
        <v>82</v>
      </c>
      <c r="H120" s="175">
        <f>+'C56-C61'!H120+'C67-C72'!H120</f>
        <v>47</v>
      </c>
      <c r="I120" s="121"/>
      <c r="J120" s="175">
        <f>+'C56-C61'!J120+'C67-C72'!J120</f>
        <v>88</v>
      </c>
      <c r="K120" s="175">
        <f>+'C56-C61'!K120+'C67-C72'!K120</f>
        <v>55</v>
      </c>
      <c r="L120" s="175">
        <f>+'C56-C61'!L120+'C67-C72'!L120</f>
        <v>33</v>
      </c>
      <c r="M120" s="121"/>
      <c r="N120" s="175">
        <f>+'C56-C61'!N120+'C67-C72'!N120</f>
        <v>44</v>
      </c>
      <c r="O120" s="175">
        <f>+'C56-C61'!O120+'C67-C72'!O120</f>
        <v>28</v>
      </c>
      <c r="P120" s="175">
        <f>+'C56-C61'!P120+'C67-C72'!P120</f>
        <v>16</v>
      </c>
      <c r="Q120" s="121"/>
      <c r="R120" s="175">
        <f>+'C56-C61'!R120+'C67-C72'!R120</f>
        <v>132</v>
      </c>
      <c r="S120" s="175">
        <f>+'C56-C61'!S120+'C67-C72'!S120</f>
        <v>81</v>
      </c>
      <c r="T120" s="175">
        <f>+'C56-C61'!T120+'C67-C72'!T120</f>
        <v>51</v>
      </c>
      <c r="U120" s="121"/>
      <c r="V120" s="175">
        <f>+'C56-C61'!V120+'C67-C72'!V120</f>
        <v>20</v>
      </c>
      <c r="W120" s="175">
        <f>+'C56-C61'!W120+'C67-C72'!W120</f>
        <v>17</v>
      </c>
      <c r="X120" s="175">
        <f>+'C56-C61'!X120+'C67-C72'!X120</f>
        <v>3</v>
      </c>
      <c r="Y120" s="121"/>
      <c r="Z120" s="175">
        <f>+'C56-C61'!Z120+'C67-C72'!Z120</f>
        <v>6</v>
      </c>
      <c r="AA120" s="175">
        <f>+'C56-C61'!AA120+'C67-C72'!AA120</f>
        <v>5</v>
      </c>
      <c r="AB120" s="175">
        <f>+'C56-C61'!AB120+'C67-C72'!AB120</f>
        <v>1</v>
      </c>
      <c r="AD120" s="110" t="s">
        <v>91</v>
      </c>
      <c r="AE120" s="105">
        <f t="shared" si="44"/>
        <v>7.0956816257408972</v>
      </c>
      <c r="AF120" s="105">
        <f t="shared" si="45"/>
        <v>8.9482470784641066</v>
      </c>
      <c r="AG120" s="105">
        <f t="shared" si="46"/>
        <v>5.1890034364261171</v>
      </c>
      <c r="AH120" s="146"/>
      <c r="AI120" s="105">
        <f t="shared" si="47"/>
        <v>8.805460750853241</v>
      </c>
      <c r="AJ120" s="105">
        <f t="shared" si="48"/>
        <v>10.991957104557642</v>
      </c>
      <c r="AK120" s="105">
        <f t="shared" si="49"/>
        <v>6.5368567454798328</v>
      </c>
      <c r="AL120" s="108"/>
      <c r="AM120" s="105">
        <f t="shared" si="50"/>
        <v>7.3887489504617969</v>
      </c>
      <c r="AN120" s="105">
        <f t="shared" si="51"/>
        <v>8.9576547231270354</v>
      </c>
      <c r="AO120" s="105">
        <f t="shared" si="52"/>
        <v>5.7192374350086661</v>
      </c>
      <c r="AP120" s="108"/>
      <c r="AQ120" s="105">
        <f t="shared" si="53"/>
        <v>4.0854224698235839</v>
      </c>
      <c r="AR120" s="105">
        <f t="shared" si="54"/>
        <v>4.9733570159857905</v>
      </c>
      <c r="AS120" s="105">
        <f t="shared" si="55"/>
        <v>3.1128404669260701</v>
      </c>
      <c r="AT120" s="108"/>
      <c r="AU120" s="105">
        <f t="shared" si="56"/>
        <v>11.389128559102675</v>
      </c>
      <c r="AV120" s="105">
        <f t="shared" si="57"/>
        <v>13.590604026845638</v>
      </c>
      <c r="AW120" s="105">
        <f t="shared" si="58"/>
        <v>9.0586145648312613</v>
      </c>
      <c r="AX120" s="108"/>
      <c r="AY120" s="105">
        <f t="shared" si="59"/>
        <v>2.229654403567447</v>
      </c>
      <c r="AZ120" s="105">
        <f t="shared" si="60"/>
        <v>4.1463414634146343</v>
      </c>
      <c r="BA120" s="105">
        <f t="shared" si="61"/>
        <v>0.61601642710472282</v>
      </c>
      <c r="BB120" s="146"/>
      <c r="BC120" s="105">
        <f t="shared" si="62"/>
        <v>5.1724137931034484</v>
      </c>
      <c r="BD120" s="105">
        <f t="shared" si="63"/>
        <v>7.5757575757575761</v>
      </c>
      <c r="BE120" s="105">
        <f t="shared" si="64"/>
        <v>2</v>
      </c>
      <c r="BF120" s="104"/>
    </row>
    <row r="121" spans="1:58" ht="15" customHeight="1" x14ac:dyDescent="0.2">
      <c r="A121" s="110" t="s">
        <v>92</v>
      </c>
      <c r="B121" s="175">
        <f>+'C56-C61'!B121+'C67-C72'!B121</f>
        <v>2878</v>
      </c>
      <c r="C121" s="175">
        <f>+'C56-C61'!C121+'C67-C72'!C121</f>
        <v>1634</v>
      </c>
      <c r="D121" s="175">
        <f>+'C56-C61'!D121+'C67-C72'!D121</f>
        <v>1244</v>
      </c>
      <c r="E121" s="121"/>
      <c r="F121" s="175">
        <f>+'C56-C61'!F121+'C67-C72'!F121</f>
        <v>926</v>
      </c>
      <c r="G121" s="175">
        <f>+'C56-C61'!G121+'C67-C72'!G121</f>
        <v>535</v>
      </c>
      <c r="H121" s="175">
        <f>+'C56-C61'!H121+'C67-C72'!H121</f>
        <v>391</v>
      </c>
      <c r="I121" s="121"/>
      <c r="J121" s="175">
        <f>+'C56-C61'!J121+'C67-C72'!J121</f>
        <v>736</v>
      </c>
      <c r="K121" s="175">
        <f>+'C56-C61'!K121+'C67-C72'!K121</f>
        <v>433</v>
      </c>
      <c r="L121" s="175">
        <f>+'C56-C61'!L121+'C67-C72'!L121</f>
        <v>303</v>
      </c>
      <c r="M121" s="121"/>
      <c r="N121" s="175">
        <f>+'C56-C61'!N121+'C67-C72'!N121</f>
        <v>337</v>
      </c>
      <c r="O121" s="175">
        <f>+'C56-C61'!O121+'C67-C72'!O121</f>
        <v>193</v>
      </c>
      <c r="P121" s="175">
        <f>+'C56-C61'!P121+'C67-C72'!P121</f>
        <v>144</v>
      </c>
      <c r="Q121" s="121"/>
      <c r="R121" s="175">
        <f>+'C56-C61'!R121+'C67-C72'!R121</f>
        <v>675</v>
      </c>
      <c r="S121" s="175">
        <f>+'C56-C61'!S121+'C67-C72'!S121</f>
        <v>364</v>
      </c>
      <c r="T121" s="175">
        <f>+'C56-C61'!T121+'C67-C72'!T121</f>
        <v>311</v>
      </c>
      <c r="U121" s="121"/>
      <c r="V121" s="175">
        <f>+'C56-C61'!V121+'C67-C72'!V121</f>
        <v>183</v>
      </c>
      <c r="W121" s="175">
        <f>+'C56-C61'!W121+'C67-C72'!W121</f>
        <v>98</v>
      </c>
      <c r="X121" s="175">
        <f>+'C56-C61'!X121+'C67-C72'!X121</f>
        <v>85</v>
      </c>
      <c r="Y121" s="121"/>
      <c r="Z121" s="175">
        <f>+'C56-C61'!Z121+'C67-C72'!Z121</f>
        <v>21</v>
      </c>
      <c r="AA121" s="175">
        <f>+'C56-C61'!AA121+'C67-C72'!AA121</f>
        <v>11</v>
      </c>
      <c r="AB121" s="175">
        <f>+'C56-C61'!AB121+'C67-C72'!AB121</f>
        <v>10</v>
      </c>
      <c r="AD121" s="110" t="s">
        <v>92</v>
      </c>
      <c r="AE121" s="105">
        <f t="shared" si="44"/>
        <v>10.982217812714644</v>
      </c>
      <c r="AF121" s="105">
        <f t="shared" si="45"/>
        <v>12.709030100334449</v>
      </c>
      <c r="AG121" s="105">
        <f t="shared" si="46"/>
        <v>9.3190501161135675</v>
      </c>
      <c r="AH121" s="146"/>
      <c r="AI121" s="105">
        <f t="shared" si="47"/>
        <v>14.689086294416242</v>
      </c>
      <c r="AJ121" s="105">
        <f t="shared" si="48"/>
        <v>16.829191569675999</v>
      </c>
      <c r="AK121" s="105">
        <f t="shared" si="49"/>
        <v>12.512</v>
      </c>
      <c r="AL121" s="108"/>
      <c r="AM121" s="105">
        <f t="shared" si="50"/>
        <v>14.088820826952528</v>
      </c>
      <c r="AN121" s="105">
        <f t="shared" si="51"/>
        <v>16.382898221717745</v>
      </c>
      <c r="AO121" s="105">
        <f t="shared" si="52"/>
        <v>11.73963580007749</v>
      </c>
      <c r="AP121" s="108"/>
      <c r="AQ121" s="105">
        <f t="shared" si="53"/>
        <v>7.4888888888888889</v>
      </c>
      <c r="AR121" s="105">
        <f t="shared" si="54"/>
        <v>8.5285019885108273</v>
      </c>
      <c r="AS121" s="105">
        <f t="shared" si="55"/>
        <v>6.4371926687527932</v>
      </c>
      <c r="AT121" s="108"/>
      <c r="AU121" s="105">
        <f t="shared" si="56"/>
        <v>13.49730053989202</v>
      </c>
      <c r="AV121" s="105">
        <f t="shared" si="57"/>
        <v>15.404147270418958</v>
      </c>
      <c r="AW121" s="105">
        <f t="shared" si="58"/>
        <v>11.78923426838514</v>
      </c>
      <c r="AX121" s="108"/>
      <c r="AY121" s="105">
        <f t="shared" si="59"/>
        <v>4.4721407624633436</v>
      </c>
      <c r="AZ121" s="105">
        <f t="shared" si="60"/>
        <v>5.0541516245487363</v>
      </c>
      <c r="BA121" s="105">
        <f t="shared" si="61"/>
        <v>3.9479795633999073</v>
      </c>
      <c r="BB121" s="146"/>
      <c r="BC121" s="105">
        <f t="shared" si="62"/>
        <v>1.935483870967742</v>
      </c>
      <c r="BD121" s="105">
        <f t="shared" si="63"/>
        <v>2.3404255319148937</v>
      </c>
      <c r="BE121" s="105">
        <f t="shared" si="64"/>
        <v>1.6260162601626018</v>
      </c>
      <c r="BF121" s="104"/>
    </row>
    <row r="122" spans="1:58" ht="15" customHeight="1" x14ac:dyDescent="0.2">
      <c r="A122" s="110" t="s">
        <v>93</v>
      </c>
      <c r="B122" s="175">
        <f>+'C56-C61'!B122+'C67-C72'!B122</f>
        <v>302</v>
      </c>
      <c r="C122" s="175">
        <f>+'C56-C61'!C122+'C67-C72'!C122</f>
        <v>211</v>
      </c>
      <c r="D122" s="175">
        <f>+'C56-C61'!D122+'C67-C72'!D122</f>
        <v>91</v>
      </c>
      <c r="E122" s="121"/>
      <c r="F122" s="175">
        <f>+'C56-C61'!F122+'C67-C72'!F122</f>
        <v>124</v>
      </c>
      <c r="G122" s="175">
        <f>+'C56-C61'!G122+'C67-C72'!G122</f>
        <v>90</v>
      </c>
      <c r="H122" s="175">
        <f>+'C56-C61'!H122+'C67-C72'!H122</f>
        <v>34</v>
      </c>
      <c r="I122" s="121"/>
      <c r="J122" s="175">
        <f>+'C56-C61'!J122+'C67-C72'!J122</f>
        <v>69</v>
      </c>
      <c r="K122" s="175">
        <f>+'C56-C61'!K122+'C67-C72'!K122</f>
        <v>39</v>
      </c>
      <c r="L122" s="175">
        <f>+'C56-C61'!L122+'C67-C72'!L122</f>
        <v>30</v>
      </c>
      <c r="M122" s="121"/>
      <c r="N122" s="175">
        <f>+'C56-C61'!N122+'C67-C72'!N122</f>
        <v>42</v>
      </c>
      <c r="O122" s="175">
        <f>+'C56-C61'!O122+'C67-C72'!O122</f>
        <v>39</v>
      </c>
      <c r="P122" s="175">
        <f>+'C56-C61'!P122+'C67-C72'!P122</f>
        <v>3</v>
      </c>
      <c r="Q122" s="121"/>
      <c r="R122" s="175">
        <f>+'C56-C61'!R122+'C67-C72'!R122</f>
        <v>58</v>
      </c>
      <c r="S122" s="175">
        <f>+'C56-C61'!S122+'C67-C72'!S122</f>
        <v>39</v>
      </c>
      <c r="T122" s="175">
        <f>+'C56-C61'!T122+'C67-C72'!T122</f>
        <v>19</v>
      </c>
      <c r="U122" s="121"/>
      <c r="V122" s="175">
        <f>+'C56-C61'!V122+'C67-C72'!V122</f>
        <v>8</v>
      </c>
      <c r="W122" s="175">
        <f>+'C56-C61'!W122+'C67-C72'!W122</f>
        <v>3</v>
      </c>
      <c r="X122" s="175">
        <f>+'C56-C61'!X122+'C67-C72'!X122</f>
        <v>5</v>
      </c>
      <c r="Y122" s="121"/>
      <c r="Z122" s="175">
        <f>+'C56-C61'!Z122+'C67-C72'!Z122</f>
        <v>1</v>
      </c>
      <c r="AA122" s="175">
        <f>+'C56-C61'!AA122+'C67-C72'!AA122</f>
        <v>1</v>
      </c>
      <c r="AB122" s="175">
        <f>+'C56-C61'!AB122+'C67-C72'!AB122</f>
        <v>0</v>
      </c>
      <c r="AD122" s="110" t="s">
        <v>93</v>
      </c>
      <c r="AE122" s="105">
        <f t="shared" si="44"/>
        <v>7.7158916709248846</v>
      </c>
      <c r="AF122" s="105">
        <f t="shared" si="45"/>
        <v>10.608345902463549</v>
      </c>
      <c r="AG122" s="105">
        <f t="shared" si="46"/>
        <v>4.7272727272727275</v>
      </c>
      <c r="AH122" s="146"/>
      <c r="AI122" s="105">
        <f t="shared" si="47"/>
        <v>10.446503791069924</v>
      </c>
      <c r="AJ122" s="105">
        <f t="shared" si="48"/>
        <v>14.85148514851485</v>
      </c>
      <c r="AK122" s="105">
        <f t="shared" si="49"/>
        <v>5.8519793459552494</v>
      </c>
      <c r="AL122" s="108"/>
      <c r="AM122" s="105">
        <f t="shared" si="50"/>
        <v>7.8320090805902378</v>
      </c>
      <c r="AN122" s="105">
        <f t="shared" si="51"/>
        <v>8.2278481012658222</v>
      </c>
      <c r="AO122" s="105">
        <f t="shared" si="52"/>
        <v>7.3710073710073711</v>
      </c>
      <c r="AP122" s="108"/>
      <c r="AQ122" s="105">
        <f t="shared" si="53"/>
        <v>5.7455540355677153</v>
      </c>
      <c r="AR122" s="105">
        <f t="shared" si="54"/>
        <v>10.54054054054054</v>
      </c>
      <c r="AS122" s="105">
        <f t="shared" si="55"/>
        <v>0.8310249307479225</v>
      </c>
      <c r="AT122" s="108"/>
      <c r="AU122" s="105">
        <f t="shared" si="56"/>
        <v>10.211267605633804</v>
      </c>
      <c r="AV122" s="105">
        <f t="shared" si="57"/>
        <v>14.338235294117647</v>
      </c>
      <c r="AW122" s="105">
        <f t="shared" si="58"/>
        <v>6.4189189189189184</v>
      </c>
      <c r="AX122" s="108"/>
      <c r="AY122" s="105">
        <f t="shared" si="59"/>
        <v>1.6701461377870561</v>
      </c>
      <c r="AZ122" s="105">
        <f t="shared" si="60"/>
        <v>1.2345679012345678</v>
      </c>
      <c r="BA122" s="105">
        <f t="shared" si="61"/>
        <v>2.1186440677966099</v>
      </c>
      <c r="BB122" s="146"/>
      <c r="BC122" s="105">
        <f t="shared" si="62"/>
        <v>1.4705882352941175</v>
      </c>
      <c r="BD122" s="105">
        <f t="shared" si="63"/>
        <v>4.1666666666666661</v>
      </c>
      <c r="BE122" s="105">
        <f t="shared" si="64"/>
        <v>0</v>
      </c>
      <c r="BF122" s="104"/>
    </row>
    <row r="123" spans="1:58" ht="15" customHeight="1" x14ac:dyDescent="0.2">
      <c r="A123" s="110" t="s">
        <v>94</v>
      </c>
      <c r="B123" s="175">
        <f>+'C56-C61'!B123+'C67-C72'!B123</f>
        <v>799</v>
      </c>
      <c r="C123" s="175">
        <f>+'C56-C61'!C123+'C67-C72'!C123</f>
        <v>477</v>
      </c>
      <c r="D123" s="175">
        <f>+'C56-C61'!D123+'C67-C72'!D123</f>
        <v>322</v>
      </c>
      <c r="E123" s="121"/>
      <c r="F123" s="175">
        <f>+'C56-C61'!F123+'C67-C72'!F123</f>
        <v>311</v>
      </c>
      <c r="G123" s="175">
        <f>+'C56-C61'!G123+'C67-C72'!G123</f>
        <v>194</v>
      </c>
      <c r="H123" s="175">
        <f>+'C56-C61'!H123+'C67-C72'!H123</f>
        <v>117</v>
      </c>
      <c r="I123" s="121"/>
      <c r="J123" s="175">
        <f>+'C56-C61'!J123+'C67-C72'!J123</f>
        <v>165</v>
      </c>
      <c r="K123" s="175">
        <f>+'C56-C61'!K123+'C67-C72'!K123</f>
        <v>105</v>
      </c>
      <c r="L123" s="175">
        <f>+'C56-C61'!L123+'C67-C72'!L123</f>
        <v>60</v>
      </c>
      <c r="M123" s="121"/>
      <c r="N123" s="175">
        <f>+'C56-C61'!N123+'C67-C72'!N123</f>
        <v>102</v>
      </c>
      <c r="O123" s="175">
        <f>+'C56-C61'!O123+'C67-C72'!O123</f>
        <v>67</v>
      </c>
      <c r="P123" s="175">
        <f>+'C56-C61'!P123+'C67-C72'!P123</f>
        <v>35</v>
      </c>
      <c r="Q123" s="121"/>
      <c r="R123" s="175">
        <f>+'C56-C61'!R123+'C67-C72'!R123</f>
        <v>172</v>
      </c>
      <c r="S123" s="175">
        <f>+'C56-C61'!S123+'C67-C72'!S123</f>
        <v>83</v>
      </c>
      <c r="T123" s="175">
        <f>+'C56-C61'!T123+'C67-C72'!T123</f>
        <v>89</v>
      </c>
      <c r="U123" s="121"/>
      <c r="V123" s="175">
        <f>+'C56-C61'!V123+'C67-C72'!V123</f>
        <v>46</v>
      </c>
      <c r="W123" s="175">
        <f>+'C56-C61'!W123+'C67-C72'!W123</f>
        <v>26</v>
      </c>
      <c r="X123" s="175">
        <f>+'C56-C61'!X123+'C67-C72'!X123</f>
        <v>20</v>
      </c>
      <c r="Y123" s="121"/>
      <c r="Z123" s="175">
        <f>+'C56-C61'!Z123+'C67-C72'!Z123</f>
        <v>3</v>
      </c>
      <c r="AA123" s="175">
        <f>+'C56-C61'!AA123+'C67-C72'!AA123</f>
        <v>2</v>
      </c>
      <c r="AB123" s="175">
        <f>+'C56-C61'!AB123+'C67-C72'!AB123</f>
        <v>1</v>
      </c>
      <c r="AD123" s="110" t="s">
        <v>94</v>
      </c>
      <c r="AE123" s="105">
        <f t="shared" si="44"/>
        <v>9.7928667728888357</v>
      </c>
      <c r="AF123" s="105">
        <f t="shared" si="45"/>
        <v>11.996981891348089</v>
      </c>
      <c r="AG123" s="105">
        <f t="shared" si="46"/>
        <v>7.6978245278508242</v>
      </c>
      <c r="AH123" s="146"/>
      <c r="AI123" s="105">
        <f t="shared" si="47"/>
        <v>13.634370889960543</v>
      </c>
      <c r="AJ123" s="105">
        <f t="shared" si="48"/>
        <v>16.166666666666664</v>
      </c>
      <c r="AK123" s="105">
        <f t="shared" si="49"/>
        <v>10.823311748381128</v>
      </c>
      <c r="AL123" s="108"/>
      <c r="AM123" s="105">
        <f t="shared" si="50"/>
        <v>10.04872107186358</v>
      </c>
      <c r="AN123" s="105">
        <f t="shared" si="51"/>
        <v>12.280701754385964</v>
      </c>
      <c r="AO123" s="105">
        <f t="shared" si="52"/>
        <v>7.6238881829733165</v>
      </c>
      <c r="AP123" s="108"/>
      <c r="AQ123" s="105">
        <f t="shared" si="53"/>
        <v>6.6710268149117073</v>
      </c>
      <c r="AR123" s="105">
        <f t="shared" si="54"/>
        <v>9.3184979137691233</v>
      </c>
      <c r="AS123" s="105">
        <f t="shared" si="55"/>
        <v>4.3209876543209873</v>
      </c>
      <c r="AT123" s="108"/>
      <c r="AU123" s="105">
        <f t="shared" si="56"/>
        <v>12.365204888569375</v>
      </c>
      <c r="AV123" s="105">
        <f t="shared" si="57"/>
        <v>13.174603174603176</v>
      </c>
      <c r="AW123" s="105">
        <f t="shared" si="58"/>
        <v>11.695137976346912</v>
      </c>
      <c r="AX123" s="108"/>
      <c r="AY123" s="105">
        <f t="shared" si="59"/>
        <v>4.2870456663560113</v>
      </c>
      <c r="AZ123" s="105">
        <f t="shared" si="60"/>
        <v>5.46218487394958</v>
      </c>
      <c r="BA123" s="105">
        <f t="shared" si="61"/>
        <v>3.350083752093802</v>
      </c>
      <c r="BB123" s="146"/>
      <c r="BC123" s="105">
        <f t="shared" si="62"/>
        <v>1.2345679012345678</v>
      </c>
      <c r="BD123" s="105">
        <f t="shared" si="63"/>
        <v>2.083333333333333</v>
      </c>
      <c r="BE123" s="105">
        <f t="shared" si="64"/>
        <v>0.68027210884353739</v>
      </c>
      <c r="BF123" s="104"/>
    </row>
    <row r="124" spans="1:58" ht="15" customHeight="1" x14ac:dyDescent="0.2">
      <c r="A124" s="110" t="s">
        <v>95</v>
      </c>
      <c r="B124" s="175">
        <f>+'C56-C61'!B124+'C67-C72'!B124</f>
        <v>484</v>
      </c>
      <c r="C124" s="175">
        <f>+'C56-C61'!C124+'C67-C72'!C124</f>
        <v>320</v>
      </c>
      <c r="D124" s="175">
        <f>+'C56-C61'!D124+'C67-C72'!D124</f>
        <v>164</v>
      </c>
      <c r="E124" s="121"/>
      <c r="F124" s="175">
        <f>+'C56-C61'!F124+'C67-C72'!F124</f>
        <v>135</v>
      </c>
      <c r="G124" s="175">
        <f>+'C56-C61'!G124+'C67-C72'!G124</f>
        <v>86</v>
      </c>
      <c r="H124" s="175">
        <f>+'C56-C61'!H124+'C67-C72'!H124</f>
        <v>49</v>
      </c>
      <c r="I124" s="121"/>
      <c r="J124" s="175">
        <f>+'C56-C61'!J124+'C67-C72'!J124</f>
        <v>119</v>
      </c>
      <c r="K124" s="175">
        <f>+'C56-C61'!K124+'C67-C72'!K124</f>
        <v>79</v>
      </c>
      <c r="L124" s="175">
        <f>+'C56-C61'!L124+'C67-C72'!L124</f>
        <v>40</v>
      </c>
      <c r="M124" s="121"/>
      <c r="N124" s="175">
        <f>+'C56-C61'!N124+'C67-C72'!N124</f>
        <v>75</v>
      </c>
      <c r="O124" s="175">
        <f>+'C56-C61'!O124+'C67-C72'!O124</f>
        <v>55</v>
      </c>
      <c r="P124" s="175">
        <f>+'C56-C61'!P124+'C67-C72'!P124</f>
        <v>20</v>
      </c>
      <c r="Q124" s="121"/>
      <c r="R124" s="175">
        <f>+'C56-C61'!R124+'C67-C72'!R124</f>
        <v>91</v>
      </c>
      <c r="S124" s="175">
        <f>+'C56-C61'!S124+'C67-C72'!S124</f>
        <v>59</v>
      </c>
      <c r="T124" s="175">
        <f>+'C56-C61'!T124+'C67-C72'!T124</f>
        <v>32</v>
      </c>
      <c r="U124" s="121"/>
      <c r="V124" s="175">
        <f>+'C56-C61'!V124+'C67-C72'!V124</f>
        <v>54</v>
      </c>
      <c r="W124" s="175">
        <f>+'C56-C61'!W124+'C67-C72'!W124</f>
        <v>36</v>
      </c>
      <c r="X124" s="175">
        <f>+'C56-C61'!X124+'C67-C72'!X124</f>
        <v>18</v>
      </c>
      <c r="Y124" s="121"/>
      <c r="Z124" s="175">
        <f>+'C56-C61'!Z124+'C67-C72'!Z124</f>
        <v>10</v>
      </c>
      <c r="AA124" s="175">
        <f>+'C56-C61'!AA124+'C67-C72'!AA124</f>
        <v>5</v>
      </c>
      <c r="AB124" s="175">
        <f>+'C56-C61'!AB124+'C67-C72'!AB124</f>
        <v>5</v>
      </c>
      <c r="AD124" s="110" t="s">
        <v>95</v>
      </c>
      <c r="AE124" s="105">
        <f t="shared" si="44"/>
        <v>9.2916106738337483</v>
      </c>
      <c r="AF124" s="105">
        <f t="shared" si="45"/>
        <v>12.326656394453005</v>
      </c>
      <c r="AG124" s="105">
        <f t="shared" si="46"/>
        <v>6.2763107539226937</v>
      </c>
      <c r="AH124" s="146"/>
      <c r="AI124" s="105">
        <f t="shared" si="47"/>
        <v>11.363636363636363</v>
      </c>
      <c r="AJ124" s="105">
        <f t="shared" si="48"/>
        <v>14.006514657980457</v>
      </c>
      <c r="AK124" s="105">
        <f t="shared" si="49"/>
        <v>8.536585365853659</v>
      </c>
      <c r="AL124" s="108"/>
      <c r="AM124" s="105">
        <f t="shared" si="50"/>
        <v>11.817279046673287</v>
      </c>
      <c r="AN124" s="105">
        <f t="shared" si="51"/>
        <v>15.163147792706333</v>
      </c>
      <c r="AO124" s="105">
        <f t="shared" si="52"/>
        <v>8.2304526748971192</v>
      </c>
      <c r="AP124" s="108"/>
      <c r="AQ124" s="105">
        <f t="shared" si="53"/>
        <v>7.9281183932346719</v>
      </c>
      <c r="AR124" s="105">
        <f t="shared" si="54"/>
        <v>11.363636363636363</v>
      </c>
      <c r="AS124" s="105">
        <f t="shared" si="55"/>
        <v>4.329004329004329</v>
      </c>
      <c r="AT124" s="108"/>
      <c r="AU124" s="105">
        <f t="shared" si="56"/>
        <v>10.376282782212087</v>
      </c>
      <c r="AV124" s="105">
        <f t="shared" si="57"/>
        <v>13.915094339622641</v>
      </c>
      <c r="AW124" s="105">
        <f t="shared" si="58"/>
        <v>7.0640176600441498</v>
      </c>
      <c r="AX124" s="108"/>
      <c r="AY124" s="105">
        <f t="shared" si="59"/>
        <v>6.1503416856492032</v>
      </c>
      <c r="AZ124" s="105">
        <f t="shared" si="60"/>
        <v>8.5918854415274453</v>
      </c>
      <c r="BA124" s="105">
        <f t="shared" si="61"/>
        <v>3.9215686274509802</v>
      </c>
      <c r="BB124" s="146"/>
      <c r="BC124" s="105">
        <f t="shared" si="62"/>
        <v>3.1948881789137378</v>
      </c>
      <c r="BD124" s="105">
        <f t="shared" si="63"/>
        <v>3.7313432835820892</v>
      </c>
      <c r="BE124" s="105">
        <f t="shared" si="64"/>
        <v>2.7932960893854748</v>
      </c>
      <c r="BF124" s="104"/>
    </row>
    <row r="125" spans="1:58" ht="15" customHeight="1" x14ac:dyDescent="0.2">
      <c r="A125" s="110" t="s">
        <v>96</v>
      </c>
      <c r="B125" s="175">
        <f>+'C56-C61'!B125+'C67-C72'!B125</f>
        <v>509</v>
      </c>
      <c r="C125" s="175">
        <f>+'C56-C61'!C125+'C67-C72'!C125</f>
        <v>334</v>
      </c>
      <c r="D125" s="175">
        <f>+'C56-C61'!D125+'C67-C72'!D125</f>
        <v>175</v>
      </c>
      <c r="E125" s="121"/>
      <c r="F125" s="175">
        <f>+'C56-C61'!F125+'C67-C72'!F125</f>
        <v>172</v>
      </c>
      <c r="G125" s="175">
        <f>+'C56-C61'!G125+'C67-C72'!G125</f>
        <v>121</v>
      </c>
      <c r="H125" s="175">
        <f>+'C56-C61'!H125+'C67-C72'!H125</f>
        <v>51</v>
      </c>
      <c r="I125" s="121"/>
      <c r="J125" s="175">
        <f>+'C56-C61'!J125+'C67-C72'!J125</f>
        <v>121</v>
      </c>
      <c r="K125" s="175">
        <f>+'C56-C61'!K125+'C67-C72'!K125</f>
        <v>90</v>
      </c>
      <c r="L125" s="175">
        <f>+'C56-C61'!L125+'C67-C72'!L125</f>
        <v>31</v>
      </c>
      <c r="M125" s="121"/>
      <c r="N125" s="175">
        <f>+'C56-C61'!N125+'C67-C72'!N125</f>
        <v>56</v>
      </c>
      <c r="O125" s="175">
        <f>+'C56-C61'!O125+'C67-C72'!O125</f>
        <v>31</v>
      </c>
      <c r="P125" s="175">
        <f>+'C56-C61'!P125+'C67-C72'!P125</f>
        <v>25</v>
      </c>
      <c r="Q125" s="121"/>
      <c r="R125" s="175">
        <f>+'C56-C61'!R125+'C67-C72'!R125</f>
        <v>94</v>
      </c>
      <c r="S125" s="175">
        <f>+'C56-C61'!S125+'C67-C72'!S125</f>
        <v>50</v>
      </c>
      <c r="T125" s="175">
        <f>+'C56-C61'!T125+'C67-C72'!T125</f>
        <v>44</v>
      </c>
      <c r="U125" s="121"/>
      <c r="V125" s="175">
        <f>+'C56-C61'!V125+'C67-C72'!V125</f>
        <v>63</v>
      </c>
      <c r="W125" s="175">
        <f>+'C56-C61'!W125+'C67-C72'!W125</f>
        <v>40</v>
      </c>
      <c r="X125" s="175">
        <f>+'C56-C61'!X125+'C67-C72'!X125</f>
        <v>23</v>
      </c>
      <c r="Y125" s="121"/>
      <c r="Z125" s="175">
        <f>+'C56-C61'!Z125+'C67-C72'!Z125</f>
        <v>3</v>
      </c>
      <c r="AA125" s="175">
        <f>+'C56-C61'!AA125+'C67-C72'!AA125</f>
        <v>2</v>
      </c>
      <c r="AB125" s="175">
        <f>+'C56-C61'!AB125+'C67-C72'!AB125</f>
        <v>1</v>
      </c>
      <c r="AD125" s="110" t="s">
        <v>96</v>
      </c>
      <c r="AE125" s="105">
        <f t="shared" si="44"/>
        <v>7.7650648360030505</v>
      </c>
      <c r="AF125" s="105">
        <f t="shared" si="45"/>
        <v>10.182926829268292</v>
      </c>
      <c r="AG125" s="105">
        <f t="shared" si="46"/>
        <v>5.343511450381679</v>
      </c>
      <c r="AH125" s="146"/>
      <c r="AI125" s="105">
        <f t="shared" si="47"/>
        <v>10.851735015772871</v>
      </c>
      <c r="AJ125" s="105">
        <f t="shared" si="48"/>
        <v>14.666666666666666</v>
      </c>
      <c r="AK125" s="105">
        <f t="shared" si="49"/>
        <v>6.7105263157894735</v>
      </c>
      <c r="AL125" s="108"/>
      <c r="AM125" s="105">
        <f t="shared" si="50"/>
        <v>8.870967741935484</v>
      </c>
      <c r="AN125" s="105">
        <f t="shared" si="51"/>
        <v>13.062409288824384</v>
      </c>
      <c r="AO125" s="105">
        <f t="shared" si="52"/>
        <v>4.5925925925925926</v>
      </c>
      <c r="AP125" s="108"/>
      <c r="AQ125" s="105">
        <f t="shared" si="53"/>
        <v>4.7257383966244726</v>
      </c>
      <c r="AR125" s="105">
        <f t="shared" si="54"/>
        <v>5.2810902896081773</v>
      </c>
      <c r="AS125" s="105">
        <f t="shared" si="55"/>
        <v>4.1806020066889635</v>
      </c>
      <c r="AT125" s="108"/>
      <c r="AU125" s="105">
        <f t="shared" si="56"/>
        <v>8.545454545454545</v>
      </c>
      <c r="AV125" s="105">
        <f t="shared" si="57"/>
        <v>9.3283582089552244</v>
      </c>
      <c r="AW125" s="105">
        <f t="shared" si="58"/>
        <v>7.8014184397163122</v>
      </c>
      <c r="AX125" s="108"/>
      <c r="AY125" s="105">
        <f t="shared" si="59"/>
        <v>6.3063063063063058</v>
      </c>
      <c r="AZ125" s="105">
        <f t="shared" si="60"/>
        <v>8.3160083160083165</v>
      </c>
      <c r="BA125" s="105">
        <f t="shared" si="61"/>
        <v>4.4401544401544406</v>
      </c>
      <c r="BB125" s="146"/>
      <c r="BC125" s="105">
        <f t="shared" si="62"/>
        <v>0.93167701863354035</v>
      </c>
      <c r="BD125" s="105">
        <f t="shared" si="63"/>
        <v>1.2345679012345678</v>
      </c>
      <c r="BE125" s="105">
        <f t="shared" si="64"/>
        <v>0.625</v>
      </c>
      <c r="BF125" s="104"/>
    </row>
    <row r="126" spans="1:58" ht="15" customHeight="1" x14ac:dyDescent="0.2">
      <c r="A126" s="110" t="s">
        <v>97</v>
      </c>
      <c r="B126" s="175">
        <f>+'C56-C61'!B126+'C67-C72'!B126</f>
        <v>331</v>
      </c>
      <c r="C126" s="175">
        <f>+'C56-C61'!C126+'C67-C72'!C126</f>
        <v>217</v>
      </c>
      <c r="D126" s="175">
        <f>+'C56-C61'!D126+'C67-C72'!D126</f>
        <v>114</v>
      </c>
      <c r="E126" s="121"/>
      <c r="F126" s="175">
        <f>+'C56-C61'!F126+'C67-C72'!F126</f>
        <v>109</v>
      </c>
      <c r="G126" s="175">
        <f>+'C56-C61'!G126+'C67-C72'!G126</f>
        <v>79</v>
      </c>
      <c r="H126" s="175">
        <f>+'C56-C61'!H126+'C67-C72'!H126</f>
        <v>30</v>
      </c>
      <c r="I126" s="121"/>
      <c r="J126" s="175">
        <f>+'C56-C61'!J126+'C67-C72'!J126</f>
        <v>71</v>
      </c>
      <c r="K126" s="175">
        <f>+'C56-C61'!K126+'C67-C72'!K126</f>
        <v>46</v>
      </c>
      <c r="L126" s="175">
        <f>+'C56-C61'!L126+'C67-C72'!L126</f>
        <v>25</v>
      </c>
      <c r="M126" s="121"/>
      <c r="N126" s="175">
        <f>+'C56-C61'!N126+'C67-C72'!N126</f>
        <v>30</v>
      </c>
      <c r="O126" s="175">
        <f>+'C56-C61'!O126+'C67-C72'!O126</f>
        <v>19</v>
      </c>
      <c r="P126" s="175">
        <f>+'C56-C61'!P126+'C67-C72'!P126</f>
        <v>11</v>
      </c>
      <c r="Q126" s="121"/>
      <c r="R126" s="175">
        <f>+'C56-C61'!R126+'C67-C72'!R126</f>
        <v>95</v>
      </c>
      <c r="S126" s="175">
        <f>+'C56-C61'!S126+'C67-C72'!S126</f>
        <v>59</v>
      </c>
      <c r="T126" s="175">
        <f>+'C56-C61'!T126+'C67-C72'!T126</f>
        <v>36</v>
      </c>
      <c r="U126" s="121"/>
      <c r="V126" s="175">
        <f>+'C56-C61'!V126+'C67-C72'!V126</f>
        <v>24</v>
      </c>
      <c r="W126" s="175">
        <f>+'C56-C61'!W126+'C67-C72'!W126</f>
        <v>13</v>
      </c>
      <c r="X126" s="175">
        <f>+'C56-C61'!X126+'C67-C72'!X126</f>
        <v>11</v>
      </c>
      <c r="Y126" s="121"/>
      <c r="Z126" s="175">
        <f>+'C56-C61'!Z126+'C67-C72'!Z126</f>
        <v>2</v>
      </c>
      <c r="AA126" s="175">
        <f>+'C56-C61'!AA126+'C67-C72'!AA126</f>
        <v>1</v>
      </c>
      <c r="AB126" s="175">
        <f>+'C56-C61'!AB126+'C67-C72'!AB126</f>
        <v>1</v>
      </c>
      <c r="AD126" s="110" t="s">
        <v>97</v>
      </c>
      <c r="AE126" s="105">
        <f t="shared" si="44"/>
        <v>7.4432201484146612</v>
      </c>
      <c r="AF126" s="105">
        <f t="shared" si="45"/>
        <v>9.7528089887640448</v>
      </c>
      <c r="AG126" s="105">
        <f t="shared" si="46"/>
        <v>5.1305130513051305</v>
      </c>
      <c r="AH126" s="146"/>
      <c r="AI126" s="105">
        <f t="shared" si="47"/>
        <v>10.654936461388074</v>
      </c>
      <c r="AJ126" s="105">
        <f t="shared" si="48"/>
        <v>14.990512333965844</v>
      </c>
      <c r="AK126" s="105">
        <f t="shared" si="49"/>
        <v>6.0483870967741939</v>
      </c>
      <c r="AL126" s="108"/>
      <c r="AM126" s="105">
        <f t="shared" si="50"/>
        <v>7.5291622481442211</v>
      </c>
      <c r="AN126" s="105">
        <f t="shared" si="51"/>
        <v>9.6033402922755737</v>
      </c>
      <c r="AO126" s="105">
        <f t="shared" si="52"/>
        <v>5.387931034482758</v>
      </c>
      <c r="AP126" s="108"/>
      <c r="AQ126" s="105">
        <f t="shared" si="53"/>
        <v>3.6496350364963499</v>
      </c>
      <c r="AR126" s="105">
        <f t="shared" si="54"/>
        <v>4.7979797979797976</v>
      </c>
      <c r="AS126" s="105">
        <f t="shared" si="55"/>
        <v>2.5821596244131455</v>
      </c>
      <c r="AT126" s="108"/>
      <c r="AU126" s="105">
        <f t="shared" si="56"/>
        <v>12.07115628970775</v>
      </c>
      <c r="AV126" s="105">
        <f t="shared" si="57"/>
        <v>14.5679012345679</v>
      </c>
      <c r="AW126" s="105">
        <f t="shared" si="58"/>
        <v>9.4240837696335085</v>
      </c>
      <c r="AX126" s="108"/>
      <c r="AY126" s="105">
        <f t="shared" si="59"/>
        <v>3.1662269129287601</v>
      </c>
      <c r="AZ126" s="105">
        <f t="shared" si="60"/>
        <v>3.6312849162011176</v>
      </c>
      <c r="BA126" s="105">
        <f t="shared" si="61"/>
        <v>2.75</v>
      </c>
      <c r="BB126" s="146"/>
      <c r="BC126" s="105">
        <f t="shared" si="62"/>
        <v>1.7543859649122806</v>
      </c>
      <c r="BD126" s="105">
        <f t="shared" si="63"/>
        <v>1.6666666666666667</v>
      </c>
      <c r="BE126" s="105">
        <f t="shared" si="64"/>
        <v>1.8518518518518516</v>
      </c>
      <c r="BF126" s="104"/>
    </row>
    <row r="127" spans="1:58" ht="15" customHeight="1" x14ac:dyDescent="0.2">
      <c r="A127" s="110" t="s">
        <v>98</v>
      </c>
      <c r="B127" s="175">
        <f>+'C56-C61'!B127+'C67-C72'!B127</f>
        <v>1066</v>
      </c>
      <c r="C127" s="175">
        <f>+'C56-C61'!C127+'C67-C72'!C127</f>
        <v>638</v>
      </c>
      <c r="D127" s="175">
        <f>+'C56-C61'!D127+'C67-C72'!D127</f>
        <v>428</v>
      </c>
      <c r="E127" s="121"/>
      <c r="F127" s="175">
        <f>+'C56-C61'!F127+'C67-C72'!F127</f>
        <v>427</v>
      </c>
      <c r="G127" s="175">
        <f>+'C56-C61'!G127+'C67-C72'!G127</f>
        <v>259</v>
      </c>
      <c r="H127" s="175">
        <f>+'C56-C61'!H127+'C67-C72'!H127</f>
        <v>168</v>
      </c>
      <c r="I127" s="121"/>
      <c r="J127" s="175">
        <f>+'C56-C61'!J127+'C67-C72'!J127</f>
        <v>224</v>
      </c>
      <c r="K127" s="175">
        <f>+'C56-C61'!K127+'C67-C72'!K127</f>
        <v>149</v>
      </c>
      <c r="L127" s="175">
        <f>+'C56-C61'!L127+'C67-C72'!L127</f>
        <v>75</v>
      </c>
      <c r="M127" s="121"/>
      <c r="N127" s="175">
        <f>+'C56-C61'!N127+'C67-C72'!N127</f>
        <v>113</v>
      </c>
      <c r="O127" s="175">
        <f>+'C56-C61'!O127+'C67-C72'!O127</f>
        <v>70</v>
      </c>
      <c r="P127" s="175">
        <f>+'C56-C61'!P127+'C67-C72'!P127</f>
        <v>43</v>
      </c>
      <c r="Q127" s="121"/>
      <c r="R127" s="175">
        <f>+'C56-C61'!R127+'C67-C72'!R127</f>
        <v>205</v>
      </c>
      <c r="S127" s="175">
        <f>+'C56-C61'!S127+'C67-C72'!S127</f>
        <v>100</v>
      </c>
      <c r="T127" s="175">
        <f>+'C56-C61'!T127+'C67-C72'!T127</f>
        <v>105</v>
      </c>
      <c r="U127" s="121"/>
      <c r="V127" s="175">
        <f>+'C56-C61'!V127+'C67-C72'!V127</f>
        <v>88</v>
      </c>
      <c r="W127" s="175">
        <f>+'C56-C61'!W127+'C67-C72'!W127</f>
        <v>56</v>
      </c>
      <c r="X127" s="175">
        <f>+'C56-C61'!X127+'C67-C72'!X127</f>
        <v>32</v>
      </c>
      <c r="Y127" s="121"/>
      <c r="Z127" s="175">
        <f>+'C56-C61'!Z127+'C67-C72'!Z127</f>
        <v>9</v>
      </c>
      <c r="AA127" s="175">
        <f>+'C56-C61'!AA127+'C67-C72'!AA127</f>
        <v>4</v>
      </c>
      <c r="AB127" s="175">
        <f>+'C56-C61'!AB127+'C67-C72'!AB127</f>
        <v>5</v>
      </c>
      <c r="AD127" s="110" t="s">
        <v>98</v>
      </c>
      <c r="AE127" s="105">
        <f t="shared" si="44"/>
        <v>11.678352322524102</v>
      </c>
      <c r="AF127" s="105">
        <f t="shared" si="45"/>
        <v>14.199866458936123</v>
      </c>
      <c r="AG127" s="105">
        <f t="shared" si="46"/>
        <v>9.2340884573894275</v>
      </c>
      <c r="AH127" s="146"/>
      <c r="AI127" s="105">
        <f t="shared" si="47"/>
        <v>16.647173489278753</v>
      </c>
      <c r="AJ127" s="105">
        <f t="shared" si="48"/>
        <v>19.606358819076458</v>
      </c>
      <c r="AK127" s="105">
        <f t="shared" si="49"/>
        <v>13.504823151125404</v>
      </c>
      <c r="AL127" s="108"/>
      <c r="AM127" s="105">
        <f t="shared" si="50"/>
        <v>11.25062782521346</v>
      </c>
      <c r="AN127" s="105">
        <f t="shared" si="51"/>
        <v>14.650934119960668</v>
      </c>
      <c r="AO127" s="105">
        <f t="shared" si="52"/>
        <v>7.7002053388090355</v>
      </c>
      <c r="AP127" s="108"/>
      <c r="AQ127" s="105">
        <f t="shared" si="53"/>
        <v>7.3424301494476927</v>
      </c>
      <c r="AR127" s="105">
        <f t="shared" si="54"/>
        <v>8.9171974522292992</v>
      </c>
      <c r="AS127" s="105">
        <f t="shared" si="55"/>
        <v>5.7029177718832891</v>
      </c>
      <c r="AT127" s="108"/>
      <c r="AU127" s="105">
        <f t="shared" si="56"/>
        <v>12.195121951219512</v>
      </c>
      <c r="AV127" s="105">
        <f t="shared" si="57"/>
        <v>12.804097311139564</v>
      </c>
      <c r="AW127" s="105">
        <f t="shared" si="58"/>
        <v>11.666666666666666</v>
      </c>
      <c r="AX127" s="108"/>
      <c r="AY127" s="105">
        <f t="shared" si="59"/>
        <v>7.4639525021204411</v>
      </c>
      <c r="AZ127" s="105">
        <f t="shared" si="60"/>
        <v>11.067193675889328</v>
      </c>
      <c r="BA127" s="105">
        <f t="shared" si="61"/>
        <v>4.7548291233283804</v>
      </c>
      <c r="BB127" s="146"/>
      <c r="BC127" s="105">
        <f t="shared" si="62"/>
        <v>5.202312138728324</v>
      </c>
      <c r="BD127" s="105">
        <f t="shared" si="63"/>
        <v>4.8192771084337354</v>
      </c>
      <c r="BE127" s="105">
        <f t="shared" si="64"/>
        <v>5.5555555555555554</v>
      </c>
      <c r="BF127" s="104"/>
    </row>
    <row r="128" spans="1:58" ht="15" customHeight="1" x14ac:dyDescent="0.2">
      <c r="A128" s="110" t="s">
        <v>99</v>
      </c>
      <c r="B128" s="175">
        <f>+'C56-C61'!B128+'C67-C72'!B128</f>
        <v>532</v>
      </c>
      <c r="C128" s="175">
        <f>+'C56-C61'!C128+'C67-C72'!C128</f>
        <v>321</v>
      </c>
      <c r="D128" s="175">
        <f>+'C56-C61'!D128+'C67-C72'!D128</f>
        <v>211</v>
      </c>
      <c r="E128" s="121"/>
      <c r="F128" s="175">
        <f>+'C56-C61'!F128+'C67-C72'!F128</f>
        <v>186</v>
      </c>
      <c r="G128" s="175">
        <f>+'C56-C61'!G128+'C67-C72'!G128</f>
        <v>112</v>
      </c>
      <c r="H128" s="175">
        <f>+'C56-C61'!H128+'C67-C72'!H128</f>
        <v>74</v>
      </c>
      <c r="I128" s="121"/>
      <c r="J128" s="175">
        <f>+'C56-C61'!J128+'C67-C72'!J128</f>
        <v>113</v>
      </c>
      <c r="K128" s="175">
        <f>+'C56-C61'!K128+'C67-C72'!K128</f>
        <v>64</v>
      </c>
      <c r="L128" s="175">
        <f>+'C56-C61'!L128+'C67-C72'!L128</f>
        <v>49</v>
      </c>
      <c r="M128" s="121"/>
      <c r="N128" s="175">
        <f>+'C56-C61'!N128+'C67-C72'!N128</f>
        <v>85</v>
      </c>
      <c r="O128" s="175">
        <f>+'C56-C61'!O128+'C67-C72'!O128</f>
        <v>54</v>
      </c>
      <c r="P128" s="175">
        <f>+'C56-C61'!P128+'C67-C72'!P128</f>
        <v>31</v>
      </c>
      <c r="Q128" s="121"/>
      <c r="R128" s="175">
        <f>+'C56-C61'!R128+'C67-C72'!R128</f>
        <v>72</v>
      </c>
      <c r="S128" s="175">
        <f>+'C56-C61'!S128+'C67-C72'!S128</f>
        <v>45</v>
      </c>
      <c r="T128" s="175">
        <f>+'C56-C61'!T128+'C67-C72'!T128</f>
        <v>27</v>
      </c>
      <c r="U128" s="121"/>
      <c r="V128" s="175">
        <f>+'C56-C61'!V128+'C67-C72'!V128</f>
        <v>57</v>
      </c>
      <c r="W128" s="175">
        <f>+'C56-C61'!W128+'C67-C72'!W128</f>
        <v>32</v>
      </c>
      <c r="X128" s="175">
        <f>+'C56-C61'!X128+'C67-C72'!X128</f>
        <v>25</v>
      </c>
      <c r="Y128" s="121"/>
      <c r="Z128" s="175">
        <f>+'C56-C61'!Z128+'C67-C72'!Z128</f>
        <v>19</v>
      </c>
      <c r="AA128" s="175">
        <f>+'C56-C61'!AA128+'C67-C72'!AA128</f>
        <v>14</v>
      </c>
      <c r="AB128" s="175">
        <f>+'C56-C61'!AB128+'C67-C72'!AB128</f>
        <v>5</v>
      </c>
      <c r="AD128" s="110" t="s">
        <v>99</v>
      </c>
      <c r="AE128" s="105">
        <f t="shared" si="44"/>
        <v>6.2149532710280377</v>
      </c>
      <c r="AF128" s="105">
        <f t="shared" si="45"/>
        <v>7.5886524822695032</v>
      </c>
      <c r="AG128" s="105">
        <f t="shared" si="46"/>
        <v>4.8729792147806004</v>
      </c>
      <c r="AH128" s="146"/>
      <c r="AI128" s="105">
        <f t="shared" si="47"/>
        <v>8.635097493036211</v>
      </c>
      <c r="AJ128" s="105">
        <f t="shared" si="48"/>
        <v>10.117434507678411</v>
      </c>
      <c r="AK128" s="105">
        <f t="shared" si="49"/>
        <v>7.0678127984718246</v>
      </c>
      <c r="AL128" s="108"/>
      <c r="AM128" s="105">
        <f t="shared" si="50"/>
        <v>6.1313076505697239</v>
      </c>
      <c r="AN128" s="105">
        <f t="shared" si="51"/>
        <v>6.9489685124864282</v>
      </c>
      <c r="AO128" s="105">
        <f t="shared" si="52"/>
        <v>5.3145336225596527</v>
      </c>
      <c r="AP128" s="108"/>
      <c r="AQ128" s="105">
        <f t="shared" si="53"/>
        <v>5.4980595084087964</v>
      </c>
      <c r="AR128" s="105">
        <f t="shared" si="54"/>
        <v>6.75</v>
      </c>
      <c r="AS128" s="105">
        <f t="shared" si="55"/>
        <v>4.1554959785522785</v>
      </c>
      <c r="AT128" s="108"/>
      <c r="AU128" s="105">
        <f t="shared" si="56"/>
        <v>5.1355206847360915</v>
      </c>
      <c r="AV128" s="105">
        <f t="shared" si="57"/>
        <v>6.7264573991031389</v>
      </c>
      <c r="AW128" s="105">
        <f t="shared" si="58"/>
        <v>3.6834924965893587</v>
      </c>
      <c r="AX128" s="108"/>
      <c r="AY128" s="105">
        <f t="shared" si="59"/>
        <v>4.7579298831385639</v>
      </c>
      <c r="AZ128" s="105">
        <f t="shared" si="60"/>
        <v>5.9925093632958806</v>
      </c>
      <c r="BA128" s="105">
        <f t="shared" si="61"/>
        <v>3.7650602409638556</v>
      </c>
      <c r="BB128" s="146"/>
      <c r="BC128" s="105">
        <v>0</v>
      </c>
      <c r="BD128" s="105">
        <v>0</v>
      </c>
      <c r="BE128" s="105">
        <v>0</v>
      </c>
      <c r="BF128" s="104"/>
    </row>
    <row r="129" spans="1:58" ht="15" customHeight="1" x14ac:dyDescent="0.2">
      <c r="A129" s="110" t="s">
        <v>100</v>
      </c>
      <c r="B129" s="175">
        <f>+'C56-C61'!B129+'C67-C72'!B129</f>
        <v>273</v>
      </c>
      <c r="C129" s="175">
        <f>+'C56-C61'!C129+'C67-C72'!C129</f>
        <v>150</v>
      </c>
      <c r="D129" s="175">
        <f>+'C56-C61'!D129+'C67-C72'!D129</f>
        <v>123</v>
      </c>
      <c r="E129" s="121"/>
      <c r="F129" s="175">
        <f>+'C56-C61'!F129+'C67-C72'!F129</f>
        <v>103</v>
      </c>
      <c r="G129" s="175">
        <f>+'C56-C61'!G129+'C67-C72'!G129</f>
        <v>56</v>
      </c>
      <c r="H129" s="175">
        <f>+'C56-C61'!H129+'C67-C72'!H129</f>
        <v>47</v>
      </c>
      <c r="I129" s="121"/>
      <c r="J129" s="175">
        <f>+'C56-C61'!J129+'C67-C72'!J129</f>
        <v>68</v>
      </c>
      <c r="K129" s="175">
        <f>+'C56-C61'!K129+'C67-C72'!K129</f>
        <v>35</v>
      </c>
      <c r="L129" s="175">
        <f>+'C56-C61'!L129+'C67-C72'!L129</f>
        <v>33</v>
      </c>
      <c r="M129" s="121"/>
      <c r="N129" s="175">
        <f>+'C56-C61'!N129+'C67-C72'!N129</f>
        <v>31</v>
      </c>
      <c r="O129" s="175">
        <f>+'C56-C61'!O129+'C67-C72'!O129</f>
        <v>16</v>
      </c>
      <c r="P129" s="175">
        <f>+'C56-C61'!P129+'C67-C72'!P129</f>
        <v>15</v>
      </c>
      <c r="Q129" s="121"/>
      <c r="R129" s="175">
        <f>+'C56-C61'!R129+'C67-C72'!R129</f>
        <v>38</v>
      </c>
      <c r="S129" s="175">
        <f>+'C56-C61'!S129+'C67-C72'!S129</f>
        <v>25</v>
      </c>
      <c r="T129" s="175">
        <f>+'C56-C61'!T129+'C67-C72'!T129</f>
        <v>13</v>
      </c>
      <c r="U129" s="121"/>
      <c r="V129" s="175">
        <f>+'C56-C61'!V129+'C67-C72'!V129</f>
        <v>13</v>
      </c>
      <c r="W129" s="175">
        <f>+'C56-C61'!W129+'C67-C72'!W129</f>
        <v>9</v>
      </c>
      <c r="X129" s="175">
        <f>+'C56-C61'!X129+'C67-C72'!X129</f>
        <v>4</v>
      </c>
      <c r="Y129" s="121"/>
      <c r="Z129" s="175">
        <f>+'C56-C61'!Z129+'C67-C72'!Z129</f>
        <v>20</v>
      </c>
      <c r="AA129" s="175">
        <f>+'C56-C61'!AA129+'C67-C72'!AA129</f>
        <v>9</v>
      </c>
      <c r="AB129" s="175">
        <f>+'C56-C61'!AB129+'C67-C72'!AB129</f>
        <v>11</v>
      </c>
      <c r="AD129" s="110" t="s">
        <v>100</v>
      </c>
      <c r="AE129" s="105">
        <f t="shared" si="44"/>
        <v>6.85069008782936</v>
      </c>
      <c r="AF129" s="105">
        <f t="shared" si="45"/>
        <v>7.5414781297134237</v>
      </c>
      <c r="AG129" s="105">
        <f t="shared" si="46"/>
        <v>6.162324649298597</v>
      </c>
      <c r="AH129" s="146"/>
      <c r="AI129" s="105">
        <f t="shared" si="47"/>
        <v>9.6351730589335833</v>
      </c>
      <c r="AJ129" s="105">
        <f t="shared" si="48"/>
        <v>10.467289719626169</v>
      </c>
      <c r="AK129" s="105">
        <f t="shared" si="49"/>
        <v>8.8014981273408246</v>
      </c>
      <c r="AL129" s="108"/>
      <c r="AM129" s="105">
        <f t="shared" si="50"/>
        <v>7.7185017026106699</v>
      </c>
      <c r="AN129" s="105">
        <f t="shared" si="51"/>
        <v>7.8299776286353469</v>
      </c>
      <c r="AO129" s="105">
        <f t="shared" si="52"/>
        <v>7.6036866359447011</v>
      </c>
      <c r="AP129" s="108"/>
      <c r="AQ129" s="105">
        <f t="shared" si="53"/>
        <v>4.5925925925925926</v>
      </c>
      <c r="AR129" s="105">
        <f t="shared" si="54"/>
        <v>4.8048048048048049</v>
      </c>
      <c r="AS129" s="105">
        <f t="shared" si="55"/>
        <v>4.3859649122807012</v>
      </c>
      <c r="AT129" s="108"/>
      <c r="AU129" s="105">
        <f t="shared" si="56"/>
        <v>6.5630397236614861</v>
      </c>
      <c r="AV129" s="105">
        <f t="shared" si="57"/>
        <v>8.5324232081911262</v>
      </c>
      <c r="AW129" s="105">
        <f t="shared" si="58"/>
        <v>4.5454545454545459</v>
      </c>
      <c r="AX129" s="108"/>
      <c r="AY129" s="105">
        <f t="shared" si="59"/>
        <v>2.5896414342629481</v>
      </c>
      <c r="AZ129" s="105">
        <f t="shared" si="60"/>
        <v>3.6437246963562751</v>
      </c>
      <c r="BA129" s="105">
        <f t="shared" si="61"/>
        <v>1.5686274509803921</v>
      </c>
      <c r="BB129" s="146"/>
      <c r="BC129" s="105">
        <f t="shared" ref="BC129:BE134" si="65">+Z129/(Z129+Z36+Z82)*100</f>
        <v>7.1684587813620064</v>
      </c>
      <c r="BD129" s="105">
        <f t="shared" si="65"/>
        <v>6.7164179104477615</v>
      </c>
      <c r="BE129" s="105">
        <f t="shared" si="65"/>
        <v>7.5862068965517242</v>
      </c>
      <c r="BF129" s="104"/>
    </row>
    <row r="130" spans="1:58" ht="15" customHeight="1" x14ac:dyDescent="0.2">
      <c r="A130" s="110" t="s">
        <v>101</v>
      </c>
      <c r="B130" s="175">
        <f>+'C56-C61'!B130+'C67-C72'!B130</f>
        <v>304</v>
      </c>
      <c r="C130" s="175">
        <f>+'C56-C61'!C130+'C67-C72'!C130</f>
        <v>207</v>
      </c>
      <c r="D130" s="175">
        <f>+'C56-C61'!D130+'C67-C72'!D130</f>
        <v>97</v>
      </c>
      <c r="E130" s="121"/>
      <c r="F130" s="175">
        <f>+'C56-C61'!F130+'C67-C72'!F130</f>
        <v>126</v>
      </c>
      <c r="G130" s="175">
        <f>+'C56-C61'!G130+'C67-C72'!G130</f>
        <v>82</v>
      </c>
      <c r="H130" s="175">
        <f>+'C56-C61'!H130+'C67-C72'!H130</f>
        <v>44</v>
      </c>
      <c r="I130" s="121"/>
      <c r="J130" s="175">
        <f>+'C56-C61'!J130+'C67-C72'!J130</f>
        <v>80</v>
      </c>
      <c r="K130" s="175">
        <f>+'C56-C61'!K130+'C67-C72'!K130</f>
        <v>63</v>
      </c>
      <c r="L130" s="175">
        <f>+'C56-C61'!L130+'C67-C72'!L130</f>
        <v>17</v>
      </c>
      <c r="M130" s="121"/>
      <c r="N130" s="175">
        <f>+'C56-C61'!N130+'C67-C72'!N130</f>
        <v>27</v>
      </c>
      <c r="O130" s="175">
        <f>+'C56-C61'!O130+'C67-C72'!O130</f>
        <v>17</v>
      </c>
      <c r="P130" s="175">
        <f>+'C56-C61'!P130+'C67-C72'!P130</f>
        <v>10</v>
      </c>
      <c r="Q130" s="121"/>
      <c r="R130" s="175">
        <f>+'C56-C61'!R130+'C67-C72'!R130</f>
        <v>63</v>
      </c>
      <c r="S130" s="175">
        <f>+'C56-C61'!S130+'C67-C72'!S130</f>
        <v>40</v>
      </c>
      <c r="T130" s="175">
        <f>+'C56-C61'!T130+'C67-C72'!T130</f>
        <v>23</v>
      </c>
      <c r="U130" s="121"/>
      <c r="V130" s="175">
        <f>+'C56-C61'!V130+'C67-C72'!V130</f>
        <v>7</v>
      </c>
      <c r="W130" s="175">
        <f>+'C56-C61'!W130+'C67-C72'!W130</f>
        <v>5</v>
      </c>
      <c r="X130" s="175">
        <f>+'C56-C61'!X130+'C67-C72'!X130</f>
        <v>2</v>
      </c>
      <c r="Y130" s="121"/>
      <c r="Z130" s="175">
        <f>+'C56-C61'!Z130+'C67-C72'!Z130</f>
        <v>1</v>
      </c>
      <c r="AA130" s="175">
        <f>+'C56-C61'!AA130+'C67-C72'!AA130</f>
        <v>0</v>
      </c>
      <c r="AB130" s="175">
        <f>+'C56-C61'!AB130+'C67-C72'!AB130</f>
        <v>1</v>
      </c>
      <c r="AD130" s="110" t="s">
        <v>101</v>
      </c>
      <c r="AE130" s="105">
        <f t="shared" si="44"/>
        <v>5.8574181117533719</v>
      </c>
      <c r="AF130" s="105">
        <f t="shared" si="45"/>
        <v>7.9676674364896076</v>
      </c>
      <c r="AG130" s="105">
        <f t="shared" si="46"/>
        <v>3.742283950617284</v>
      </c>
      <c r="AH130" s="146"/>
      <c r="AI130" s="105">
        <f t="shared" si="47"/>
        <v>8.9298369950389791</v>
      </c>
      <c r="AJ130" s="105">
        <f t="shared" si="48"/>
        <v>11.263736263736265</v>
      </c>
      <c r="AK130" s="105">
        <f t="shared" si="49"/>
        <v>6.4421669106881403</v>
      </c>
      <c r="AL130" s="108"/>
      <c r="AM130" s="105">
        <f t="shared" si="50"/>
        <v>6.7340067340067336</v>
      </c>
      <c r="AN130" s="105">
        <f t="shared" si="51"/>
        <v>10</v>
      </c>
      <c r="AO130" s="105">
        <f t="shared" si="52"/>
        <v>3.0465949820788532</v>
      </c>
      <c r="AP130" s="108"/>
      <c r="AQ130" s="105">
        <f t="shared" si="53"/>
        <v>2.8662420382165608</v>
      </c>
      <c r="AR130" s="105">
        <f t="shared" si="54"/>
        <v>3.6637931034482754</v>
      </c>
      <c r="AS130" s="105">
        <f t="shared" si="55"/>
        <v>2.0920502092050208</v>
      </c>
      <c r="AT130" s="108"/>
      <c r="AU130" s="105">
        <f t="shared" si="56"/>
        <v>7.2413793103448283</v>
      </c>
      <c r="AV130" s="105">
        <f t="shared" si="57"/>
        <v>9.7799511002444994</v>
      </c>
      <c r="AW130" s="105">
        <f t="shared" si="58"/>
        <v>4.9891540130151846</v>
      </c>
      <c r="AX130" s="108"/>
      <c r="AY130" s="105">
        <f t="shared" si="59"/>
        <v>1.0218978102189782</v>
      </c>
      <c r="AZ130" s="105">
        <f t="shared" si="60"/>
        <v>1.5432098765432098</v>
      </c>
      <c r="BA130" s="105">
        <f t="shared" si="61"/>
        <v>0.554016620498615</v>
      </c>
      <c r="BB130" s="146"/>
      <c r="BC130" s="105">
        <f t="shared" si="65"/>
        <v>1.0638297872340425</v>
      </c>
      <c r="BD130" s="105">
        <f t="shared" si="65"/>
        <v>0</v>
      </c>
      <c r="BE130" s="105">
        <f t="shared" si="65"/>
        <v>1.9607843137254901</v>
      </c>
      <c r="BF130" s="104"/>
    </row>
    <row r="131" spans="1:58" ht="15" customHeight="1" x14ac:dyDescent="0.2">
      <c r="A131" s="110" t="s">
        <v>102</v>
      </c>
      <c r="B131" s="175">
        <f>+'C56-C61'!B131+'C67-C72'!B131</f>
        <v>196</v>
      </c>
      <c r="C131" s="175">
        <f>+'C56-C61'!C131+'C67-C72'!C131</f>
        <v>131</v>
      </c>
      <c r="D131" s="175">
        <f>+'C56-C61'!D131+'C67-C72'!D131</f>
        <v>65</v>
      </c>
      <c r="E131" s="121"/>
      <c r="F131" s="175">
        <f>+'C56-C61'!F131+'C67-C72'!F131</f>
        <v>75</v>
      </c>
      <c r="G131" s="175">
        <f>+'C56-C61'!G131+'C67-C72'!G131</f>
        <v>51</v>
      </c>
      <c r="H131" s="175">
        <f>+'C56-C61'!H131+'C67-C72'!H131</f>
        <v>24</v>
      </c>
      <c r="I131" s="121"/>
      <c r="J131" s="175">
        <f>+'C56-C61'!J131+'C67-C72'!J131</f>
        <v>44</v>
      </c>
      <c r="K131" s="175">
        <f>+'C56-C61'!K131+'C67-C72'!K131</f>
        <v>32</v>
      </c>
      <c r="L131" s="175">
        <f>+'C56-C61'!L131+'C67-C72'!L131</f>
        <v>12</v>
      </c>
      <c r="M131" s="121"/>
      <c r="N131" s="175">
        <f>+'C56-C61'!N131+'C67-C72'!N131</f>
        <v>28</v>
      </c>
      <c r="O131" s="175">
        <f>+'C56-C61'!O131+'C67-C72'!O131</f>
        <v>21</v>
      </c>
      <c r="P131" s="175">
        <f>+'C56-C61'!P131+'C67-C72'!P131</f>
        <v>7</v>
      </c>
      <c r="Q131" s="121"/>
      <c r="R131" s="175">
        <f>+'C56-C61'!R131+'C67-C72'!R131</f>
        <v>31</v>
      </c>
      <c r="S131" s="175">
        <f>+'C56-C61'!S131+'C67-C72'!S131</f>
        <v>19</v>
      </c>
      <c r="T131" s="175">
        <f>+'C56-C61'!T131+'C67-C72'!T131</f>
        <v>12</v>
      </c>
      <c r="U131" s="121"/>
      <c r="V131" s="175">
        <f>+'C56-C61'!V131+'C67-C72'!V131</f>
        <v>18</v>
      </c>
      <c r="W131" s="175">
        <f>+'C56-C61'!W131+'C67-C72'!W131</f>
        <v>8</v>
      </c>
      <c r="X131" s="175">
        <f>+'C56-C61'!X131+'C67-C72'!X131</f>
        <v>10</v>
      </c>
      <c r="Y131" s="121"/>
      <c r="Z131" s="175">
        <f>+'C56-C61'!Z131+'C67-C72'!Z131</f>
        <v>0</v>
      </c>
      <c r="AA131" s="175">
        <f>+'C56-C61'!AA131+'C67-C72'!AA131</f>
        <v>0</v>
      </c>
      <c r="AB131" s="175">
        <f>+'C56-C61'!AB131+'C67-C72'!AB131</f>
        <v>0</v>
      </c>
      <c r="AD131" s="110" t="s">
        <v>102</v>
      </c>
      <c r="AE131" s="105">
        <f t="shared" si="44"/>
        <v>11.482132396016404</v>
      </c>
      <c r="AF131" s="105">
        <f t="shared" si="45"/>
        <v>15.707434052757794</v>
      </c>
      <c r="AG131" s="105">
        <f t="shared" si="46"/>
        <v>7.4455899198167241</v>
      </c>
      <c r="AH131" s="146"/>
      <c r="AI131" s="105">
        <f t="shared" si="47"/>
        <v>16.62971175166297</v>
      </c>
      <c r="AJ131" s="105">
        <f t="shared" si="48"/>
        <v>21.982758620689655</v>
      </c>
      <c r="AK131" s="105">
        <f t="shared" si="49"/>
        <v>10.95890410958904</v>
      </c>
      <c r="AL131" s="108"/>
      <c r="AM131" s="105">
        <f t="shared" si="50"/>
        <v>12.154696132596685</v>
      </c>
      <c r="AN131" s="105">
        <f t="shared" si="51"/>
        <v>17.20430107526882</v>
      </c>
      <c r="AO131" s="105">
        <f t="shared" si="52"/>
        <v>6.8181818181818175</v>
      </c>
      <c r="AP131" s="108"/>
      <c r="AQ131" s="105">
        <f t="shared" si="53"/>
        <v>9.3645484949832767</v>
      </c>
      <c r="AR131" s="105">
        <f t="shared" si="54"/>
        <v>13.815789473684212</v>
      </c>
      <c r="AS131" s="105">
        <f t="shared" si="55"/>
        <v>4.7619047619047619</v>
      </c>
      <c r="AT131" s="108"/>
      <c r="AU131" s="105">
        <f t="shared" si="56"/>
        <v>11.397058823529411</v>
      </c>
      <c r="AV131" s="105">
        <f t="shared" si="57"/>
        <v>14.393939393939394</v>
      </c>
      <c r="AW131" s="105">
        <f t="shared" si="58"/>
        <v>8.5714285714285712</v>
      </c>
      <c r="AX131" s="108"/>
      <c r="AY131" s="105">
        <f t="shared" si="59"/>
        <v>8.4112149532710276</v>
      </c>
      <c r="AZ131" s="105">
        <f t="shared" si="60"/>
        <v>9.6385542168674707</v>
      </c>
      <c r="BA131" s="105">
        <f t="shared" si="61"/>
        <v>7.6335877862595423</v>
      </c>
      <c r="BB131" s="146"/>
      <c r="BC131" s="105">
        <f t="shared" si="65"/>
        <v>0</v>
      </c>
      <c r="BD131" s="105">
        <f t="shared" si="65"/>
        <v>0</v>
      </c>
      <c r="BE131" s="105">
        <f t="shared" si="65"/>
        <v>0</v>
      </c>
      <c r="BF131" s="104"/>
    </row>
    <row r="132" spans="1:58" ht="15" customHeight="1" x14ac:dyDescent="0.2">
      <c r="A132" s="110" t="s">
        <v>103</v>
      </c>
      <c r="B132" s="175">
        <f>+'C56-C61'!B132+'C67-C72'!B132</f>
        <v>959</v>
      </c>
      <c r="C132" s="175">
        <f>+'C56-C61'!C132+'C67-C72'!C132</f>
        <v>551</v>
      </c>
      <c r="D132" s="175">
        <f>+'C56-C61'!D132+'C67-C72'!D132</f>
        <v>408</v>
      </c>
      <c r="E132" s="121"/>
      <c r="F132" s="175">
        <f>+'C56-C61'!F132+'C67-C72'!F132</f>
        <v>351</v>
      </c>
      <c r="G132" s="175">
        <f>+'C56-C61'!G132+'C67-C72'!G132</f>
        <v>226</v>
      </c>
      <c r="H132" s="175">
        <f>+'C56-C61'!H132+'C67-C72'!H132</f>
        <v>125</v>
      </c>
      <c r="I132" s="121"/>
      <c r="J132" s="175">
        <f>+'C56-C61'!J132+'C67-C72'!J132</f>
        <v>263</v>
      </c>
      <c r="K132" s="175">
        <f>+'C56-C61'!K132+'C67-C72'!K132</f>
        <v>131</v>
      </c>
      <c r="L132" s="175">
        <f>+'C56-C61'!L132+'C67-C72'!L132</f>
        <v>132</v>
      </c>
      <c r="M132" s="121"/>
      <c r="N132" s="175">
        <f>+'C56-C61'!N132+'C67-C72'!N132</f>
        <v>119</v>
      </c>
      <c r="O132" s="175">
        <f>+'C56-C61'!O132+'C67-C72'!O132</f>
        <v>68</v>
      </c>
      <c r="P132" s="175">
        <f>+'C56-C61'!P132+'C67-C72'!P132</f>
        <v>51</v>
      </c>
      <c r="Q132" s="121"/>
      <c r="R132" s="175">
        <f>+'C56-C61'!R132+'C67-C72'!R132</f>
        <v>169</v>
      </c>
      <c r="S132" s="175">
        <f>+'C56-C61'!S132+'C67-C72'!S132</f>
        <v>89</v>
      </c>
      <c r="T132" s="175">
        <f>+'C56-C61'!T132+'C67-C72'!T132</f>
        <v>80</v>
      </c>
      <c r="U132" s="121"/>
      <c r="V132" s="175">
        <f>+'C56-C61'!V132+'C67-C72'!V132</f>
        <v>57</v>
      </c>
      <c r="W132" s="175">
        <f>+'C56-C61'!W132+'C67-C72'!W132</f>
        <v>37</v>
      </c>
      <c r="X132" s="175">
        <f>+'C56-C61'!X132+'C67-C72'!X132</f>
        <v>20</v>
      </c>
      <c r="Y132" s="121"/>
      <c r="Z132" s="175">
        <f>+'C56-C61'!Z132+'C67-C72'!Z132</f>
        <v>0</v>
      </c>
      <c r="AA132" s="175">
        <f>+'C56-C61'!AA132+'C67-C72'!AA132</f>
        <v>0</v>
      </c>
      <c r="AB132" s="175">
        <f>+'C56-C61'!AB132+'C67-C72'!AB132</f>
        <v>0</v>
      </c>
      <c r="AD132" s="110" t="s">
        <v>103</v>
      </c>
      <c r="AE132" s="105">
        <f t="shared" si="44"/>
        <v>7.0525077217237833</v>
      </c>
      <c r="AF132" s="105">
        <f t="shared" si="45"/>
        <v>8.3232628398791544</v>
      </c>
      <c r="AG132" s="105">
        <f t="shared" si="46"/>
        <v>5.8469475494411007</v>
      </c>
      <c r="AH132" s="146"/>
      <c r="AI132" s="105">
        <f t="shared" si="47"/>
        <v>9.5536200326619483</v>
      </c>
      <c r="AJ132" s="105">
        <f t="shared" si="48"/>
        <v>11.770833333333334</v>
      </c>
      <c r="AK132" s="105">
        <f t="shared" si="49"/>
        <v>7.1265678449258836</v>
      </c>
      <c r="AL132" s="108"/>
      <c r="AM132" s="105">
        <f t="shared" si="50"/>
        <v>8.8911426639621371</v>
      </c>
      <c r="AN132" s="105">
        <f t="shared" si="51"/>
        <v>8.9419795221842993</v>
      </c>
      <c r="AO132" s="105">
        <f t="shared" si="52"/>
        <v>8.8412592096450098</v>
      </c>
      <c r="AP132" s="108"/>
      <c r="AQ132" s="105">
        <f t="shared" si="53"/>
        <v>4.9916107382550337</v>
      </c>
      <c r="AR132" s="105">
        <f t="shared" si="54"/>
        <v>6.0498220640569391</v>
      </c>
      <c r="AS132" s="105">
        <f t="shared" si="55"/>
        <v>4.0476190476190474</v>
      </c>
      <c r="AT132" s="108"/>
      <c r="AU132" s="105">
        <f t="shared" si="56"/>
        <v>7.4318381706244496</v>
      </c>
      <c r="AV132" s="105">
        <f t="shared" si="57"/>
        <v>8.5990338164251217</v>
      </c>
      <c r="AW132" s="105">
        <f t="shared" si="58"/>
        <v>6.456820016142049</v>
      </c>
      <c r="AX132" s="108"/>
      <c r="AY132" s="105">
        <f t="shared" si="59"/>
        <v>3.1719532554257093</v>
      </c>
      <c r="AZ132" s="105">
        <f t="shared" si="60"/>
        <v>4.3376318874560376</v>
      </c>
      <c r="BA132" s="105">
        <f t="shared" si="61"/>
        <v>2.1186440677966099</v>
      </c>
      <c r="BB132" s="146"/>
      <c r="BC132" s="105">
        <f t="shared" si="65"/>
        <v>0</v>
      </c>
      <c r="BD132" s="105">
        <f t="shared" si="65"/>
        <v>0</v>
      </c>
      <c r="BE132" s="105">
        <f t="shared" si="65"/>
        <v>0</v>
      </c>
      <c r="BF132" s="104"/>
    </row>
    <row r="133" spans="1:58" ht="15" customHeight="1" x14ac:dyDescent="0.2">
      <c r="A133" s="110" t="s">
        <v>104</v>
      </c>
      <c r="B133" s="175">
        <f>+'C56-C61'!B133+'C67-C72'!B133</f>
        <v>1159</v>
      </c>
      <c r="C133" s="175">
        <f>+'C56-C61'!C133+'C67-C72'!C133</f>
        <v>698</v>
      </c>
      <c r="D133" s="175">
        <f>+'C56-C61'!D133+'C67-C72'!D133</f>
        <v>461</v>
      </c>
      <c r="E133" s="121"/>
      <c r="F133" s="175">
        <f>+'C56-C61'!F133+'C67-C72'!F133</f>
        <v>338</v>
      </c>
      <c r="G133" s="175">
        <f>+'C56-C61'!G133+'C67-C72'!G133</f>
        <v>202</v>
      </c>
      <c r="H133" s="175">
        <f>+'C56-C61'!H133+'C67-C72'!H133</f>
        <v>136</v>
      </c>
      <c r="I133" s="121"/>
      <c r="J133" s="175">
        <f>+'C56-C61'!J133+'C67-C72'!J133</f>
        <v>341</v>
      </c>
      <c r="K133" s="175">
        <f>+'C56-C61'!K133+'C67-C72'!K133</f>
        <v>206</v>
      </c>
      <c r="L133" s="175">
        <f>+'C56-C61'!L133+'C67-C72'!L133</f>
        <v>135</v>
      </c>
      <c r="M133" s="121"/>
      <c r="N133" s="175">
        <f>+'C56-C61'!N133+'C67-C72'!N133</f>
        <v>128</v>
      </c>
      <c r="O133" s="175">
        <f>+'C56-C61'!O133+'C67-C72'!O133</f>
        <v>74</v>
      </c>
      <c r="P133" s="175">
        <f>+'C56-C61'!P133+'C67-C72'!P133</f>
        <v>54</v>
      </c>
      <c r="Q133" s="121"/>
      <c r="R133" s="175">
        <f>+'C56-C61'!R133+'C67-C72'!R133</f>
        <v>230</v>
      </c>
      <c r="S133" s="175">
        <f>+'C56-C61'!S133+'C67-C72'!S133</f>
        <v>145</v>
      </c>
      <c r="T133" s="175">
        <f>+'C56-C61'!T133+'C67-C72'!T133</f>
        <v>85</v>
      </c>
      <c r="U133" s="121"/>
      <c r="V133" s="175">
        <f>+'C56-C61'!V133+'C67-C72'!V133</f>
        <v>99</v>
      </c>
      <c r="W133" s="175">
        <f>+'C56-C61'!W133+'C67-C72'!W133</f>
        <v>57</v>
      </c>
      <c r="X133" s="175">
        <f>+'C56-C61'!X133+'C67-C72'!X133</f>
        <v>42</v>
      </c>
      <c r="Y133" s="121"/>
      <c r="Z133" s="175">
        <f>+'C56-C61'!Z133+'C67-C72'!Z133</f>
        <v>23</v>
      </c>
      <c r="AA133" s="175">
        <f>+'C56-C61'!AA133+'C67-C72'!AA133</f>
        <v>14</v>
      </c>
      <c r="AB133" s="175">
        <f>+'C56-C61'!AB133+'C67-C72'!AB133</f>
        <v>9</v>
      </c>
      <c r="AD133" s="110" t="s">
        <v>104</v>
      </c>
      <c r="AE133" s="105">
        <f t="shared" si="44"/>
        <v>10.089666579611736</v>
      </c>
      <c r="AF133" s="105">
        <f t="shared" si="45"/>
        <v>12.271448663853727</v>
      </c>
      <c r="AG133" s="105">
        <f t="shared" si="46"/>
        <v>7.9496464907742714</v>
      </c>
      <c r="AH133" s="146"/>
      <c r="AI133" s="105">
        <f t="shared" si="47"/>
        <v>11.415062478892265</v>
      </c>
      <c r="AJ133" s="105">
        <f t="shared" si="48"/>
        <v>13.049095607235142</v>
      </c>
      <c r="AK133" s="105">
        <f t="shared" si="49"/>
        <v>9.6249115357395603</v>
      </c>
      <c r="AL133" s="108"/>
      <c r="AM133" s="105">
        <f t="shared" si="50"/>
        <v>13.645458183273309</v>
      </c>
      <c r="AN133" s="105">
        <f t="shared" si="51"/>
        <v>16.375198728139907</v>
      </c>
      <c r="AO133" s="105">
        <f t="shared" si="52"/>
        <v>10.878323932312652</v>
      </c>
      <c r="AP133" s="108"/>
      <c r="AQ133" s="105">
        <f t="shared" si="53"/>
        <v>6.1185468451242828</v>
      </c>
      <c r="AR133" s="105">
        <f t="shared" si="54"/>
        <v>7.3705179282868531</v>
      </c>
      <c r="AS133" s="105">
        <f t="shared" si="55"/>
        <v>4.9632352941176467</v>
      </c>
      <c r="AT133" s="108"/>
      <c r="AU133" s="105">
        <f t="shared" si="56"/>
        <v>11.23046875</v>
      </c>
      <c r="AV133" s="105">
        <f t="shared" si="57"/>
        <v>14.720812182741117</v>
      </c>
      <c r="AW133" s="105">
        <f t="shared" si="58"/>
        <v>7.9962370649106305</v>
      </c>
      <c r="AX133" s="108"/>
      <c r="AY133" s="105">
        <f t="shared" si="59"/>
        <v>6.530343007915568</v>
      </c>
      <c r="AZ133" s="105">
        <f t="shared" si="60"/>
        <v>8.1779053084648492</v>
      </c>
      <c r="BA133" s="105">
        <f t="shared" si="61"/>
        <v>5.1282051282051277</v>
      </c>
      <c r="BB133" s="146"/>
      <c r="BC133" s="105">
        <f t="shared" si="65"/>
        <v>6.1994609164420487</v>
      </c>
      <c r="BD133" s="105">
        <f t="shared" si="65"/>
        <v>7.1428571428571423</v>
      </c>
      <c r="BE133" s="105">
        <f t="shared" si="65"/>
        <v>5.1428571428571423</v>
      </c>
      <c r="BF133" s="104"/>
    </row>
    <row r="134" spans="1:58" ht="15" customHeight="1" thickBot="1" x14ac:dyDescent="0.25">
      <c r="A134" s="125" t="s">
        <v>105</v>
      </c>
      <c r="B134" s="123">
        <f>+'C56-C61'!B134+'C67-C72'!B134</f>
        <v>97</v>
      </c>
      <c r="C134" s="123">
        <f>+'C56-C61'!C134+'C67-C72'!C134</f>
        <v>56</v>
      </c>
      <c r="D134" s="123">
        <f>+'C56-C61'!D134+'C67-C72'!D134</f>
        <v>41</v>
      </c>
      <c r="E134" s="123"/>
      <c r="F134" s="123">
        <f>+'C56-C61'!F134+'C67-C72'!F134</f>
        <v>35</v>
      </c>
      <c r="G134" s="123">
        <f>+'C56-C61'!G134+'C67-C72'!G134</f>
        <v>18</v>
      </c>
      <c r="H134" s="123">
        <f>+'C56-C61'!H134+'C67-C72'!H134</f>
        <v>17</v>
      </c>
      <c r="I134" s="123"/>
      <c r="J134" s="123">
        <f>+'C56-C61'!J134+'C67-C72'!J134</f>
        <v>29</v>
      </c>
      <c r="K134" s="123">
        <f>+'C56-C61'!K134+'C67-C72'!K134</f>
        <v>17</v>
      </c>
      <c r="L134" s="123">
        <f>+'C56-C61'!L134+'C67-C72'!L134</f>
        <v>12</v>
      </c>
      <c r="M134" s="123"/>
      <c r="N134" s="123">
        <f>+'C56-C61'!N134+'C67-C72'!N134</f>
        <v>7</v>
      </c>
      <c r="O134" s="123">
        <f>+'C56-C61'!O134+'C67-C72'!O134</f>
        <v>3</v>
      </c>
      <c r="P134" s="123">
        <f>+'C56-C61'!P134+'C67-C72'!P134</f>
        <v>4</v>
      </c>
      <c r="Q134" s="123"/>
      <c r="R134" s="123">
        <f>+'C56-C61'!R134+'C67-C72'!R134</f>
        <v>22</v>
      </c>
      <c r="S134" s="123">
        <f>+'C56-C61'!S134+'C67-C72'!S134</f>
        <v>14</v>
      </c>
      <c r="T134" s="123">
        <f>+'C56-C61'!T134+'C67-C72'!T134</f>
        <v>8</v>
      </c>
      <c r="U134" s="123"/>
      <c r="V134" s="123">
        <f>+'C56-C61'!V134+'C67-C72'!V134</f>
        <v>4</v>
      </c>
      <c r="W134" s="123">
        <f>+'C56-C61'!W134+'C67-C72'!W134</f>
        <v>4</v>
      </c>
      <c r="X134" s="123">
        <f>+'C56-C61'!X134+'C67-C72'!X134</f>
        <v>0</v>
      </c>
      <c r="Y134" s="123"/>
      <c r="Z134" s="123">
        <f>+'C56-C61'!Z134+'C67-C72'!Z134</f>
        <v>0</v>
      </c>
      <c r="AA134" s="123">
        <f>+'C56-C61'!AA134+'C67-C72'!AA134</f>
        <v>0</v>
      </c>
      <c r="AB134" s="123">
        <f>+'C56-C61'!AB134+'C67-C72'!AB134</f>
        <v>0</v>
      </c>
      <c r="AD134" s="125" t="s">
        <v>105</v>
      </c>
      <c r="AE134" s="107">
        <f t="shared" si="44"/>
        <v>5.3591160220994478</v>
      </c>
      <c r="AF134" s="107">
        <f t="shared" si="45"/>
        <v>6.0671722643553627</v>
      </c>
      <c r="AG134" s="107">
        <f t="shared" si="46"/>
        <v>4.6223224351747465</v>
      </c>
      <c r="AH134" s="159"/>
      <c r="AI134" s="107">
        <f t="shared" si="47"/>
        <v>5.9625212947189095</v>
      </c>
      <c r="AJ134" s="107">
        <f t="shared" si="48"/>
        <v>6.2068965517241379</v>
      </c>
      <c r="AK134" s="107">
        <f t="shared" si="49"/>
        <v>5.7239057239057241</v>
      </c>
      <c r="AL134" s="103"/>
      <c r="AM134" s="107">
        <f t="shared" si="50"/>
        <v>6.7599067599067597</v>
      </c>
      <c r="AN134" s="107">
        <f t="shared" si="51"/>
        <v>7.5892857142857135</v>
      </c>
      <c r="AO134" s="107">
        <f t="shared" si="52"/>
        <v>5.8536585365853666</v>
      </c>
      <c r="AP134" s="103"/>
      <c r="AQ134" s="107">
        <f t="shared" si="53"/>
        <v>2.4822695035460995</v>
      </c>
      <c r="AR134" s="107">
        <f t="shared" si="54"/>
        <v>2.1582733812949639</v>
      </c>
      <c r="AS134" s="107">
        <f t="shared" si="55"/>
        <v>2.7972027972027971</v>
      </c>
      <c r="AT134" s="103"/>
      <c r="AU134" s="107">
        <f t="shared" si="56"/>
        <v>8.6274509803921564</v>
      </c>
      <c r="AV134" s="107">
        <f t="shared" si="57"/>
        <v>9.5890410958904102</v>
      </c>
      <c r="AW134" s="107">
        <f t="shared" si="58"/>
        <v>7.3394495412844041</v>
      </c>
      <c r="AX134" s="103"/>
      <c r="AY134" s="107">
        <f t="shared" si="59"/>
        <v>2.2988505747126435</v>
      </c>
      <c r="AZ134" s="107">
        <f t="shared" si="60"/>
        <v>4.395604395604396</v>
      </c>
      <c r="BA134" s="107">
        <f t="shared" si="61"/>
        <v>0</v>
      </c>
      <c r="BB134" s="159"/>
      <c r="BC134" s="107">
        <f t="shared" si="65"/>
        <v>0</v>
      </c>
      <c r="BD134" s="107">
        <f t="shared" si="65"/>
        <v>0</v>
      </c>
      <c r="BE134" s="107">
        <f t="shared" si="65"/>
        <v>0</v>
      </c>
      <c r="BF134" s="104"/>
    </row>
    <row r="135" spans="1:58" ht="15" customHeight="1" x14ac:dyDescent="0.2">
      <c r="A135" s="303" t="s">
        <v>260</v>
      </c>
      <c r="B135" s="303"/>
      <c r="C135" s="303"/>
      <c r="D135" s="303"/>
      <c r="E135" s="303"/>
      <c r="F135" s="303"/>
      <c r="G135" s="303"/>
      <c r="H135" s="303"/>
      <c r="I135" s="303"/>
      <c r="J135" s="303"/>
      <c r="K135" s="303"/>
      <c r="L135" s="303"/>
      <c r="M135" s="303"/>
      <c r="N135" s="303"/>
      <c r="O135" s="303"/>
      <c r="P135" s="303"/>
      <c r="Q135" s="303"/>
      <c r="R135" s="303"/>
      <c r="S135" s="303"/>
      <c r="T135" s="303"/>
      <c r="U135" s="303"/>
      <c r="V135" s="303"/>
      <c r="W135" s="303"/>
      <c r="X135" s="303"/>
      <c r="Y135" s="303"/>
      <c r="Z135" s="303"/>
      <c r="AA135" s="303"/>
      <c r="AB135" s="303"/>
      <c r="AD135" s="303" t="s">
        <v>260</v>
      </c>
      <c r="AE135" s="303"/>
      <c r="AF135" s="303"/>
      <c r="AG135" s="303"/>
      <c r="AH135" s="303"/>
      <c r="AI135" s="303"/>
      <c r="AJ135" s="303"/>
      <c r="AK135" s="303"/>
      <c r="AL135" s="303"/>
      <c r="AM135" s="303"/>
      <c r="AN135" s="303"/>
      <c r="AO135" s="303"/>
      <c r="AP135" s="303"/>
      <c r="AQ135" s="303"/>
      <c r="AR135" s="303"/>
      <c r="AS135" s="303"/>
      <c r="AT135" s="303"/>
      <c r="AU135" s="303"/>
      <c r="AV135" s="303"/>
      <c r="AW135" s="303"/>
      <c r="AX135" s="303"/>
      <c r="AY135" s="303"/>
      <c r="AZ135" s="303"/>
      <c r="BA135" s="303"/>
      <c r="BB135" s="303"/>
      <c r="BC135" s="303"/>
      <c r="BD135" s="303"/>
      <c r="BE135" s="303"/>
    </row>
    <row r="136" spans="1:58" ht="15" customHeight="1" x14ac:dyDescent="0.2">
      <c r="A136" s="304" t="s">
        <v>243</v>
      </c>
      <c r="B136" s="304"/>
      <c r="C136" s="304"/>
      <c r="D136" s="304"/>
      <c r="E136" s="304"/>
      <c r="F136" s="304"/>
      <c r="G136" s="304"/>
      <c r="H136" s="304"/>
      <c r="I136" s="304"/>
      <c r="J136" s="304"/>
      <c r="K136" s="304"/>
      <c r="L136" s="304"/>
      <c r="M136" s="304"/>
      <c r="N136" s="304"/>
      <c r="O136" s="304"/>
      <c r="P136" s="304"/>
      <c r="Q136" s="304"/>
      <c r="R136" s="304"/>
      <c r="S136" s="304"/>
      <c r="T136" s="304"/>
      <c r="U136" s="304"/>
      <c r="V136" s="304"/>
      <c r="W136" s="304"/>
      <c r="X136" s="304"/>
      <c r="Y136" s="304"/>
      <c r="Z136" s="304"/>
      <c r="AA136" s="304"/>
      <c r="AB136" s="304"/>
      <c r="AD136" s="304" t="s">
        <v>243</v>
      </c>
      <c r="AE136" s="304"/>
      <c r="AF136" s="304"/>
      <c r="AG136" s="304"/>
      <c r="AH136" s="304"/>
      <c r="AI136" s="304"/>
      <c r="AJ136" s="304"/>
      <c r="AK136" s="304"/>
      <c r="AL136" s="304"/>
      <c r="AM136" s="304"/>
      <c r="AN136" s="304"/>
      <c r="AO136" s="304"/>
      <c r="AP136" s="304"/>
      <c r="AQ136" s="304"/>
      <c r="AR136" s="304"/>
      <c r="AS136" s="304"/>
      <c r="AT136" s="304"/>
      <c r="AU136" s="304"/>
      <c r="AV136" s="304"/>
      <c r="AW136" s="304"/>
      <c r="AX136" s="304"/>
      <c r="AY136" s="304"/>
      <c r="AZ136" s="304"/>
      <c r="BA136" s="304"/>
      <c r="BB136" s="304"/>
      <c r="BC136" s="304"/>
      <c r="BD136" s="304"/>
      <c r="BE136" s="304"/>
    </row>
    <row r="137" spans="1:58" ht="15" customHeight="1" x14ac:dyDescent="0.2">
      <c r="BF137" s="104"/>
    </row>
    <row r="138" spans="1:58" ht="15" customHeight="1" x14ac:dyDescent="0.2">
      <c r="BF138" s="104"/>
    </row>
    <row r="139" spans="1:58" ht="15" customHeight="1" x14ac:dyDescent="0.2">
      <c r="BF139" s="104"/>
    </row>
    <row r="140" spans="1:58" ht="15" customHeight="1" x14ac:dyDescent="0.2">
      <c r="AE140" s="161"/>
      <c r="BF140" s="104"/>
    </row>
    <row r="141" spans="1:58" ht="15" customHeight="1" x14ac:dyDescent="0.2">
      <c r="AE141" s="161"/>
      <c r="BF141" s="104"/>
    </row>
    <row r="142" spans="1:58" ht="15" customHeight="1" x14ac:dyDescent="0.2">
      <c r="AE142" s="161"/>
      <c r="BF142" s="104"/>
    </row>
    <row r="143" spans="1:58" ht="15" customHeight="1" x14ac:dyDescent="0.2">
      <c r="AE143" s="161"/>
    </row>
    <row r="144" spans="1:58" ht="15" customHeight="1" x14ac:dyDescent="0.2">
      <c r="AE144" s="161"/>
    </row>
    <row r="145" spans="31:31" ht="15" customHeight="1" x14ac:dyDescent="0.2">
      <c r="AE145" s="161"/>
    </row>
    <row r="146" spans="31:31" ht="15" customHeight="1" x14ac:dyDescent="0.2">
      <c r="AE146" s="161"/>
    </row>
    <row r="147" spans="31:31" ht="15" customHeight="1" x14ac:dyDescent="0.2">
      <c r="AE147" s="161"/>
    </row>
    <row r="148" spans="31:31" ht="15" customHeight="1" x14ac:dyDescent="0.2">
      <c r="AE148" s="161"/>
    </row>
    <row r="149" spans="31:31" ht="15" customHeight="1" x14ac:dyDescent="0.2">
      <c r="AE149" s="161"/>
    </row>
    <row r="150" spans="31:31" ht="15" customHeight="1" x14ac:dyDescent="0.2">
      <c r="AE150" s="161"/>
    </row>
    <row r="151" spans="31:31" ht="15" customHeight="1" x14ac:dyDescent="0.2">
      <c r="AE151" s="161"/>
    </row>
    <row r="152" spans="31:31" ht="15" customHeight="1" x14ac:dyDescent="0.2">
      <c r="AE152" s="161"/>
    </row>
    <row r="153" spans="31:31" ht="15" customHeight="1" x14ac:dyDescent="0.2">
      <c r="AE153" s="161"/>
    </row>
    <row r="154" spans="31:31" ht="15" customHeight="1" x14ac:dyDescent="0.2">
      <c r="AE154" s="161"/>
    </row>
    <row r="155" spans="31:31" ht="15" customHeight="1" x14ac:dyDescent="0.2">
      <c r="AE155" s="161"/>
    </row>
    <row r="156" spans="31:31" ht="15" customHeight="1" x14ac:dyDescent="0.2">
      <c r="AE156" s="161"/>
    </row>
    <row r="157" spans="31:31" ht="15" customHeight="1" x14ac:dyDescent="0.2">
      <c r="AE157" s="161"/>
    </row>
    <row r="158" spans="31:31" ht="15" customHeight="1" x14ac:dyDescent="0.2">
      <c r="AE158" s="161"/>
    </row>
    <row r="159" spans="31:31" ht="15" customHeight="1" x14ac:dyDescent="0.2">
      <c r="AE159" s="161"/>
    </row>
    <row r="160" spans="31:31" ht="15" customHeight="1" x14ac:dyDescent="0.2">
      <c r="AE160" s="161"/>
    </row>
    <row r="161" spans="31:31" ht="15" customHeight="1" x14ac:dyDescent="0.2">
      <c r="AE161" s="161"/>
    </row>
    <row r="162" spans="31:31" ht="15" customHeight="1" x14ac:dyDescent="0.2">
      <c r="AE162" s="161"/>
    </row>
    <row r="163" spans="31:31" ht="15" customHeight="1" x14ac:dyDescent="0.2">
      <c r="AE163" s="161"/>
    </row>
    <row r="164" spans="31:31" ht="15" customHeight="1" x14ac:dyDescent="0.2">
      <c r="AE164" s="161"/>
    </row>
    <row r="165" spans="31:31" ht="15" customHeight="1" x14ac:dyDescent="0.2">
      <c r="AE165" s="161"/>
    </row>
    <row r="166" spans="31:31" ht="15" customHeight="1" x14ac:dyDescent="0.2">
      <c r="AE166" s="161"/>
    </row>
    <row r="167" spans="31:31" ht="15" customHeight="1" x14ac:dyDescent="0.2">
      <c r="AE167" s="161"/>
    </row>
    <row r="168" spans="31:31" ht="15" customHeight="1" x14ac:dyDescent="0.2">
      <c r="AE168" s="161"/>
    </row>
    <row r="169" spans="31:31" ht="15" customHeight="1" x14ac:dyDescent="0.2">
      <c r="AE169" s="161"/>
    </row>
    <row r="170" spans="31:31" ht="15" customHeight="1" x14ac:dyDescent="0.2">
      <c r="AE170" s="161"/>
    </row>
    <row r="171" spans="31:31" ht="15" customHeight="1" x14ac:dyDescent="0.2">
      <c r="AE171" s="161"/>
    </row>
    <row r="172" spans="31:31" ht="15" customHeight="1" x14ac:dyDescent="0.2">
      <c r="AE172" s="161"/>
    </row>
    <row r="173" spans="31:31" ht="15" customHeight="1" x14ac:dyDescent="0.2">
      <c r="AE173" s="161"/>
    </row>
    <row r="174" spans="31:31" ht="15" customHeight="1" x14ac:dyDescent="0.2">
      <c r="AE174" s="161"/>
    </row>
    <row r="175" spans="31:31" ht="15" customHeight="1" x14ac:dyDescent="0.2">
      <c r="AE175" s="161"/>
    </row>
    <row r="176" spans="31:31" ht="15" customHeight="1" x14ac:dyDescent="0.2">
      <c r="AE176" s="161"/>
    </row>
    <row r="177" spans="31:31" ht="15" customHeight="1" x14ac:dyDescent="0.2">
      <c r="AE177" s="161"/>
    </row>
    <row r="178" spans="31:31" ht="15" customHeight="1" x14ac:dyDescent="0.2">
      <c r="AE178" s="161"/>
    </row>
  </sheetData>
  <mergeCells count="97">
    <mergeCell ref="A52:AB52"/>
    <mergeCell ref="AD52:BE52"/>
    <mergeCell ref="A96:AB96"/>
    <mergeCell ref="AD96:BE96"/>
    <mergeCell ref="A49:AB49"/>
    <mergeCell ref="AD49:BE49"/>
    <mergeCell ref="A50:AB50"/>
    <mergeCell ref="AD50:BE50"/>
    <mergeCell ref="A51:AB51"/>
    <mergeCell ref="AD51:BE51"/>
    <mergeCell ref="A53:AB53"/>
    <mergeCell ref="AD53:BE53"/>
    <mergeCell ref="A54:AB54"/>
    <mergeCell ref="AD54:BE54"/>
    <mergeCell ref="A56:A57"/>
    <mergeCell ref="B56:D56"/>
    <mergeCell ref="AD6:BE6"/>
    <mergeCell ref="A7:AB7"/>
    <mergeCell ref="AD7:BE7"/>
    <mergeCell ref="A8:AB8"/>
    <mergeCell ref="AD8:BE8"/>
    <mergeCell ref="AD4:BE4"/>
    <mergeCell ref="A5:AB5"/>
    <mergeCell ref="AD5:BE5"/>
    <mergeCell ref="AD1:AE2"/>
    <mergeCell ref="A3:AB3"/>
    <mergeCell ref="AD3:BE3"/>
    <mergeCell ref="B10:D10"/>
    <mergeCell ref="F10:H10"/>
    <mergeCell ref="J10:L10"/>
    <mergeCell ref="N10:P10"/>
    <mergeCell ref="A4:AB4"/>
    <mergeCell ref="A6:AB6"/>
    <mergeCell ref="BC10:BE10"/>
    <mergeCell ref="A42:AB42"/>
    <mergeCell ref="AD42:BE42"/>
    <mergeCell ref="A43:AB43"/>
    <mergeCell ref="AD43:BE43"/>
    <mergeCell ref="AI10:AK10"/>
    <mergeCell ref="AM10:AO10"/>
    <mergeCell ref="AQ10:AS10"/>
    <mergeCell ref="AU10:AW10"/>
    <mergeCell ref="AY10:BA10"/>
    <mergeCell ref="R10:T10"/>
    <mergeCell ref="V10:X10"/>
    <mergeCell ref="Z10:AB10"/>
    <mergeCell ref="AD10:AD11"/>
    <mergeCell ref="AE10:AG10"/>
    <mergeCell ref="A10:A11"/>
    <mergeCell ref="AQ56:AS56"/>
    <mergeCell ref="AU56:AW56"/>
    <mergeCell ref="AY56:BA56"/>
    <mergeCell ref="BC56:BE56"/>
    <mergeCell ref="A88:AB88"/>
    <mergeCell ref="AD88:BE88"/>
    <mergeCell ref="Z56:AB56"/>
    <mergeCell ref="AD56:AD57"/>
    <mergeCell ref="AE56:AG56"/>
    <mergeCell ref="AI56:AK56"/>
    <mergeCell ref="AM56:AO56"/>
    <mergeCell ref="F56:H56"/>
    <mergeCell ref="J56:L56"/>
    <mergeCell ref="N56:P56"/>
    <mergeCell ref="R56:T56"/>
    <mergeCell ref="V56:X56"/>
    <mergeCell ref="A89:AB89"/>
    <mergeCell ref="AD89:BE89"/>
    <mergeCell ref="A97:AB97"/>
    <mergeCell ref="AD97:BE97"/>
    <mergeCell ref="A98:AB98"/>
    <mergeCell ref="AD98:BE98"/>
    <mergeCell ref="AD99:BE99"/>
    <mergeCell ref="A100:AB100"/>
    <mergeCell ref="AD100:BE100"/>
    <mergeCell ref="A101:AB101"/>
    <mergeCell ref="AD101:BE101"/>
    <mergeCell ref="B103:D103"/>
    <mergeCell ref="F103:H103"/>
    <mergeCell ref="J103:L103"/>
    <mergeCell ref="N103:P103"/>
    <mergeCell ref="A99:AB99"/>
    <mergeCell ref="BC103:BE103"/>
    <mergeCell ref="A135:AB135"/>
    <mergeCell ref="AD135:BE135"/>
    <mergeCell ref="A136:AB136"/>
    <mergeCell ref="AD136:BE136"/>
    <mergeCell ref="AI103:AK103"/>
    <mergeCell ref="AM103:AO103"/>
    <mergeCell ref="AQ103:AS103"/>
    <mergeCell ref="AU103:AW103"/>
    <mergeCell ref="AY103:BA103"/>
    <mergeCell ref="R103:T103"/>
    <mergeCell ref="V103:X103"/>
    <mergeCell ref="Z103:AB103"/>
    <mergeCell ref="AD103:AD104"/>
    <mergeCell ref="AE103:AG103"/>
    <mergeCell ref="A103:A104"/>
  </mergeCells>
  <hyperlinks>
    <hyperlink ref="AD1" r:id="rId1" location="INDICE!A1"/>
  </hyperlinks>
  <printOptions horizontalCentered="1"/>
  <pageMargins left="0.59055118110236227" right="0.59055118110236227" top="0.59055118110236227" bottom="0.98425196850393704" header="0" footer="0"/>
  <pageSetup scale="70" orientation="landscape" r:id="rId2"/>
  <headerFooter alignWithMargins="0"/>
  <rowBreaks count="2" manualBreakCount="2">
    <brk id="48" max="16383" man="1"/>
    <brk id="95" max="16383" man="1"/>
  </row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G27"/>
  <sheetViews>
    <sheetView topLeftCell="A10" zoomScaleNormal="100" zoomScaleSheetLayoutView="50" workbookViewId="0">
      <selection activeCell="P136" sqref="P136"/>
    </sheetView>
  </sheetViews>
  <sheetFormatPr baseColWidth="10" defaultRowHeight="15" customHeight="1" x14ac:dyDescent="0.2"/>
  <cols>
    <col min="1" max="1" width="16.28515625" style="110" customWidth="1"/>
    <col min="2" max="4" width="8.140625" style="110" customWidth="1"/>
    <col min="5" max="5" width="1.7109375" style="110" customWidth="1"/>
    <col min="6" max="8" width="7.7109375" style="110" customWidth="1"/>
    <col min="9" max="9" width="1.7109375" style="110" customWidth="1"/>
    <col min="10" max="12" width="7.7109375" style="110" customWidth="1"/>
    <col min="13" max="13" width="1.7109375" style="110" customWidth="1"/>
    <col min="14" max="16" width="7.7109375" style="110" customWidth="1"/>
    <col min="17" max="17" width="1.7109375" style="110" customWidth="1"/>
    <col min="18" max="19" width="7.7109375" style="110" customWidth="1"/>
    <col min="20" max="20" width="8.140625" style="110" customWidth="1"/>
    <col min="21" max="21" width="1.7109375" style="110" customWidth="1"/>
    <col min="22" max="24" width="7.7109375" style="110" customWidth="1"/>
    <col min="25" max="25" width="1.7109375" style="110" customWidth="1"/>
    <col min="26" max="28" width="7.140625" style="110" customWidth="1"/>
    <col min="29" max="33" width="8.7109375" style="174" customWidth="1"/>
    <col min="34" max="256" width="11.42578125" style="174"/>
    <col min="257" max="257" width="21.42578125" style="174" customWidth="1"/>
    <col min="258" max="258" width="8.42578125" style="174" customWidth="1"/>
    <col min="259" max="259" width="8.140625" style="174" customWidth="1"/>
    <col min="260" max="260" width="7.5703125" style="174" customWidth="1"/>
    <col min="261" max="261" width="1.7109375" style="174" customWidth="1"/>
    <col min="262" max="264" width="6.7109375" style="174" customWidth="1"/>
    <col min="265" max="265" width="1.7109375" style="174" customWidth="1"/>
    <col min="266" max="268" width="6.7109375" style="174" customWidth="1"/>
    <col min="269" max="269" width="1.7109375" style="174" customWidth="1"/>
    <col min="270" max="272" width="6.7109375" style="174" customWidth="1"/>
    <col min="273" max="273" width="1.7109375" style="174" customWidth="1"/>
    <col min="274" max="276" width="6.7109375" style="174" customWidth="1"/>
    <col min="277" max="277" width="1.7109375" style="174" customWidth="1"/>
    <col min="278" max="280" width="6.7109375" style="174" customWidth="1"/>
    <col min="281" max="281" width="1.7109375" style="174" customWidth="1"/>
    <col min="282" max="284" width="6.7109375" style="174" customWidth="1"/>
    <col min="285" max="512" width="11.42578125" style="174"/>
    <col min="513" max="513" width="21.42578125" style="174" customWidth="1"/>
    <col min="514" max="514" width="8.42578125" style="174" customWidth="1"/>
    <col min="515" max="515" width="8.140625" style="174" customWidth="1"/>
    <col min="516" max="516" width="7.5703125" style="174" customWidth="1"/>
    <col min="517" max="517" width="1.7109375" style="174" customWidth="1"/>
    <col min="518" max="520" width="6.7109375" style="174" customWidth="1"/>
    <col min="521" max="521" width="1.7109375" style="174" customWidth="1"/>
    <col min="522" max="524" width="6.7109375" style="174" customWidth="1"/>
    <col min="525" max="525" width="1.7109375" style="174" customWidth="1"/>
    <col min="526" max="528" width="6.7109375" style="174" customWidth="1"/>
    <col min="529" max="529" width="1.7109375" style="174" customWidth="1"/>
    <col min="530" max="532" width="6.7109375" style="174" customWidth="1"/>
    <col min="533" max="533" width="1.7109375" style="174" customWidth="1"/>
    <col min="534" max="536" width="6.7109375" style="174" customWidth="1"/>
    <col min="537" max="537" width="1.7109375" style="174" customWidth="1"/>
    <col min="538" max="540" width="6.7109375" style="174" customWidth="1"/>
    <col min="541" max="768" width="11.42578125" style="174"/>
    <col min="769" max="769" width="21.42578125" style="174" customWidth="1"/>
    <col min="770" max="770" width="8.42578125" style="174" customWidth="1"/>
    <col min="771" max="771" width="8.140625" style="174" customWidth="1"/>
    <col min="772" max="772" width="7.5703125" style="174" customWidth="1"/>
    <col min="773" max="773" width="1.7109375" style="174" customWidth="1"/>
    <col min="774" max="776" width="6.7109375" style="174" customWidth="1"/>
    <col min="777" max="777" width="1.7109375" style="174" customWidth="1"/>
    <col min="778" max="780" width="6.7109375" style="174" customWidth="1"/>
    <col min="781" max="781" width="1.7109375" style="174" customWidth="1"/>
    <col min="782" max="784" width="6.7109375" style="174" customWidth="1"/>
    <col min="785" max="785" width="1.7109375" style="174" customWidth="1"/>
    <col min="786" max="788" width="6.7109375" style="174" customWidth="1"/>
    <col min="789" max="789" width="1.7109375" style="174" customWidth="1"/>
    <col min="790" max="792" width="6.7109375" style="174" customWidth="1"/>
    <col min="793" max="793" width="1.7109375" style="174" customWidth="1"/>
    <col min="794" max="796" width="6.7109375" style="174" customWidth="1"/>
    <col min="797" max="1024" width="11.42578125" style="174"/>
    <col min="1025" max="1025" width="21.42578125" style="174" customWidth="1"/>
    <col min="1026" max="1026" width="8.42578125" style="174" customWidth="1"/>
    <col min="1027" max="1027" width="8.140625" style="174" customWidth="1"/>
    <col min="1028" max="1028" width="7.5703125" style="174" customWidth="1"/>
    <col min="1029" max="1029" width="1.7109375" style="174" customWidth="1"/>
    <col min="1030" max="1032" width="6.7109375" style="174" customWidth="1"/>
    <col min="1033" max="1033" width="1.7109375" style="174" customWidth="1"/>
    <col min="1034" max="1036" width="6.7109375" style="174" customWidth="1"/>
    <col min="1037" max="1037" width="1.7109375" style="174" customWidth="1"/>
    <col min="1038" max="1040" width="6.7109375" style="174" customWidth="1"/>
    <col min="1041" max="1041" width="1.7109375" style="174" customWidth="1"/>
    <col min="1042" max="1044" width="6.7109375" style="174" customWidth="1"/>
    <col min="1045" max="1045" width="1.7109375" style="174" customWidth="1"/>
    <col min="1046" max="1048" width="6.7109375" style="174" customWidth="1"/>
    <col min="1049" max="1049" width="1.7109375" style="174" customWidth="1"/>
    <col min="1050" max="1052" width="6.7109375" style="174" customWidth="1"/>
    <col min="1053" max="1280" width="11.42578125" style="174"/>
    <col min="1281" max="1281" width="21.42578125" style="174" customWidth="1"/>
    <col min="1282" max="1282" width="8.42578125" style="174" customWidth="1"/>
    <col min="1283" max="1283" width="8.140625" style="174" customWidth="1"/>
    <col min="1284" max="1284" width="7.5703125" style="174" customWidth="1"/>
    <col min="1285" max="1285" width="1.7109375" style="174" customWidth="1"/>
    <col min="1286" max="1288" width="6.7109375" style="174" customWidth="1"/>
    <col min="1289" max="1289" width="1.7109375" style="174" customWidth="1"/>
    <col min="1290" max="1292" width="6.7109375" style="174" customWidth="1"/>
    <col min="1293" max="1293" width="1.7109375" style="174" customWidth="1"/>
    <col min="1294" max="1296" width="6.7109375" style="174" customWidth="1"/>
    <col min="1297" max="1297" width="1.7109375" style="174" customWidth="1"/>
    <col min="1298" max="1300" width="6.7109375" style="174" customWidth="1"/>
    <col min="1301" max="1301" width="1.7109375" style="174" customWidth="1"/>
    <col min="1302" max="1304" width="6.7109375" style="174" customWidth="1"/>
    <col min="1305" max="1305" width="1.7109375" style="174" customWidth="1"/>
    <col min="1306" max="1308" width="6.7109375" style="174" customWidth="1"/>
    <col min="1309" max="1536" width="11.42578125" style="174"/>
    <col min="1537" max="1537" width="21.42578125" style="174" customWidth="1"/>
    <col min="1538" max="1538" width="8.42578125" style="174" customWidth="1"/>
    <col min="1539" max="1539" width="8.140625" style="174" customWidth="1"/>
    <col min="1540" max="1540" width="7.5703125" style="174" customWidth="1"/>
    <col min="1541" max="1541" width="1.7109375" style="174" customWidth="1"/>
    <col min="1542" max="1544" width="6.7109375" style="174" customWidth="1"/>
    <col min="1545" max="1545" width="1.7109375" style="174" customWidth="1"/>
    <col min="1546" max="1548" width="6.7109375" style="174" customWidth="1"/>
    <col min="1549" max="1549" width="1.7109375" style="174" customWidth="1"/>
    <col min="1550" max="1552" width="6.7109375" style="174" customWidth="1"/>
    <col min="1553" max="1553" width="1.7109375" style="174" customWidth="1"/>
    <col min="1554" max="1556" width="6.7109375" style="174" customWidth="1"/>
    <col min="1557" max="1557" width="1.7109375" style="174" customWidth="1"/>
    <col min="1558" max="1560" width="6.7109375" style="174" customWidth="1"/>
    <col min="1561" max="1561" width="1.7109375" style="174" customWidth="1"/>
    <col min="1562" max="1564" width="6.7109375" style="174" customWidth="1"/>
    <col min="1565" max="1792" width="11.42578125" style="174"/>
    <col min="1793" max="1793" width="21.42578125" style="174" customWidth="1"/>
    <col min="1794" max="1794" width="8.42578125" style="174" customWidth="1"/>
    <col min="1795" max="1795" width="8.140625" style="174" customWidth="1"/>
    <col min="1796" max="1796" width="7.5703125" style="174" customWidth="1"/>
    <col min="1797" max="1797" width="1.7109375" style="174" customWidth="1"/>
    <col min="1798" max="1800" width="6.7109375" style="174" customWidth="1"/>
    <col min="1801" max="1801" width="1.7109375" style="174" customWidth="1"/>
    <col min="1802" max="1804" width="6.7109375" style="174" customWidth="1"/>
    <col min="1805" max="1805" width="1.7109375" style="174" customWidth="1"/>
    <col min="1806" max="1808" width="6.7109375" style="174" customWidth="1"/>
    <col min="1809" max="1809" width="1.7109375" style="174" customWidth="1"/>
    <col min="1810" max="1812" width="6.7109375" style="174" customWidth="1"/>
    <col min="1813" max="1813" width="1.7109375" style="174" customWidth="1"/>
    <col min="1814" max="1816" width="6.7109375" style="174" customWidth="1"/>
    <col min="1817" max="1817" width="1.7109375" style="174" customWidth="1"/>
    <col min="1818" max="1820" width="6.7109375" style="174" customWidth="1"/>
    <col min="1821" max="2048" width="11.42578125" style="174"/>
    <col min="2049" max="2049" width="21.42578125" style="174" customWidth="1"/>
    <col min="2050" max="2050" width="8.42578125" style="174" customWidth="1"/>
    <col min="2051" max="2051" width="8.140625" style="174" customWidth="1"/>
    <col min="2052" max="2052" width="7.5703125" style="174" customWidth="1"/>
    <col min="2053" max="2053" width="1.7109375" style="174" customWidth="1"/>
    <col min="2054" max="2056" width="6.7109375" style="174" customWidth="1"/>
    <col min="2057" max="2057" width="1.7109375" style="174" customWidth="1"/>
    <col min="2058" max="2060" width="6.7109375" style="174" customWidth="1"/>
    <col min="2061" max="2061" width="1.7109375" style="174" customWidth="1"/>
    <col min="2062" max="2064" width="6.7109375" style="174" customWidth="1"/>
    <col min="2065" max="2065" width="1.7109375" style="174" customWidth="1"/>
    <col min="2066" max="2068" width="6.7109375" style="174" customWidth="1"/>
    <col min="2069" max="2069" width="1.7109375" style="174" customWidth="1"/>
    <col min="2070" max="2072" width="6.7109375" style="174" customWidth="1"/>
    <col min="2073" max="2073" width="1.7109375" style="174" customWidth="1"/>
    <col min="2074" max="2076" width="6.7109375" style="174" customWidth="1"/>
    <col min="2077" max="2304" width="11.42578125" style="174"/>
    <col min="2305" max="2305" width="21.42578125" style="174" customWidth="1"/>
    <col min="2306" max="2306" width="8.42578125" style="174" customWidth="1"/>
    <col min="2307" max="2307" width="8.140625" style="174" customWidth="1"/>
    <col min="2308" max="2308" width="7.5703125" style="174" customWidth="1"/>
    <col min="2309" max="2309" width="1.7109375" style="174" customWidth="1"/>
    <col min="2310" max="2312" width="6.7109375" style="174" customWidth="1"/>
    <col min="2313" max="2313" width="1.7109375" style="174" customWidth="1"/>
    <col min="2314" max="2316" width="6.7109375" style="174" customWidth="1"/>
    <col min="2317" max="2317" width="1.7109375" style="174" customWidth="1"/>
    <col min="2318" max="2320" width="6.7109375" style="174" customWidth="1"/>
    <col min="2321" max="2321" width="1.7109375" style="174" customWidth="1"/>
    <col min="2322" max="2324" width="6.7109375" style="174" customWidth="1"/>
    <col min="2325" max="2325" width="1.7109375" style="174" customWidth="1"/>
    <col min="2326" max="2328" width="6.7109375" style="174" customWidth="1"/>
    <col min="2329" max="2329" width="1.7109375" style="174" customWidth="1"/>
    <col min="2330" max="2332" width="6.7109375" style="174" customWidth="1"/>
    <col min="2333" max="2560" width="11.42578125" style="174"/>
    <col min="2561" max="2561" width="21.42578125" style="174" customWidth="1"/>
    <col min="2562" max="2562" width="8.42578125" style="174" customWidth="1"/>
    <col min="2563" max="2563" width="8.140625" style="174" customWidth="1"/>
    <col min="2564" max="2564" width="7.5703125" style="174" customWidth="1"/>
    <col min="2565" max="2565" width="1.7109375" style="174" customWidth="1"/>
    <col min="2566" max="2568" width="6.7109375" style="174" customWidth="1"/>
    <col min="2569" max="2569" width="1.7109375" style="174" customWidth="1"/>
    <col min="2570" max="2572" width="6.7109375" style="174" customWidth="1"/>
    <col min="2573" max="2573" width="1.7109375" style="174" customWidth="1"/>
    <col min="2574" max="2576" width="6.7109375" style="174" customWidth="1"/>
    <col min="2577" max="2577" width="1.7109375" style="174" customWidth="1"/>
    <col min="2578" max="2580" width="6.7109375" style="174" customWidth="1"/>
    <col min="2581" max="2581" width="1.7109375" style="174" customWidth="1"/>
    <col min="2582" max="2584" width="6.7109375" style="174" customWidth="1"/>
    <col min="2585" max="2585" width="1.7109375" style="174" customWidth="1"/>
    <col min="2586" max="2588" width="6.7109375" style="174" customWidth="1"/>
    <col min="2589" max="2816" width="11.42578125" style="174"/>
    <col min="2817" max="2817" width="21.42578125" style="174" customWidth="1"/>
    <col min="2818" max="2818" width="8.42578125" style="174" customWidth="1"/>
    <col min="2819" max="2819" width="8.140625" style="174" customWidth="1"/>
    <col min="2820" max="2820" width="7.5703125" style="174" customWidth="1"/>
    <col min="2821" max="2821" width="1.7109375" style="174" customWidth="1"/>
    <col min="2822" max="2824" width="6.7109375" style="174" customWidth="1"/>
    <col min="2825" max="2825" width="1.7109375" style="174" customWidth="1"/>
    <col min="2826" max="2828" width="6.7109375" style="174" customWidth="1"/>
    <col min="2829" max="2829" width="1.7109375" style="174" customWidth="1"/>
    <col min="2830" max="2832" width="6.7109375" style="174" customWidth="1"/>
    <col min="2833" max="2833" width="1.7109375" style="174" customWidth="1"/>
    <col min="2834" max="2836" width="6.7109375" style="174" customWidth="1"/>
    <col min="2837" max="2837" width="1.7109375" style="174" customWidth="1"/>
    <col min="2838" max="2840" width="6.7109375" style="174" customWidth="1"/>
    <col min="2841" max="2841" width="1.7109375" style="174" customWidth="1"/>
    <col min="2842" max="2844" width="6.7109375" style="174" customWidth="1"/>
    <col min="2845" max="3072" width="11.42578125" style="174"/>
    <col min="3073" max="3073" width="21.42578125" style="174" customWidth="1"/>
    <col min="3074" max="3074" width="8.42578125" style="174" customWidth="1"/>
    <col min="3075" max="3075" width="8.140625" style="174" customWidth="1"/>
    <col min="3076" max="3076" width="7.5703125" style="174" customWidth="1"/>
    <col min="3077" max="3077" width="1.7109375" style="174" customWidth="1"/>
    <col min="3078" max="3080" width="6.7109375" style="174" customWidth="1"/>
    <col min="3081" max="3081" width="1.7109375" style="174" customWidth="1"/>
    <col min="3082" max="3084" width="6.7109375" style="174" customWidth="1"/>
    <col min="3085" max="3085" width="1.7109375" style="174" customWidth="1"/>
    <col min="3086" max="3088" width="6.7109375" style="174" customWidth="1"/>
    <col min="3089" max="3089" width="1.7109375" style="174" customWidth="1"/>
    <col min="3090" max="3092" width="6.7109375" style="174" customWidth="1"/>
    <col min="3093" max="3093" width="1.7109375" style="174" customWidth="1"/>
    <col min="3094" max="3096" width="6.7109375" style="174" customWidth="1"/>
    <col min="3097" max="3097" width="1.7109375" style="174" customWidth="1"/>
    <col min="3098" max="3100" width="6.7109375" style="174" customWidth="1"/>
    <col min="3101" max="3328" width="11.42578125" style="174"/>
    <col min="3329" max="3329" width="21.42578125" style="174" customWidth="1"/>
    <col min="3330" max="3330" width="8.42578125" style="174" customWidth="1"/>
    <col min="3331" max="3331" width="8.140625" style="174" customWidth="1"/>
    <col min="3332" max="3332" width="7.5703125" style="174" customWidth="1"/>
    <col min="3333" max="3333" width="1.7109375" style="174" customWidth="1"/>
    <col min="3334" max="3336" width="6.7109375" style="174" customWidth="1"/>
    <col min="3337" max="3337" width="1.7109375" style="174" customWidth="1"/>
    <col min="3338" max="3340" width="6.7109375" style="174" customWidth="1"/>
    <col min="3341" max="3341" width="1.7109375" style="174" customWidth="1"/>
    <col min="3342" max="3344" width="6.7109375" style="174" customWidth="1"/>
    <col min="3345" max="3345" width="1.7109375" style="174" customWidth="1"/>
    <col min="3346" max="3348" width="6.7109375" style="174" customWidth="1"/>
    <col min="3349" max="3349" width="1.7109375" style="174" customWidth="1"/>
    <col min="3350" max="3352" width="6.7109375" style="174" customWidth="1"/>
    <col min="3353" max="3353" width="1.7109375" style="174" customWidth="1"/>
    <col min="3354" max="3356" width="6.7109375" style="174" customWidth="1"/>
    <col min="3357" max="3584" width="11.42578125" style="174"/>
    <col min="3585" max="3585" width="21.42578125" style="174" customWidth="1"/>
    <col min="3586" max="3586" width="8.42578125" style="174" customWidth="1"/>
    <col min="3587" max="3587" width="8.140625" style="174" customWidth="1"/>
    <col min="3588" max="3588" width="7.5703125" style="174" customWidth="1"/>
    <col min="3589" max="3589" width="1.7109375" style="174" customWidth="1"/>
    <col min="3590" max="3592" width="6.7109375" style="174" customWidth="1"/>
    <col min="3593" max="3593" width="1.7109375" style="174" customWidth="1"/>
    <col min="3594" max="3596" width="6.7109375" style="174" customWidth="1"/>
    <col min="3597" max="3597" width="1.7109375" style="174" customWidth="1"/>
    <col min="3598" max="3600" width="6.7109375" style="174" customWidth="1"/>
    <col min="3601" max="3601" width="1.7109375" style="174" customWidth="1"/>
    <col min="3602" max="3604" width="6.7109375" style="174" customWidth="1"/>
    <col min="3605" max="3605" width="1.7109375" style="174" customWidth="1"/>
    <col min="3606" max="3608" width="6.7109375" style="174" customWidth="1"/>
    <col min="3609" max="3609" width="1.7109375" style="174" customWidth="1"/>
    <col min="3610" max="3612" width="6.7109375" style="174" customWidth="1"/>
    <col min="3613" max="3840" width="11.42578125" style="174"/>
    <col min="3841" max="3841" width="21.42578125" style="174" customWidth="1"/>
    <col min="3842" max="3842" width="8.42578125" style="174" customWidth="1"/>
    <col min="3843" max="3843" width="8.140625" style="174" customWidth="1"/>
    <col min="3844" max="3844" width="7.5703125" style="174" customWidth="1"/>
    <col min="3845" max="3845" width="1.7109375" style="174" customWidth="1"/>
    <col min="3846" max="3848" width="6.7109375" style="174" customWidth="1"/>
    <col min="3849" max="3849" width="1.7109375" style="174" customWidth="1"/>
    <col min="3850" max="3852" width="6.7109375" style="174" customWidth="1"/>
    <col min="3853" max="3853" width="1.7109375" style="174" customWidth="1"/>
    <col min="3854" max="3856" width="6.7109375" style="174" customWidth="1"/>
    <col min="3857" max="3857" width="1.7109375" style="174" customWidth="1"/>
    <col min="3858" max="3860" width="6.7109375" style="174" customWidth="1"/>
    <col min="3861" max="3861" width="1.7109375" style="174" customWidth="1"/>
    <col min="3862" max="3864" width="6.7109375" style="174" customWidth="1"/>
    <col min="3865" max="3865" width="1.7109375" style="174" customWidth="1"/>
    <col min="3866" max="3868" width="6.7109375" style="174" customWidth="1"/>
    <col min="3869" max="4096" width="11.42578125" style="174"/>
    <col min="4097" max="4097" width="21.42578125" style="174" customWidth="1"/>
    <col min="4098" max="4098" width="8.42578125" style="174" customWidth="1"/>
    <col min="4099" max="4099" width="8.140625" style="174" customWidth="1"/>
    <col min="4100" max="4100" width="7.5703125" style="174" customWidth="1"/>
    <col min="4101" max="4101" width="1.7109375" style="174" customWidth="1"/>
    <col min="4102" max="4104" width="6.7109375" style="174" customWidth="1"/>
    <col min="4105" max="4105" width="1.7109375" style="174" customWidth="1"/>
    <col min="4106" max="4108" width="6.7109375" style="174" customWidth="1"/>
    <col min="4109" max="4109" width="1.7109375" style="174" customWidth="1"/>
    <col min="4110" max="4112" width="6.7109375" style="174" customWidth="1"/>
    <col min="4113" max="4113" width="1.7109375" style="174" customWidth="1"/>
    <col min="4114" max="4116" width="6.7109375" style="174" customWidth="1"/>
    <col min="4117" max="4117" width="1.7109375" style="174" customWidth="1"/>
    <col min="4118" max="4120" width="6.7109375" style="174" customWidth="1"/>
    <col min="4121" max="4121" width="1.7109375" style="174" customWidth="1"/>
    <col min="4122" max="4124" width="6.7109375" style="174" customWidth="1"/>
    <col min="4125" max="4352" width="11.42578125" style="174"/>
    <col min="4353" max="4353" width="21.42578125" style="174" customWidth="1"/>
    <col min="4354" max="4354" width="8.42578125" style="174" customWidth="1"/>
    <col min="4355" max="4355" width="8.140625" style="174" customWidth="1"/>
    <col min="4356" max="4356" width="7.5703125" style="174" customWidth="1"/>
    <col min="4357" max="4357" width="1.7109375" style="174" customWidth="1"/>
    <col min="4358" max="4360" width="6.7109375" style="174" customWidth="1"/>
    <col min="4361" max="4361" width="1.7109375" style="174" customWidth="1"/>
    <col min="4362" max="4364" width="6.7109375" style="174" customWidth="1"/>
    <col min="4365" max="4365" width="1.7109375" style="174" customWidth="1"/>
    <col min="4366" max="4368" width="6.7109375" style="174" customWidth="1"/>
    <col min="4369" max="4369" width="1.7109375" style="174" customWidth="1"/>
    <col min="4370" max="4372" width="6.7109375" style="174" customWidth="1"/>
    <col min="4373" max="4373" width="1.7109375" style="174" customWidth="1"/>
    <col min="4374" max="4376" width="6.7109375" style="174" customWidth="1"/>
    <col min="4377" max="4377" width="1.7109375" style="174" customWidth="1"/>
    <col min="4378" max="4380" width="6.7109375" style="174" customWidth="1"/>
    <col min="4381" max="4608" width="11.42578125" style="174"/>
    <col min="4609" max="4609" width="21.42578125" style="174" customWidth="1"/>
    <col min="4610" max="4610" width="8.42578125" style="174" customWidth="1"/>
    <col min="4611" max="4611" width="8.140625" style="174" customWidth="1"/>
    <col min="4612" max="4612" width="7.5703125" style="174" customWidth="1"/>
    <col min="4613" max="4613" width="1.7109375" style="174" customWidth="1"/>
    <col min="4614" max="4616" width="6.7109375" style="174" customWidth="1"/>
    <col min="4617" max="4617" width="1.7109375" style="174" customWidth="1"/>
    <col min="4618" max="4620" width="6.7109375" style="174" customWidth="1"/>
    <col min="4621" max="4621" width="1.7109375" style="174" customWidth="1"/>
    <col min="4622" max="4624" width="6.7109375" style="174" customWidth="1"/>
    <col min="4625" max="4625" width="1.7109375" style="174" customWidth="1"/>
    <col min="4626" max="4628" width="6.7109375" style="174" customWidth="1"/>
    <col min="4629" max="4629" width="1.7109375" style="174" customWidth="1"/>
    <col min="4630" max="4632" width="6.7109375" style="174" customWidth="1"/>
    <col min="4633" max="4633" width="1.7109375" style="174" customWidth="1"/>
    <col min="4634" max="4636" width="6.7109375" style="174" customWidth="1"/>
    <col min="4637" max="4864" width="11.42578125" style="174"/>
    <col min="4865" max="4865" width="21.42578125" style="174" customWidth="1"/>
    <col min="4866" max="4866" width="8.42578125" style="174" customWidth="1"/>
    <col min="4867" max="4867" width="8.140625" style="174" customWidth="1"/>
    <col min="4868" max="4868" width="7.5703125" style="174" customWidth="1"/>
    <col min="4869" max="4869" width="1.7109375" style="174" customWidth="1"/>
    <col min="4870" max="4872" width="6.7109375" style="174" customWidth="1"/>
    <col min="4873" max="4873" width="1.7109375" style="174" customWidth="1"/>
    <col min="4874" max="4876" width="6.7109375" style="174" customWidth="1"/>
    <col min="4877" max="4877" width="1.7109375" style="174" customWidth="1"/>
    <col min="4878" max="4880" width="6.7109375" style="174" customWidth="1"/>
    <col min="4881" max="4881" width="1.7109375" style="174" customWidth="1"/>
    <col min="4882" max="4884" width="6.7109375" style="174" customWidth="1"/>
    <col min="4885" max="4885" width="1.7109375" style="174" customWidth="1"/>
    <col min="4886" max="4888" width="6.7109375" style="174" customWidth="1"/>
    <col min="4889" max="4889" width="1.7109375" style="174" customWidth="1"/>
    <col min="4890" max="4892" width="6.7109375" style="174" customWidth="1"/>
    <col min="4893" max="5120" width="11.42578125" style="174"/>
    <col min="5121" max="5121" width="21.42578125" style="174" customWidth="1"/>
    <col min="5122" max="5122" width="8.42578125" style="174" customWidth="1"/>
    <col min="5123" max="5123" width="8.140625" style="174" customWidth="1"/>
    <col min="5124" max="5124" width="7.5703125" style="174" customWidth="1"/>
    <col min="5125" max="5125" width="1.7109375" style="174" customWidth="1"/>
    <col min="5126" max="5128" width="6.7109375" style="174" customWidth="1"/>
    <col min="5129" max="5129" width="1.7109375" style="174" customWidth="1"/>
    <col min="5130" max="5132" width="6.7109375" style="174" customWidth="1"/>
    <col min="5133" max="5133" width="1.7109375" style="174" customWidth="1"/>
    <col min="5134" max="5136" width="6.7109375" style="174" customWidth="1"/>
    <col min="5137" max="5137" width="1.7109375" style="174" customWidth="1"/>
    <col min="5138" max="5140" width="6.7109375" style="174" customWidth="1"/>
    <col min="5141" max="5141" width="1.7109375" style="174" customWidth="1"/>
    <col min="5142" max="5144" width="6.7109375" style="174" customWidth="1"/>
    <col min="5145" max="5145" width="1.7109375" style="174" customWidth="1"/>
    <col min="5146" max="5148" width="6.7109375" style="174" customWidth="1"/>
    <col min="5149" max="5376" width="11.42578125" style="174"/>
    <col min="5377" max="5377" width="21.42578125" style="174" customWidth="1"/>
    <col min="5378" max="5378" width="8.42578125" style="174" customWidth="1"/>
    <col min="5379" max="5379" width="8.140625" style="174" customWidth="1"/>
    <col min="5380" max="5380" width="7.5703125" style="174" customWidth="1"/>
    <col min="5381" max="5381" width="1.7109375" style="174" customWidth="1"/>
    <col min="5382" max="5384" width="6.7109375" style="174" customWidth="1"/>
    <col min="5385" max="5385" width="1.7109375" style="174" customWidth="1"/>
    <col min="5386" max="5388" width="6.7109375" style="174" customWidth="1"/>
    <col min="5389" max="5389" width="1.7109375" style="174" customWidth="1"/>
    <col min="5390" max="5392" width="6.7109375" style="174" customWidth="1"/>
    <col min="5393" max="5393" width="1.7109375" style="174" customWidth="1"/>
    <col min="5394" max="5396" width="6.7109375" style="174" customWidth="1"/>
    <col min="5397" max="5397" width="1.7109375" style="174" customWidth="1"/>
    <col min="5398" max="5400" width="6.7109375" style="174" customWidth="1"/>
    <col min="5401" max="5401" width="1.7109375" style="174" customWidth="1"/>
    <col min="5402" max="5404" width="6.7109375" style="174" customWidth="1"/>
    <col min="5405" max="5632" width="11.42578125" style="174"/>
    <col min="5633" max="5633" width="21.42578125" style="174" customWidth="1"/>
    <col min="5634" max="5634" width="8.42578125" style="174" customWidth="1"/>
    <col min="5635" max="5635" width="8.140625" style="174" customWidth="1"/>
    <col min="5636" max="5636" width="7.5703125" style="174" customWidth="1"/>
    <col min="5637" max="5637" width="1.7109375" style="174" customWidth="1"/>
    <col min="5638" max="5640" width="6.7109375" style="174" customWidth="1"/>
    <col min="5641" max="5641" width="1.7109375" style="174" customWidth="1"/>
    <col min="5642" max="5644" width="6.7109375" style="174" customWidth="1"/>
    <col min="5645" max="5645" width="1.7109375" style="174" customWidth="1"/>
    <col min="5646" max="5648" width="6.7109375" style="174" customWidth="1"/>
    <col min="5649" max="5649" width="1.7109375" style="174" customWidth="1"/>
    <col min="5650" max="5652" width="6.7109375" style="174" customWidth="1"/>
    <col min="5653" max="5653" width="1.7109375" style="174" customWidth="1"/>
    <col min="5654" max="5656" width="6.7109375" style="174" customWidth="1"/>
    <col min="5657" max="5657" width="1.7109375" style="174" customWidth="1"/>
    <col min="5658" max="5660" width="6.7109375" style="174" customWidth="1"/>
    <col min="5661" max="5888" width="11.42578125" style="174"/>
    <col min="5889" max="5889" width="21.42578125" style="174" customWidth="1"/>
    <col min="5890" max="5890" width="8.42578125" style="174" customWidth="1"/>
    <col min="5891" max="5891" width="8.140625" style="174" customWidth="1"/>
    <col min="5892" max="5892" width="7.5703125" style="174" customWidth="1"/>
    <col min="5893" max="5893" width="1.7109375" style="174" customWidth="1"/>
    <col min="5894" max="5896" width="6.7109375" style="174" customWidth="1"/>
    <col min="5897" max="5897" width="1.7109375" style="174" customWidth="1"/>
    <col min="5898" max="5900" width="6.7109375" style="174" customWidth="1"/>
    <col min="5901" max="5901" width="1.7109375" style="174" customWidth="1"/>
    <col min="5902" max="5904" width="6.7109375" style="174" customWidth="1"/>
    <col min="5905" max="5905" width="1.7109375" style="174" customWidth="1"/>
    <col min="5906" max="5908" width="6.7109375" style="174" customWidth="1"/>
    <col min="5909" max="5909" width="1.7109375" style="174" customWidth="1"/>
    <col min="5910" max="5912" width="6.7109375" style="174" customWidth="1"/>
    <col min="5913" max="5913" width="1.7109375" style="174" customWidth="1"/>
    <col min="5914" max="5916" width="6.7109375" style="174" customWidth="1"/>
    <col min="5917" max="6144" width="11.42578125" style="174"/>
    <col min="6145" max="6145" width="21.42578125" style="174" customWidth="1"/>
    <col min="6146" max="6146" width="8.42578125" style="174" customWidth="1"/>
    <col min="6147" max="6147" width="8.140625" style="174" customWidth="1"/>
    <col min="6148" max="6148" width="7.5703125" style="174" customWidth="1"/>
    <col min="6149" max="6149" width="1.7109375" style="174" customWidth="1"/>
    <col min="6150" max="6152" width="6.7109375" style="174" customWidth="1"/>
    <col min="6153" max="6153" width="1.7109375" style="174" customWidth="1"/>
    <col min="6154" max="6156" width="6.7109375" style="174" customWidth="1"/>
    <col min="6157" max="6157" width="1.7109375" style="174" customWidth="1"/>
    <col min="6158" max="6160" width="6.7109375" style="174" customWidth="1"/>
    <col min="6161" max="6161" width="1.7109375" style="174" customWidth="1"/>
    <col min="6162" max="6164" width="6.7109375" style="174" customWidth="1"/>
    <col min="6165" max="6165" width="1.7109375" style="174" customWidth="1"/>
    <col min="6166" max="6168" width="6.7109375" style="174" customWidth="1"/>
    <col min="6169" max="6169" width="1.7109375" style="174" customWidth="1"/>
    <col min="6170" max="6172" width="6.7109375" style="174" customWidth="1"/>
    <col min="6173" max="6400" width="11.42578125" style="174"/>
    <col min="6401" max="6401" width="21.42578125" style="174" customWidth="1"/>
    <col min="6402" max="6402" width="8.42578125" style="174" customWidth="1"/>
    <col min="6403" max="6403" width="8.140625" style="174" customWidth="1"/>
    <col min="6404" max="6404" width="7.5703125" style="174" customWidth="1"/>
    <col min="6405" max="6405" width="1.7109375" style="174" customWidth="1"/>
    <col min="6406" max="6408" width="6.7109375" style="174" customWidth="1"/>
    <col min="6409" max="6409" width="1.7109375" style="174" customWidth="1"/>
    <col min="6410" max="6412" width="6.7109375" style="174" customWidth="1"/>
    <col min="6413" max="6413" width="1.7109375" style="174" customWidth="1"/>
    <col min="6414" max="6416" width="6.7109375" style="174" customWidth="1"/>
    <col min="6417" max="6417" width="1.7109375" style="174" customWidth="1"/>
    <col min="6418" max="6420" width="6.7109375" style="174" customWidth="1"/>
    <col min="6421" max="6421" width="1.7109375" style="174" customWidth="1"/>
    <col min="6422" max="6424" width="6.7109375" style="174" customWidth="1"/>
    <col min="6425" max="6425" width="1.7109375" style="174" customWidth="1"/>
    <col min="6426" max="6428" width="6.7109375" style="174" customWidth="1"/>
    <col min="6429" max="6656" width="11.42578125" style="174"/>
    <col min="6657" max="6657" width="21.42578125" style="174" customWidth="1"/>
    <col min="6658" max="6658" width="8.42578125" style="174" customWidth="1"/>
    <col min="6659" max="6659" width="8.140625" style="174" customWidth="1"/>
    <col min="6660" max="6660" width="7.5703125" style="174" customWidth="1"/>
    <col min="6661" max="6661" width="1.7109375" style="174" customWidth="1"/>
    <col min="6662" max="6664" width="6.7109375" style="174" customWidth="1"/>
    <col min="6665" max="6665" width="1.7109375" style="174" customWidth="1"/>
    <col min="6666" max="6668" width="6.7109375" style="174" customWidth="1"/>
    <col min="6669" max="6669" width="1.7109375" style="174" customWidth="1"/>
    <col min="6670" max="6672" width="6.7109375" style="174" customWidth="1"/>
    <col min="6673" max="6673" width="1.7109375" style="174" customWidth="1"/>
    <col min="6674" max="6676" width="6.7109375" style="174" customWidth="1"/>
    <col min="6677" max="6677" width="1.7109375" style="174" customWidth="1"/>
    <col min="6678" max="6680" width="6.7109375" style="174" customWidth="1"/>
    <col min="6681" max="6681" width="1.7109375" style="174" customWidth="1"/>
    <col min="6682" max="6684" width="6.7109375" style="174" customWidth="1"/>
    <col min="6685" max="6912" width="11.42578125" style="174"/>
    <col min="6913" max="6913" width="21.42578125" style="174" customWidth="1"/>
    <col min="6914" max="6914" width="8.42578125" style="174" customWidth="1"/>
    <col min="6915" max="6915" width="8.140625" style="174" customWidth="1"/>
    <col min="6916" max="6916" width="7.5703125" style="174" customWidth="1"/>
    <col min="6917" max="6917" width="1.7109375" style="174" customWidth="1"/>
    <col min="6918" max="6920" width="6.7109375" style="174" customWidth="1"/>
    <col min="6921" max="6921" width="1.7109375" style="174" customWidth="1"/>
    <col min="6922" max="6924" width="6.7109375" style="174" customWidth="1"/>
    <col min="6925" max="6925" width="1.7109375" style="174" customWidth="1"/>
    <col min="6926" max="6928" width="6.7109375" style="174" customWidth="1"/>
    <col min="6929" max="6929" width="1.7109375" style="174" customWidth="1"/>
    <col min="6930" max="6932" width="6.7109375" style="174" customWidth="1"/>
    <col min="6933" max="6933" width="1.7109375" style="174" customWidth="1"/>
    <col min="6934" max="6936" width="6.7109375" style="174" customWidth="1"/>
    <col min="6937" max="6937" width="1.7109375" style="174" customWidth="1"/>
    <col min="6938" max="6940" width="6.7109375" style="174" customWidth="1"/>
    <col min="6941" max="7168" width="11.42578125" style="174"/>
    <col min="7169" max="7169" width="21.42578125" style="174" customWidth="1"/>
    <col min="7170" max="7170" width="8.42578125" style="174" customWidth="1"/>
    <col min="7171" max="7171" width="8.140625" style="174" customWidth="1"/>
    <col min="7172" max="7172" width="7.5703125" style="174" customWidth="1"/>
    <col min="7173" max="7173" width="1.7109375" style="174" customWidth="1"/>
    <col min="7174" max="7176" width="6.7109375" style="174" customWidth="1"/>
    <col min="7177" max="7177" width="1.7109375" style="174" customWidth="1"/>
    <col min="7178" max="7180" width="6.7109375" style="174" customWidth="1"/>
    <col min="7181" max="7181" width="1.7109375" style="174" customWidth="1"/>
    <col min="7182" max="7184" width="6.7109375" style="174" customWidth="1"/>
    <col min="7185" max="7185" width="1.7109375" style="174" customWidth="1"/>
    <col min="7186" max="7188" width="6.7109375" style="174" customWidth="1"/>
    <col min="7189" max="7189" width="1.7109375" style="174" customWidth="1"/>
    <col min="7190" max="7192" width="6.7109375" style="174" customWidth="1"/>
    <col min="7193" max="7193" width="1.7109375" style="174" customWidth="1"/>
    <col min="7194" max="7196" width="6.7109375" style="174" customWidth="1"/>
    <col min="7197" max="7424" width="11.42578125" style="174"/>
    <col min="7425" max="7425" width="21.42578125" style="174" customWidth="1"/>
    <col min="7426" max="7426" width="8.42578125" style="174" customWidth="1"/>
    <col min="7427" max="7427" width="8.140625" style="174" customWidth="1"/>
    <col min="7428" max="7428" width="7.5703125" style="174" customWidth="1"/>
    <col min="7429" max="7429" width="1.7109375" style="174" customWidth="1"/>
    <col min="7430" max="7432" width="6.7109375" style="174" customWidth="1"/>
    <col min="7433" max="7433" width="1.7109375" style="174" customWidth="1"/>
    <col min="7434" max="7436" width="6.7109375" style="174" customWidth="1"/>
    <col min="7437" max="7437" width="1.7109375" style="174" customWidth="1"/>
    <col min="7438" max="7440" width="6.7109375" style="174" customWidth="1"/>
    <col min="7441" max="7441" width="1.7109375" style="174" customWidth="1"/>
    <col min="7442" max="7444" width="6.7109375" style="174" customWidth="1"/>
    <col min="7445" max="7445" width="1.7109375" style="174" customWidth="1"/>
    <col min="7446" max="7448" width="6.7109375" style="174" customWidth="1"/>
    <col min="7449" max="7449" width="1.7109375" style="174" customWidth="1"/>
    <col min="7450" max="7452" width="6.7109375" style="174" customWidth="1"/>
    <col min="7453" max="7680" width="11.42578125" style="174"/>
    <col min="7681" max="7681" width="21.42578125" style="174" customWidth="1"/>
    <col min="7682" max="7682" width="8.42578125" style="174" customWidth="1"/>
    <col min="7683" max="7683" width="8.140625" style="174" customWidth="1"/>
    <col min="7684" max="7684" width="7.5703125" style="174" customWidth="1"/>
    <col min="7685" max="7685" width="1.7109375" style="174" customWidth="1"/>
    <col min="7686" max="7688" width="6.7109375" style="174" customWidth="1"/>
    <col min="7689" max="7689" width="1.7109375" style="174" customWidth="1"/>
    <col min="7690" max="7692" width="6.7109375" style="174" customWidth="1"/>
    <col min="7693" max="7693" width="1.7109375" style="174" customWidth="1"/>
    <col min="7694" max="7696" width="6.7109375" style="174" customWidth="1"/>
    <col min="7697" max="7697" width="1.7109375" style="174" customWidth="1"/>
    <col min="7698" max="7700" width="6.7109375" style="174" customWidth="1"/>
    <col min="7701" max="7701" width="1.7109375" style="174" customWidth="1"/>
    <col min="7702" max="7704" width="6.7109375" style="174" customWidth="1"/>
    <col min="7705" max="7705" width="1.7109375" style="174" customWidth="1"/>
    <col min="7706" max="7708" width="6.7109375" style="174" customWidth="1"/>
    <col min="7709" max="7936" width="11.42578125" style="174"/>
    <col min="7937" max="7937" width="21.42578125" style="174" customWidth="1"/>
    <col min="7938" max="7938" width="8.42578125" style="174" customWidth="1"/>
    <col min="7939" max="7939" width="8.140625" style="174" customWidth="1"/>
    <col min="7940" max="7940" width="7.5703125" style="174" customWidth="1"/>
    <col min="7941" max="7941" width="1.7109375" style="174" customWidth="1"/>
    <col min="7942" max="7944" width="6.7109375" style="174" customWidth="1"/>
    <col min="7945" max="7945" width="1.7109375" style="174" customWidth="1"/>
    <col min="7946" max="7948" width="6.7109375" style="174" customWidth="1"/>
    <col min="7949" max="7949" width="1.7109375" style="174" customWidth="1"/>
    <col min="7950" max="7952" width="6.7109375" style="174" customWidth="1"/>
    <col min="7953" max="7953" width="1.7109375" style="174" customWidth="1"/>
    <col min="7954" max="7956" width="6.7109375" style="174" customWidth="1"/>
    <col min="7957" max="7957" width="1.7109375" style="174" customWidth="1"/>
    <col min="7958" max="7960" width="6.7109375" style="174" customWidth="1"/>
    <col min="7961" max="7961" width="1.7109375" style="174" customWidth="1"/>
    <col min="7962" max="7964" width="6.7109375" style="174" customWidth="1"/>
    <col min="7965" max="8192" width="11.42578125" style="174"/>
    <col min="8193" max="8193" width="21.42578125" style="174" customWidth="1"/>
    <col min="8194" max="8194" width="8.42578125" style="174" customWidth="1"/>
    <col min="8195" max="8195" width="8.140625" style="174" customWidth="1"/>
    <col min="8196" max="8196" width="7.5703125" style="174" customWidth="1"/>
    <col min="8197" max="8197" width="1.7109375" style="174" customWidth="1"/>
    <col min="8198" max="8200" width="6.7109375" style="174" customWidth="1"/>
    <col min="8201" max="8201" width="1.7109375" style="174" customWidth="1"/>
    <col min="8202" max="8204" width="6.7109375" style="174" customWidth="1"/>
    <col min="8205" max="8205" width="1.7109375" style="174" customWidth="1"/>
    <col min="8206" max="8208" width="6.7109375" style="174" customWidth="1"/>
    <col min="8209" max="8209" width="1.7109375" style="174" customWidth="1"/>
    <col min="8210" max="8212" width="6.7109375" style="174" customWidth="1"/>
    <col min="8213" max="8213" width="1.7109375" style="174" customWidth="1"/>
    <col min="8214" max="8216" width="6.7109375" style="174" customWidth="1"/>
    <col min="8217" max="8217" width="1.7109375" style="174" customWidth="1"/>
    <col min="8218" max="8220" width="6.7109375" style="174" customWidth="1"/>
    <col min="8221" max="8448" width="11.42578125" style="174"/>
    <col min="8449" max="8449" width="21.42578125" style="174" customWidth="1"/>
    <col min="8450" max="8450" width="8.42578125" style="174" customWidth="1"/>
    <col min="8451" max="8451" width="8.140625" style="174" customWidth="1"/>
    <col min="8452" max="8452" width="7.5703125" style="174" customWidth="1"/>
    <col min="8453" max="8453" width="1.7109375" style="174" customWidth="1"/>
    <col min="8454" max="8456" width="6.7109375" style="174" customWidth="1"/>
    <col min="8457" max="8457" width="1.7109375" style="174" customWidth="1"/>
    <col min="8458" max="8460" width="6.7109375" style="174" customWidth="1"/>
    <col min="8461" max="8461" width="1.7109375" style="174" customWidth="1"/>
    <col min="8462" max="8464" width="6.7109375" style="174" customWidth="1"/>
    <col min="8465" max="8465" width="1.7109375" style="174" customWidth="1"/>
    <col min="8466" max="8468" width="6.7109375" style="174" customWidth="1"/>
    <col min="8469" max="8469" width="1.7109375" style="174" customWidth="1"/>
    <col min="8470" max="8472" width="6.7109375" style="174" customWidth="1"/>
    <col min="8473" max="8473" width="1.7109375" style="174" customWidth="1"/>
    <col min="8474" max="8476" width="6.7109375" style="174" customWidth="1"/>
    <col min="8477" max="8704" width="11.42578125" style="174"/>
    <col min="8705" max="8705" width="21.42578125" style="174" customWidth="1"/>
    <col min="8706" max="8706" width="8.42578125" style="174" customWidth="1"/>
    <col min="8707" max="8707" width="8.140625" style="174" customWidth="1"/>
    <col min="8708" max="8708" width="7.5703125" style="174" customWidth="1"/>
    <col min="8709" max="8709" width="1.7109375" style="174" customWidth="1"/>
    <col min="8710" max="8712" width="6.7109375" style="174" customWidth="1"/>
    <col min="8713" max="8713" width="1.7109375" style="174" customWidth="1"/>
    <col min="8714" max="8716" width="6.7109375" style="174" customWidth="1"/>
    <col min="8717" max="8717" width="1.7109375" style="174" customWidth="1"/>
    <col min="8718" max="8720" width="6.7109375" style="174" customWidth="1"/>
    <col min="8721" max="8721" width="1.7109375" style="174" customWidth="1"/>
    <col min="8722" max="8724" width="6.7109375" style="174" customWidth="1"/>
    <col min="8725" max="8725" width="1.7109375" style="174" customWidth="1"/>
    <col min="8726" max="8728" width="6.7109375" style="174" customWidth="1"/>
    <col min="8729" max="8729" width="1.7109375" style="174" customWidth="1"/>
    <col min="8730" max="8732" width="6.7109375" style="174" customWidth="1"/>
    <col min="8733" max="8960" width="11.42578125" style="174"/>
    <col min="8961" max="8961" width="21.42578125" style="174" customWidth="1"/>
    <col min="8962" max="8962" width="8.42578125" style="174" customWidth="1"/>
    <col min="8963" max="8963" width="8.140625" style="174" customWidth="1"/>
    <col min="8964" max="8964" width="7.5703125" style="174" customWidth="1"/>
    <col min="8965" max="8965" width="1.7109375" style="174" customWidth="1"/>
    <col min="8966" max="8968" width="6.7109375" style="174" customWidth="1"/>
    <col min="8969" max="8969" width="1.7109375" style="174" customWidth="1"/>
    <col min="8970" max="8972" width="6.7109375" style="174" customWidth="1"/>
    <col min="8973" max="8973" width="1.7109375" style="174" customWidth="1"/>
    <col min="8974" max="8976" width="6.7109375" style="174" customWidth="1"/>
    <col min="8977" max="8977" width="1.7109375" style="174" customWidth="1"/>
    <col min="8978" max="8980" width="6.7109375" style="174" customWidth="1"/>
    <col min="8981" max="8981" width="1.7109375" style="174" customWidth="1"/>
    <col min="8982" max="8984" width="6.7109375" style="174" customWidth="1"/>
    <col min="8985" max="8985" width="1.7109375" style="174" customWidth="1"/>
    <col min="8986" max="8988" width="6.7109375" style="174" customWidth="1"/>
    <col min="8989" max="9216" width="11.42578125" style="174"/>
    <col min="9217" max="9217" width="21.42578125" style="174" customWidth="1"/>
    <col min="9218" max="9218" width="8.42578125" style="174" customWidth="1"/>
    <col min="9219" max="9219" width="8.140625" style="174" customWidth="1"/>
    <col min="9220" max="9220" width="7.5703125" style="174" customWidth="1"/>
    <col min="9221" max="9221" width="1.7109375" style="174" customWidth="1"/>
    <col min="9222" max="9224" width="6.7109375" style="174" customWidth="1"/>
    <col min="9225" max="9225" width="1.7109375" style="174" customWidth="1"/>
    <col min="9226" max="9228" width="6.7109375" style="174" customWidth="1"/>
    <col min="9229" max="9229" width="1.7109375" style="174" customWidth="1"/>
    <col min="9230" max="9232" width="6.7109375" style="174" customWidth="1"/>
    <col min="9233" max="9233" width="1.7109375" style="174" customWidth="1"/>
    <col min="9234" max="9236" width="6.7109375" style="174" customWidth="1"/>
    <col min="9237" max="9237" width="1.7109375" style="174" customWidth="1"/>
    <col min="9238" max="9240" width="6.7109375" style="174" customWidth="1"/>
    <col min="9241" max="9241" width="1.7109375" style="174" customWidth="1"/>
    <col min="9242" max="9244" width="6.7109375" style="174" customWidth="1"/>
    <col min="9245" max="9472" width="11.42578125" style="174"/>
    <col min="9473" max="9473" width="21.42578125" style="174" customWidth="1"/>
    <col min="9474" max="9474" width="8.42578125" style="174" customWidth="1"/>
    <col min="9475" max="9475" width="8.140625" style="174" customWidth="1"/>
    <col min="9476" max="9476" width="7.5703125" style="174" customWidth="1"/>
    <col min="9477" max="9477" width="1.7109375" style="174" customWidth="1"/>
    <col min="9478" max="9480" width="6.7109375" style="174" customWidth="1"/>
    <col min="9481" max="9481" width="1.7109375" style="174" customWidth="1"/>
    <col min="9482" max="9484" width="6.7109375" style="174" customWidth="1"/>
    <col min="9485" max="9485" width="1.7109375" style="174" customWidth="1"/>
    <col min="9486" max="9488" width="6.7109375" style="174" customWidth="1"/>
    <col min="9489" max="9489" width="1.7109375" style="174" customWidth="1"/>
    <col min="9490" max="9492" width="6.7109375" style="174" customWidth="1"/>
    <col min="9493" max="9493" width="1.7109375" style="174" customWidth="1"/>
    <col min="9494" max="9496" width="6.7109375" style="174" customWidth="1"/>
    <col min="9497" max="9497" width="1.7109375" style="174" customWidth="1"/>
    <col min="9498" max="9500" width="6.7109375" style="174" customWidth="1"/>
    <col min="9501" max="9728" width="11.42578125" style="174"/>
    <col min="9729" max="9729" width="21.42578125" style="174" customWidth="1"/>
    <col min="9730" max="9730" width="8.42578125" style="174" customWidth="1"/>
    <col min="9731" max="9731" width="8.140625" style="174" customWidth="1"/>
    <col min="9732" max="9732" width="7.5703125" style="174" customWidth="1"/>
    <col min="9733" max="9733" width="1.7109375" style="174" customWidth="1"/>
    <col min="9734" max="9736" width="6.7109375" style="174" customWidth="1"/>
    <col min="9737" max="9737" width="1.7109375" style="174" customWidth="1"/>
    <col min="9738" max="9740" width="6.7109375" style="174" customWidth="1"/>
    <col min="9741" max="9741" width="1.7109375" style="174" customWidth="1"/>
    <col min="9742" max="9744" width="6.7109375" style="174" customWidth="1"/>
    <col min="9745" max="9745" width="1.7109375" style="174" customWidth="1"/>
    <col min="9746" max="9748" width="6.7109375" style="174" customWidth="1"/>
    <col min="9749" max="9749" width="1.7109375" style="174" customWidth="1"/>
    <col min="9750" max="9752" width="6.7109375" style="174" customWidth="1"/>
    <col min="9753" max="9753" width="1.7109375" style="174" customWidth="1"/>
    <col min="9754" max="9756" width="6.7109375" style="174" customWidth="1"/>
    <col min="9757" max="9984" width="11.42578125" style="174"/>
    <col min="9985" max="9985" width="21.42578125" style="174" customWidth="1"/>
    <col min="9986" max="9986" width="8.42578125" style="174" customWidth="1"/>
    <col min="9987" max="9987" width="8.140625" style="174" customWidth="1"/>
    <col min="9988" max="9988" width="7.5703125" style="174" customWidth="1"/>
    <col min="9989" max="9989" width="1.7109375" style="174" customWidth="1"/>
    <col min="9990" max="9992" width="6.7109375" style="174" customWidth="1"/>
    <col min="9993" max="9993" width="1.7109375" style="174" customWidth="1"/>
    <col min="9994" max="9996" width="6.7109375" style="174" customWidth="1"/>
    <col min="9997" max="9997" width="1.7109375" style="174" customWidth="1"/>
    <col min="9998" max="10000" width="6.7109375" style="174" customWidth="1"/>
    <col min="10001" max="10001" width="1.7109375" style="174" customWidth="1"/>
    <col min="10002" max="10004" width="6.7109375" style="174" customWidth="1"/>
    <col min="10005" max="10005" width="1.7109375" style="174" customWidth="1"/>
    <col min="10006" max="10008" width="6.7109375" style="174" customWidth="1"/>
    <col min="10009" max="10009" width="1.7109375" style="174" customWidth="1"/>
    <col min="10010" max="10012" width="6.7109375" style="174" customWidth="1"/>
    <col min="10013" max="10240" width="11.42578125" style="174"/>
    <col min="10241" max="10241" width="21.42578125" style="174" customWidth="1"/>
    <col min="10242" max="10242" width="8.42578125" style="174" customWidth="1"/>
    <col min="10243" max="10243" width="8.140625" style="174" customWidth="1"/>
    <col min="10244" max="10244" width="7.5703125" style="174" customWidth="1"/>
    <col min="10245" max="10245" width="1.7109375" style="174" customWidth="1"/>
    <col min="10246" max="10248" width="6.7109375" style="174" customWidth="1"/>
    <col min="10249" max="10249" width="1.7109375" style="174" customWidth="1"/>
    <col min="10250" max="10252" width="6.7109375" style="174" customWidth="1"/>
    <col min="10253" max="10253" width="1.7109375" style="174" customWidth="1"/>
    <col min="10254" max="10256" width="6.7109375" style="174" customWidth="1"/>
    <col min="10257" max="10257" width="1.7109375" style="174" customWidth="1"/>
    <col min="10258" max="10260" width="6.7109375" style="174" customWidth="1"/>
    <col min="10261" max="10261" width="1.7109375" style="174" customWidth="1"/>
    <col min="10262" max="10264" width="6.7109375" style="174" customWidth="1"/>
    <col min="10265" max="10265" width="1.7109375" style="174" customWidth="1"/>
    <col min="10266" max="10268" width="6.7109375" style="174" customWidth="1"/>
    <col min="10269" max="10496" width="11.42578125" style="174"/>
    <col min="10497" max="10497" width="21.42578125" style="174" customWidth="1"/>
    <col min="10498" max="10498" width="8.42578125" style="174" customWidth="1"/>
    <col min="10499" max="10499" width="8.140625" style="174" customWidth="1"/>
    <col min="10500" max="10500" width="7.5703125" style="174" customWidth="1"/>
    <col min="10501" max="10501" width="1.7109375" style="174" customWidth="1"/>
    <col min="10502" max="10504" width="6.7109375" style="174" customWidth="1"/>
    <col min="10505" max="10505" width="1.7109375" style="174" customWidth="1"/>
    <col min="10506" max="10508" width="6.7109375" style="174" customWidth="1"/>
    <col min="10509" max="10509" width="1.7109375" style="174" customWidth="1"/>
    <col min="10510" max="10512" width="6.7109375" style="174" customWidth="1"/>
    <col min="10513" max="10513" width="1.7109375" style="174" customWidth="1"/>
    <col min="10514" max="10516" width="6.7109375" style="174" customWidth="1"/>
    <col min="10517" max="10517" width="1.7109375" style="174" customWidth="1"/>
    <col min="10518" max="10520" width="6.7109375" style="174" customWidth="1"/>
    <col min="10521" max="10521" width="1.7109375" style="174" customWidth="1"/>
    <col min="10522" max="10524" width="6.7109375" style="174" customWidth="1"/>
    <col min="10525" max="10752" width="11.42578125" style="174"/>
    <col min="10753" max="10753" width="21.42578125" style="174" customWidth="1"/>
    <col min="10754" max="10754" width="8.42578125" style="174" customWidth="1"/>
    <col min="10755" max="10755" width="8.140625" style="174" customWidth="1"/>
    <col min="10756" max="10756" width="7.5703125" style="174" customWidth="1"/>
    <col min="10757" max="10757" width="1.7109375" style="174" customWidth="1"/>
    <col min="10758" max="10760" width="6.7109375" style="174" customWidth="1"/>
    <col min="10761" max="10761" width="1.7109375" style="174" customWidth="1"/>
    <col min="10762" max="10764" width="6.7109375" style="174" customWidth="1"/>
    <col min="10765" max="10765" width="1.7109375" style="174" customWidth="1"/>
    <col min="10766" max="10768" width="6.7109375" style="174" customWidth="1"/>
    <col min="10769" max="10769" width="1.7109375" style="174" customWidth="1"/>
    <col min="10770" max="10772" width="6.7109375" style="174" customWidth="1"/>
    <col min="10773" max="10773" width="1.7109375" style="174" customWidth="1"/>
    <col min="10774" max="10776" width="6.7109375" style="174" customWidth="1"/>
    <col min="10777" max="10777" width="1.7109375" style="174" customWidth="1"/>
    <col min="10778" max="10780" width="6.7109375" style="174" customWidth="1"/>
    <col min="10781" max="11008" width="11.42578125" style="174"/>
    <col min="11009" max="11009" width="21.42578125" style="174" customWidth="1"/>
    <col min="11010" max="11010" width="8.42578125" style="174" customWidth="1"/>
    <col min="11011" max="11011" width="8.140625" style="174" customWidth="1"/>
    <col min="11012" max="11012" width="7.5703125" style="174" customWidth="1"/>
    <col min="11013" max="11013" width="1.7109375" style="174" customWidth="1"/>
    <col min="11014" max="11016" width="6.7109375" style="174" customWidth="1"/>
    <col min="11017" max="11017" width="1.7109375" style="174" customWidth="1"/>
    <col min="11018" max="11020" width="6.7109375" style="174" customWidth="1"/>
    <col min="11021" max="11021" width="1.7109375" style="174" customWidth="1"/>
    <col min="11022" max="11024" width="6.7109375" style="174" customWidth="1"/>
    <col min="11025" max="11025" width="1.7109375" style="174" customWidth="1"/>
    <col min="11026" max="11028" width="6.7109375" style="174" customWidth="1"/>
    <col min="11029" max="11029" width="1.7109375" style="174" customWidth="1"/>
    <col min="11030" max="11032" width="6.7109375" style="174" customWidth="1"/>
    <col min="11033" max="11033" width="1.7109375" style="174" customWidth="1"/>
    <col min="11034" max="11036" width="6.7109375" style="174" customWidth="1"/>
    <col min="11037" max="11264" width="11.42578125" style="174"/>
    <col min="11265" max="11265" width="21.42578125" style="174" customWidth="1"/>
    <col min="11266" max="11266" width="8.42578125" style="174" customWidth="1"/>
    <col min="11267" max="11267" width="8.140625" style="174" customWidth="1"/>
    <col min="11268" max="11268" width="7.5703125" style="174" customWidth="1"/>
    <col min="11269" max="11269" width="1.7109375" style="174" customWidth="1"/>
    <col min="11270" max="11272" width="6.7109375" style="174" customWidth="1"/>
    <col min="11273" max="11273" width="1.7109375" style="174" customWidth="1"/>
    <col min="11274" max="11276" width="6.7109375" style="174" customWidth="1"/>
    <col min="11277" max="11277" width="1.7109375" style="174" customWidth="1"/>
    <col min="11278" max="11280" width="6.7109375" style="174" customWidth="1"/>
    <col min="11281" max="11281" width="1.7109375" style="174" customWidth="1"/>
    <col min="11282" max="11284" width="6.7109375" style="174" customWidth="1"/>
    <col min="11285" max="11285" width="1.7109375" style="174" customWidth="1"/>
    <col min="11286" max="11288" width="6.7109375" style="174" customWidth="1"/>
    <col min="11289" max="11289" width="1.7109375" style="174" customWidth="1"/>
    <col min="11290" max="11292" width="6.7109375" style="174" customWidth="1"/>
    <col min="11293" max="11520" width="11.42578125" style="174"/>
    <col min="11521" max="11521" width="21.42578125" style="174" customWidth="1"/>
    <col min="11522" max="11522" width="8.42578125" style="174" customWidth="1"/>
    <col min="11523" max="11523" width="8.140625" style="174" customWidth="1"/>
    <col min="11524" max="11524" width="7.5703125" style="174" customWidth="1"/>
    <col min="11525" max="11525" width="1.7109375" style="174" customWidth="1"/>
    <col min="11526" max="11528" width="6.7109375" style="174" customWidth="1"/>
    <col min="11529" max="11529" width="1.7109375" style="174" customWidth="1"/>
    <col min="11530" max="11532" width="6.7109375" style="174" customWidth="1"/>
    <col min="11533" max="11533" width="1.7109375" style="174" customWidth="1"/>
    <col min="11534" max="11536" width="6.7109375" style="174" customWidth="1"/>
    <col min="11537" max="11537" width="1.7109375" style="174" customWidth="1"/>
    <col min="11538" max="11540" width="6.7109375" style="174" customWidth="1"/>
    <col min="11541" max="11541" width="1.7109375" style="174" customWidth="1"/>
    <col min="11542" max="11544" width="6.7109375" style="174" customWidth="1"/>
    <col min="11545" max="11545" width="1.7109375" style="174" customWidth="1"/>
    <col min="11546" max="11548" width="6.7109375" style="174" customWidth="1"/>
    <col min="11549" max="11776" width="11.42578125" style="174"/>
    <col min="11777" max="11777" width="21.42578125" style="174" customWidth="1"/>
    <col min="11778" max="11778" width="8.42578125" style="174" customWidth="1"/>
    <col min="11779" max="11779" width="8.140625" style="174" customWidth="1"/>
    <col min="11780" max="11780" width="7.5703125" style="174" customWidth="1"/>
    <col min="11781" max="11781" width="1.7109375" style="174" customWidth="1"/>
    <col min="11782" max="11784" width="6.7109375" style="174" customWidth="1"/>
    <col min="11785" max="11785" width="1.7109375" style="174" customWidth="1"/>
    <col min="11786" max="11788" width="6.7109375" style="174" customWidth="1"/>
    <col min="11789" max="11789" width="1.7109375" style="174" customWidth="1"/>
    <col min="11790" max="11792" width="6.7109375" style="174" customWidth="1"/>
    <col min="11793" max="11793" width="1.7109375" style="174" customWidth="1"/>
    <col min="11794" max="11796" width="6.7109375" style="174" customWidth="1"/>
    <col min="11797" max="11797" width="1.7109375" style="174" customWidth="1"/>
    <col min="11798" max="11800" width="6.7109375" style="174" customWidth="1"/>
    <col min="11801" max="11801" width="1.7109375" style="174" customWidth="1"/>
    <col min="11802" max="11804" width="6.7109375" style="174" customWidth="1"/>
    <col min="11805" max="12032" width="11.42578125" style="174"/>
    <col min="12033" max="12033" width="21.42578125" style="174" customWidth="1"/>
    <col min="12034" max="12034" width="8.42578125" style="174" customWidth="1"/>
    <col min="12035" max="12035" width="8.140625" style="174" customWidth="1"/>
    <col min="12036" max="12036" width="7.5703125" style="174" customWidth="1"/>
    <col min="12037" max="12037" width="1.7109375" style="174" customWidth="1"/>
    <col min="12038" max="12040" width="6.7109375" style="174" customWidth="1"/>
    <col min="12041" max="12041" width="1.7109375" style="174" customWidth="1"/>
    <col min="12042" max="12044" width="6.7109375" style="174" customWidth="1"/>
    <col min="12045" max="12045" width="1.7109375" style="174" customWidth="1"/>
    <col min="12046" max="12048" width="6.7109375" style="174" customWidth="1"/>
    <col min="12049" max="12049" width="1.7109375" style="174" customWidth="1"/>
    <col min="12050" max="12052" width="6.7109375" style="174" customWidth="1"/>
    <col min="12053" max="12053" width="1.7109375" style="174" customWidth="1"/>
    <col min="12054" max="12056" width="6.7109375" style="174" customWidth="1"/>
    <col min="12057" max="12057" width="1.7109375" style="174" customWidth="1"/>
    <col min="12058" max="12060" width="6.7109375" style="174" customWidth="1"/>
    <col min="12061" max="12288" width="11.42578125" style="174"/>
    <col min="12289" max="12289" width="21.42578125" style="174" customWidth="1"/>
    <col min="12290" max="12290" width="8.42578125" style="174" customWidth="1"/>
    <col min="12291" max="12291" width="8.140625" style="174" customWidth="1"/>
    <col min="12292" max="12292" width="7.5703125" style="174" customWidth="1"/>
    <col min="12293" max="12293" width="1.7109375" style="174" customWidth="1"/>
    <col min="12294" max="12296" width="6.7109375" style="174" customWidth="1"/>
    <col min="12297" max="12297" width="1.7109375" style="174" customWidth="1"/>
    <col min="12298" max="12300" width="6.7109375" style="174" customWidth="1"/>
    <col min="12301" max="12301" width="1.7109375" style="174" customWidth="1"/>
    <col min="12302" max="12304" width="6.7109375" style="174" customWidth="1"/>
    <col min="12305" max="12305" width="1.7109375" style="174" customWidth="1"/>
    <col min="12306" max="12308" width="6.7109375" style="174" customWidth="1"/>
    <col min="12309" max="12309" width="1.7109375" style="174" customWidth="1"/>
    <col min="12310" max="12312" width="6.7109375" style="174" customWidth="1"/>
    <col min="12313" max="12313" width="1.7109375" style="174" customWidth="1"/>
    <col min="12314" max="12316" width="6.7109375" style="174" customWidth="1"/>
    <col min="12317" max="12544" width="11.42578125" style="174"/>
    <col min="12545" max="12545" width="21.42578125" style="174" customWidth="1"/>
    <col min="12546" max="12546" width="8.42578125" style="174" customWidth="1"/>
    <col min="12547" max="12547" width="8.140625" style="174" customWidth="1"/>
    <col min="12548" max="12548" width="7.5703125" style="174" customWidth="1"/>
    <col min="12549" max="12549" width="1.7109375" style="174" customWidth="1"/>
    <col min="12550" max="12552" width="6.7109375" style="174" customWidth="1"/>
    <col min="12553" max="12553" width="1.7109375" style="174" customWidth="1"/>
    <col min="12554" max="12556" width="6.7109375" style="174" customWidth="1"/>
    <col min="12557" max="12557" width="1.7109375" style="174" customWidth="1"/>
    <col min="12558" max="12560" width="6.7109375" style="174" customWidth="1"/>
    <col min="12561" max="12561" width="1.7109375" style="174" customWidth="1"/>
    <col min="12562" max="12564" width="6.7109375" style="174" customWidth="1"/>
    <col min="12565" max="12565" width="1.7109375" style="174" customWidth="1"/>
    <col min="12566" max="12568" width="6.7109375" style="174" customWidth="1"/>
    <col min="12569" max="12569" width="1.7109375" style="174" customWidth="1"/>
    <col min="12570" max="12572" width="6.7109375" style="174" customWidth="1"/>
    <col min="12573" max="12800" width="11.42578125" style="174"/>
    <col min="12801" max="12801" width="21.42578125" style="174" customWidth="1"/>
    <col min="12802" max="12802" width="8.42578125" style="174" customWidth="1"/>
    <col min="12803" max="12803" width="8.140625" style="174" customWidth="1"/>
    <col min="12804" max="12804" width="7.5703125" style="174" customWidth="1"/>
    <col min="12805" max="12805" width="1.7109375" style="174" customWidth="1"/>
    <col min="12806" max="12808" width="6.7109375" style="174" customWidth="1"/>
    <col min="12809" max="12809" width="1.7109375" style="174" customWidth="1"/>
    <col min="12810" max="12812" width="6.7109375" style="174" customWidth="1"/>
    <col min="12813" max="12813" width="1.7109375" style="174" customWidth="1"/>
    <col min="12814" max="12816" width="6.7109375" style="174" customWidth="1"/>
    <col min="12817" max="12817" width="1.7109375" style="174" customWidth="1"/>
    <col min="12818" max="12820" width="6.7109375" style="174" customWidth="1"/>
    <col min="12821" max="12821" width="1.7109375" style="174" customWidth="1"/>
    <col min="12822" max="12824" width="6.7109375" style="174" customWidth="1"/>
    <col min="12825" max="12825" width="1.7109375" style="174" customWidth="1"/>
    <col min="12826" max="12828" width="6.7109375" style="174" customWidth="1"/>
    <col min="12829" max="13056" width="11.42578125" style="174"/>
    <col min="13057" max="13057" width="21.42578125" style="174" customWidth="1"/>
    <col min="13058" max="13058" width="8.42578125" style="174" customWidth="1"/>
    <col min="13059" max="13059" width="8.140625" style="174" customWidth="1"/>
    <col min="13060" max="13060" width="7.5703125" style="174" customWidth="1"/>
    <col min="13061" max="13061" width="1.7109375" style="174" customWidth="1"/>
    <col min="13062" max="13064" width="6.7109375" style="174" customWidth="1"/>
    <col min="13065" max="13065" width="1.7109375" style="174" customWidth="1"/>
    <col min="13066" max="13068" width="6.7109375" style="174" customWidth="1"/>
    <col min="13069" max="13069" width="1.7109375" style="174" customWidth="1"/>
    <col min="13070" max="13072" width="6.7109375" style="174" customWidth="1"/>
    <col min="13073" max="13073" width="1.7109375" style="174" customWidth="1"/>
    <col min="13074" max="13076" width="6.7109375" style="174" customWidth="1"/>
    <col min="13077" max="13077" width="1.7109375" style="174" customWidth="1"/>
    <col min="13078" max="13080" width="6.7109375" style="174" customWidth="1"/>
    <col min="13081" max="13081" width="1.7109375" style="174" customWidth="1"/>
    <col min="13082" max="13084" width="6.7109375" style="174" customWidth="1"/>
    <col min="13085" max="13312" width="11.42578125" style="174"/>
    <col min="13313" max="13313" width="21.42578125" style="174" customWidth="1"/>
    <col min="13314" max="13314" width="8.42578125" style="174" customWidth="1"/>
    <col min="13315" max="13315" width="8.140625" style="174" customWidth="1"/>
    <col min="13316" max="13316" width="7.5703125" style="174" customWidth="1"/>
    <col min="13317" max="13317" width="1.7109375" style="174" customWidth="1"/>
    <col min="13318" max="13320" width="6.7109375" style="174" customWidth="1"/>
    <col min="13321" max="13321" width="1.7109375" style="174" customWidth="1"/>
    <col min="13322" max="13324" width="6.7109375" style="174" customWidth="1"/>
    <col min="13325" max="13325" width="1.7109375" style="174" customWidth="1"/>
    <col min="13326" max="13328" width="6.7109375" style="174" customWidth="1"/>
    <col min="13329" max="13329" width="1.7109375" style="174" customWidth="1"/>
    <col min="13330" max="13332" width="6.7109375" style="174" customWidth="1"/>
    <col min="13333" max="13333" width="1.7109375" style="174" customWidth="1"/>
    <col min="13334" max="13336" width="6.7109375" style="174" customWidth="1"/>
    <col min="13337" max="13337" width="1.7109375" style="174" customWidth="1"/>
    <col min="13338" max="13340" width="6.7109375" style="174" customWidth="1"/>
    <col min="13341" max="13568" width="11.42578125" style="174"/>
    <col min="13569" max="13569" width="21.42578125" style="174" customWidth="1"/>
    <col min="13570" max="13570" width="8.42578125" style="174" customWidth="1"/>
    <col min="13571" max="13571" width="8.140625" style="174" customWidth="1"/>
    <col min="13572" max="13572" width="7.5703125" style="174" customWidth="1"/>
    <col min="13573" max="13573" width="1.7109375" style="174" customWidth="1"/>
    <col min="13574" max="13576" width="6.7109375" style="174" customWidth="1"/>
    <col min="13577" max="13577" width="1.7109375" style="174" customWidth="1"/>
    <col min="13578" max="13580" width="6.7109375" style="174" customWidth="1"/>
    <col min="13581" max="13581" width="1.7109375" style="174" customWidth="1"/>
    <col min="13582" max="13584" width="6.7109375" style="174" customWidth="1"/>
    <col min="13585" max="13585" width="1.7109375" style="174" customWidth="1"/>
    <col min="13586" max="13588" width="6.7109375" style="174" customWidth="1"/>
    <col min="13589" max="13589" width="1.7109375" style="174" customWidth="1"/>
    <col min="13590" max="13592" width="6.7109375" style="174" customWidth="1"/>
    <col min="13593" max="13593" width="1.7109375" style="174" customWidth="1"/>
    <col min="13594" max="13596" width="6.7109375" style="174" customWidth="1"/>
    <col min="13597" max="13824" width="11.42578125" style="174"/>
    <col min="13825" max="13825" width="21.42578125" style="174" customWidth="1"/>
    <col min="13826" max="13826" width="8.42578125" style="174" customWidth="1"/>
    <col min="13827" max="13827" width="8.140625" style="174" customWidth="1"/>
    <col min="13828" max="13828" width="7.5703125" style="174" customWidth="1"/>
    <col min="13829" max="13829" width="1.7109375" style="174" customWidth="1"/>
    <col min="13830" max="13832" width="6.7109375" style="174" customWidth="1"/>
    <col min="13833" max="13833" width="1.7109375" style="174" customWidth="1"/>
    <col min="13834" max="13836" width="6.7109375" style="174" customWidth="1"/>
    <col min="13837" max="13837" width="1.7109375" style="174" customWidth="1"/>
    <col min="13838" max="13840" width="6.7109375" style="174" customWidth="1"/>
    <col min="13841" max="13841" width="1.7109375" style="174" customWidth="1"/>
    <col min="13842" max="13844" width="6.7109375" style="174" customWidth="1"/>
    <col min="13845" max="13845" width="1.7109375" style="174" customWidth="1"/>
    <col min="13846" max="13848" width="6.7109375" style="174" customWidth="1"/>
    <col min="13849" max="13849" width="1.7109375" style="174" customWidth="1"/>
    <col min="13850" max="13852" width="6.7109375" style="174" customWidth="1"/>
    <col min="13853" max="14080" width="11.42578125" style="174"/>
    <col min="14081" max="14081" width="21.42578125" style="174" customWidth="1"/>
    <col min="14082" max="14082" width="8.42578125" style="174" customWidth="1"/>
    <col min="14083" max="14083" width="8.140625" style="174" customWidth="1"/>
    <col min="14084" max="14084" width="7.5703125" style="174" customWidth="1"/>
    <col min="14085" max="14085" width="1.7109375" style="174" customWidth="1"/>
    <col min="14086" max="14088" width="6.7109375" style="174" customWidth="1"/>
    <col min="14089" max="14089" width="1.7109375" style="174" customWidth="1"/>
    <col min="14090" max="14092" width="6.7109375" style="174" customWidth="1"/>
    <col min="14093" max="14093" width="1.7109375" style="174" customWidth="1"/>
    <col min="14094" max="14096" width="6.7109375" style="174" customWidth="1"/>
    <col min="14097" max="14097" width="1.7109375" style="174" customWidth="1"/>
    <col min="14098" max="14100" width="6.7109375" style="174" customWidth="1"/>
    <col min="14101" max="14101" width="1.7109375" style="174" customWidth="1"/>
    <col min="14102" max="14104" width="6.7109375" style="174" customWidth="1"/>
    <col min="14105" max="14105" width="1.7109375" style="174" customWidth="1"/>
    <col min="14106" max="14108" width="6.7109375" style="174" customWidth="1"/>
    <col min="14109" max="14336" width="11.42578125" style="174"/>
    <col min="14337" max="14337" width="21.42578125" style="174" customWidth="1"/>
    <col min="14338" max="14338" width="8.42578125" style="174" customWidth="1"/>
    <col min="14339" max="14339" width="8.140625" style="174" customWidth="1"/>
    <col min="14340" max="14340" width="7.5703125" style="174" customWidth="1"/>
    <col min="14341" max="14341" width="1.7109375" style="174" customWidth="1"/>
    <col min="14342" max="14344" width="6.7109375" style="174" customWidth="1"/>
    <col min="14345" max="14345" width="1.7109375" style="174" customWidth="1"/>
    <col min="14346" max="14348" width="6.7109375" style="174" customWidth="1"/>
    <col min="14349" max="14349" width="1.7109375" style="174" customWidth="1"/>
    <col min="14350" max="14352" width="6.7109375" style="174" customWidth="1"/>
    <col min="14353" max="14353" width="1.7109375" style="174" customWidth="1"/>
    <col min="14354" max="14356" width="6.7109375" style="174" customWidth="1"/>
    <col min="14357" max="14357" width="1.7109375" style="174" customWidth="1"/>
    <col min="14358" max="14360" width="6.7109375" style="174" customWidth="1"/>
    <col min="14361" max="14361" width="1.7109375" style="174" customWidth="1"/>
    <col min="14362" max="14364" width="6.7109375" style="174" customWidth="1"/>
    <col min="14365" max="14592" width="11.42578125" style="174"/>
    <col min="14593" max="14593" width="21.42578125" style="174" customWidth="1"/>
    <col min="14594" max="14594" width="8.42578125" style="174" customWidth="1"/>
    <col min="14595" max="14595" width="8.140625" style="174" customWidth="1"/>
    <col min="14596" max="14596" width="7.5703125" style="174" customWidth="1"/>
    <col min="14597" max="14597" width="1.7109375" style="174" customWidth="1"/>
    <col min="14598" max="14600" width="6.7109375" style="174" customWidth="1"/>
    <col min="14601" max="14601" width="1.7109375" style="174" customWidth="1"/>
    <col min="14602" max="14604" width="6.7109375" style="174" customWidth="1"/>
    <col min="14605" max="14605" width="1.7109375" style="174" customWidth="1"/>
    <col min="14606" max="14608" width="6.7109375" style="174" customWidth="1"/>
    <col min="14609" max="14609" width="1.7109375" style="174" customWidth="1"/>
    <col min="14610" max="14612" width="6.7109375" style="174" customWidth="1"/>
    <col min="14613" max="14613" width="1.7109375" style="174" customWidth="1"/>
    <col min="14614" max="14616" width="6.7109375" style="174" customWidth="1"/>
    <col min="14617" max="14617" width="1.7109375" style="174" customWidth="1"/>
    <col min="14618" max="14620" width="6.7109375" style="174" customWidth="1"/>
    <col min="14621" max="14848" width="11.42578125" style="174"/>
    <col min="14849" max="14849" width="21.42578125" style="174" customWidth="1"/>
    <col min="14850" max="14850" width="8.42578125" style="174" customWidth="1"/>
    <col min="14851" max="14851" width="8.140625" style="174" customWidth="1"/>
    <col min="14852" max="14852" width="7.5703125" style="174" customWidth="1"/>
    <col min="14853" max="14853" width="1.7109375" style="174" customWidth="1"/>
    <col min="14854" max="14856" width="6.7109375" style="174" customWidth="1"/>
    <col min="14857" max="14857" width="1.7109375" style="174" customWidth="1"/>
    <col min="14858" max="14860" width="6.7109375" style="174" customWidth="1"/>
    <col min="14861" max="14861" width="1.7109375" style="174" customWidth="1"/>
    <col min="14862" max="14864" width="6.7109375" style="174" customWidth="1"/>
    <col min="14865" max="14865" width="1.7109375" style="174" customWidth="1"/>
    <col min="14866" max="14868" width="6.7109375" style="174" customWidth="1"/>
    <col min="14869" max="14869" width="1.7109375" style="174" customWidth="1"/>
    <col min="14870" max="14872" width="6.7109375" style="174" customWidth="1"/>
    <col min="14873" max="14873" width="1.7109375" style="174" customWidth="1"/>
    <col min="14874" max="14876" width="6.7109375" style="174" customWidth="1"/>
    <col min="14877" max="15104" width="11.42578125" style="174"/>
    <col min="15105" max="15105" width="21.42578125" style="174" customWidth="1"/>
    <col min="15106" max="15106" width="8.42578125" style="174" customWidth="1"/>
    <col min="15107" max="15107" width="8.140625" style="174" customWidth="1"/>
    <col min="15108" max="15108" width="7.5703125" style="174" customWidth="1"/>
    <col min="15109" max="15109" width="1.7109375" style="174" customWidth="1"/>
    <col min="15110" max="15112" width="6.7109375" style="174" customWidth="1"/>
    <col min="15113" max="15113" width="1.7109375" style="174" customWidth="1"/>
    <col min="15114" max="15116" width="6.7109375" style="174" customWidth="1"/>
    <col min="15117" max="15117" width="1.7109375" style="174" customWidth="1"/>
    <col min="15118" max="15120" width="6.7109375" style="174" customWidth="1"/>
    <col min="15121" max="15121" width="1.7109375" style="174" customWidth="1"/>
    <col min="15122" max="15124" width="6.7109375" style="174" customWidth="1"/>
    <col min="15125" max="15125" width="1.7109375" style="174" customWidth="1"/>
    <col min="15126" max="15128" width="6.7109375" style="174" customWidth="1"/>
    <col min="15129" max="15129" width="1.7109375" style="174" customWidth="1"/>
    <col min="15130" max="15132" width="6.7109375" style="174" customWidth="1"/>
    <col min="15133" max="15360" width="11.42578125" style="174"/>
    <col min="15361" max="15361" width="21.42578125" style="174" customWidth="1"/>
    <col min="15362" max="15362" width="8.42578125" style="174" customWidth="1"/>
    <col min="15363" max="15363" width="8.140625" style="174" customWidth="1"/>
    <col min="15364" max="15364" width="7.5703125" style="174" customWidth="1"/>
    <col min="15365" max="15365" width="1.7109375" style="174" customWidth="1"/>
    <col min="15366" max="15368" width="6.7109375" style="174" customWidth="1"/>
    <col min="15369" max="15369" width="1.7109375" style="174" customWidth="1"/>
    <col min="15370" max="15372" width="6.7109375" style="174" customWidth="1"/>
    <col min="15373" max="15373" width="1.7109375" style="174" customWidth="1"/>
    <col min="15374" max="15376" width="6.7109375" style="174" customWidth="1"/>
    <col min="15377" max="15377" width="1.7109375" style="174" customWidth="1"/>
    <col min="15378" max="15380" width="6.7109375" style="174" customWidth="1"/>
    <col min="15381" max="15381" width="1.7109375" style="174" customWidth="1"/>
    <col min="15382" max="15384" width="6.7109375" style="174" customWidth="1"/>
    <col min="15385" max="15385" width="1.7109375" style="174" customWidth="1"/>
    <col min="15386" max="15388" width="6.7109375" style="174" customWidth="1"/>
    <col min="15389" max="15616" width="11.42578125" style="174"/>
    <col min="15617" max="15617" width="21.42578125" style="174" customWidth="1"/>
    <col min="15618" max="15618" width="8.42578125" style="174" customWidth="1"/>
    <col min="15619" max="15619" width="8.140625" style="174" customWidth="1"/>
    <col min="15620" max="15620" width="7.5703125" style="174" customWidth="1"/>
    <col min="15621" max="15621" width="1.7109375" style="174" customWidth="1"/>
    <col min="15622" max="15624" width="6.7109375" style="174" customWidth="1"/>
    <col min="15625" max="15625" width="1.7109375" style="174" customWidth="1"/>
    <col min="15626" max="15628" width="6.7109375" style="174" customWidth="1"/>
    <col min="15629" max="15629" width="1.7109375" style="174" customWidth="1"/>
    <col min="15630" max="15632" width="6.7109375" style="174" customWidth="1"/>
    <col min="15633" max="15633" width="1.7109375" style="174" customWidth="1"/>
    <col min="15634" max="15636" width="6.7109375" style="174" customWidth="1"/>
    <col min="15637" max="15637" width="1.7109375" style="174" customWidth="1"/>
    <col min="15638" max="15640" width="6.7109375" style="174" customWidth="1"/>
    <col min="15641" max="15641" width="1.7109375" style="174" customWidth="1"/>
    <col min="15642" max="15644" width="6.7109375" style="174" customWidth="1"/>
    <col min="15645" max="15872" width="11.42578125" style="174"/>
    <col min="15873" max="15873" width="21.42578125" style="174" customWidth="1"/>
    <col min="15874" max="15874" width="8.42578125" style="174" customWidth="1"/>
    <col min="15875" max="15875" width="8.140625" style="174" customWidth="1"/>
    <col min="15876" max="15876" width="7.5703125" style="174" customWidth="1"/>
    <col min="15877" max="15877" width="1.7109375" style="174" customWidth="1"/>
    <col min="15878" max="15880" width="6.7109375" style="174" customWidth="1"/>
    <col min="15881" max="15881" width="1.7109375" style="174" customWidth="1"/>
    <col min="15882" max="15884" width="6.7109375" style="174" customWidth="1"/>
    <col min="15885" max="15885" width="1.7109375" style="174" customWidth="1"/>
    <col min="15886" max="15888" width="6.7109375" style="174" customWidth="1"/>
    <col min="15889" max="15889" width="1.7109375" style="174" customWidth="1"/>
    <col min="15890" max="15892" width="6.7109375" style="174" customWidth="1"/>
    <col min="15893" max="15893" width="1.7109375" style="174" customWidth="1"/>
    <col min="15894" max="15896" width="6.7109375" style="174" customWidth="1"/>
    <col min="15897" max="15897" width="1.7109375" style="174" customWidth="1"/>
    <col min="15898" max="15900" width="6.7109375" style="174" customWidth="1"/>
    <col min="15901" max="16128" width="11.42578125" style="174"/>
    <col min="16129" max="16129" width="21.42578125" style="174" customWidth="1"/>
    <col min="16130" max="16130" width="8.42578125" style="174" customWidth="1"/>
    <col min="16131" max="16131" width="8.140625" style="174" customWidth="1"/>
    <col min="16132" max="16132" width="7.5703125" style="174" customWidth="1"/>
    <col min="16133" max="16133" width="1.7109375" style="174" customWidth="1"/>
    <col min="16134" max="16136" width="6.7109375" style="174" customWidth="1"/>
    <col min="16137" max="16137" width="1.7109375" style="174" customWidth="1"/>
    <col min="16138" max="16140" width="6.7109375" style="174" customWidth="1"/>
    <col min="16141" max="16141" width="1.7109375" style="174" customWidth="1"/>
    <col min="16142" max="16144" width="6.7109375" style="174" customWidth="1"/>
    <col min="16145" max="16145" width="1.7109375" style="174" customWidth="1"/>
    <col min="16146" max="16148" width="6.7109375" style="174" customWidth="1"/>
    <col min="16149" max="16149" width="1.7109375" style="174" customWidth="1"/>
    <col min="16150" max="16152" width="6.7109375" style="174" customWidth="1"/>
    <col min="16153" max="16153" width="1.7109375" style="174" customWidth="1"/>
    <col min="16154" max="16156" width="6.7109375" style="174" customWidth="1"/>
    <col min="16157" max="16384" width="11.42578125" style="174"/>
  </cols>
  <sheetData>
    <row r="1" spans="1:33" s="166" customFormat="1" ht="15" customHeight="1" x14ac:dyDescent="0.2">
      <c r="A1" s="308" t="s">
        <v>303</v>
      </c>
      <c r="B1" s="308"/>
      <c r="C1" s="308"/>
      <c r="D1" s="308"/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174"/>
      <c r="AD1" s="174"/>
      <c r="AE1" s="286" t="s">
        <v>362</v>
      </c>
      <c r="AF1" s="286"/>
      <c r="AG1" s="174"/>
    </row>
    <row r="2" spans="1:33" s="166" customFormat="1" ht="15" customHeight="1" x14ac:dyDescent="0.2">
      <c r="A2" s="307" t="s">
        <v>143</v>
      </c>
      <c r="B2" s="307"/>
      <c r="C2" s="307"/>
      <c r="D2" s="307"/>
      <c r="E2" s="307"/>
      <c r="F2" s="307"/>
      <c r="G2" s="307"/>
      <c r="H2" s="307"/>
      <c r="I2" s="307"/>
      <c r="J2" s="307"/>
      <c r="K2" s="307"/>
      <c r="L2" s="307"/>
      <c r="M2" s="307"/>
      <c r="N2" s="307"/>
      <c r="O2" s="307"/>
      <c r="P2" s="307"/>
      <c r="Q2" s="307"/>
      <c r="R2" s="307"/>
      <c r="S2" s="307"/>
      <c r="T2" s="307"/>
      <c r="U2" s="307"/>
      <c r="V2" s="307"/>
      <c r="W2" s="307"/>
      <c r="X2" s="307"/>
      <c r="Y2" s="307"/>
      <c r="Z2" s="307"/>
      <c r="AA2" s="307"/>
      <c r="AB2" s="307"/>
      <c r="AC2" s="174"/>
      <c r="AD2" s="174"/>
      <c r="AE2" s="286"/>
      <c r="AF2" s="286"/>
      <c r="AG2" s="174"/>
    </row>
    <row r="3" spans="1:33" s="166" customFormat="1" ht="15" customHeight="1" x14ac:dyDescent="0.2">
      <c r="A3" s="308" t="s">
        <v>257</v>
      </c>
      <c r="B3" s="308"/>
      <c r="C3" s="308"/>
      <c r="D3" s="308"/>
      <c r="E3" s="308"/>
      <c r="F3" s="308"/>
      <c r="G3" s="308"/>
      <c r="H3" s="308"/>
      <c r="I3" s="308"/>
      <c r="J3" s="308"/>
      <c r="K3" s="308"/>
      <c r="L3" s="308"/>
      <c r="M3" s="308"/>
      <c r="N3" s="308"/>
      <c r="O3" s="308"/>
      <c r="P3" s="308"/>
      <c r="Q3" s="308"/>
      <c r="R3" s="308"/>
      <c r="S3" s="308"/>
      <c r="T3" s="308"/>
      <c r="U3" s="308"/>
      <c r="V3" s="308"/>
      <c r="W3" s="308"/>
      <c r="X3" s="308"/>
      <c r="Y3" s="308"/>
      <c r="Z3" s="308"/>
      <c r="AA3" s="308"/>
      <c r="AB3" s="308"/>
      <c r="AC3" s="174"/>
      <c r="AD3" s="174"/>
      <c r="AE3" s="174"/>
      <c r="AF3" s="174"/>
      <c r="AG3" s="174"/>
    </row>
    <row r="4" spans="1:33" s="166" customFormat="1" ht="15" customHeight="1" x14ac:dyDescent="0.2">
      <c r="A4" s="307" t="s">
        <v>258</v>
      </c>
      <c r="B4" s="307"/>
      <c r="C4" s="307"/>
      <c r="D4" s="307"/>
      <c r="E4" s="307"/>
      <c r="F4" s="307"/>
      <c r="G4" s="307"/>
      <c r="H4" s="307"/>
      <c r="I4" s="307"/>
      <c r="J4" s="307"/>
      <c r="K4" s="307"/>
      <c r="L4" s="307"/>
      <c r="M4" s="307"/>
      <c r="N4" s="307"/>
      <c r="O4" s="307"/>
      <c r="P4" s="307"/>
      <c r="Q4" s="307"/>
      <c r="R4" s="307"/>
      <c r="S4" s="307"/>
      <c r="T4" s="307"/>
      <c r="U4" s="307"/>
      <c r="V4" s="307"/>
      <c r="W4" s="307"/>
      <c r="X4" s="307"/>
      <c r="Y4" s="307"/>
      <c r="Z4" s="307"/>
      <c r="AA4" s="307"/>
      <c r="AB4" s="307"/>
      <c r="AC4" s="174"/>
      <c r="AD4" s="174"/>
      <c r="AE4" s="174"/>
      <c r="AF4" s="174"/>
      <c r="AG4" s="174"/>
    </row>
    <row r="5" spans="1:33" s="166" customFormat="1" ht="15" customHeight="1" x14ac:dyDescent="0.2">
      <c r="A5" s="307" t="s">
        <v>259</v>
      </c>
      <c r="B5" s="307"/>
      <c r="C5" s="307"/>
      <c r="D5" s="307"/>
      <c r="E5" s="307"/>
      <c r="F5" s="307"/>
      <c r="G5" s="307"/>
      <c r="H5" s="307"/>
      <c r="I5" s="307"/>
      <c r="J5" s="307"/>
      <c r="K5" s="307"/>
      <c r="L5" s="307"/>
      <c r="M5" s="307"/>
      <c r="N5" s="307"/>
      <c r="O5" s="307"/>
      <c r="P5" s="307"/>
      <c r="Q5" s="307"/>
      <c r="R5" s="307"/>
      <c r="S5" s="307"/>
      <c r="T5" s="307"/>
      <c r="U5" s="307"/>
      <c r="V5" s="307"/>
      <c r="W5" s="307"/>
      <c r="X5" s="307"/>
      <c r="Y5" s="307"/>
      <c r="Z5" s="307"/>
      <c r="AA5" s="307"/>
      <c r="AB5" s="307"/>
      <c r="AC5" s="174"/>
      <c r="AD5" s="174"/>
      <c r="AE5" s="174"/>
      <c r="AF5" s="174"/>
      <c r="AG5" s="174"/>
    </row>
    <row r="6" spans="1:33" s="166" customFormat="1" ht="15" customHeight="1" thickBot="1" x14ac:dyDescent="0.25">
      <c r="A6" s="122"/>
      <c r="B6" s="137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137"/>
      <c r="Y6" s="137"/>
      <c r="Z6" s="137"/>
      <c r="AA6" s="137"/>
      <c r="AB6" s="137"/>
      <c r="AC6" s="174"/>
      <c r="AD6" s="174"/>
      <c r="AE6" s="174"/>
      <c r="AF6" s="174"/>
      <c r="AG6" s="174"/>
    </row>
    <row r="7" spans="1:33" ht="15" customHeight="1" x14ac:dyDescent="0.2">
      <c r="A7" s="305" t="s">
        <v>567</v>
      </c>
      <c r="B7" s="302" t="s">
        <v>19</v>
      </c>
      <c r="C7" s="302"/>
      <c r="D7" s="302"/>
      <c r="E7" s="111"/>
      <c r="F7" s="302" t="s">
        <v>116</v>
      </c>
      <c r="G7" s="302"/>
      <c r="H7" s="302"/>
      <c r="I7" s="111"/>
      <c r="J7" s="302" t="s">
        <v>117</v>
      </c>
      <c r="K7" s="302"/>
      <c r="L7" s="302"/>
      <c r="M7" s="111"/>
      <c r="N7" s="302" t="s">
        <v>118</v>
      </c>
      <c r="O7" s="302"/>
      <c r="P7" s="302"/>
      <c r="Q7" s="111"/>
      <c r="R7" s="302" t="s">
        <v>119</v>
      </c>
      <c r="S7" s="302"/>
      <c r="T7" s="302"/>
      <c r="U7" s="111"/>
      <c r="V7" s="302" t="s">
        <v>120</v>
      </c>
      <c r="W7" s="302"/>
      <c r="X7" s="302"/>
      <c r="Y7" s="111"/>
      <c r="Z7" s="302" t="s">
        <v>121</v>
      </c>
      <c r="AA7" s="302"/>
      <c r="AB7" s="302"/>
    </row>
    <row r="8" spans="1:33" ht="15" customHeight="1" thickBot="1" x14ac:dyDescent="0.25">
      <c r="A8" s="306"/>
      <c r="B8" s="112" t="s">
        <v>70</v>
      </c>
      <c r="C8" s="112" t="s">
        <v>71</v>
      </c>
      <c r="D8" s="112" t="s">
        <v>72</v>
      </c>
      <c r="E8" s="113"/>
      <c r="F8" s="112" t="s">
        <v>70</v>
      </c>
      <c r="G8" s="112" t="s">
        <v>71</v>
      </c>
      <c r="H8" s="112" t="s">
        <v>72</v>
      </c>
      <c r="I8" s="113"/>
      <c r="J8" s="112" t="s">
        <v>70</v>
      </c>
      <c r="K8" s="112" t="s">
        <v>71</v>
      </c>
      <c r="L8" s="112" t="s">
        <v>72</v>
      </c>
      <c r="M8" s="113"/>
      <c r="N8" s="112" t="s">
        <v>70</v>
      </c>
      <c r="O8" s="112" t="s">
        <v>71</v>
      </c>
      <c r="P8" s="112" t="s">
        <v>72</v>
      </c>
      <c r="Q8" s="113"/>
      <c r="R8" s="112" t="s">
        <v>70</v>
      </c>
      <c r="S8" s="112" t="s">
        <v>71</v>
      </c>
      <c r="T8" s="112" t="s">
        <v>72</v>
      </c>
      <c r="U8" s="113"/>
      <c r="V8" s="112" t="s">
        <v>70</v>
      </c>
      <c r="W8" s="112" t="s">
        <v>71</v>
      </c>
      <c r="X8" s="112" t="s">
        <v>72</v>
      </c>
      <c r="Y8" s="113"/>
      <c r="Z8" s="112" t="s">
        <v>70</v>
      </c>
      <c r="AA8" s="112" t="s">
        <v>71</v>
      </c>
      <c r="AB8" s="112" t="s">
        <v>72</v>
      </c>
    </row>
    <row r="9" spans="1:33" s="166" customFormat="1" ht="15" customHeight="1" x14ac:dyDescent="0.2">
      <c r="A9" s="114"/>
      <c r="B9" s="115"/>
      <c r="C9" s="115"/>
      <c r="D9" s="115"/>
      <c r="E9" s="116"/>
      <c r="F9" s="115"/>
      <c r="G9" s="115"/>
      <c r="H9" s="115"/>
      <c r="I9" s="116"/>
      <c r="J9" s="115"/>
      <c r="K9" s="115"/>
      <c r="L9" s="115"/>
      <c r="M9" s="116"/>
      <c r="N9" s="115"/>
      <c r="O9" s="115"/>
      <c r="P9" s="115"/>
      <c r="Q9" s="116"/>
      <c r="R9" s="115"/>
      <c r="S9" s="115"/>
      <c r="T9" s="115"/>
      <c r="U9" s="116"/>
      <c r="V9" s="115"/>
      <c r="W9" s="115"/>
      <c r="X9" s="115"/>
      <c r="Y9" s="116"/>
      <c r="Z9" s="115"/>
      <c r="AA9" s="115"/>
      <c r="AB9" s="115"/>
      <c r="AC9" s="174"/>
      <c r="AD9" s="174"/>
      <c r="AE9" s="174"/>
      <c r="AF9" s="174"/>
      <c r="AG9" s="174"/>
    </row>
    <row r="10" spans="1:33" s="166" customFormat="1" ht="15" customHeight="1" x14ac:dyDescent="0.2">
      <c r="A10" s="138" t="s">
        <v>19</v>
      </c>
      <c r="B10" s="155">
        <f t="shared" ref="B10:D11" si="0">+B16+B22</f>
        <v>216158</v>
      </c>
      <c r="C10" s="155">
        <f t="shared" si="0"/>
        <v>107263</v>
      </c>
      <c r="D10" s="155">
        <f t="shared" si="0"/>
        <v>108895</v>
      </c>
      <c r="E10" s="155"/>
      <c r="F10" s="155">
        <f t="shared" ref="F10:H12" si="1">+F16+F22</f>
        <v>58485</v>
      </c>
      <c r="G10" s="155">
        <f t="shared" si="1"/>
        <v>30341</v>
      </c>
      <c r="H10" s="155">
        <f t="shared" si="1"/>
        <v>28144</v>
      </c>
      <c r="I10" s="155"/>
      <c r="J10" s="155">
        <f t="shared" ref="J10:L12" si="2">+J16+J22</f>
        <v>47963</v>
      </c>
      <c r="K10" s="155">
        <f t="shared" si="2"/>
        <v>24199</v>
      </c>
      <c r="L10" s="155">
        <f t="shared" si="2"/>
        <v>23764</v>
      </c>
      <c r="M10" s="155"/>
      <c r="N10" s="155">
        <f t="shared" ref="N10:P12" si="3">+N16+N22</f>
        <v>40464</v>
      </c>
      <c r="O10" s="155">
        <f t="shared" si="3"/>
        <v>19838</v>
      </c>
      <c r="P10" s="155">
        <f t="shared" si="3"/>
        <v>20626</v>
      </c>
      <c r="Q10" s="155"/>
      <c r="R10" s="155">
        <f t="shared" ref="R10:T12" si="4">+R16+R22</f>
        <v>38129</v>
      </c>
      <c r="S10" s="155">
        <f t="shared" si="4"/>
        <v>18442</v>
      </c>
      <c r="T10" s="155">
        <f t="shared" si="4"/>
        <v>19687</v>
      </c>
      <c r="U10" s="155"/>
      <c r="V10" s="155">
        <f t="shared" ref="V10:X12" si="5">+V16+V22</f>
        <v>30600</v>
      </c>
      <c r="W10" s="155">
        <f t="shared" si="5"/>
        <v>14225</v>
      </c>
      <c r="X10" s="155">
        <f t="shared" si="5"/>
        <v>16375</v>
      </c>
      <c r="Y10" s="155"/>
      <c r="Z10" s="155">
        <f t="shared" ref="Z10:AB12" si="6">+Z16+Z22</f>
        <v>517</v>
      </c>
      <c r="AA10" s="155">
        <f t="shared" si="6"/>
        <v>218</v>
      </c>
      <c r="AB10" s="155">
        <f t="shared" si="6"/>
        <v>299</v>
      </c>
      <c r="AC10" s="174"/>
      <c r="AD10" s="174"/>
      <c r="AE10" s="174"/>
      <c r="AF10" s="174"/>
      <c r="AG10" s="174"/>
    </row>
    <row r="11" spans="1:33" s="166" customFormat="1" ht="15" customHeight="1" x14ac:dyDescent="0.2">
      <c r="A11" s="118" t="s">
        <v>73</v>
      </c>
      <c r="B11" s="117">
        <f t="shared" si="0"/>
        <v>179453</v>
      </c>
      <c r="C11" s="117">
        <f t="shared" si="0"/>
        <v>89359</v>
      </c>
      <c r="D11" s="117">
        <f t="shared" si="0"/>
        <v>90094</v>
      </c>
      <c r="E11" s="117"/>
      <c r="F11" s="117">
        <f t="shared" si="1"/>
        <v>50605</v>
      </c>
      <c r="G11" s="117">
        <f t="shared" si="1"/>
        <v>26400</v>
      </c>
      <c r="H11" s="117">
        <f t="shared" si="1"/>
        <v>24205</v>
      </c>
      <c r="I11" s="117"/>
      <c r="J11" s="117">
        <f t="shared" si="2"/>
        <v>40631</v>
      </c>
      <c r="K11" s="117">
        <f t="shared" si="2"/>
        <v>20632</v>
      </c>
      <c r="L11" s="117">
        <f t="shared" si="2"/>
        <v>19999</v>
      </c>
      <c r="M11" s="117"/>
      <c r="N11" s="117">
        <f t="shared" si="3"/>
        <v>32996</v>
      </c>
      <c r="O11" s="117">
        <f t="shared" si="3"/>
        <v>16180</v>
      </c>
      <c r="P11" s="117">
        <f t="shared" si="3"/>
        <v>16816</v>
      </c>
      <c r="Q11" s="117"/>
      <c r="R11" s="117">
        <f t="shared" si="4"/>
        <v>31047</v>
      </c>
      <c r="S11" s="117">
        <f t="shared" si="4"/>
        <v>14996</v>
      </c>
      <c r="T11" s="117">
        <f t="shared" si="4"/>
        <v>16051</v>
      </c>
      <c r="U11" s="117"/>
      <c r="V11" s="117">
        <f t="shared" si="5"/>
        <v>23943</v>
      </c>
      <c r="W11" s="117">
        <f t="shared" si="5"/>
        <v>11040</v>
      </c>
      <c r="X11" s="117">
        <f t="shared" si="5"/>
        <v>12903</v>
      </c>
      <c r="Y11" s="117"/>
      <c r="Z11" s="117">
        <f t="shared" si="6"/>
        <v>231</v>
      </c>
      <c r="AA11" s="117">
        <f t="shared" si="6"/>
        <v>111</v>
      </c>
      <c r="AB11" s="117">
        <f t="shared" si="6"/>
        <v>120</v>
      </c>
      <c r="AC11" s="174"/>
      <c r="AD11" s="174"/>
      <c r="AE11" s="174"/>
      <c r="AF11" s="174"/>
      <c r="AG11" s="174"/>
    </row>
    <row r="12" spans="1:33" s="166" customFormat="1" ht="15" customHeight="1" x14ac:dyDescent="0.2">
      <c r="A12" s="118" t="s">
        <v>74</v>
      </c>
      <c r="B12" s="117">
        <f>+B18+B24</f>
        <v>27481</v>
      </c>
      <c r="C12" s="117">
        <f>+C18+C24</f>
        <v>13943</v>
      </c>
      <c r="D12" s="117">
        <f>+D18+D24</f>
        <v>13538</v>
      </c>
      <c r="E12" s="117"/>
      <c r="F12" s="117">
        <f t="shared" si="1"/>
        <v>5747</v>
      </c>
      <c r="G12" s="117">
        <f t="shared" si="1"/>
        <v>2977</v>
      </c>
      <c r="H12" s="117">
        <f t="shared" si="1"/>
        <v>2770</v>
      </c>
      <c r="I12" s="117"/>
      <c r="J12" s="117">
        <f t="shared" si="2"/>
        <v>5388</v>
      </c>
      <c r="K12" s="117">
        <f t="shared" si="2"/>
        <v>2736</v>
      </c>
      <c r="L12" s="117">
        <f t="shared" si="2"/>
        <v>2652</v>
      </c>
      <c r="M12" s="117"/>
      <c r="N12" s="117">
        <f t="shared" si="3"/>
        <v>5598</v>
      </c>
      <c r="O12" s="117">
        <f t="shared" si="3"/>
        <v>2844</v>
      </c>
      <c r="P12" s="117">
        <f t="shared" si="3"/>
        <v>2754</v>
      </c>
      <c r="Q12" s="117"/>
      <c r="R12" s="117">
        <f t="shared" si="4"/>
        <v>5392</v>
      </c>
      <c r="S12" s="117">
        <f t="shared" si="4"/>
        <v>2761</v>
      </c>
      <c r="T12" s="117">
        <f t="shared" si="4"/>
        <v>2631</v>
      </c>
      <c r="U12" s="117"/>
      <c r="V12" s="117">
        <f t="shared" si="5"/>
        <v>5070</v>
      </c>
      <c r="W12" s="117">
        <f t="shared" si="5"/>
        <v>2518</v>
      </c>
      <c r="X12" s="117">
        <f t="shared" si="5"/>
        <v>2552</v>
      </c>
      <c r="Y12" s="117"/>
      <c r="Z12" s="117">
        <f t="shared" si="6"/>
        <v>286</v>
      </c>
      <c r="AA12" s="117">
        <f t="shared" si="6"/>
        <v>107</v>
      </c>
      <c r="AB12" s="117">
        <f t="shared" si="6"/>
        <v>179</v>
      </c>
      <c r="AC12" s="174"/>
      <c r="AD12" s="174"/>
      <c r="AE12" s="174"/>
      <c r="AF12" s="174"/>
      <c r="AG12" s="174"/>
    </row>
    <row r="13" spans="1:33" s="166" customFormat="1" ht="15" customHeight="1" x14ac:dyDescent="0.2">
      <c r="A13" s="118" t="s">
        <v>267</v>
      </c>
      <c r="B13" s="117">
        <f>+B19</f>
        <v>9224</v>
      </c>
      <c r="C13" s="117">
        <f>+C19</f>
        <v>3961</v>
      </c>
      <c r="D13" s="117">
        <f>+D19</f>
        <v>5263</v>
      </c>
      <c r="E13" s="117"/>
      <c r="F13" s="117">
        <f>+F19</f>
        <v>2133</v>
      </c>
      <c r="G13" s="117">
        <f>+G19</f>
        <v>964</v>
      </c>
      <c r="H13" s="117">
        <f>+H19</f>
        <v>1169</v>
      </c>
      <c r="I13" s="117"/>
      <c r="J13" s="117">
        <f>+J19</f>
        <v>1944</v>
      </c>
      <c r="K13" s="117">
        <f>+K19</f>
        <v>831</v>
      </c>
      <c r="L13" s="117">
        <f>+L19</f>
        <v>1113</v>
      </c>
      <c r="M13" s="117"/>
      <c r="N13" s="117">
        <f>+N19</f>
        <v>1870</v>
      </c>
      <c r="O13" s="117">
        <f>+O19</f>
        <v>814</v>
      </c>
      <c r="P13" s="117">
        <f>+P19</f>
        <v>1056</v>
      </c>
      <c r="Q13" s="117"/>
      <c r="R13" s="117">
        <f>+R19</f>
        <v>1690</v>
      </c>
      <c r="S13" s="117">
        <f>+S19</f>
        <v>685</v>
      </c>
      <c r="T13" s="117">
        <f>+T19</f>
        <v>1005</v>
      </c>
      <c r="U13" s="117"/>
      <c r="V13" s="117">
        <f>+V19</f>
        <v>1587</v>
      </c>
      <c r="W13" s="117">
        <f>+W19</f>
        <v>667</v>
      </c>
      <c r="X13" s="117">
        <f>+X19</f>
        <v>920</v>
      </c>
      <c r="Y13" s="117"/>
      <c r="Z13" s="117">
        <f>+Z19</f>
        <v>0</v>
      </c>
      <c r="AA13" s="117">
        <f>+AA19</f>
        <v>0</v>
      </c>
      <c r="AB13" s="117">
        <f>+AB19</f>
        <v>0</v>
      </c>
      <c r="AC13" s="174"/>
      <c r="AD13" s="174"/>
      <c r="AE13" s="174"/>
      <c r="AF13" s="174"/>
      <c r="AG13" s="174"/>
    </row>
    <row r="14" spans="1:33" s="166" customFormat="1" ht="15" customHeight="1" x14ac:dyDescent="0.2">
      <c r="A14" s="114"/>
      <c r="B14" s="119"/>
      <c r="C14" s="119"/>
      <c r="D14" s="119"/>
      <c r="E14" s="119"/>
      <c r="F14" s="119"/>
      <c r="G14" s="119"/>
      <c r="H14" s="119"/>
      <c r="I14" s="119"/>
      <c r="J14" s="119"/>
      <c r="K14" s="119"/>
      <c r="L14" s="119"/>
      <c r="M14" s="119"/>
      <c r="N14" s="119"/>
      <c r="O14" s="119"/>
      <c r="P14" s="119"/>
      <c r="Q14" s="119"/>
      <c r="R14" s="119"/>
      <c r="S14" s="119"/>
      <c r="T14" s="119"/>
      <c r="U14" s="119"/>
      <c r="V14" s="119"/>
      <c r="W14" s="119"/>
      <c r="X14" s="119"/>
      <c r="Y14" s="119"/>
      <c r="Z14" s="119"/>
      <c r="AA14" s="119"/>
      <c r="AB14" s="119"/>
      <c r="AC14" s="174"/>
      <c r="AD14" s="174"/>
      <c r="AE14" s="174"/>
      <c r="AF14" s="174"/>
      <c r="AG14" s="174"/>
    </row>
    <row r="15" spans="1:33" s="166" customFormat="1" ht="15" customHeight="1" x14ac:dyDescent="0.2">
      <c r="A15" s="138" t="s">
        <v>568</v>
      </c>
      <c r="B15" s="119"/>
      <c r="C15" s="119"/>
      <c r="D15" s="119"/>
      <c r="E15" s="120"/>
      <c r="F15" s="119"/>
      <c r="G15" s="119"/>
      <c r="H15" s="119"/>
      <c r="I15" s="120"/>
      <c r="J15" s="119"/>
      <c r="K15" s="119"/>
      <c r="L15" s="119"/>
      <c r="M15" s="120"/>
      <c r="N15" s="119"/>
      <c r="O15" s="119"/>
      <c r="P15" s="119"/>
      <c r="Q15" s="120"/>
      <c r="R15" s="119"/>
      <c r="S15" s="119"/>
      <c r="T15" s="119"/>
      <c r="U15" s="120"/>
      <c r="V15" s="119"/>
      <c r="W15" s="119"/>
      <c r="X15" s="119"/>
      <c r="Y15" s="120"/>
      <c r="Z15" s="119"/>
      <c r="AA15" s="119"/>
      <c r="AB15" s="119"/>
      <c r="AC15" s="174"/>
      <c r="AD15" s="174"/>
      <c r="AE15" s="174"/>
      <c r="AF15" s="174"/>
      <c r="AG15" s="174"/>
    </row>
    <row r="16" spans="1:33" s="166" customFormat="1" ht="15" customHeight="1" x14ac:dyDescent="0.2">
      <c r="A16" s="139" t="s">
        <v>19</v>
      </c>
      <c r="B16" s="155">
        <f>SUM(B17:B19)</f>
        <v>171838</v>
      </c>
      <c r="C16" s="155">
        <f>SUM(C17:C19)</f>
        <v>85036</v>
      </c>
      <c r="D16" s="155">
        <f>SUM(D17:D19)</f>
        <v>86802</v>
      </c>
      <c r="E16" s="155"/>
      <c r="F16" s="155">
        <f>SUM(F17:F19)</f>
        <v>46484</v>
      </c>
      <c r="G16" s="155">
        <f>SUM(G17:G19)</f>
        <v>24053</v>
      </c>
      <c r="H16" s="155">
        <f>SUM(H17:H19)</f>
        <v>22431</v>
      </c>
      <c r="I16" s="176"/>
      <c r="J16" s="155">
        <f>SUM(J17:J19)</f>
        <v>38001</v>
      </c>
      <c r="K16" s="155">
        <f>SUM(K17:K19)</f>
        <v>19078</v>
      </c>
      <c r="L16" s="155">
        <f>SUM(L17:L19)</f>
        <v>18923</v>
      </c>
      <c r="M16" s="176"/>
      <c r="N16" s="155">
        <f>SUM(N17:N19)</f>
        <v>32288</v>
      </c>
      <c r="O16" s="155">
        <f>SUM(O17:O19)</f>
        <v>15782</v>
      </c>
      <c r="P16" s="155">
        <f>SUM(P17:P19)</f>
        <v>16506</v>
      </c>
      <c r="Q16" s="176"/>
      <c r="R16" s="155">
        <f>SUM(R17:R19)</f>
        <v>30232</v>
      </c>
      <c r="S16" s="155">
        <f>SUM(S17:S19)</f>
        <v>14583</v>
      </c>
      <c r="T16" s="155">
        <f>SUM(T17:T19)</f>
        <v>15649</v>
      </c>
      <c r="U16" s="176"/>
      <c r="V16" s="155">
        <f>SUM(V17:V19)</f>
        <v>24318</v>
      </c>
      <c r="W16" s="155">
        <f>SUM(W17:W19)</f>
        <v>11323</v>
      </c>
      <c r="X16" s="155">
        <f>SUM(X17:X19)</f>
        <v>12995</v>
      </c>
      <c r="Y16" s="176"/>
      <c r="Z16" s="155">
        <f>SUM(Z17:Z19)</f>
        <v>515</v>
      </c>
      <c r="AA16" s="155">
        <f>SUM(AA17:AA19)</f>
        <v>217</v>
      </c>
      <c r="AB16" s="155">
        <f>SUM(AB17:AB19)</f>
        <v>298</v>
      </c>
      <c r="AC16" s="174"/>
      <c r="AD16" s="174"/>
      <c r="AE16" s="174"/>
      <c r="AF16" s="174"/>
      <c r="AG16" s="174"/>
    </row>
    <row r="17" spans="1:33" ht="15" customHeight="1" x14ac:dyDescent="0.2">
      <c r="A17" s="118" t="s">
        <v>73</v>
      </c>
      <c r="B17" s="121">
        <v>135806</v>
      </c>
      <c r="C17" s="121">
        <v>67475</v>
      </c>
      <c r="D17" s="121">
        <v>68331</v>
      </c>
      <c r="E17" s="121"/>
      <c r="F17" s="121">
        <v>38745</v>
      </c>
      <c r="G17" s="121">
        <v>20182</v>
      </c>
      <c r="H17" s="121">
        <v>18563</v>
      </c>
      <c r="I17" s="121"/>
      <c r="J17" s="121">
        <v>30805</v>
      </c>
      <c r="K17" s="121">
        <v>15589</v>
      </c>
      <c r="L17" s="121">
        <v>15216</v>
      </c>
      <c r="M17" s="121"/>
      <c r="N17" s="121">
        <v>24966</v>
      </c>
      <c r="O17" s="121">
        <v>12189</v>
      </c>
      <c r="P17" s="121">
        <v>12777</v>
      </c>
      <c r="Q17" s="121"/>
      <c r="R17" s="121">
        <v>23270</v>
      </c>
      <c r="S17" s="121">
        <v>11210</v>
      </c>
      <c r="T17" s="121">
        <v>12060</v>
      </c>
      <c r="U17" s="121"/>
      <c r="V17" s="121">
        <v>17791</v>
      </c>
      <c r="W17" s="121">
        <v>8195</v>
      </c>
      <c r="X17" s="121">
        <v>9596</v>
      </c>
      <c r="Y17" s="121"/>
      <c r="Z17" s="121">
        <v>229</v>
      </c>
      <c r="AA17" s="121">
        <v>110</v>
      </c>
      <c r="AB17" s="121">
        <v>119</v>
      </c>
    </row>
    <row r="18" spans="1:33" ht="15" customHeight="1" x14ac:dyDescent="0.2">
      <c r="A18" s="118" t="s">
        <v>74</v>
      </c>
      <c r="B18" s="121">
        <v>26808</v>
      </c>
      <c r="C18" s="121">
        <v>13600</v>
      </c>
      <c r="D18" s="121">
        <v>13208</v>
      </c>
      <c r="E18" s="121"/>
      <c r="F18" s="121">
        <v>5606</v>
      </c>
      <c r="G18" s="121">
        <v>2907</v>
      </c>
      <c r="H18" s="121">
        <v>2699</v>
      </c>
      <c r="I18" s="121"/>
      <c r="J18" s="121">
        <v>5252</v>
      </c>
      <c r="K18" s="121">
        <v>2658</v>
      </c>
      <c r="L18" s="121">
        <v>2594</v>
      </c>
      <c r="M18" s="121"/>
      <c r="N18" s="121">
        <v>5452</v>
      </c>
      <c r="O18" s="121">
        <v>2779</v>
      </c>
      <c r="P18" s="121">
        <v>2673</v>
      </c>
      <c r="Q18" s="121"/>
      <c r="R18" s="121">
        <v>5272</v>
      </c>
      <c r="S18" s="121">
        <v>2688</v>
      </c>
      <c r="T18" s="121">
        <v>2584</v>
      </c>
      <c r="U18" s="121"/>
      <c r="V18" s="121">
        <v>4940</v>
      </c>
      <c r="W18" s="121">
        <v>2461</v>
      </c>
      <c r="X18" s="121">
        <v>2479</v>
      </c>
      <c r="Y18" s="121"/>
      <c r="Z18" s="121">
        <v>286</v>
      </c>
      <c r="AA18" s="121">
        <v>107</v>
      </c>
      <c r="AB18" s="121">
        <v>179</v>
      </c>
    </row>
    <row r="19" spans="1:33" ht="15" customHeight="1" x14ac:dyDescent="0.2">
      <c r="A19" s="118" t="s">
        <v>267</v>
      </c>
      <c r="B19" s="121">
        <v>9224</v>
      </c>
      <c r="C19" s="121">
        <v>3961</v>
      </c>
      <c r="D19" s="121">
        <v>5263</v>
      </c>
      <c r="E19" s="121"/>
      <c r="F19" s="121">
        <v>2133</v>
      </c>
      <c r="G19" s="121">
        <v>964</v>
      </c>
      <c r="H19" s="121">
        <v>1169</v>
      </c>
      <c r="I19" s="121"/>
      <c r="J19" s="121">
        <v>1944</v>
      </c>
      <c r="K19" s="121">
        <v>831</v>
      </c>
      <c r="L19" s="121">
        <v>1113</v>
      </c>
      <c r="M19" s="121"/>
      <c r="N19" s="121">
        <v>1870</v>
      </c>
      <c r="O19" s="121">
        <v>814</v>
      </c>
      <c r="P19" s="121">
        <v>1056</v>
      </c>
      <c r="Q19" s="121"/>
      <c r="R19" s="121">
        <v>1690</v>
      </c>
      <c r="S19" s="121">
        <v>685</v>
      </c>
      <c r="T19" s="121">
        <v>1005</v>
      </c>
      <c r="U19" s="121"/>
      <c r="V19" s="121">
        <v>1587</v>
      </c>
      <c r="W19" s="121">
        <v>667</v>
      </c>
      <c r="X19" s="121">
        <v>920</v>
      </c>
      <c r="Y19" s="121"/>
      <c r="Z19" s="121">
        <v>0</v>
      </c>
      <c r="AA19" s="121">
        <v>0</v>
      </c>
      <c r="AB19" s="121">
        <v>0</v>
      </c>
    </row>
    <row r="20" spans="1:33" ht="15" customHeight="1" x14ac:dyDescent="0.2">
      <c r="A20" s="118"/>
      <c r="B20" s="121"/>
      <c r="C20" s="121"/>
      <c r="D20" s="121"/>
      <c r="E20" s="121"/>
      <c r="F20" s="121"/>
      <c r="G20" s="121"/>
      <c r="H20" s="121"/>
      <c r="I20" s="121"/>
      <c r="J20" s="121"/>
      <c r="K20" s="121"/>
      <c r="L20" s="121"/>
      <c r="M20" s="121"/>
      <c r="N20" s="121"/>
      <c r="O20" s="121"/>
      <c r="P20" s="121"/>
      <c r="Q20" s="121"/>
      <c r="R20" s="121"/>
      <c r="S20" s="121"/>
      <c r="T20" s="121"/>
      <c r="U20" s="121"/>
      <c r="V20" s="121"/>
      <c r="W20" s="121"/>
      <c r="X20" s="121"/>
      <c r="Y20" s="121"/>
      <c r="Z20" s="121"/>
      <c r="AA20" s="121"/>
      <c r="AB20" s="121"/>
    </row>
    <row r="21" spans="1:33" ht="15" customHeight="1" x14ac:dyDescent="0.2">
      <c r="A21" s="127" t="s">
        <v>569</v>
      </c>
      <c r="B21" s="121"/>
      <c r="C21" s="121"/>
      <c r="D21" s="121"/>
      <c r="E21" s="121"/>
      <c r="F21" s="121"/>
      <c r="G21" s="121"/>
      <c r="H21" s="121"/>
      <c r="I21" s="121"/>
      <c r="J21" s="121"/>
      <c r="K21" s="121"/>
      <c r="L21" s="121"/>
      <c r="M21" s="121"/>
      <c r="N21" s="121"/>
      <c r="O21" s="121"/>
      <c r="P21" s="121"/>
      <c r="Q21" s="121"/>
      <c r="R21" s="121"/>
      <c r="S21" s="121"/>
      <c r="T21" s="121"/>
      <c r="U21" s="121"/>
      <c r="V21" s="121"/>
      <c r="W21" s="121"/>
      <c r="X21" s="121"/>
      <c r="Y21" s="121"/>
      <c r="Z21" s="121"/>
      <c r="AA21" s="121"/>
      <c r="AB21" s="121"/>
    </row>
    <row r="22" spans="1:33" s="166" customFormat="1" ht="15" customHeight="1" x14ac:dyDescent="0.2">
      <c r="A22" s="139" t="s">
        <v>19</v>
      </c>
      <c r="B22" s="155">
        <f>SUM(B23:B25)</f>
        <v>44320</v>
      </c>
      <c r="C22" s="155">
        <f>SUM(C23:C25)</f>
        <v>22227</v>
      </c>
      <c r="D22" s="155">
        <f>SUM(D23:D25)</f>
        <v>22093</v>
      </c>
      <c r="E22" s="155"/>
      <c r="F22" s="155">
        <f>SUM(F23:F25)</f>
        <v>12001</v>
      </c>
      <c r="G22" s="155">
        <f>SUM(G23:G25)</f>
        <v>6288</v>
      </c>
      <c r="H22" s="155">
        <f>SUM(H23:H25)</f>
        <v>5713</v>
      </c>
      <c r="I22" s="176"/>
      <c r="J22" s="155">
        <f>SUM(J23:J25)</f>
        <v>9962</v>
      </c>
      <c r="K22" s="155">
        <f>SUM(K23:K25)</f>
        <v>5121</v>
      </c>
      <c r="L22" s="155">
        <f>SUM(L23:L25)</f>
        <v>4841</v>
      </c>
      <c r="M22" s="176"/>
      <c r="N22" s="155">
        <f>SUM(N23:N25)</f>
        <v>8176</v>
      </c>
      <c r="O22" s="155">
        <f>SUM(O23:O25)</f>
        <v>4056</v>
      </c>
      <c r="P22" s="155">
        <f>SUM(P23:P25)</f>
        <v>4120</v>
      </c>
      <c r="Q22" s="176"/>
      <c r="R22" s="155">
        <f>SUM(R23:R25)</f>
        <v>7897</v>
      </c>
      <c r="S22" s="155">
        <f>SUM(S23:S25)</f>
        <v>3859</v>
      </c>
      <c r="T22" s="155">
        <f>SUM(T23:T25)</f>
        <v>4038</v>
      </c>
      <c r="U22" s="176"/>
      <c r="V22" s="155">
        <f>SUM(V23:V25)</f>
        <v>6282</v>
      </c>
      <c r="W22" s="155">
        <f>SUM(W23:W25)</f>
        <v>2902</v>
      </c>
      <c r="X22" s="155">
        <f>SUM(X23:X25)</f>
        <v>3380</v>
      </c>
      <c r="Y22" s="176"/>
      <c r="Z22" s="155">
        <f>SUM(Z23:Z25)</f>
        <v>2</v>
      </c>
      <c r="AA22" s="155">
        <f>SUM(AA23:AA25)</f>
        <v>1</v>
      </c>
      <c r="AB22" s="155">
        <f>SUM(AB23:AB25)</f>
        <v>1</v>
      </c>
      <c r="AC22" s="174"/>
      <c r="AD22" s="174"/>
      <c r="AE22" s="174"/>
      <c r="AF22" s="174"/>
      <c r="AG22" s="174"/>
    </row>
    <row r="23" spans="1:33" ht="15" customHeight="1" x14ac:dyDescent="0.2">
      <c r="A23" s="118" t="s">
        <v>73</v>
      </c>
      <c r="B23" s="121">
        <v>43647</v>
      </c>
      <c r="C23" s="121">
        <v>21884</v>
      </c>
      <c r="D23" s="121">
        <v>21763</v>
      </c>
      <c r="E23" s="121"/>
      <c r="F23" s="121">
        <v>11860</v>
      </c>
      <c r="G23" s="121">
        <v>6218</v>
      </c>
      <c r="H23" s="121">
        <v>5642</v>
      </c>
      <c r="I23" s="121"/>
      <c r="J23" s="121">
        <v>9826</v>
      </c>
      <c r="K23" s="121">
        <v>5043</v>
      </c>
      <c r="L23" s="121">
        <v>4783</v>
      </c>
      <c r="M23" s="121"/>
      <c r="N23" s="121">
        <v>8030</v>
      </c>
      <c r="O23" s="121">
        <v>3991</v>
      </c>
      <c r="P23" s="121">
        <v>4039</v>
      </c>
      <c r="Q23" s="121"/>
      <c r="R23" s="121">
        <v>7777</v>
      </c>
      <c r="S23" s="121">
        <v>3786</v>
      </c>
      <c r="T23" s="121">
        <v>3991</v>
      </c>
      <c r="U23" s="121"/>
      <c r="V23" s="121">
        <v>6152</v>
      </c>
      <c r="W23" s="121">
        <v>2845</v>
      </c>
      <c r="X23" s="121">
        <v>3307</v>
      </c>
      <c r="Y23" s="121"/>
      <c r="Z23" s="121">
        <v>2</v>
      </c>
      <c r="AA23" s="121">
        <v>1</v>
      </c>
      <c r="AB23" s="121">
        <v>1</v>
      </c>
    </row>
    <row r="24" spans="1:33" ht="15" customHeight="1" x14ac:dyDescent="0.2">
      <c r="A24" s="118" t="s">
        <v>74</v>
      </c>
      <c r="B24" s="121">
        <v>673</v>
      </c>
      <c r="C24" s="121">
        <v>343</v>
      </c>
      <c r="D24" s="121">
        <v>330</v>
      </c>
      <c r="E24" s="121"/>
      <c r="F24" s="121">
        <v>141</v>
      </c>
      <c r="G24" s="121">
        <v>70</v>
      </c>
      <c r="H24" s="121">
        <v>71</v>
      </c>
      <c r="I24" s="121"/>
      <c r="J24" s="121">
        <v>136</v>
      </c>
      <c r="K24" s="121">
        <v>78</v>
      </c>
      <c r="L24" s="121">
        <v>58</v>
      </c>
      <c r="M24" s="121"/>
      <c r="N24" s="121">
        <v>146</v>
      </c>
      <c r="O24" s="121">
        <v>65</v>
      </c>
      <c r="P24" s="121">
        <v>81</v>
      </c>
      <c r="Q24" s="121"/>
      <c r="R24" s="121">
        <v>120</v>
      </c>
      <c r="S24" s="121">
        <v>73</v>
      </c>
      <c r="T24" s="121">
        <v>47</v>
      </c>
      <c r="U24" s="121"/>
      <c r="V24" s="121">
        <v>130</v>
      </c>
      <c r="W24" s="121">
        <v>57</v>
      </c>
      <c r="X24" s="121">
        <v>73</v>
      </c>
      <c r="Y24" s="121"/>
      <c r="Z24" s="121">
        <v>0</v>
      </c>
      <c r="AA24" s="121">
        <v>0</v>
      </c>
      <c r="AB24" s="121">
        <v>0</v>
      </c>
    </row>
    <row r="25" spans="1:33" ht="15" customHeight="1" thickBot="1" x14ac:dyDescent="0.25">
      <c r="A25" s="122" t="s">
        <v>267</v>
      </c>
      <c r="B25" s="263">
        <v>0</v>
      </c>
      <c r="C25" s="263">
        <v>0</v>
      </c>
      <c r="D25" s="263">
        <v>0</v>
      </c>
      <c r="E25" s="263"/>
      <c r="F25" s="263">
        <v>0</v>
      </c>
      <c r="G25" s="263">
        <v>0</v>
      </c>
      <c r="H25" s="263">
        <v>0</v>
      </c>
      <c r="I25" s="263"/>
      <c r="J25" s="263">
        <v>0</v>
      </c>
      <c r="K25" s="263">
        <v>0</v>
      </c>
      <c r="L25" s="263">
        <v>0</v>
      </c>
      <c r="M25" s="263"/>
      <c r="N25" s="263">
        <v>0</v>
      </c>
      <c r="O25" s="263">
        <v>0</v>
      </c>
      <c r="P25" s="263">
        <v>0</v>
      </c>
      <c r="Q25" s="263"/>
      <c r="R25" s="263">
        <v>0</v>
      </c>
      <c r="S25" s="263">
        <v>0</v>
      </c>
      <c r="T25" s="263">
        <v>0</v>
      </c>
      <c r="U25" s="263"/>
      <c r="V25" s="263">
        <v>0</v>
      </c>
      <c r="W25" s="263">
        <v>0</v>
      </c>
      <c r="X25" s="263">
        <v>0</v>
      </c>
      <c r="Y25" s="263"/>
      <c r="Z25" s="263">
        <v>0</v>
      </c>
      <c r="AA25" s="263">
        <v>0</v>
      </c>
      <c r="AB25" s="263">
        <v>0</v>
      </c>
    </row>
    <row r="26" spans="1:33" ht="15" customHeight="1" x14ac:dyDescent="0.2">
      <c r="A26" s="303" t="s">
        <v>260</v>
      </c>
      <c r="B26" s="303"/>
      <c r="C26" s="303"/>
      <c r="D26" s="303"/>
      <c r="E26" s="303"/>
      <c r="F26" s="303"/>
      <c r="G26" s="303"/>
      <c r="H26" s="303"/>
      <c r="I26" s="303"/>
      <c r="J26" s="303"/>
      <c r="K26" s="303"/>
      <c r="L26" s="303"/>
      <c r="M26" s="303"/>
      <c r="N26" s="303"/>
      <c r="O26" s="303"/>
      <c r="P26" s="303"/>
      <c r="Q26" s="303"/>
      <c r="R26" s="303"/>
      <c r="S26" s="303"/>
      <c r="T26" s="303"/>
      <c r="U26" s="303"/>
      <c r="V26" s="303"/>
      <c r="W26" s="303"/>
      <c r="X26" s="303"/>
      <c r="Y26" s="303"/>
      <c r="Z26" s="303"/>
      <c r="AA26" s="303"/>
      <c r="AB26" s="303"/>
    </row>
    <row r="27" spans="1:33" ht="15" customHeight="1" x14ac:dyDescent="0.2">
      <c r="A27" s="304" t="s">
        <v>243</v>
      </c>
      <c r="B27" s="304"/>
      <c r="C27" s="304"/>
      <c r="D27" s="304"/>
      <c r="E27" s="304"/>
      <c r="F27" s="304"/>
      <c r="G27" s="304"/>
      <c r="H27" s="304"/>
      <c r="I27" s="304"/>
      <c r="J27" s="304"/>
      <c r="K27" s="304"/>
      <c r="L27" s="304"/>
      <c r="M27" s="304"/>
      <c r="N27" s="304"/>
      <c r="O27" s="304"/>
      <c r="P27" s="304"/>
      <c r="Q27" s="304"/>
      <c r="R27" s="304"/>
      <c r="S27" s="304"/>
      <c r="T27" s="304"/>
      <c r="U27" s="304"/>
      <c r="V27" s="304"/>
      <c r="W27" s="304"/>
      <c r="X27" s="304"/>
      <c r="Y27" s="304"/>
      <c r="Z27" s="304"/>
      <c r="AA27" s="304"/>
      <c r="AB27" s="304"/>
    </row>
  </sheetData>
  <mergeCells count="16">
    <mergeCell ref="A27:AB27"/>
    <mergeCell ref="A7:A8"/>
    <mergeCell ref="B7:D7"/>
    <mergeCell ref="F7:H7"/>
    <mergeCell ref="J7:L7"/>
    <mergeCell ref="N7:P7"/>
    <mergeCell ref="AE1:AF2"/>
    <mergeCell ref="R7:T7"/>
    <mergeCell ref="V7:X7"/>
    <mergeCell ref="Z7:AB7"/>
    <mergeCell ref="A26:AB26"/>
    <mergeCell ref="A1:AB1"/>
    <mergeCell ref="A2:AB2"/>
    <mergeCell ref="A3:AB3"/>
    <mergeCell ref="A4:AB4"/>
    <mergeCell ref="A5:AB5"/>
  </mergeCells>
  <hyperlinks>
    <hyperlink ref="AE1" r:id="rId1" location="INDICE!A1"/>
  </hyperlinks>
  <printOptions horizontalCentered="1"/>
  <pageMargins left="0.59055118110236227" right="0.59055118110236227" top="0.59055118110236227" bottom="0.98425196850393704" header="0" footer="0"/>
  <pageSetup scale="66" orientation="landscape" r:id="rId2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49"/>
  <sheetViews>
    <sheetView zoomScaleNormal="100" zoomScaleSheetLayoutView="50" workbookViewId="0">
      <selection activeCell="P136" sqref="P136"/>
    </sheetView>
  </sheetViews>
  <sheetFormatPr baseColWidth="10" defaultRowHeight="15" customHeight="1" x14ac:dyDescent="0.25"/>
  <cols>
    <col min="1" max="1" width="16.28515625" style="110" customWidth="1"/>
    <col min="2" max="4" width="7.5703125" style="110" customWidth="1"/>
    <col min="5" max="5" width="1.7109375" style="110" customWidth="1"/>
    <col min="6" max="8" width="7.5703125" style="110" customWidth="1"/>
    <col min="9" max="9" width="1.7109375" style="110" customWidth="1"/>
    <col min="10" max="12" width="7.5703125" style="110" customWidth="1"/>
    <col min="13" max="13" width="1.7109375" style="110" customWidth="1"/>
    <col min="14" max="16" width="7.5703125" style="110" customWidth="1"/>
    <col min="17" max="17" width="1.7109375" style="110" customWidth="1"/>
    <col min="18" max="20" width="7.5703125" style="110" customWidth="1"/>
    <col min="21" max="21" width="1.7109375" style="110" customWidth="1"/>
    <col min="22" max="24" width="7.5703125" style="110" customWidth="1"/>
    <col min="25" max="25" width="1.7109375" style="110" customWidth="1"/>
    <col min="26" max="28" width="7.5703125" style="110" customWidth="1"/>
    <col min="29" max="33" width="8.7109375" style="110" customWidth="1"/>
    <col min="34" max="256" width="11.42578125" style="110"/>
    <col min="257" max="257" width="19.42578125" style="110" customWidth="1"/>
    <col min="258" max="258" width="8.42578125" style="110" customWidth="1"/>
    <col min="259" max="259" width="8.140625" style="110" customWidth="1"/>
    <col min="260" max="260" width="7.5703125" style="110" customWidth="1"/>
    <col min="261" max="261" width="1.7109375" style="110" customWidth="1"/>
    <col min="262" max="264" width="6.7109375" style="110" customWidth="1"/>
    <col min="265" max="265" width="1.7109375" style="110" customWidth="1"/>
    <col min="266" max="268" width="6.7109375" style="110" customWidth="1"/>
    <col min="269" max="269" width="1.7109375" style="110" customWidth="1"/>
    <col min="270" max="272" width="6.7109375" style="110" customWidth="1"/>
    <col min="273" max="273" width="1.7109375" style="110" customWidth="1"/>
    <col min="274" max="276" width="6.7109375" style="110" customWidth="1"/>
    <col min="277" max="277" width="1.7109375" style="110" customWidth="1"/>
    <col min="278" max="280" width="6.7109375" style="110" customWidth="1"/>
    <col min="281" max="281" width="1.7109375" style="110" customWidth="1"/>
    <col min="282" max="282" width="6.5703125" style="110" customWidth="1"/>
    <col min="283" max="284" width="6.7109375" style="110" customWidth="1"/>
    <col min="285" max="512" width="11.42578125" style="110"/>
    <col min="513" max="513" width="19.42578125" style="110" customWidth="1"/>
    <col min="514" max="514" width="8.42578125" style="110" customWidth="1"/>
    <col min="515" max="515" width="8.140625" style="110" customWidth="1"/>
    <col min="516" max="516" width="7.5703125" style="110" customWidth="1"/>
    <col min="517" max="517" width="1.7109375" style="110" customWidth="1"/>
    <col min="518" max="520" width="6.7109375" style="110" customWidth="1"/>
    <col min="521" max="521" width="1.7109375" style="110" customWidth="1"/>
    <col min="522" max="524" width="6.7109375" style="110" customWidth="1"/>
    <col min="525" max="525" width="1.7109375" style="110" customWidth="1"/>
    <col min="526" max="528" width="6.7109375" style="110" customWidth="1"/>
    <col min="529" max="529" width="1.7109375" style="110" customWidth="1"/>
    <col min="530" max="532" width="6.7109375" style="110" customWidth="1"/>
    <col min="533" max="533" width="1.7109375" style="110" customWidth="1"/>
    <col min="534" max="536" width="6.7109375" style="110" customWidth="1"/>
    <col min="537" max="537" width="1.7109375" style="110" customWidth="1"/>
    <col min="538" max="538" width="6.5703125" style="110" customWidth="1"/>
    <col min="539" max="540" width="6.7109375" style="110" customWidth="1"/>
    <col min="541" max="768" width="11.42578125" style="110"/>
    <col min="769" max="769" width="19.42578125" style="110" customWidth="1"/>
    <col min="770" max="770" width="8.42578125" style="110" customWidth="1"/>
    <col min="771" max="771" width="8.140625" style="110" customWidth="1"/>
    <col min="772" max="772" width="7.5703125" style="110" customWidth="1"/>
    <col min="773" max="773" width="1.7109375" style="110" customWidth="1"/>
    <col min="774" max="776" width="6.7109375" style="110" customWidth="1"/>
    <col min="777" max="777" width="1.7109375" style="110" customWidth="1"/>
    <col min="778" max="780" width="6.7109375" style="110" customWidth="1"/>
    <col min="781" max="781" width="1.7109375" style="110" customWidth="1"/>
    <col min="782" max="784" width="6.7109375" style="110" customWidth="1"/>
    <col min="785" max="785" width="1.7109375" style="110" customWidth="1"/>
    <col min="786" max="788" width="6.7109375" style="110" customWidth="1"/>
    <col min="789" max="789" width="1.7109375" style="110" customWidth="1"/>
    <col min="790" max="792" width="6.7109375" style="110" customWidth="1"/>
    <col min="793" max="793" width="1.7109375" style="110" customWidth="1"/>
    <col min="794" max="794" width="6.5703125" style="110" customWidth="1"/>
    <col min="795" max="796" width="6.7109375" style="110" customWidth="1"/>
    <col min="797" max="1024" width="11.42578125" style="110"/>
    <col min="1025" max="1025" width="19.42578125" style="110" customWidth="1"/>
    <col min="1026" max="1026" width="8.42578125" style="110" customWidth="1"/>
    <col min="1027" max="1027" width="8.140625" style="110" customWidth="1"/>
    <col min="1028" max="1028" width="7.5703125" style="110" customWidth="1"/>
    <col min="1029" max="1029" width="1.7109375" style="110" customWidth="1"/>
    <col min="1030" max="1032" width="6.7109375" style="110" customWidth="1"/>
    <col min="1033" max="1033" width="1.7109375" style="110" customWidth="1"/>
    <col min="1034" max="1036" width="6.7109375" style="110" customWidth="1"/>
    <col min="1037" max="1037" width="1.7109375" style="110" customWidth="1"/>
    <col min="1038" max="1040" width="6.7109375" style="110" customWidth="1"/>
    <col min="1041" max="1041" width="1.7109375" style="110" customWidth="1"/>
    <col min="1042" max="1044" width="6.7109375" style="110" customWidth="1"/>
    <col min="1045" max="1045" width="1.7109375" style="110" customWidth="1"/>
    <col min="1046" max="1048" width="6.7109375" style="110" customWidth="1"/>
    <col min="1049" max="1049" width="1.7109375" style="110" customWidth="1"/>
    <col min="1050" max="1050" width="6.5703125" style="110" customWidth="1"/>
    <col min="1051" max="1052" width="6.7109375" style="110" customWidth="1"/>
    <col min="1053" max="1280" width="11.42578125" style="110"/>
    <col min="1281" max="1281" width="19.42578125" style="110" customWidth="1"/>
    <col min="1282" max="1282" width="8.42578125" style="110" customWidth="1"/>
    <col min="1283" max="1283" width="8.140625" style="110" customWidth="1"/>
    <col min="1284" max="1284" width="7.5703125" style="110" customWidth="1"/>
    <col min="1285" max="1285" width="1.7109375" style="110" customWidth="1"/>
    <col min="1286" max="1288" width="6.7109375" style="110" customWidth="1"/>
    <col min="1289" max="1289" width="1.7109375" style="110" customWidth="1"/>
    <col min="1290" max="1292" width="6.7109375" style="110" customWidth="1"/>
    <col min="1293" max="1293" width="1.7109375" style="110" customWidth="1"/>
    <col min="1294" max="1296" width="6.7109375" style="110" customWidth="1"/>
    <col min="1297" max="1297" width="1.7109375" style="110" customWidth="1"/>
    <col min="1298" max="1300" width="6.7109375" style="110" customWidth="1"/>
    <col min="1301" max="1301" width="1.7109375" style="110" customWidth="1"/>
    <col min="1302" max="1304" width="6.7109375" style="110" customWidth="1"/>
    <col min="1305" max="1305" width="1.7109375" style="110" customWidth="1"/>
    <col min="1306" max="1306" width="6.5703125" style="110" customWidth="1"/>
    <col min="1307" max="1308" width="6.7109375" style="110" customWidth="1"/>
    <col min="1309" max="1536" width="11.42578125" style="110"/>
    <col min="1537" max="1537" width="19.42578125" style="110" customWidth="1"/>
    <col min="1538" max="1538" width="8.42578125" style="110" customWidth="1"/>
    <col min="1539" max="1539" width="8.140625" style="110" customWidth="1"/>
    <col min="1540" max="1540" width="7.5703125" style="110" customWidth="1"/>
    <col min="1541" max="1541" width="1.7109375" style="110" customWidth="1"/>
    <col min="1542" max="1544" width="6.7109375" style="110" customWidth="1"/>
    <col min="1545" max="1545" width="1.7109375" style="110" customWidth="1"/>
    <col min="1546" max="1548" width="6.7109375" style="110" customWidth="1"/>
    <col min="1549" max="1549" width="1.7109375" style="110" customWidth="1"/>
    <col min="1550" max="1552" width="6.7109375" style="110" customWidth="1"/>
    <col min="1553" max="1553" width="1.7109375" style="110" customWidth="1"/>
    <col min="1554" max="1556" width="6.7109375" style="110" customWidth="1"/>
    <col min="1557" max="1557" width="1.7109375" style="110" customWidth="1"/>
    <col min="1558" max="1560" width="6.7109375" style="110" customWidth="1"/>
    <col min="1561" max="1561" width="1.7109375" style="110" customWidth="1"/>
    <col min="1562" max="1562" width="6.5703125" style="110" customWidth="1"/>
    <col min="1563" max="1564" width="6.7109375" style="110" customWidth="1"/>
    <col min="1565" max="1792" width="11.42578125" style="110"/>
    <col min="1793" max="1793" width="19.42578125" style="110" customWidth="1"/>
    <col min="1794" max="1794" width="8.42578125" style="110" customWidth="1"/>
    <col min="1795" max="1795" width="8.140625" style="110" customWidth="1"/>
    <col min="1796" max="1796" width="7.5703125" style="110" customWidth="1"/>
    <col min="1797" max="1797" width="1.7109375" style="110" customWidth="1"/>
    <col min="1798" max="1800" width="6.7109375" style="110" customWidth="1"/>
    <col min="1801" max="1801" width="1.7109375" style="110" customWidth="1"/>
    <col min="1802" max="1804" width="6.7109375" style="110" customWidth="1"/>
    <col min="1805" max="1805" width="1.7109375" style="110" customWidth="1"/>
    <col min="1806" max="1808" width="6.7109375" style="110" customWidth="1"/>
    <col min="1809" max="1809" width="1.7109375" style="110" customWidth="1"/>
    <col min="1810" max="1812" width="6.7109375" style="110" customWidth="1"/>
    <col min="1813" max="1813" width="1.7109375" style="110" customWidth="1"/>
    <col min="1814" max="1816" width="6.7109375" style="110" customWidth="1"/>
    <col min="1817" max="1817" width="1.7109375" style="110" customWidth="1"/>
    <col min="1818" max="1818" width="6.5703125" style="110" customWidth="1"/>
    <col min="1819" max="1820" width="6.7109375" style="110" customWidth="1"/>
    <col min="1821" max="2048" width="11.42578125" style="110"/>
    <col min="2049" max="2049" width="19.42578125" style="110" customWidth="1"/>
    <col min="2050" max="2050" width="8.42578125" style="110" customWidth="1"/>
    <col min="2051" max="2051" width="8.140625" style="110" customWidth="1"/>
    <col min="2052" max="2052" width="7.5703125" style="110" customWidth="1"/>
    <col min="2053" max="2053" width="1.7109375" style="110" customWidth="1"/>
    <col min="2054" max="2056" width="6.7109375" style="110" customWidth="1"/>
    <col min="2057" max="2057" width="1.7109375" style="110" customWidth="1"/>
    <col min="2058" max="2060" width="6.7109375" style="110" customWidth="1"/>
    <col min="2061" max="2061" width="1.7109375" style="110" customWidth="1"/>
    <col min="2062" max="2064" width="6.7109375" style="110" customWidth="1"/>
    <col min="2065" max="2065" width="1.7109375" style="110" customWidth="1"/>
    <col min="2066" max="2068" width="6.7109375" style="110" customWidth="1"/>
    <col min="2069" max="2069" width="1.7109375" style="110" customWidth="1"/>
    <col min="2070" max="2072" width="6.7109375" style="110" customWidth="1"/>
    <col min="2073" max="2073" width="1.7109375" style="110" customWidth="1"/>
    <col min="2074" max="2074" width="6.5703125" style="110" customWidth="1"/>
    <col min="2075" max="2076" width="6.7109375" style="110" customWidth="1"/>
    <col min="2077" max="2304" width="11.42578125" style="110"/>
    <col min="2305" max="2305" width="19.42578125" style="110" customWidth="1"/>
    <col min="2306" max="2306" width="8.42578125" style="110" customWidth="1"/>
    <col min="2307" max="2307" width="8.140625" style="110" customWidth="1"/>
    <col min="2308" max="2308" width="7.5703125" style="110" customWidth="1"/>
    <col min="2309" max="2309" width="1.7109375" style="110" customWidth="1"/>
    <col min="2310" max="2312" width="6.7109375" style="110" customWidth="1"/>
    <col min="2313" max="2313" width="1.7109375" style="110" customWidth="1"/>
    <col min="2314" max="2316" width="6.7109375" style="110" customWidth="1"/>
    <col min="2317" max="2317" width="1.7109375" style="110" customWidth="1"/>
    <col min="2318" max="2320" width="6.7109375" style="110" customWidth="1"/>
    <col min="2321" max="2321" width="1.7109375" style="110" customWidth="1"/>
    <col min="2322" max="2324" width="6.7109375" style="110" customWidth="1"/>
    <col min="2325" max="2325" width="1.7109375" style="110" customWidth="1"/>
    <col min="2326" max="2328" width="6.7109375" style="110" customWidth="1"/>
    <col min="2329" max="2329" width="1.7109375" style="110" customWidth="1"/>
    <col min="2330" max="2330" width="6.5703125" style="110" customWidth="1"/>
    <col min="2331" max="2332" width="6.7109375" style="110" customWidth="1"/>
    <col min="2333" max="2560" width="11.42578125" style="110"/>
    <col min="2561" max="2561" width="19.42578125" style="110" customWidth="1"/>
    <col min="2562" max="2562" width="8.42578125" style="110" customWidth="1"/>
    <col min="2563" max="2563" width="8.140625" style="110" customWidth="1"/>
    <col min="2564" max="2564" width="7.5703125" style="110" customWidth="1"/>
    <col min="2565" max="2565" width="1.7109375" style="110" customWidth="1"/>
    <col min="2566" max="2568" width="6.7109375" style="110" customWidth="1"/>
    <col min="2569" max="2569" width="1.7109375" style="110" customWidth="1"/>
    <col min="2570" max="2572" width="6.7109375" style="110" customWidth="1"/>
    <col min="2573" max="2573" width="1.7109375" style="110" customWidth="1"/>
    <col min="2574" max="2576" width="6.7109375" style="110" customWidth="1"/>
    <col min="2577" max="2577" width="1.7109375" style="110" customWidth="1"/>
    <col min="2578" max="2580" width="6.7109375" style="110" customWidth="1"/>
    <col min="2581" max="2581" width="1.7109375" style="110" customWidth="1"/>
    <col min="2582" max="2584" width="6.7109375" style="110" customWidth="1"/>
    <col min="2585" max="2585" width="1.7109375" style="110" customWidth="1"/>
    <col min="2586" max="2586" width="6.5703125" style="110" customWidth="1"/>
    <col min="2587" max="2588" width="6.7109375" style="110" customWidth="1"/>
    <col min="2589" max="2816" width="11.42578125" style="110"/>
    <col min="2817" max="2817" width="19.42578125" style="110" customWidth="1"/>
    <col min="2818" max="2818" width="8.42578125" style="110" customWidth="1"/>
    <col min="2819" max="2819" width="8.140625" style="110" customWidth="1"/>
    <col min="2820" max="2820" width="7.5703125" style="110" customWidth="1"/>
    <col min="2821" max="2821" width="1.7109375" style="110" customWidth="1"/>
    <col min="2822" max="2824" width="6.7109375" style="110" customWidth="1"/>
    <col min="2825" max="2825" width="1.7109375" style="110" customWidth="1"/>
    <col min="2826" max="2828" width="6.7109375" style="110" customWidth="1"/>
    <col min="2829" max="2829" width="1.7109375" style="110" customWidth="1"/>
    <col min="2830" max="2832" width="6.7109375" style="110" customWidth="1"/>
    <col min="2833" max="2833" width="1.7109375" style="110" customWidth="1"/>
    <col min="2834" max="2836" width="6.7109375" style="110" customWidth="1"/>
    <col min="2837" max="2837" width="1.7109375" style="110" customWidth="1"/>
    <col min="2838" max="2840" width="6.7109375" style="110" customWidth="1"/>
    <col min="2841" max="2841" width="1.7109375" style="110" customWidth="1"/>
    <col min="2842" max="2842" width="6.5703125" style="110" customWidth="1"/>
    <col min="2843" max="2844" width="6.7109375" style="110" customWidth="1"/>
    <col min="2845" max="3072" width="11.42578125" style="110"/>
    <col min="3073" max="3073" width="19.42578125" style="110" customWidth="1"/>
    <col min="3074" max="3074" width="8.42578125" style="110" customWidth="1"/>
    <col min="3075" max="3075" width="8.140625" style="110" customWidth="1"/>
    <col min="3076" max="3076" width="7.5703125" style="110" customWidth="1"/>
    <col min="3077" max="3077" width="1.7109375" style="110" customWidth="1"/>
    <col min="3078" max="3080" width="6.7109375" style="110" customWidth="1"/>
    <col min="3081" max="3081" width="1.7109375" style="110" customWidth="1"/>
    <col min="3082" max="3084" width="6.7109375" style="110" customWidth="1"/>
    <col min="3085" max="3085" width="1.7109375" style="110" customWidth="1"/>
    <col min="3086" max="3088" width="6.7109375" style="110" customWidth="1"/>
    <col min="3089" max="3089" width="1.7109375" style="110" customWidth="1"/>
    <col min="3090" max="3092" width="6.7109375" style="110" customWidth="1"/>
    <col min="3093" max="3093" width="1.7109375" style="110" customWidth="1"/>
    <col min="3094" max="3096" width="6.7109375" style="110" customWidth="1"/>
    <col min="3097" max="3097" width="1.7109375" style="110" customWidth="1"/>
    <col min="3098" max="3098" width="6.5703125" style="110" customWidth="1"/>
    <col min="3099" max="3100" width="6.7109375" style="110" customWidth="1"/>
    <col min="3101" max="3328" width="11.42578125" style="110"/>
    <col min="3329" max="3329" width="19.42578125" style="110" customWidth="1"/>
    <col min="3330" max="3330" width="8.42578125" style="110" customWidth="1"/>
    <col min="3331" max="3331" width="8.140625" style="110" customWidth="1"/>
    <col min="3332" max="3332" width="7.5703125" style="110" customWidth="1"/>
    <col min="3333" max="3333" width="1.7109375" style="110" customWidth="1"/>
    <col min="3334" max="3336" width="6.7109375" style="110" customWidth="1"/>
    <col min="3337" max="3337" width="1.7109375" style="110" customWidth="1"/>
    <col min="3338" max="3340" width="6.7109375" style="110" customWidth="1"/>
    <col min="3341" max="3341" width="1.7109375" style="110" customWidth="1"/>
    <col min="3342" max="3344" width="6.7109375" style="110" customWidth="1"/>
    <col min="3345" max="3345" width="1.7109375" style="110" customWidth="1"/>
    <col min="3346" max="3348" width="6.7109375" style="110" customWidth="1"/>
    <col min="3349" max="3349" width="1.7109375" style="110" customWidth="1"/>
    <col min="3350" max="3352" width="6.7109375" style="110" customWidth="1"/>
    <col min="3353" max="3353" width="1.7109375" style="110" customWidth="1"/>
    <col min="3354" max="3354" width="6.5703125" style="110" customWidth="1"/>
    <col min="3355" max="3356" width="6.7109375" style="110" customWidth="1"/>
    <col min="3357" max="3584" width="11.42578125" style="110"/>
    <col min="3585" max="3585" width="19.42578125" style="110" customWidth="1"/>
    <col min="3586" max="3586" width="8.42578125" style="110" customWidth="1"/>
    <col min="3587" max="3587" width="8.140625" style="110" customWidth="1"/>
    <col min="3588" max="3588" width="7.5703125" style="110" customWidth="1"/>
    <col min="3589" max="3589" width="1.7109375" style="110" customWidth="1"/>
    <col min="3590" max="3592" width="6.7109375" style="110" customWidth="1"/>
    <col min="3593" max="3593" width="1.7109375" style="110" customWidth="1"/>
    <col min="3594" max="3596" width="6.7109375" style="110" customWidth="1"/>
    <col min="3597" max="3597" width="1.7109375" style="110" customWidth="1"/>
    <col min="3598" max="3600" width="6.7109375" style="110" customWidth="1"/>
    <col min="3601" max="3601" width="1.7109375" style="110" customWidth="1"/>
    <col min="3602" max="3604" width="6.7109375" style="110" customWidth="1"/>
    <col min="3605" max="3605" width="1.7109375" style="110" customWidth="1"/>
    <col min="3606" max="3608" width="6.7109375" style="110" customWidth="1"/>
    <col min="3609" max="3609" width="1.7109375" style="110" customWidth="1"/>
    <col min="3610" max="3610" width="6.5703125" style="110" customWidth="1"/>
    <col min="3611" max="3612" width="6.7109375" style="110" customWidth="1"/>
    <col min="3613" max="3840" width="11.42578125" style="110"/>
    <col min="3841" max="3841" width="19.42578125" style="110" customWidth="1"/>
    <col min="3842" max="3842" width="8.42578125" style="110" customWidth="1"/>
    <col min="3843" max="3843" width="8.140625" style="110" customWidth="1"/>
    <col min="3844" max="3844" width="7.5703125" style="110" customWidth="1"/>
    <col min="3845" max="3845" width="1.7109375" style="110" customWidth="1"/>
    <col min="3846" max="3848" width="6.7109375" style="110" customWidth="1"/>
    <col min="3849" max="3849" width="1.7109375" style="110" customWidth="1"/>
    <col min="3850" max="3852" width="6.7109375" style="110" customWidth="1"/>
    <col min="3853" max="3853" width="1.7109375" style="110" customWidth="1"/>
    <col min="3854" max="3856" width="6.7109375" style="110" customWidth="1"/>
    <col min="3857" max="3857" width="1.7109375" style="110" customWidth="1"/>
    <col min="3858" max="3860" width="6.7109375" style="110" customWidth="1"/>
    <col min="3861" max="3861" width="1.7109375" style="110" customWidth="1"/>
    <col min="3862" max="3864" width="6.7109375" style="110" customWidth="1"/>
    <col min="3865" max="3865" width="1.7109375" style="110" customWidth="1"/>
    <col min="3866" max="3866" width="6.5703125" style="110" customWidth="1"/>
    <col min="3867" max="3868" width="6.7109375" style="110" customWidth="1"/>
    <col min="3869" max="4096" width="11.42578125" style="110"/>
    <col min="4097" max="4097" width="19.42578125" style="110" customWidth="1"/>
    <col min="4098" max="4098" width="8.42578125" style="110" customWidth="1"/>
    <col min="4099" max="4099" width="8.140625" style="110" customWidth="1"/>
    <col min="4100" max="4100" width="7.5703125" style="110" customWidth="1"/>
    <col min="4101" max="4101" width="1.7109375" style="110" customWidth="1"/>
    <col min="4102" max="4104" width="6.7109375" style="110" customWidth="1"/>
    <col min="4105" max="4105" width="1.7109375" style="110" customWidth="1"/>
    <col min="4106" max="4108" width="6.7109375" style="110" customWidth="1"/>
    <col min="4109" max="4109" width="1.7109375" style="110" customWidth="1"/>
    <col min="4110" max="4112" width="6.7109375" style="110" customWidth="1"/>
    <col min="4113" max="4113" width="1.7109375" style="110" customWidth="1"/>
    <col min="4114" max="4116" width="6.7109375" style="110" customWidth="1"/>
    <col min="4117" max="4117" width="1.7109375" style="110" customWidth="1"/>
    <col min="4118" max="4120" width="6.7109375" style="110" customWidth="1"/>
    <col min="4121" max="4121" width="1.7109375" style="110" customWidth="1"/>
    <col min="4122" max="4122" width="6.5703125" style="110" customWidth="1"/>
    <col min="4123" max="4124" width="6.7109375" style="110" customWidth="1"/>
    <col min="4125" max="4352" width="11.42578125" style="110"/>
    <col min="4353" max="4353" width="19.42578125" style="110" customWidth="1"/>
    <col min="4354" max="4354" width="8.42578125" style="110" customWidth="1"/>
    <col min="4355" max="4355" width="8.140625" style="110" customWidth="1"/>
    <col min="4356" max="4356" width="7.5703125" style="110" customWidth="1"/>
    <col min="4357" max="4357" width="1.7109375" style="110" customWidth="1"/>
    <col min="4358" max="4360" width="6.7109375" style="110" customWidth="1"/>
    <col min="4361" max="4361" width="1.7109375" style="110" customWidth="1"/>
    <col min="4362" max="4364" width="6.7109375" style="110" customWidth="1"/>
    <col min="4365" max="4365" width="1.7109375" style="110" customWidth="1"/>
    <col min="4366" max="4368" width="6.7109375" style="110" customWidth="1"/>
    <col min="4369" max="4369" width="1.7109375" style="110" customWidth="1"/>
    <col min="4370" max="4372" width="6.7109375" style="110" customWidth="1"/>
    <col min="4373" max="4373" width="1.7109375" style="110" customWidth="1"/>
    <col min="4374" max="4376" width="6.7109375" style="110" customWidth="1"/>
    <col min="4377" max="4377" width="1.7109375" style="110" customWidth="1"/>
    <col min="4378" max="4378" width="6.5703125" style="110" customWidth="1"/>
    <col min="4379" max="4380" width="6.7109375" style="110" customWidth="1"/>
    <col min="4381" max="4608" width="11.42578125" style="110"/>
    <col min="4609" max="4609" width="19.42578125" style="110" customWidth="1"/>
    <col min="4610" max="4610" width="8.42578125" style="110" customWidth="1"/>
    <col min="4611" max="4611" width="8.140625" style="110" customWidth="1"/>
    <col min="4612" max="4612" width="7.5703125" style="110" customWidth="1"/>
    <col min="4613" max="4613" width="1.7109375" style="110" customWidth="1"/>
    <col min="4614" max="4616" width="6.7109375" style="110" customWidth="1"/>
    <col min="4617" max="4617" width="1.7109375" style="110" customWidth="1"/>
    <col min="4618" max="4620" width="6.7109375" style="110" customWidth="1"/>
    <col min="4621" max="4621" width="1.7109375" style="110" customWidth="1"/>
    <col min="4622" max="4624" width="6.7109375" style="110" customWidth="1"/>
    <col min="4625" max="4625" width="1.7109375" style="110" customWidth="1"/>
    <col min="4626" max="4628" width="6.7109375" style="110" customWidth="1"/>
    <col min="4629" max="4629" width="1.7109375" style="110" customWidth="1"/>
    <col min="4630" max="4632" width="6.7109375" style="110" customWidth="1"/>
    <col min="4633" max="4633" width="1.7109375" style="110" customWidth="1"/>
    <col min="4634" max="4634" width="6.5703125" style="110" customWidth="1"/>
    <col min="4635" max="4636" width="6.7109375" style="110" customWidth="1"/>
    <col min="4637" max="4864" width="11.42578125" style="110"/>
    <col min="4865" max="4865" width="19.42578125" style="110" customWidth="1"/>
    <col min="4866" max="4866" width="8.42578125" style="110" customWidth="1"/>
    <col min="4867" max="4867" width="8.140625" style="110" customWidth="1"/>
    <col min="4868" max="4868" width="7.5703125" style="110" customWidth="1"/>
    <col min="4869" max="4869" width="1.7109375" style="110" customWidth="1"/>
    <col min="4870" max="4872" width="6.7109375" style="110" customWidth="1"/>
    <col min="4873" max="4873" width="1.7109375" style="110" customWidth="1"/>
    <col min="4874" max="4876" width="6.7109375" style="110" customWidth="1"/>
    <col min="4877" max="4877" width="1.7109375" style="110" customWidth="1"/>
    <col min="4878" max="4880" width="6.7109375" style="110" customWidth="1"/>
    <col min="4881" max="4881" width="1.7109375" style="110" customWidth="1"/>
    <col min="4882" max="4884" width="6.7109375" style="110" customWidth="1"/>
    <col min="4885" max="4885" width="1.7109375" style="110" customWidth="1"/>
    <col min="4886" max="4888" width="6.7109375" style="110" customWidth="1"/>
    <col min="4889" max="4889" width="1.7109375" style="110" customWidth="1"/>
    <col min="4890" max="4890" width="6.5703125" style="110" customWidth="1"/>
    <col min="4891" max="4892" width="6.7109375" style="110" customWidth="1"/>
    <col min="4893" max="5120" width="11.42578125" style="110"/>
    <col min="5121" max="5121" width="19.42578125" style="110" customWidth="1"/>
    <col min="5122" max="5122" width="8.42578125" style="110" customWidth="1"/>
    <col min="5123" max="5123" width="8.140625" style="110" customWidth="1"/>
    <col min="5124" max="5124" width="7.5703125" style="110" customWidth="1"/>
    <col min="5125" max="5125" width="1.7109375" style="110" customWidth="1"/>
    <col min="5126" max="5128" width="6.7109375" style="110" customWidth="1"/>
    <col min="5129" max="5129" width="1.7109375" style="110" customWidth="1"/>
    <col min="5130" max="5132" width="6.7109375" style="110" customWidth="1"/>
    <col min="5133" max="5133" width="1.7109375" style="110" customWidth="1"/>
    <col min="5134" max="5136" width="6.7109375" style="110" customWidth="1"/>
    <col min="5137" max="5137" width="1.7109375" style="110" customWidth="1"/>
    <col min="5138" max="5140" width="6.7109375" style="110" customWidth="1"/>
    <col min="5141" max="5141" width="1.7109375" style="110" customWidth="1"/>
    <col min="5142" max="5144" width="6.7109375" style="110" customWidth="1"/>
    <col min="5145" max="5145" width="1.7109375" style="110" customWidth="1"/>
    <col min="5146" max="5146" width="6.5703125" style="110" customWidth="1"/>
    <col min="5147" max="5148" width="6.7109375" style="110" customWidth="1"/>
    <col min="5149" max="5376" width="11.42578125" style="110"/>
    <col min="5377" max="5377" width="19.42578125" style="110" customWidth="1"/>
    <col min="5378" max="5378" width="8.42578125" style="110" customWidth="1"/>
    <col min="5379" max="5379" width="8.140625" style="110" customWidth="1"/>
    <col min="5380" max="5380" width="7.5703125" style="110" customWidth="1"/>
    <col min="5381" max="5381" width="1.7109375" style="110" customWidth="1"/>
    <col min="5382" max="5384" width="6.7109375" style="110" customWidth="1"/>
    <col min="5385" max="5385" width="1.7109375" style="110" customWidth="1"/>
    <col min="5386" max="5388" width="6.7109375" style="110" customWidth="1"/>
    <col min="5389" max="5389" width="1.7109375" style="110" customWidth="1"/>
    <col min="5390" max="5392" width="6.7109375" style="110" customWidth="1"/>
    <col min="5393" max="5393" width="1.7109375" style="110" customWidth="1"/>
    <col min="5394" max="5396" width="6.7109375" style="110" customWidth="1"/>
    <col min="5397" max="5397" width="1.7109375" style="110" customWidth="1"/>
    <col min="5398" max="5400" width="6.7109375" style="110" customWidth="1"/>
    <col min="5401" max="5401" width="1.7109375" style="110" customWidth="1"/>
    <col min="5402" max="5402" width="6.5703125" style="110" customWidth="1"/>
    <col min="5403" max="5404" width="6.7109375" style="110" customWidth="1"/>
    <col min="5405" max="5632" width="11.42578125" style="110"/>
    <col min="5633" max="5633" width="19.42578125" style="110" customWidth="1"/>
    <col min="5634" max="5634" width="8.42578125" style="110" customWidth="1"/>
    <col min="5635" max="5635" width="8.140625" style="110" customWidth="1"/>
    <col min="5636" max="5636" width="7.5703125" style="110" customWidth="1"/>
    <col min="5637" max="5637" width="1.7109375" style="110" customWidth="1"/>
    <col min="5638" max="5640" width="6.7109375" style="110" customWidth="1"/>
    <col min="5641" max="5641" width="1.7109375" style="110" customWidth="1"/>
    <col min="5642" max="5644" width="6.7109375" style="110" customWidth="1"/>
    <col min="5645" max="5645" width="1.7109375" style="110" customWidth="1"/>
    <col min="5646" max="5648" width="6.7109375" style="110" customWidth="1"/>
    <col min="5649" max="5649" width="1.7109375" style="110" customWidth="1"/>
    <col min="5650" max="5652" width="6.7109375" style="110" customWidth="1"/>
    <col min="5653" max="5653" width="1.7109375" style="110" customWidth="1"/>
    <col min="5654" max="5656" width="6.7109375" style="110" customWidth="1"/>
    <col min="5657" max="5657" width="1.7109375" style="110" customWidth="1"/>
    <col min="5658" max="5658" width="6.5703125" style="110" customWidth="1"/>
    <col min="5659" max="5660" width="6.7109375" style="110" customWidth="1"/>
    <col min="5661" max="5888" width="11.42578125" style="110"/>
    <col min="5889" max="5889" width="19.42578125" style="110" customWidth="1"/>
    <col min="5890" max="5890" width="8.42578125" style="110" customWidth="1"/>
    <col min="5891" max="5891" width="8.140625" style="110" customWidth="1"/>
    <col min="5892" max="5892" width="7.5703125" style="110" customWidth="1"/>
    <col min="5893" max="5893" width="1.7109375" style="110" customWidth="1"/>
    <col min="5894" max="5896" width="6.7109375" style="110" customWidth="1"/>
    <col min="5897" max="5897" width="1.7109375" style="110" customWidth="1"/>
    <col min="5898" max="5900" width="6.7109375" style="110" customWidth="1"/>
    <col min="5901" max="5901" width="1.7109375" style="110" customWidth="1"/>
    <col min="5902" max="5904" width="6.7109375" style="110" customWidth="1"/>
    <col min="5905" max="5905" width="1.7109375" style="110" customWidth="1"/>
    <col min="5906" max="5908" width="6.7109375" style="110" customWidth="1"/>
    <col min="5909" max="5909" width="1.7109375" style="110" customWidth="1"/>
    <col min="5910" max="5912" width="6.7109375" style="110" customWidth="1"/>
    <col min="5913" max="5913" width="1.7109375" style="110" customWidth="1"/>
    <col min="5914" max="5914" width="6.5703125" style="110" customWidth="1"/>
    <col min="5915" max="5916" width="6.7109375" style="110" customWidth="1"/>
    <col min="5917" max="6144" width="11.42578125" style="110"/>
    <col min="6145" max="6145" width="19.42578125" style="110" customWidth="1"/>
    <col min="6146" max="6146" width="8.42578125" style="110" customWidth="1"/>
    <col min="6147" max="6147" width="8.140625" style="110" customWidth="1"/>
    <col min="6148" max="6148" width="7.5703125" style="110" customWidth="1"/>
    <col min="6149" max="6149" width="1.7109375" style="110" customWidth="1"/>
    <col min="6150" max="6152" width="6.7109375" style="110" customWidth="1"/>
    <col min="6153" max="6153" width="1.7109375" style="110" customWidth="1"/>
    <col min="6154" max="6156" width="6.7109375" style="110" customWidth="1"/>
    <col min="6157" max="6157" width="1.7109375" style="110" customWidth="1"/>
    <col min="6158" max="6160" width="6.7109375" style="110" customWidth="1"/>
    <col min="6161" max="6161" width="1.7109375" style="110" customWidth="1"/>
    <col min="6162" max="6164" width="6.7109375" style="110" customWidth="1"/>
    <col min="6165" max="6165" width="1.7109375" style="110" customWidth="1"/>
    <col min="6166" max="6168" width="6.7109375" style="110" customWidth="1"/>
    <col min="6169" max="6169" width="1.7109375" style="110" customWidth="1"/>
    <col min="6170" max="6170" width="6.5703125" style="110" customWidth="1"/>
    <col min="6171" max="6172" width="6.7109375" style="110" customWidth="1"/>
    <col min="6173" max="6400" width="11.42578125" style="110"/>
    <col min="6401" max="6401" width="19.42578125" style="110" customWidth="1"/>
    <col min="6402" max="6402" width="8.42578125" style="110" customWidth="1"/>
    <col min="6403" max="6403" width="8.140625" style="110" customWidth="1"/>
    <col min="6404" max="6404" width="7.5703125" style="110" customWidth="1"/>
    <col min="6405" max="6405" width="1.7109375" style="110" customWidth="1"/>
    <col min="6406" max="6408" width="6.7109375" style="110" customWidth="1"/>
    <col min="6409" max="6409" width="1.7109375" style="110" customWidth="1"/>
    <col min="6410" max="6412" width="6.7109375" style="110" customWidth="1"/>
    <col min="6413" max="6413" width="1.7109375" style="110" customWidth="1"/>
    <col min="6414" max="6416" width="6.7109375" style="110" customWidth="1"/>
    <col min="6417" max="6417" width="1.7109375" style="110" customWidth="1"/>
    <col min="6418" max="6420" width="6.7109375" style="110" customWidth="1"/>
    <col min="6421" max="6421" width="1.7109375" style="110" customWidth="1"/>
    <col min="6422" max="6424" width="6.7109375" style="110" customWidth="1"/>
    <col min="6425" max="6425" width="1.7109375" style="110" customWidth="1"/>
    <col min="6426" max="6426" width="6.5703125" style="110" customWidth="1"/>
    <col min="6427" max="6428" width="6.7109375" style="110" customWidth="1"/>
    <col min="6429" max="6656" width="11.42578125" style="110"/>
    <col min="6657" max="6657" width="19.42578125" style="110" customWidth="1"/>
    <col min="6658" max="6658" width="8.42578125" style="110" customWidth="1"/>
    <col min="6659" max="6659" width="8.140625" style="110" customWidth="1"/>
    <col min="6660" max="6660" width="7.5703125" style="110" customWidth="1"/>
    <col min="6661" max="6661" width="1.7109375" style="110" customWidth="1"/>
    <col min="6662" max="6664" width="6.7109375" style="110" customWidth="1"/>
    <col min="6665" max="6665" width="1.7109375" style="110" customWidth="1"/>
    <col min="6666" max="6668" width="6.7109375" style="110" customWidth="1"/>
    <col min="6669" max="6669" width="1.7109375" style="110" customWidth="1"/>
    <col min="6670" max="6672" width="6.7109375" style="110" customWidth="1"/>
    <col min="6673" max="6673" width="1.7109375" style="110" customWidth="1"/>
    <col min="6674" max="6676" width="6.7109375" style="110" customWidth="1"/>
    <col min="6677" max="6677" width="1.7109375" style="110" customWidth="1"/>
    <col min="6678" max="6680" width="6.7109375" style="110" customWidth="1"/>
    <col min="6681" max="6681" width="1.7109375" style="110" customWidth="1"/>
    <col min="6682" max="6682" width="6.5703125" style="110" customWidth="1"/>
    <col min="6683" max="6684" width="6.7109375" style="110" customWidth="1"/>
    <col min="6685" max="6912" width="11.42578125" style="110"/>
    <col min="6913" max="6913" width="19.42578125" style="110" customWidth="1"/>
    <col min="6914" max="6914" width="8.42578125" style="110" customWidth="1"/>
    <col min="6915" max="6915" width="8.140625" style="110" customWidth="1"/>
    <col min="6916" max="6916" width="7.5703125" style="110" customWidth="1"/>
    <col min="6917" max="6917" width="1.7109375" style="110" customWidth="1"/>
    <col min="6918" max="6920" width="6.7109375" style="110" customWidth="1"/>
    <col min="6921" max="6921" width="1.7109375" style="110" customWidth="1"/>
    <col min="6922" max="6924" width="6.7109375" style="110" customWidth="1"/>
    <col min="6925" max="6925" width="1.7109375" style="110" customWidth="1"/>
    <col min="6926" max="6928" width="6.7109375" style="110" customWidth="1"/>
    <col min="6929" max="6929" width="1.7109375" style="110" customWidth="1"/>
    <col min="6930" max="6932" width="6.7109375" style="110" customWidth="1"/>
    <col min="6933" max="6933" width="1.7109375" style="110" customWidth="1"/>
    <col min="6934" max="6936" width="6.7109375" style="110" customWidth="1"/>
    <col min="6937" max="6937" width="1.7109375" style="110" customWidth="1"/>
    <col min="6938" max="6938" width="6.5703125" style="110" customWidth="1"/>
    <col min="6939" max="6940" width="6.7109375" style="110" customWidth="1"/>
    <col min="6941" max="7168" width="11.42578125" style="110"/>
    <col min="7169" max="7169" width="19.42578125" style="110" customWidth="1"/>
    <col min="7170" max="7170" width="8.42578125" style="110" customWidth="1"/>
    <col min="7171" max="7171" width="8.140625" style="110" customWidth="1"/>
    <col min="7172" max="7172" width="7.5703125" style="110" customWidth="1"/>
    <col min="7173" max="7173" width="1.7109375" style="110" customWidth="1"/>
    <col min="7174" max="7176" width="6.7109375" style="110" customWidth="1"/>
    <col min="7177" max="7177" width="1.7109375" style="110" customWidth="1"/>
    <col min="7178" max="7180" width="6.7109375" style="110" customWidth="1"/>
    <col min="7181" max="7181" width="1.7109375" style="110" customWidth="1"/>
    <col min="7182" max="7184" width="6.7109375" style="110" customWidth="1"/>
    <col min="7185" max="7185" width="1.7109375" style="110" customWidth="1"/>
    <col min="7186" max="7188" width="6.7109375" style="110" customWidth="1"/>
    <col min="7189" max="7189" width="1.7109375" style="110" customWidth="1"/>
    <col min="7190" max="7192" width="6.7109375" style="110" customWidth="1"/>
    <col min="7193" max="7193" width="1.7109375" style="110" customWidth="1"/>
    <col min="7194" max="7194" width="6.5703125" style="110" customWidth="1"/>
    <col min="7195" max="7196" width="6.7109375" style="110" customWidth="1"/>
    <col min="7197" max="7424" width="11.42578125" style="110"/>
    <col min="7425" max="7425" width="19.42578125" style="110" customWidth="1"/>
    <col min="7426" max="7426" width="8.42578125" style="110" customWidth="1"/>
    <col min="7427" max="7427" width="8.140625" style="110" customWidth="1"/>
    <col min="7428" max="7428" width="7.5703125" style="110" customWidth="1"/>
    <col min="7429" max="7429" width="1.7109375" style="110" customWidth="1"/>
    <col min="7430" max="7432" width="6.7109375" style="110" customWidth="1"/>
    <col min="7433" max="7433" width="1.7109375" style="110" customWidth="1"/>
    <col min="7434" max="7436" width="6.7109375" style="110" customWidth="1"/>
    <col min="7437" max="7437" width="1.7109375" style="110" customWidth="1"/>
    <col min="7438" max="7440" width="6.7109375" style="110" customWidth="1"/>
    <col min="7441" max="7441" width="1.7109375" style="110" customWidth="1"/>
    <col min="7442" max="7444" width="6.7109375" style="110" customWidth="1"/>
    <col min="7445" max="7445" width="1.7109375" style="110" customWidth="1"/>
    <col min="7446" max="7448" width="6.7109375" style="110" customWidth="1"/>
    <col min="7449" max="7449" width="1.7109375" style="110" customWidth="1"/>
    <col min="7450" max="7450" width="6.5703125" style="110" customWidth="1"/>
    <col min="7451" max="7452" width="6.7109375" style="110" customWidth="1"/>
    <col min="7453" max="7680" width="11.42578125" style="110"/>
    <col min="7681" max="7681" width="19.42578125" style="110" customWidth="1"/>
    <col min="7682" max="7682" width="8.42578125" style="110" customWidth="1"/>
    <col min="7683" max="7683" width="8.140625" style="110" customWidth="1"/>
    <col min="7684" max="7684" width="7.5703125" style="110" customWidth="1"/>
    <col min="7685" max="7685" width="1.7109375" style="110" customWidth="1"/>
    <col min="7686" max="7688" width="6.7109375" style="110" customWidth="1"/>
    <col min="7689" max="7689" width="1.7109375" style="110" customWidth="1"/>
    <col min="7690" max="7692" width="6.7109375" style="110" customWidth="1"/>
    <col min="7693" max="7693" width="1.7109375" style="110" customWidth="1"/>
    <col min="7694" max="7696" width="6.7109375" style="110" customWidth="1"/>
    <col min="7697" max="7697" width="1.7109375" style="110" customWidth="1"/>
    <col min="7698" max="7700" width="6.7109375" style="110" customWidth="1"/>
    <col min="7701" max="7701" width="1.7109375" style="110" customWidth="1"/>
    <col min="7702" max="7704" width="6.7109375" style="110" customWidth="1"/>
    <col min="7705" max="7705" width="1.7109375" style="110" customWidth="1"/>
    <col min="7706" max="7706" width="6.5703125" style="110" customWidth="1"/>
    <col min="7707" max="7708" width="6.7109375" style="110" customWidth="1"/>
    <col min="7709" max="7936" width="11.42578125" style="110"/>
    <col min="7937" max="7937" width="19.42578125" style="110" customWidth="1"/>
    <col min="7938" max="7938" width="8.42578125" style="110" customWidth="1"/>
    <col min="7939" max="7939" width="8.140625" style="110" customWidth="1"/>
    <col min="7940" max="7940" width="7.5703125" style="110" customWidth="1"/>
    <col min="7941" max="7941" width="1.7109375" style="110" customWidth="1"/>
    <col min="7942" max="7944" width="6.7109375" style="110" customWidth="1"/>
    <col min="7945" max="7945" width="1.7109375" style="110" customWidth="1"/>
    <col min="7946" max="7948" width="6.7109375" style="110" customWidth="1"/>
    <col min="7949" max="7949" width="1.7109375" style="110" customWidth="1"/>
    <col min="7950" max="7952" width="6.7109375" style="110" customWidth="1"/>
    <col min="7953" max="7953" width="1.7109375" style="110" customWidth="1"/>
    <col min="7954" max="7956" width="6.7109375" style="110" customWidth="1"/>
    <col min="7957" max="7957" width="1.7109375" style="110" customWidth="1"/>
    <col min="7958" max="7960" width="6.7109375" style="110" customWidth="1"/>
    <col min="7961" max="7961" width="1.7109375" style="110" customWidth="1"/>
    <col min="7962" max="7962" width="6.5703125" style="110" customWidth="1"/>
    <col min="7963" max="7964" width="6.7109375" style="110" customWidth="1"/>
    <col min="7965" max="8192" width="11.42578125" style="110"/>
    <col min="8193" max="8193" width="19.42578125" style="110" customWidth="1"/>
    <col min="8194" max="8194" width="8.42578125" style="110" customWidth="1"/>
    <col min="8195" max="8195" width="8.140625" style="110" customWidth="1"/>
    <col min="8196" max="8196" width="7.5703125" style="110" customWidth="1"/>
    <col min="8197" max="8197" width="1.7109375" style="110" customWidth="1"/>
    <col min="8198" max="8200" width="6.7109375" style="110" customWidth="1"/>
    <col min="8201" max="8201" width="1.7109375" style="110" customWidth="1"/>
    <col min="8202" max="8204" width="6.7109375" style="110" customWidth="1"/>
    <col min="8205" max="8205" width="1.7109375" style="110" customWidth="1"/>
    <col min="8206" max="8208" width="6.7109375" style="110" customWidth="1"/>
    <col min="8209" max="8209" width="1.7109375" style="110" customWidth="1"/>
    <col min="8210" max="8212" width="6.7109375" style="110" customWidth="1"/>
    <col min="8213" max="8213" width="1.7109375" style="110" customWidth="1"/>
    <col min="8214" max="8216" width="6.7109375" style="110" customWidth="1"/>
    <col min="8217" max="8217" width="1.7109375" style="110" customWidth="1"/>
    <col min="8218" max="8218" width="6.5703125" style="110" customWidth="1"/>
    <col min="8219" max="8220" width="6.7109375" style="110" customWidth="1"/>
    <col min="8221" max="8448" width="11.42578125" style="110"/>
    <col min="8449" max="8449" width="19.42578125" style="110" customWidth="1"/>
    <col min="8450" max="8450" width="8.42578125" style="110" customWidth="1"/>
    <col min="8451" max="8451" width="8.140625" style="110" customWidth="1"/>
    <col min="8452" max="8452" width="7.5703125" style="110" customWidth="1"/>
    <col min="8453" max="8453" width="1.7109375" style="110" customWidth="1"/>
    <col min="8454" max="8456" width="6.7109375" style="110" customWidth="1"/>
    <col min="8457" max="8457" width="1.7109375" style="110" customWidth="1"/>
    <col min="8458" max="8460" width="6.7109375" style="110" customWidth="1"/>
    <col min="8461" max="8461" width="1.7109375" style="110" customWidth="1"/>
    <col min="8462" max="8464" width="6.7109375" style="110" customWidth="1"/>
    <col min="8465" max="8465" width="1.7109375" style="110" customWidth="1"/>
    <col min="8466" max="8468" width="6.7109375" style="110" customWidth="1"/>
    <col min="8469" max="8469" width="1.7109375" style="110" customWidth="1"/>
    <col min="8470" max="8472" width="6.7109375" style="110" customWidth="1"/>
    <col min="8473" max="8473" width="1.7109375" style="110" customWidth="1"/>
    <col min="8474" max="8474" width="6.5703125" style="110" customWidth="1"/>
    <col min="8475" max="8476" width="6.7109375" style="110" customWidth="1"/>
    <col min="8477" max="8704" width="11.42578125" style="110"/>
    <col min="8705" max="8705" width="19.42578125" style="110" customWidth="1"/>
    <col min="8706" max="8706" width="8.42578125" style="110" customWidth="1"/>
    <col min="8707" max="8707" width="8.140625" style="110" customWidth="1"/>
    <col min="8708" max="8708" width="7.5703125" style="110" customWidth="1"/>
    <col min="8709" max="8709" width="1.7109375" style="110" customWidth="1"/>
    <col min="8710" max="8712" width="6.7109375" style="110" customWidth="1"/>
    <col min="8713" max="8713" width="1.7109375" style="110" customWidth="1"/>
    <col min="8714" max="8716" width="6.7109375" style="110" customWidth="1"/>
    <col min="8717" max="8717" width="1.7109375" style="110" customWidth="1"/>
    <col min="8718" max="8720" width="6.7109375" style="110" customWidth="1"/>
    <col min="8721" max="8721" width="1.7109375" style="110" customWidth="1"/>
    <col min="8722" max="8724" width="6.7109375" style="110" customWidth="1"/>
    <col min="8725" max="8725" width="1.7109375" style="110" customWidth="1"/>
    <col min="8726" max="8728" width="6.7109375" style="110" customWidth="1"/>
    <col min="8729" max="8729" width="1.7109375" style="110" customWidth="1"/>
    <col min="8730" max="8730" width="6.5703125" style="110" customWidth="1"/>
    <col min="8731" max="8732" width="6.7109375" style="110" customWidth="1"/>
    <col min="8733" max="8960" width="11.42578125" style="110"/>
    <col min="8961" max="8961" width="19.42578125" style="110" customWidth="1"/>
    <col min="8962" max="8962" width="8.42578125" style="110" customWidth="1"/>
    <col min="8963" max="8963" width="8.140625" style="110" customWidth="1"/>
    <col min="8964" max="8964" width="7.5703125" style="110" customWidth="1"/>
    <col min="8965" max="8965" width="1.7109375" style="110" customWidth="1"/>
    <col min="8966" max="8968" width="6.7109375" style="110" customWidth="1"/>
    <col min="8969" max="8969" width="1.7109375" style="110" customWidth="1"/>
    <col min="8970" max="8972" width="6.7109375" style="110" customWidth="1"/>
    <col min="8973" max="8973" width="1.7109375" style="110" customWidth="1"/>
    <col min="8974" max="8976" width="6.7109375" style="110" customWidth="1"/>
    <col min="8977" max="8977" width="1.7109375" style="110" customWidth="1"/>
    <col min="8978" max="8980" width="6.7109375" style="110" customWidth="1"/>
    <col min="8981" max="8981" width="1.7109375" style="110" customWidth="1"/>
    <col min="8982" max="8984" width="6.7109375" style="110" customWidth="1"/>
    <col min="8985" max="8985" width="1.7109375" style="110" customWidth="1"/>
    <col min="8986" max="8986" width="6.5703125" style="110" customWidth="1"/>
    <col min="8987" max="8988" width="6.7109375" style="110" customWidth="1"/>
    <col min="8989" max="9216" width="11.42578125" style="110"/>
    <col min="9217" max="9217" width="19.42578125" style="110" customWidth="1"/>
    <col min="9218" max="9218" width="8.42578125" style="110" customWidth="1"/>
    <col min="9219" max="9219" width="8.140625" style="110" customWidth="1"/>
    <col min="9220" max="9220" width="7.5703125" style="110" customWidth="1"/>
    <col min="9221" max="9221" width="1.7109375" style="110" customWidth="1"/>
    <col min="9222" max="9224" width="6.7109375" style="110" customWidth="1"/>
    <col min="9225" max="9225" width="1.7109375" style="110" customWidth="1"/>
    <col min="9226" max="9228" width="6.7109375" style="110" customWidth="1"/>
    <col min="9229" max="9229" width="1.7109375" style="110" customWidth="1"/>
    <col min="9230" max="9232" width="6.7109375" style="110" customWidth="1"/>
    <col min="9233" max="9233" width="1.7109375" style="110" customWidth="1"/>
    <col min="9234" max="9236" width="6.7109375" style="110" customWidth="1"/>
    <col min="9237" max="9237" width="1.7109375" style="110" customWidth="1"/>
    <col min="9238" max="9240" width="6.7109375" style="110" customWidth="1"/>
    <col min="9241" max="9241" width="1.7109375" style="110" customWidth="1"/>
    <col min="9242" max="9242" width="6.5703125" style="110" customWidth="1"/>
    <col min="9243" max="9244" width="6.7109375" style="110" customWidth="1"/>
    <col min="9245" max="9472" width="11.42578125" style="110"/>
    <col min="9473" max="9473" width="19.42578125" style="110" customWidth="1"/>
    <col min="9474" max="9474" width="8.42578125" style="110" customWidth="1"/>
    <col min="9475" max="9475" width="8.140625" style="110" customWidth="1"/>
    <col min="9476" max="9476" width="7.5703125" style="110" customWidth="1"/>
    <col min="9477" max="9477" width="1.7109375" style="110" customWidth="1"/>
    <col min="9478" max="9480" width="6.7109375" style="110" customWidth="1"/>
    <col min="9481" max="9481" width="1.7109375" style="110" customWidth="1"/>
    <col min="9482" max="9484" width="6.7109375" style="110" customWidth="1"/>
    <col min="9485" max="9485" width="1.7109375" style="110" customWidth="1"/>
    <col min="9486" max="9488" width="6.7109375" style="110" customWidth="1"/>
    <col min="9489" max="9489" width="1.7109375" style="110" customWidth="1"/>
    <col min="9490" max="9492" width="6.7109375" style="110" customWidth="1"/>
    <col min="9493" max="9493" width="1.7109375" style="110" customWidth="1"/>
    <col min="9494" max="9496" width="6.7109375" style="110" customWidth="1"/>
    <col min="9497" max="9497" width="1.7109375" style="110" customWidth="1"/>
    <col min="9498" max="9498" width="6.5703125" style="110" customWidth="1"/>
    <col min="9499" max="9500" width="6.7109375" style="110" customWidth="1"/>
    <col min="9501" max="9728" width="11.42578125" style="110"/>
    <col min="9729" max="9729" width="19.42578125" style="110" customWidth="1"/>
    <col min="9730" max="9730" width="8.42578125" style="110" customWidth="1"/>
    <col min="9731" max="9731" width="8.140625" style="110" customWidth="1"/>
    <col min="9732" max="9732" width="7.5703125" style="110" customWidth="1"/>
    <col min="9733" max="9733" width="1.7109375" style="110" customWidth="1"/>
    <col min="9734" max="9736" width="6.7109375" style="110" customWidth="1"/>
    <col min="9737" max="9737" width="1.7109375" style="110" customWidth="1"/>
    <col min="9738" max="9740" width="6.7109375" style="110" customWidth="1"/>
    <col min="9741" max="9741" width="1.7109375" style="110" customWidth="1"/>
    <col min="9742" max="9744" width="6.7109375" style="110" customWidth="1"/>
    <col min="9745" max="9745" width="1.7109375" style="110" customWidth="1"/>
    <col min="9746" max="9748" width="6.7109375" style="110" customWidth="1"/>
    <col min="9749" max="9749" width="1.7109375" style="110" customWidth="1"/>
    <col min="9750" max="9752" width="6.7109375" style="110" customWidth="1"/>
    <col min="9753" max="9753" width="1.7109375" style="110" customWidth="1"/>
    <col min="9754" max="9754" width="6.5703125" style="110" customWidth="1"/>
    <col min="9755" max="9756" width="6.7109375" style="110" customWidth="1"/>
    <col min="9757" max="9984" width="11.42578125" style="110"/>
    <col min="9985" max="9985" width="19.42578125" style="110" customWidth="1"/>
    <col min="9986" max="9986" width="8.42578125" style="110" customWidth="1"/>
    <col min="9987" max="9987" width="8.140625" style="110" customWidth="1"/>
    <col min="9988" max="9988" width="7.5703125" style="110" customWidth="1"/>
    <col min="9989" max="9989" width="1.7109375" style="110" customWidth="1"/>
    <col min="9990" max="9992" width="6.7109375" style="110" customWidth="1"/>
    <col min="9993" max="9993" width="1.7109375" style="110" customWidth="1"/>
    <col min="9994" max="9996" width="6.7109375" style="110" customWidth="1"/>
    <col min="9997" max="9997" width="1.7109375" style="110" customWidth="1"/>
    <col min="9998" max="10000" width="6.7109375" style="110" customWidth="1"/>
    <col min="10001" max="10001" width="1.7109375" style="110" customWidth="1"/>
    <col min="10002" max="10004" width="6.7109375" style="110" customWidth="1"/>
    <col min="10005" max="10005" width="1.7109375" style="110" customWidth="1"/>
    <col min="10006" max="10008" width="6.7109375" style="110" customWidth="1"/>
    <col min="10009" max="10009" width="1.7109375" style="110" customWidth="1"/>
    <col min="10010" max="10010" width="6.5703125" style="110" customWidth="1"/>
    <col min="10011" max="10012" width="6.7109375" style="110" customWidth="1"/>
    <col min="10013" max="10240" width="11.42578125" style="110"/>
    <col min="10241" max="10241" width="19.42578125" style="110" customWidth="1"/>
    <col min="10242" max="10242" width="8.42578125" style="110" customWidth="1"/>
    <col min="10243" max="10243" width="8.140625" style="110" customWidth="1"/>
    <col min="10244" max="10244" width="7.5703125" style="110" customWidth="1"/>
    <col min="10245" max="10245" width="1.7109375" style="110" customWidth="1"/>
    <col min="10246" max="10248" width="6.7109375" style="110" customWidth="1"/>
    <col min="10249" max="10249" width="1.7109375" style="110" customWidth="1"/>
    <col min="10250" max="10252" width="6.7109375" style="110" customWidth="1"/>
    <col min="10253" max="10253" width="1.7109375" style="110" customWidth="1"/>
    <col min="10254" max="10256" width="6.7109375" style="110" customWidth="1"/>
    <col min="10257" max="10257" width="1.7109375" style="110" customWidth="1"/>
    <col min="10258" max="10260" width="6.7109375" style="110" customWidth="1"/>
    <col min="10261" max="10261" width="1.7109375" style="110" customWidth="1"/>
    <col min="10262" max="10264" width="6.7109375" style="110" customWidth="1"/>
    <col min="10265" max="10265" width="1.7109375" style="110" customWidth="1"/>
    <col min="10266" max="10266" width="6.5703125" style="110" customWidth="1"/>
    <col min="10267" max="10268" width="6.7109375" style="110" customWidth="1"/>
    <col min="10269" max="10496" width="11.42578125" style="110"/>
    <col min="10497" max="10497" width="19.42578125" style="110" customWidth="1"/>
    <col min="10498" max="10498" width="8.42578125" style="110" customWidth="1"/>
    <col min="10499" max="10499" width="8.140625" style="110" customWidth="1"/>
    <col min="10500" max="10500" width="7.5703125" style="110" customWidth="1"/>
    <col min="10501" max="10501" width="1.7109375" style="110" customWidth="1"/>
    <col min="10502" max="10504" width="6.7109375" style="110" customWidth="1"/>
    <col min="10505" max="10505" width="1.7109375" style="110" customWidth="1"/>
    <col min="10506" max="10508" width="6.7109375" style="110" customWidth="1"/>
    <col min="10509" max="10509" width="1.7109375" style="110" customWidth="1"/>
    <col min="10510" max="10512" width="6.7109375" style="110" customWidth="1"/>
    <col min="10513" max="10513" width="1.7109375" style="110" customWidth="1"/>
    <col min="10514" max="10516" width="6.7109375" style="110" customWidth="1"/>
    <col min="10517" max="10517" width="1.7109375" style="110" customWidth="1"/>
    <col min="10518" max="10520" width="6.7109375" style="110" customWidth="1"/>
    <col min="10521" max="10521" width="1.7109375" style="110" customWidth="1"/>
    <col min="10522" max="10522" width="6.5703125" style="110" customWidth="1"/>
    <col min="10523" max="10524" width="6.7109375" style="110" customWidth="1"/>
    <col min="10525" max="10752" width="11.42578125" style="110"/>
    <col min="10753" max="10753" width="19.42578125" style="110" customWidth="1"/>
    <col min="10754" max="10754" width="8.42578125" style="110" customWidth="1"/>
    <col min="10755" max="10755" width="8.140625" style="110" customWidth="1"/>
    <col min="10756" max="10756" width="7.5703125" style="110" customWidth="1"/>
    <col min="10757" max="10757" width="1.7109375" style="110" customWidth="1"/>
    <col min="10758" max="10760" width="6.7109375" style="110" customWidth="1"/>
    <col min="10761" max="10761" width="1.7109375" style="110" customWidth="1"/>
    <col min="10762" max="10764" width="6.7109375" style="110" customWidth="1"/>
    <col min="10765" max="10765" width="1.7109375" style="110" customWidth="1"/>
    <col min="10766" max="10768" width="6.7109375" style="110" customWidth="1"/>
    <col min="10769" max="10769" width="1.7109375" style="110" customWidth="1"/>
    <col min="10770" max="10772" width="6.7109375" style="110" customWidth="1"/>
    <col min="10773" max="10773" width="1.7109375" style="110" customWidth="1"/>
    <col min="10774" max="10776" width="6.7109375" style="110" customWidth="1"/>
    <col min="10777" max="10777" width="1.7109375" style="110" customWidth="1"/>
    <col min="10778" max="10778" width="6.5703125" style="110" customWidth="1"/>
    <col min="10779" max="10780" width="6.7109375" style="110" customWidth="1"/>
    <col min="10781" max="11008" width="11.42578125" style="110"/>
    <col min="11009" max="11009" width="19.42578125" style="110" customWidth="1"/>
    <col min="11010" max="11010" width="8.42578125" style="110" customWidth="1"/>
    <col min="11011" max="11011" width="8.140625" style="110" customWidth="1"/>
    <col min="11012" max="11012" width="7.5703125" style="110" customWidth="1"/>
    <col min="11013" max="11013" width="1.7109375" style="110" customWidth="1"/>
    <col min="11014" max="11016" width="6.7109375" style="110" customWidth="1"/>
    <col min="11017" max="11017" width="1.7109375" style="110" customWidth="1"/>
    <col min="11018" max="11020" width="6.7109375" style="110" customWidth="1"/>
    <col min="11021" max="11021" width="1.7109375" style="110" customWidth="1"/>
    <col min="11022" max="11024" width="6.7109375" style="110" customWidth="1"/>
    <col min="11025" max="11025" width="1.7109375" style="110" customWidth="1"/>
    <col min="11026" max="11028" width="6.7109375" style="110" customWidth="1"/>
    <col min="11029" max="11029" width="1.7109375" style="110" customWidth="1"/>
    <col min="11030" max="11032" width="6.7109375" style="110" customWidth="1"/>
    <col min="11033" max="11033" width="1.7109375" style="110" customWidth="1"/>
    <col min="11034" max="11034" width="6.5703125" style="110" customWidth="1"/>
    <col min="11035" max="11036" width="6.7109375" style="110" customWidth="1"/>
    <col min="11037" max="11264" width="11.42578125" style="110"/>
    <col min="11265" max="11265" width="19.42578125" style="110" customWidth="1"/>
    <col min="11266" max="11266" width="8.42578125" style="110" customWidth="1"/>
    <col min="11267" max="11267" width="8.140625" style="110" customWidth="1"/>
    <col min="11268" max="11268" width="7.5703125" style="110" customWidth="1"/>
    <col min="11269" max="11269" width="1.7109375" style="110" customWidth="1"/>
    <col min="11270" max="11272" width="6.7109375" style="110" customWidth="1"/>
    <col min="11273" max="11273" width="1.7109375" style="110" customWidth="1"/>
    <col min="11274" max="11276" width="6.7109375" style="110" customWidth="1"/>
    <col min="11277" max="11277" width="1.7109375" style="110" customWidth="1"/>
    <col min="11278" max="11280" width="6.7109375" style="110" customWidth="1"/>
    <col min="11281" max="11281" width="1.7109375" style="110" customWidth="1"/>
    <col min="11282" max="11284" width="6.7109375" style="110" customWidth="1"/>
    <col min="11285" max="11285" width="1.7109375" style="110" customWidth="1"/>
    <col min="11286" max="11288" width="6.7109375" style="110" customWidth="1"/>
    <col min="11289" max="11289" width="1.7109375" style="110" customWidth="1"/>
    <col min="11290" max="11290" width="6.5703125" style="110" customWidth="1"/>
    <col min="11291" max="11292" width="6.7109375" style="110" customWidth="1"/>
    <col min="11293" max="11520" width="11.42578125" style="110"/>
    <col min="11521" max="11521" width="19.42578125" style="110" customWidth="1"/>
    <col min="11522" max="11522" width="8.42578125" style="110" customWidth="1"/>
    <col min="11523" max="11523" width="8.140625" style="110" customWidth="1"/>
    <col min="11524" max="11524" width="7.5703125" style="110" customWidth="1"/>
    <col min="11525" max="11525" width="1.7109375" style="110" customWidth="1"/>
    <col min="11526" max="11528" width="6.7109375" style="110" customWidth="1"/>
    <col min="11529" max="11529" width="1.7109375" style="110" customWidth="1"/>
    <col min="11530" max="11532" width="6.7109375" style="110" customWidth="1"/>
    <col min="11533" max="11533" width="1.7109375" style="110" customWidth="1"/>
    <col min="11534" max="11536" width="6.7109375" style="110" customWidth="1"/>
    <col min="11537" max="11537" width="1.7109375" style="110" customWidth="1"/>
    <col min="11538" max="11540" width="6.7109375" style="110" customWidth="1"/>
    <col min="11541" max="11541" width="1.7109375" style="110" customWidth="1"/>
    <col min="11542" max="11544" width="6.7109375" style="110" customWidth="1"/>
    <col min="11545" max="11545" width="1.7109375" style="110" customWidth="1"/>
    <col min="11546" max="11546" width="6.5703125" style="110" customWidth="1"/>
    <col min="11547" max="11548" width="6.7109375" style="110" customWidth="1"/>
    <col min="11549" max="11776" width="11.42578125" style="110"/>
    <col min="11777" max="11777" width="19.42578125" style="110" customWidth="1"/>
    <col min="11778" max="11778" width="8.42578125" style="110" customWidth="1"/>
    <col min="11779" max="11779" width="8.140625" style="110" customWidth="1"/>
    <col min="11780" max="11780" width="7.5703125" style="110" customWidth="1"/>
    <col min="11781" max="11781" width="1.7109375" style="110" customWidth="1"/>
    <col min="11782" max="11784" width="6.7109375" style="110" customWidth="1"/>
    <col min="11785" max="11785" width="1.7109375" style="110" customWidth="1"/>
    <col min="11786" max="11788" width="6.7109375" style="110" customWidth="1"/>
    <col min="11789" max="11789" width="1.7109375" style="110" customWidth="1"/>
    <col min="11790" max="11792" width="6.7109375" style="110" customWidth="1"/>
    <col min="11793" max="11793" width="1.7109375" style="110" customWidth="1"/>
    <col min="11794" max="11796" width="6.7109375" style="110" customWidth="1"/>
    <col min="11797" max="11797" width="1.7109375" style="110" customWidth="1"/>
    <col min="11798" max="11800" width="6.7109375" style="110" customWidth="1"/>
    <col min="11801" max="11801" width="1.7109375" style="110" customWidth="1"/>
    <col min="11802" max="11802" width="6.5703125" style="110" customWidth="1"/>
    <col min="11803" max="11804" width="6.7109375" style="110" customWidth="1"/>
    <col min="11805" max="12032" width="11.42578125" style="110"/>
    <col min="12033" max="12033" width="19.42578125" style="110" customWidth="1"/>
    <col min="12034" max="12034" width="8.42578125" style="110" customWidth="1"/>
    <col min="12035" max="12035" width="8.140625" style="110" customWidth="1"/>
    <col min="12036" max="12036" width="7.5703125" style="110" customWidth="1"/>
    <col min="12037" max="12037" width="1.7109375" style="110" customWidth="1"/>
    <col min="12038" max="12040" width="6.7109375" style="110" customWidth="1"/>
    <col min="12041" max="12041" width="1.7109375" style="110" customWidth="1"/>
    <col min="12042" max="12044" width="6.7109375" style="110" customWidth="1"/>
    <col min="12045" max="12045" width="1.7109375" style="110" customWidth="1"/>
    <col min="12046" max="12048" width="6.7109375" style="110" customWidth="1"/>
    <col min="12049" max="12049" width="1.7109375" style="110" customWidth="1"/>
    <col min="12050" max="12052" width="6.7109375" style="110" customWidth="1"/>
    <col min="12053" max="12053" width="1.7109375" style="110" customWidth="1"/>
    <col min="12054" max="12056" width="6.7109375" style="110" customWidth="1"/>
    <col min="12057" max="12057" width="1.7109375" style="110" customWidth="1"/>
    <col min="12058" max="12058" width="6.5703125" style="110" customWidth="1"/>
    <col min="12059" max="12060" width="6.7109375" style="110" customWidth="1"/>
    <col min="12061" max="12288" width="11.42578125" style="110"/>
    <col min="12289" max="12289" width="19.42578125" style="110" customWidth="1"/>
    <col min="12290" max="12290" width="8.42578125" style="110" customWidth="1"/>
    <col min="12291" max="12291" width="8.140625" style="110" customWidth="1"/>
    <col min="12292" max="12292" width="7.5703125" style="110" customWidth="1"/>
    <col min="12293" max="12293" width="1.7109375" style="110" customWidth="1"/>
    <col min="12294" max="12296" width="6.7109375" style="110" customWidth="1"/>
    <col min="12297" max="12297" width="1.7109375" style="110" customWidth="1"/>
    <col min="12298" max="12300" width="6.7109375" style="110" customWidth="1"/>
    <col min="12301" max="12301" width="1.7109375" style="110" customWidth="1"/>
    <col min="12302" max="12304" width="6.7109375" style="110" customWidth="1"/>
    <col min="12305" max="12305" width="1.7109375" style="110" customWidth="1"/>
    <col min="12306" max="12308" width="6.7109375" style="110" customWidth="1"/>
    <col min="12309" max="12309" width="1.7109375" style="110" customWidth="1"/>
    <col min="12310" max="12312" width="6.7109375" style="110" customWidth="1"/>
    <col min="12313" max="12313" width="1.7109375" style="110" customWidth="1"/>
    <col min="12314" max="12314" width="6.5703125" style="110" customWidth="1"/>
    <col min="12315" max="12316" width="6.7109375" style="110" customWidth="1"/>
    <col min="12317" max="12544" width="11.42578125" style="110"/>
    <col min="12545" max="12545" width="19.42578125" style="110" customWidth="1"/>
    <col min="12546" max="12546" width="8.42578125" style="110" customWidth="1"/>
    <col min="12547" max="12547" width="8.140625" style="110" customWidth="1"/>
    <col min="12548" max="12548" width="7.5703125" style="110" customWidth="1"/>
    <col min="12549" max="12549" width="1.7109375" style="110" customWidth="1"/>
    <col min="12550" max="12552" width="6.7109375" style="110" customWidth="1"/>
    <col min="12553" max="12553" width="1.7109375" style="110" customWidth="1"/>
    <col min="12554" max="12556" width="6.7109375" style="110" customWidth="1"/>
    <col min="12557" max="12557" width="1.7109375" style="110" customWidth="1"/>
    <col min="12558" max="12560" width="6.7109375" style="110" customWidth="1"/>
    <col min="12561" max="12561" width="1.7109375" style="110" customWidth="1"/>
    <col min="12562" max="12564" width="6.7109375" style="110" customWidth="1"/>
    <col min="12565" max="12565" width="1.7109375" style="110" customWidth="1"/>
    <col min="12566" max="12568" width="6.7109375" style="110" customWidth="1"/>
    <col min="12569" max="12569" width="1.7109375" style="110" customWidth="1"/>
    <col min="12570" max="12570" width="6.5703125" style="110" customWidth="1"/>
    <col min="12571" max="12572" width="6.7109375" style="110" customWidth="1"/>
    <col min="12573" max="12800" width="11.42578125" style="110"/>
    <col min="12801" max="12801" width="19.42578125" style="110" customWidth="1"/>
    <col min="12802" max="12802" width="8.42578125" style="110" customWidth="1"/>
    <col min="12803" max="12803" width="8.140625" style="110" customWidth="1"/>
    <col min="12804" max="12804" width="7.5703125" style="110" customWidth="1"/>
    <col min="12805" max="12805" width="1.7109375" style="110" customWidth="1"/>
    <col min="12806" max="12808" width="6.7109375" style="110" customWidth="1"/>
    <col min="12809" max="12809" width="1.7109375" style="110" customWidth="1"/>
    <col min="12810" max="12812" width="6.7109375" style="110" customWidth="1"/>
    <col min="12813" max="12813" width="1.7109375" style="110" customWidth="1"/>
    <col min="12814" max="12816" width="6.7109375" style="110" customWidth="1"/>
    <col min="12817" max="12817" width="1.7109375" style="110" customWidth="1"/>
    <col min="12818" max="12820" width="6.7109375" style="110" customWidth="1"/>
    <col min="12821" max="12821" width="1.7109375" style="110" customWidth="1"/>
    <col min="12822" max="12824" width="6.7109375" style="110" customWidth="1"/>
    <col min="12825" max="12825" width="1.7109375" style="110" customWidth="1"/>
    <col min="12826" max="12826" width="6.5703125" style="110" customWidth="1"/>
    <col min="12827" max="12828" width="6.7109375" style="110" customWidth="1"/>
    <col min="12829" max="13056" width="11.42578125" style="110"/>
    <col min="13057" max="13057" width="19.42578125" style="110" customWidth="1"/>
    <col min="13058" max="13058" width="8.42578125" style="110" customWidth="1"/>
    <col min="13059" max="13059" width="8.140625" style="110" customWidth="1"/>
    <col min="13060" max="13060" width="7.5703125" style="110" customWidth="1"/>
    <col min="13061" max="13061" width="1.7109375" style="110" customWidth="1"/>
    <col min="13062" max="13064" width="6.7109375" style="110" customWidth="1"/>
    <col min="13065" max="13065" width="1.7109375" style="110" customWidth="1"/>
    <col min="13066" max="13068" width="6.7109375" style="110" customWidth="1"/>
    <col min="13069" max="13069" width="1.7109375" style="110" customWidth="1"/>
    <col min="13070" max="13072" width="6.7109375" style="110" customWidth="1"/>
    <col min="13073" max="13073" width="1.7109375" style="110" customWidth="1"/>
    <col min="13074" max="13076" width="6.7109375" style="110" customWidth="1"/>
    <col min="13077" max="13077" width="1.7109375" style="110" customWidth="1"/>
    <col min="13078" max="13080" width="6.7109375" style="110" customWidth="1"/>
    <col min="13081" max="13081" width="1.7109375" style="110" customWidth="1"/>
    <col min="13082" max="13082" width="6.5703125" style="110" customWidth="1"/>
    <col min="13083" max="13084" width="6.7109375" style="110" customWidth="1"/>
    <col min="13085" max="13312" width="11.42578125" style="110"/>
    <col min="13313" max="13313" width="19.42578125" style="110" customWidth="1"/>
    <col min="13314" max="13314" width="8.42578125" style="110" customWidth="1"/>
    <col min="13315" max="13315" width="8.140625" style="110" customWidth="1"/>
    <col min="13316" max="13316" width="7.5703125" style="110" customWidth="1"/>
    <col min="13317" max="13317" width="1.7109375" style="110" customWidth="1"/>
    <col min="13318" max="13320" width="6.7109375" style="110" customWidth="1"/>
    <col min="13321" max="13321" width="1.7109375" style="110" customWidth="1"/>
    <col min="13322" max="13324" width="6.7109375" style="110" customWidth="1"/>
    <col min="13325" max="13325" width="1.7109375" style="110" customWidth="1"/>
    <col min="13326" max="13328" width="6.7109375" style="110" customWidth="1"/>
    <col min="13329" max="13329" width="1.7109375" style="110" customWidth="1"/>
    <col min="13330" max="13332" width="6.7109375" style="110" customWidth="1"/>
    <col min="13333" max="13333" width="1.7109375" style="110" customWidth="1"/>
    <col min="13334" max="13336" width="6.7109375" style="110" customWidth="1"/>
    <col min="13337" max="13337" width="1.7109375" style="110" customWidth="1"/>
    <col min="13338" max="13338" width="6.5703125" style="110" customWidth="1"/>
    <col min="13339" max="13340" width="6.7109375" style="110" customWidth="1"/>
    <col min="13341" max="13568" width="11.42578125" style="110"/>
    <col min="13569" max="13569" width="19.42578125" style="110" customWidth="1"/>
    <col min="13570" max="13570" width="8.42578125" style="110" customWidth="1"/>
    <col min="13571" max="13571" width="8.140625" style="110" customWidth="1"/>
    <col min="13572" max="13572" width="7.5703125" style="110" customWidth="1"/>
    <col min="13573" max="13573" width="1.7109375" style="110" customWidth="1"/>
    <col min="13574" max="13576" width="6.7109375" style="110" customWidth="1"/>
    <col min="13577" max="13577" width="1.7109375" style="110" customWidth="1"/>
    <col min="13578" max="13580" width="6.7109375" style="110" customWidth="1"/>
    <col min="13581" max="13581" width="1.7109375" style="110" customWidth="1"/>
    <col min="13582" max="13584" width="6.7109375" style="110" customWidth="1"/>
    <col min="13585" max="13585" width="1.7109375" style="110" customWidth="1"/>
    <col min="13586" max="13588" width="6.7109375" style="110" customWidth="1"/>
    <col min="13589" max="13589" width="1.7109375" style="110" customWidth="1"/>
    <col min="13590" max="13592" width="6.7109375" style="110" customWidth="1"/>
    <col min="13593" max="13593" width="1.7109375" style="110" customWidth="1"/>
    <col min="13594" max="13594" width="6.5703125" style="110" customWidth="1"/>
    <col min="13595" max="13596" width="6.7109375" style="110" customWidth="1"/>
    <col min="13597" max="13824" width="11.42578125" style="110"/>
    <col min="13825" max="13825" width="19.42578125" style="110" customWidth="1"/>
    <col min="13826" max="13826" width="8.42578125" style="110" customWidth="1"/>
    <col min="13827" max="13827" width="8.140625" style="110" customWidth="1"/>
    <col min="13828" max="13828" width="7.5703125" style="110" customWidth="1"/>
    <col min="13829" max="13829" width="1.7109375" style="110" customWidth="1"/>
    <col min="13830" max="13832" width="6.7109375" style="110" customWidth="1"/>
    <col min="13833" max="13833" width="1.7109375" style="110" customWidth="1"/>
    <col min="13834" max="13836" width="6.7109375" style="110" customWidth="1"/>
    <col min="13837" max="13837" width="1.7109375" style="110" customWidth="1"/>
    <col min="13838" max="13840" width="6.7109375" style="110" customWidth="1"/>
    <col min="13841" max="13841" width="1.7109375" style="110" customWidth="1"/>
    <col min="13842" max="13844" width="6.7109375" style="110" customWidth="1"/>
    <col min="13845" max="13845" width="1.7109375" style="110" customWidth="1"/>
    <col min="13846" max="13848" width="6.7109375" style="110" customWidth="1"/>
    <col min="13849" max="13849" width="1.7109375" style="110" customWidth="1"/>
    <col min="13850" max="13850" width="6.5703125" style="110" customWidth="1"/>
    <col min="13851" max="13852" width="6.7109375" style="110" customWidth="1"/>
    <col min="13853" max="14080" width="11.42578125" style="110"/>
    <col min="14081" max="14081" width="19.42578125" style="110" customWidth="1"/>
    <col min="14082" max="14082" width="8.42578125" style="110" customWidth="1"/>
    <col min="14083" max="14083" width="8.140625" style="110" customWidth="1"/>
    <col min="14084" max="14084" width="7.5703125" style="110" customWidth="1"/>
    <col min="14085" max="14085" width="1.7109375" style="110" customWidth="1"/>
    <col min="14086" max="14088" width="6.7109375" style="110" customWidth="1"/>
    <col min="14089" max="14089" width="1.7109375" style="110" customWidth="1"/>
    <col min="14090" max="14092" width="6.7109375" style="110" customWidth="1"/>
    <col min="14093" max="14093" width="1.7109375" style="110" customWidth="1"/>
    <col min="14094" max="14096" width="6.7109375" style="110" customWidth="1"/>
    <col min="14097" max="14097" width="1.7109375" style="110" customWidth="1"/>
    <col min="14098" max="14100" width="6.7109375" style="110" customWidth="1"/>
    <col min="14101" max="14101" width="1.7109375" style="110" customWidth="1"/>
    <col min="14102" max="14104" width="6.7109375" style="110" customWidth="1"/>
    <col min="14105" max="14105" width="1.7109375" style="110" customWidth="1"/>
    <col min="14106" max="14106" width="6.5703125" style="110" customWidth="1"/>
    <col min="14107" max="14108" width="6.7109375" style="110" customWidth="1"/>
    <col min="14109" max="14336" width="11.42578125" style="110"/>
    <col min="14337" max="14337" width="19.42578125" style="110" customWidth="1"/>
    <col min="14338" max="14338" width="8.42578125" style="110" customWidth="1"/>
    <col min="14339" max="14339" width="8.140625" style="110" customWidth="1"/>
    <col min="14340" max="14340" width="7.5703125" style="110" customWidth="1"/>
    <col min="14341" max="14341" width="1.7109375" style="110" customWidth="1"/>
    <col min="14342" max="14344" width="6.7109375" style="110" customWidth="1"/>
    <col min="14345" max="14345" width="1.7109375" style="110" customWidth="1"/>
    <col min="14346" max="14348" width="6.7109375" style="110" customWidth="1"/>
    <col min="14349" max="14349" width="1.7109375" style="110" customWidth="1"/>
    <col min="14350" max="14352" width="6.7109375" style="110" customWidth="1"/>
    <col min="14353" max="14353" width="1.7109375" style="110" customWidth="1"/>
    <col min="14354" max="14356" width="6.7109375" style="110" customWidth="1"/>
    <col min="14357" max="14357" width="1.7109375" style="110" customWidth="1"/>
    <col min="14358" max="14360" width="6.7109375" style="110" customWidth="1"/>
    <col min="14361" max="14361" width="1.7109375" style="110" customWidth="1"/>
    <col min="14362" max="14362" width="6.5703125" style="110" customWidth="1"/>
    <col min="14363" max="14364" width="6.7109375" style="110" customWidth="1"/>
    <col min="14365" max="14592" width="11.42578125" style="110"/>
    <col min="14593" max="14593" width="19.42578125" style="110" customWidth="1"/>
    <col min="14594" max="14594" width="8.42578125" style="110" customWidth="1"/>
    <col min="14595" max="14595" width="8.140625" style="110" customWidth="1"/>
    <col min="14596" max="14596" width="7.5703125" style="110" customWidth="1"/>
    <col min="14597" max="14597" width="1.7109375" style="110" customWidth="1"/>
    <col min="14598" max="14600" width="6.7109375" style="110" customWidth="1"/>
    <col min="14601" max="14601" width="1.7109375" style="110" customWidth="1"/>
    <col min="14602" max="14604" width="6.7109375" style="110" customWidth="1"/>
    <col min="14605" max="14605" width="1.7109375" style="110" customWidth="1"/>
    <col min="14606" max="14608" width="6.7109375" style="110" customWidth="1"/>
    <col min="14609" max="14609" width="1.7109375" style="110" customWidth="1"/>
    <col min="14610" max="14612" width="6.7109375" style="110" customWidth="1"/>
    <col min="14613" max="14613" width="1.7109375" style="110" customWidth="1"/>
    <col min="14614" max="14616" width="6.7109375" style="110" customWidth="1"/>
    <col min="14617" max="14617" width="1.7109375" style="110" customWidth="1"/>
    <col min="14618" max="14618" width="6.5703125" style="110" customWidth="1"/>
    <col min="14619" max="14620" width="6.7109375" style="110" customWidth="1"/>
    <col min="14621" max="14848" width="11.42578125" style="110"/>
    <col min="14849" max="14849" width="19.42578125" style="110" customWidth="1"/>
    <col min="14850" max="14850" width="8.42578125" style="110" customWidth="1"/>
    <col min="14851" max="14851" width="8.140625" style="110" customWidth="1"/>
    <col min="14852" max="14852" width="7.5703125" style="110" customWidth="1"/>
    <col min="14853" max="14853" width="1.7109375" style="110" customWidth="1"/>
    <col min="14854" max="14856" width="6.7109375" style="110" customWidth="1"/>
    <col min="14857" max="14857" width="1.7109375" style="110" customWidth="1"/>
    <col min="14858" max="14860" width="6.7109375" style="110" customWidth="1"/>
    <col min="14861" max="14861" width="1.7109375" style="110" customWidth="1"/>
    <col min="14862" max="14864" width="6.7109375" style="110" customWidth="1"/>
    <col min="14865" max="14865" width="1.7109375" style="110" customWidth="1"/>
    <col min="14866" max="14868" width="6.7109375" style="110" customWidth="1"/>
    <col min="14869" max="14869" width="1.7109375" style="110" customWidth="1"/>
    <col min="14870" max="14872" width="6.7109375" style="110" customWidth="1"/>
    <col min="14873" max="14873" width="1.7109375" style="110" customWidth="1"/>
    <col min="14874" max="14874" width="6.5703125" style="110" customWidth="1"/>
    <col min="14875" max="14876" width="6.7109375" style="110" customWidth="1"/>
    <col min="14877" max="15104" width="11.42578125" style="110"/>
    <col min="15105" max="15105" width="19.42578125" style="110" customWidth="1"/>
    <col min="15106" max="15106" width="8.42578125" style="110" customWidth="1"/>
    <col min="15107" max="15107" width="8.140625" style="110" customWidth="1"/>
    <col min="15108" max="15108" width="7.5703125" style="110" customWidth="1"/>
    <col min="15109" max="15109" width="1.7109375" style="110" customWidth="1"/>
    <col min="15110" max="15112" width="6.7109375" style="110" customWidth="1"/>
    <col min="15113" max="15113" width="1.7109375" style="110" customWidth="1"/>
    <col min="15114" max="15116" width="6.7109375" style="110" customWidth="1"/>
    <col min="15117" max="15117" width="1.7109375" style="110" customWidth="1"/>
    <col min="15118" max="15120" width="6.7109375" style="110" customWidth="1"/>
    <col min="15121" max="15121" width="1.7109375" style="110" customWidth="1"/>
    <col min="15122" max="15124" width="6.7109375" style="110" customWidth="1"/>
    <col min="15125" max="15125" width="1.7109375" style="110" customWidth="1"/>
    <col min="15126" max="15128" width="6.7109375" style="110" customWidth="1"/>
    <col min="15129" max="15129" width="1.7109375" style="110" customWidth="1"/>
    <col min="15130" max="15130" width="6.5703125" style="110" customWidth="1"/>
    <col min="15131" max="15132" width="6.7109375" style="110" customWidth="1"/>
    <col min="15133" max="15360" width="11.42578125" style="110"/>
    <col min="15361" max="15361" width="19.42578125" style="110" customWidth="1"/>
    <col min="15362" max="15362" width="8.42578125" style="110" customWidth="1"/>
    <col min="15363" max="15363" width="8.140625" style="110" customWidth="1"/>
    <col min="15364" max="15364" width="7.5703125" style="110" customWidth="1"/>
    <col min="15365" max="15365" width="1.7109375" style="110" customWidth="1"/>
    <col min="15366" max="15368" width="6.7109375" style="110" customWidth="1"/>
    <col min="15369" max="15369" width="1.7109375" style="110" customWidth="1"/>
    <col min="15370" max="15372" width="6.7109375" style="110" customWidth="1"/>
    <col min="15373" max="15373" width="1.7109375" style="110" customWidth="1"/>
    <col min="15374" max="15376" width="6.7109375" style="110" customWidth="1"/>
    <col min="15377" max="15377" width="1.7109375" style="110" customWidth="1"/>
    <col min="15378" max="15380" width="6.7109375" style="110" customWidth="1"/>
    <col min="15381" max="15381" width="1.7109375" style="110" customWidth="1"/>
    <col min="15382" max="15384" width="6.7109375" style="110" customWidth="1"/>
    <col min="15385" max="15385" width="1.7109375" style="110" customWidth="1"/>
    <col min="15386" max="15386" width="6.5703125" style="110" customWidth="1"/>
    <col min="15387" max="15388" width="6.7109375" style="110" customWidth="1"/>
    <col min="15389" max="15616" width="11.42578125" style="110"/>
    <col min="15617" max="15617" width="19.42578125" style="110" customWidth="1"/>
    <col min="15618" max="15618" width="8.42578125" style="110" customWidth="1"/>
    <col min="15619" max="15619" width="8.140625" style="110" customWidth="1"/>
    <col min="15620" max="15620" width="7.5703125" style="110" customWidth="1"/>
    <col min="15621" max="15621" width="1.7109375" style="110" customWidth="1"/>
    <col min="15622" max="15624" width="6.7109375" style="110" customWidth="1"/>
    <col min="15625" max="15625" width="1.7109375" style="110" customWidth="1"/>
    <col min="15626" max="15628" width="6.7109375" style="110" customWidth="1"/>
    <col min="15629" max="15629" width="1.7109375" style="110" customWidth="1"/>
    <col min="15630" max="15632" width="6.7109375" style="110" customWidth="1"/>
    <col min="15633" max="15633" width="1.7109375" style="110" customWidth="1"/>
    <col min="15634" max="15636" width="6.7109375" style="110" customWidth="1"/>
    <col min="15637" max="15637" width="1.7109375" style="110" customWidth="1"/>
    <col min="15638" max="15640" width="6.7109375" style="110" customWidth="1"/>
    <col min="15641" max="15641" width="1.7109375" style="110" customWidth="1"/>
    <col min="15642" max="15642" width="6.5703125" style="110" customWidth="1"/>
    <col min="15643" max="15644" width="6.7109375" style="110" customWidth="1"/>
    <col min="15645" max="15872" width="11.42578125" style="110"/>
    <col min="15873" max="15873" width="19.42578125" style="110" customWidth="1"/>
    <col min="15874" max="15874" width="8.42578125" style="110" customWidth="1"/>
    <col min="15875" max="15875" width="8.140625" style="110" customWidth="1"/>
    <col min="15876" max="15876" width="7.5703125" style="110" customWidth="1"/>
    <col min="15877" max="15877" width="1.7109375" style="110" customWidth="1"/>
    <col min="15878" max="15880" width="6.7109375" style="110" customWidth="1"/>
    <col min="15881" max="15881" width="1.7109375" style="110" customWidth="1"/>
    <col min="15882" max="15884" width="6.7109375" style="110" customWidth="1"/>
    <col min="15885" max="15885" width="1.7109375" style="110" customWidth="1"/>
    <col min="15886" max="15888" width="6.7109375" style="110" customWidth="1"/>
    <col min="15889" max="15889" width="1.7109375" style="110" customWidth="1"/>
    <col min="15890" max="15892" width="6.7109375" style="110" customWidth="1"/>
    <col min="15893" max="15893" width="1.7109375" style="110" customWidth="1"/>
    <col min="15894" max="15896" width="6.7109375" style="110" customWidth="1"/>
    <col min="15897" max="15897" width="1.7109375" style="110" customWidth="1"/>
    <col min="15898" max="15898" width="6.5703125" style="110" customWidth="1"/>
    <col min="15899" max="15900" width="6.7109375" style="110" customWidth="1"/>
    <col min="15901" max="16128" width="11.42578125" style="110"/>
    <col min="16129" max="16129" width="19.42578125" style="110" customWidth="1"/>
    <col min="16130" max="16130" width="8.42578125" style="110" customWidth="1"/>
    <col min="16131" max="16131" width="8.140625" style="110" customWidth="1"/>
    <col min="16132" max="16132" width="7.5703125" style="110" customWidth="1"/>
    <col min="16133" max="16133" width="1.7109375" style="110" customWidth="1"/>
    <col min="16134" max="16136" width="6.7109375" style="110" customWidth="1"/>
    <col min="16137" max="16137" width="1.7109375" style="110" customWidth="1"/>
    <col min="16138" max="16140" width="6.7109375" style="110" customWidth="1"/>
    <col min="16141" max="16141" width="1.7109375" style="110" customWidth="1"/>
    <col min="16142" max="16144" width="6.7109375" style="110" customWidth="1"/>
    <col min="16145" max="16145" width="1.7109375" style="110" customWidth="1"/>
    <col min="16146" max="16148" width="6.7109375" style="110" customWidth="1"/>
    <col min="16149" max="16149" width="1.7109375" style="110" customWidth="1"/>
    <col min="16150" max="16152" width="6.7109375" style="110" customWidth="1"/>
    <col min="16153" max="16153" width="1.7109375" style="110" customWidth="1"/>
    <col min="16154" max="16154" width="6.5703125" style="110" customWidth="1"/>
    <col min="16155" max="16156" width="6.7109375" style="110" customWidth="1"/>
    <col min="16157" max="16384" width="11.42578125" style="110"/>
  </cols>
  <sheetData>
    <row r="1" spans="1:33" s="166" customFormat="1" ht="15" customHeight="1" x14ac:dyDescent="0.2">
      <c r="A1" s="308" t="s">
        <v>304</v>
      </c>
      <c r="B1" s="308"/>
      <c r="C1" s="308"/>
      <c r="D1" s="308"/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174"/>
      <c r="AD1" s="174"/>
      <c r="AE1" s="286" t="s">
        <v>362</v>
      </c>
      <c r="AF1" s="286"/>
      <c r="AG1" s="174"/>
    </row>
    <row r="2" spans="1:33" s="166" customFormat="1" ht="15" customHeight="1" x14ac:dyDescent="0.2">
      <c r="A2" s="307" t="s">
        <v>144</v>
      </c>
      <c r="B2" s="307"/>
      <c r="C2" s="307"/>
      <c r="D2" s="307"/>
      <c r="E2" s="307"/>
      <c r="F2" s="307"/>
      <c r="G2" s="307"/>
      <c r="H2" s="307"/>
      <c r="I2" s="307"/>
      <c r="J2" s="307"/>
      <c r="K2" s="307"/>
      <c r="L2" s="307"/>
      <c r="M2" s="307"/>
      <c r="N2" s="307"/>
      <c r="O2" s="307"/>
      <c r="P2" s="307"/>
      <c r="Q2" s="307"/>
      <c r="R2" s="307"/>
      <c r="S2" s="307"/>
      <c r="T2" s="307"/>
      <c r="U2" s="307"/>
      <c r="V2" s="307"/>
      <c r="W2" s="307"/>
      <c r="X2" s="307"/>
      <c r="Y2" s="307"/>
      <c r="Z2" s="307"/>
      <c r="AA2" s="307"/>
      <c r="AB2" s="307"/>
      <c r="AC2" s="174"/>
      <c r="AD2" s="174"/>
      <c r="AE2" s="286"/>
      <c r="AF2" s="286"/>
      <c r="AG2" s="174"/>
    </row>
    <row r="3" spans="1:33" s="166" customFormat="1" ht="15" customHeight="1" x14ac:dyDescent="0.2">
      <c r="A3" s="308" t="s">
        <v>257</v>
      </c>
      <c r="B3" s="308"/>
      <c r="C3" s="308"/>
      <c r="D3" s="308"/>
      <c r="E3" s="308"/>
      <c r="F3" s="308"/>
      <c r="G3" s="308"/>
      <c r="H3" s="308"/>
      <c r="I3" s="308"/>
      <c r="J3" s="308"/>
      <c r="K3" s="308"/>
      <c r="L3" s="308"/>
      <c r="M3" s="308"/>
      <c r="N3" s="308"/>
      <c r="O3" s="308"/>
      <c r="P3" s="308"/>
      <c r="Q3" s="308"/>
      <c r="R3" s="308"/>
      <c r="S3" s="308"/>
      <c r="T3" s="308"/>
      <c r="U3" s="308"/>
      <c r="V3" s="308"/>
      <c r="W3" s="308"/>
      <c r="X3" s="308"/>
      <c r="Y3" s="308"/>
      <c r="Z3" s="308"/>
      <c r="AA3" s="308"/>
      <c r="AB3" s="308"/>
      <c r="AC3" s="174"/>
      <c r="AD3" s="174"/>
      <c r="AE3" s="174"/>
      <c r="AF3" s="174"/>
      <c r="AG3" s="174"/>
    </row>
    <row r="4" spans="1:33" s="166" customFormat="1" ht="15" customHeight="1" x14ac:dyDescent="0.2">
      <c r="A4" s="307" t="s">
        <v>258</v>
      </c>
      <c r="B4" s="307"/>
      <c r="C4" s="307"/>
      <c r="D4" s="307"/>
      <c r="E4" s="307"/>
      <c r="F4" s="307"/>
      <c r="G4" s="307"/>
      <c r="H4" s="307"/>
      <c r="I4" s="307"/>
      <c r="J4" s="307"/>
      <c r="K4" s="307"/>
      <c r="L4" s="307"/>
      <c r="M4" s="307"/>
      <c r="N4" s="307"/>
      <c r="O4" s="307"/>
      <c r="P4" s="307"/>
      <c r="Q4" s="307"/>
      <c r="R4" s="307"/>
      <c r="S4" s="307"/>
      <c r="T4" s="307"/>
      <c r="U4" s="307"/>
      <c r="V4" s="307"/>
      <c r="W4" s="307"/>
      <c r="X4" s="307"/>
      <c r="Y4" s="307"/>
      <c r="Z4" s="307"/>
      <c r="AA4" s="307"/>
      <c r="AB4" s="307"/>
      <c r="AC4" s="174"/>
      <c r="AD4" s="174"/>
      <c r="AE4" s="174"/>
      <c r="AF4" s="174"/>
      <c r="AG4" s="174"/>
    </row>
    <row r="5" spans="1:33" s="166" customFormat="1" ht="15" customHeight="1" x14ac:dyDescent="0.2">
      <c r="A5" s="307" t="s">
        <v>259</v>
      </c>
      <c r="B5" s="307"/>
      <c r="C5" s="307"/>
      <c r="D5" s="307"/>
      <c r="E5" s="307"/>
      <c r="F5" s="307"/>
      <c r="G5" s="307"/>
      <c r="H5" s="307"/>
      <c r="I5" s="307"/>
      <c r="J5" s="307"/>
      <c r="K5" s="307"/>
      <c r="L5" s="307"/>
      <c r="M5" s="307"/>
      <c r="N5" s="307"/>
      <c r="O5" s="307"/>
      <c r="P5" s="307"/>
      <c r="Q5" s="307"/>
      <c r="R5" s="307"/>
      <c r="S5" s="307"/>
      <c r="T5" s="307"/>
      <c r="U5" s="307"/>
      <c r="V5" s="307"/>
      <c r="W5" s="307"/>
      <c r="X5" s="307"/>
      <c r="Y5" s="307"/>
      <c r="Z5" s="307"/>
      <c r="AA5" s="307"/>
      <c r="AB5" s="307"/>
      <c r="AC5" s="174"/>
      <c r="AD5" s="174"/>
      <c r="AE5" s="174"/>
      <c r="AF5" s="174"/>
      <c r="AG5" s="174"/>
    </row>
    <row r="6" spans="1:33" s="166" customFormat="1" ht="15" customHeight="1" thickBot="1" x14ac:dyDescent="0.25">
      <c r="A6" s="122"/>
      <c r="B6" s="137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137"/>
      <c r="Y6" s="137"/>
      <c r="Z6" s="137"/>
      <c r="AA6" s="137"/>
      <c r="AB6" s="137"/>
      <c r="AC6" s="174"/>
      <c r="AD6" s="174"/>
      <c r="AE6" s="174"/>
      <c r="AF6" s="174"/>
      <c r="AG6" s="174"/>
    </row>
    <row r="7" spans="1:33" s="174" customFormat="1" ht="15" customHeight="1" x14ac:dyDescent="0.2">
      <c r="A7" s="305" t="s">
        <v>567</v>
      </c>
      <c r="B7" s="302" t="s">
        <v>19</v>
      </c>
      <c r="C7" s="302"/>
      <c r="D7" s="302"/>
      <c r="E7" s="111"/>
      <c r="F7" s="302" t="s">
        <v>116</v>
      </c>
      <c r="G7" s="302"/>
      <c r="H7" s="302"/>
      <c r="I7" s="111"/>
      <c r="J7" s="302" t="s">
        <v>117</v>
      </c>
      <c r="K7" s="302"/>
      <c r="L7" s="302"/>
      <c r="M7" s="111"/>
      <c r="N7" s="302" t="s">
        <v>118</v>
      </c>
      <c r="O7" s="302"/>
      <c r="P7" s="302"/>
      <c r="Q7" s="111"/>
      <c r="R7" s="302" t="s">
        <v>119</v>
      </c>
      <c r="S7" s="302"/>
      <c r="T7" s="302"/>
      <c r="U7" s="111"/>
      <c r="V7" s="302" t="s">
        <v>120</v>
      </c>
      <c r="W7" s="302"/>
      <c r="X7" s="302"/>
      <c r="Y7" s="111"/>
      <c r="Z7" s="302" t="s">
        <v>121</v>
      </c>
      <c r="AA7" s="302"/>
      <c r="AB7" s="302"/>
    </row>
    <row r="8" spans="1:33" s="174" customFormat="1" ht="15" customHeight="1" thickBot="1" x14ac:dyDescent="0.25">
      <c r="A8" s="306"/>
      <c r="B8" s="112" t="s">
        <v>70</v>
      </c>
      <c r="C8" s="112" t="s">
        <v>71</v>
      </c>
      <c r="D8" s="112" t="s">
        <v>72</v>
      </c>
      <c r="E8" s="113"/>
      <c r="F8" s="112" t="s">
        <v>70</v>
      </c>
      <c r="G8" s="112" t="s">
        <v>71</v>
      </c>
      <c r="H8" s="112" t="s">
        <v>72</v>
      </c>
      <c r="I8" s="113"/>
      <c r="J8" s="112" t="s">
        <v>70</v>
      </c>
      <c r="K8" s="112" t="s">
        <v>71</v>
      </c>
      <c r="L8" s="112" t="s">
        <v>72</v>
      </c>
      <c r="M8" s="113"/>
      <c r="N8" s="112" t="s">
        <v>70</v>
      </c>
      <c r="O8" s="112" t="s">
        <v>71</v>
      </c>
      <c r="P8" s="112" t="s">
        <v>72</v>
      </c>
      <c r="Q8" s="113"/>
      <c r="R8" s="112" t="s">
        <v>70</v>
      </c>
      <c r="S8" s="112" t="s">
        <v>71</v>
      </c>
      <c r="T8" s="112" t="s">
        <v>72</v>
      </c>
      <c r="U8" s="113"/>
      <c r="V8" s="112" t="s">
        <v>70</v>
      </c>
      <c r="W8" s="112" t="s">
        <v>71</v>
      </c>
      <c r="X8" s="112" t="s">
        <v>72</v>
      </c>
      <c r="Y8" s="113"/>
      <c r="Z8" s="112" t="s">
        <v>70</v>
      </c>
      <c r="AA8" s="112" t="s">
        <v>71</v>
      </c>
      <c r="AB8" s="112" t="s">
        <v>72</v>
      </c>
    </row>
    <row r="9" spans="1:33" s="126" customFormat="1" ht="15" customHeight="1" x14ac:dyDescent="0.25">
      <c r="A9" s="178"/>
      <c r="B9" s="115"/>
      <c r="C9" s="115"/>
      <c r="D9" s="115"/>
      <c r="E9" s="116"/>
      <c r="F9" s="115"/>
      <c r="G9" s="115"/>
      <c r="H9" s="115"/>
      <c r="I9" s="116"/>
      <c r="J9" s="115"/>
      <c r="K9" s="115"/>
      <c r="L9" s="115"/>
      <c r="M9" s="116"/>
      <c r="N9" s="115"/>
      <c r="O9" s="115"/>
      <c r="P9" s="115"/>
      <c r="Q9" s="116"/>
      <c r="R9" s="115"/>
      <c r="S9" s="115"/>
      <c r="T9" s="115"/>
      <c r="U9" s="116"/>
      <c r="V9" s="115"/>
      <c r="W9" s="115"/>
      <c r="X9" s="115"/>
      <c r="Y9" s="116"/>
      <c r="Z9" s="115"/>
      <c r="AA9" s="115"/>
      <c r="AB9" s="115"/>
      <c r="AC9" s="110"/>
      <c r="AD9" s="110"/>
      <c r="AE9" s="110"/>
      <c r="AF9" s="110"/>
      <c r="AG9" s="110"/>
    </row>
    <row r="10" spans="1:33" s="126" customFormat="1" ht="15" customHeight="1" x14ac:dyDescent="0.25">
      <c r="A10" s="301" t="s">
        <v>570</v>
      </c>
      <c r="B10" s="301" t="s">
        <v>76</v>
      </c>
      <c r="C10" s="301"/>
      <c r="D10" s="301"/>
      <c r="E10" s="301"/>
      <c r="F10" s="301"/>
      <c r="G10" s="301"/>
      <c r="H10" s="301"/>
      <c r="I10" s="301"/>
      <c r="J10" s="301"/>
      <c r="K10" s="301"/>
      <c r="L10" s="301"/>
      <c r="M10" s="301"/>
      <c r="N10" s="301"/>
      <c r="O10" s="301"/>
      <c r="P10" s="301"/>
      <c r="Q10" s="301"/>
      <c r="R10" s="301"/>
      <c r="S10" s="301"/>
      <c r="T10" s="301"/>
      <c r="U10" s="301"/>
      <c r="V10" s="301"/>
      <c r="W10" s="301"/>
      <c r="X10" s="301"/>
      <c r="Y10" s="301"/>
      <c r="Z10" s="301"/>
      <c r="AA10" s="301"/>
      <c r="AB10" s="301"/>
      <c r="AC10" s="110"/>
      <c r="AD10" s="110"/>
      <c r="AE10" s="110"/>
      <c r="AF10" s="110"/>
      <c r="AG10" s="110"/>
    </row>
    <row r="11" spans="1:33" s="126" customFormat="1" ht="15" customHeight="1" x14ac:dyDescent="0.25">
      <c r="A11" s="114"/>
      <c r="B11" s="115"/>
      <c r="C11" s="115"/>
      <c r="D11" s="115"/>
      <c r="E11" s="115"/>
      <c r="F11" s="115"/>
      <c r="G11" s="115"/>
      <c r="H11" s="115"/>
      <c r="I11" s="115"/>
      <c r="J11" s="115"/>
      <c r="K11" s="115"/>
      <c r="L11" s="115"/>
      <c r="M11" s="115"/>
      <c r="N11" s="115"/>
      <c r="O11" s="115"/>
      <c r="P11" s="115"/>
      <c r="Q11" s="115"/>
      <c r="R11" s="115"/>
      <c r="S11" s="115"/>
      <c r="T11" s="115"/>
      <c r="U11" s="115"/>
      <c r="V11" s="115"/>
      <c r="W11" s="115"/>
      <c r="X11" s="115"/>
      <c r="Y11" s="115"/>
      <c r="Z11" s="115"/>
      <c r="AA11" s="115"/>
      <c r="AB11" s="115"/>
      <c r="AC11" s="110"/>
      <c r="AD11" s="110"/>
      <c r="AE11" s="110"/>
      <c r="AF11" s="110"/>
      <c r="AG11" s="110"/>
    </row>
    <row r="12" spans="1:33" s="126" customFormat="1" ht="15" customHeight="1" x14ac:dyDescent="0.25">
      <c r="A12" s="138" t="s">
        <v>19</v>
      </c>
      <c r="B12" s="155">
        <f t="shared" ref="B12:D13" si="0">+B18+B24</f>
        <v>129540</v>
      </c>
      <c r="C12" s="155">
        <f t="shared" si="0"/>
        <v>59954</v>
      </c>
      <c r="D12" s="155">
        <f t="shared" si="0"/>
        <v>69586</v>
      </c>
      <c r="E12" s="155"/>
      <c r="F12" s="155">
        <f t="shared" ref="F12:H14" si="1">+F18+F24</f>
        <v>32656</v>
      </c>
      <c r="G12" s="155">
        <f t="shared" si="1"/>
        <v>15670</v>
      </c>
      <c r="H12" s="155">
        <f t="shared" si="1"/>
        <v>16986</v>
      </c>
      <c r="I12" s="155"/>
      <c r="J12" s="155">
        <f t="shared" ref="J12:L14" si="2">+J18+J24</f>
        <v>26518</v>
      </c>
      <c r="K12" s="155">
        <f t="shared" si="2"/>
        <v>12370</v>
      </c>
      <c r="L12" s="155">
        <f t="shared" si="2"/>
        <v>14148</v>
      </c>
      <c r="M12" s="155"/>
      <c r="N12" s="155">
        <f t="shared" ref="N12:P14" si="3">+N18+N24</f>
        <v>26045</v>
      </c>
      <c r="O12" s="155">
        <f t="shared" si="3"/>
        <v>11920</v>
      </c>
      <c r="P12" s="155">
        <f t="shared" si="3"/>
        <v>14125</v>
      </c>
      <c r="Q12" s="155"/>
      <c r="R12" s="155">
        <f t="shared" ref="R12:T14" si="4">+R18+R24</f>
        <v>20262</v>
      </c>
      <c r="S12" s="155">
        <f t="shared" si="4"/>
        <v>9067</v>
      </c>
      <c r="T12" s="155">
        <f t="shared" si="4"/>
        <v>11195</v>
      </c>
      <c r="U12" s="155"/>
      <c r="V12" s="155">
        <f t="shared" ref="V12:X14" si="5">+V18+V24</f>
        <v>23548</v>
      </c>
      <c r="W12" s="155">
        <f t="shared" si="5"/>
        <v>10712</v>
      </c>
      <c r="X12" s="155">
        <f t="shared" si="5"/>
        <v>12836</v>
      </c>
      <c r="Y12" s="155"/>
      <c r="Z12" s="155">
        <f t="shared" ref="Z12:AB14" si="6">+Z18+Z24</f>
        <v>511</v>
      </c>
      <c r="AA12" s="155">
        <f t="shared" si="6"/>
        <v>215</v>
      </c>
      <c r="AB12" s="155">
        <f t="shared" si="6"/>
        <v>296</v>
      </c>
      <c r="AC12" s="110"/>
      <c r="AD12" s="110"/>
      <c r="AE12" s="110"/>
      <c r="AF12" s="110"/>
      <c r="AG12" s="110"/>
    </row>
    <row r="13" spans="1:33" s="126" customFormat="1" ht="15" customHeight="1" x14ac:dyDescent="0.25">
      <c r="A13" s="118" t="s">
        <v>73</v>
      </c>
      <c r="B13" s="117">
        <f t="shared" si="0"/>
        <v>100198</v>
      </c>
      <c r="C13" s="117">
        <f t="shared" si="0"/>
        <v>46292</v>
      </c>
      <c r="D13" s="117">
        <f t="shared" si="0"/>
        <v>53906</v>
      </c>
      <c r="E13" s="117"/>
      <c r="F13" s="117">
        <f t="shared" si="1"/>
        <v>26390</v>
      </c>
      <c r="G13" s="117">
        <f t="shared" si="1"/>
        <v>12683</v>
      </c>
      <c r="H13" s="117">
        <f t="shared" si="1"/>
        <v>13707</v>
      </c>
      <c r="I13" s="117"/>
      <c r="J13" s="117">
        <f t="shared" si="2"/>
        <v>20795</v>
      </c>
      <c r="K13" s="117">
        <f t="shared" si="2"/>
        <v>9757</v>
      </c>
      <c r="L13" s="117">
        <f t="shared" si="2"/>
        <v>11038</v>
      </c>
      <c r="M13" s="117"/>
      <c r="N13" s="117">
        <f t="shared" si="3"/>
        <v>20034</v>
      </c>
      <c r="O13" s="117">
        <f t="shared" si="3"/>
        <v>9146</v>
      </c>
      <c r="P13" s="117">
        <f t="shared" si="3"/>
        <v>10888</v>
      </c>
      <c r="Q13" s="117"/>
      <c r="R13" s="117">
        <f t="shared" si="4"/>
        <v>15005</v>
      </c>
      <c r="S13" s="117">
        <f t="shared" si="4"/>
        <v>6642</v>
      </c>
      <c r="T13" s="117">
        <f t="shared" si="4"/>
        <v>8363</v>
      </c>
      <c r="U13" s="117"/>
      <c r="V13" s="117">
        <f t="shared" si="5"/>
        <v>17749</v>
      </c>
      <c r="W13" s="117">
        <f t="shared" si="5"/>
        <v>7956</v>
      </c>
      <c r="X13" s="117">
        <f t="shared" si="5"/>
        <v>9793</v>
      </c>
      <c r="Y13" s="117"/>
      <c r="Z13" s="117">
        <f t="shared" si="6"/>
        <v>225</v>
      </c>
      <c r="AA13" s="117">
        <f t="shared" si="6"/>
        <v>108</v>
      </c>
      <c r="AB13" s="117">
        <f t="shared" si="6"/>
        <v>117</v>
      </c>
      <c r="AC13" s="110"/>
      <c r="AD13" s="110"/>
      <c r="AE13" s="110"/>
      <c r="AF13" s="110"/>
      <c r="AG13" s="110"/>
    </row>
    <row r="14" spans="1:33" s="126" customFormat="1" ht="15" customHeight="1" x14ac:dyDescent="0.25">
      <c r="A14" s="118" t="s">
        <v>74</v>
      </c>
      <c r="B14" s="117">
        <f>+B20+B26</f>
        <v>22198</v>
      </c>
      <c r="C14" s="117">
        <f>+C20+C26</f>
        <v>10731</v>
      </c>
      <c r="D14" s="117">
        <f>+D20+D26</f>
        <v>11467</v>
      </c>
      <c r="E14" s="117"/>
      <c r="F14" s="117">
        <f t="shared" si="1"/>
        <v>4662</v>
      </c>
      <c r="G14" s="117">
        <f t="shared" si="1"/>
        <v>2299</v>
      </c>
      <c r="H14" s="117">
        <f t="shared" si="1"/>
        <v>2363</v>
      </c>
      <c r="I14" s="117"/>
      <c r="J14" s="117">
        <f t="shared" si="2"/>
        <v>4320</v>
      </c>
      <c r="K14" s="117">
        <f t="shared" si="2"/>
        <v>2052</v>
      </c>
      <c r="L14" s="117">
        <f t="shared" si="2"/>
        <v>2268</v>
      </c>
      <c r="M14" s="117"/>
      <c r="N14" s="117">
        <f t="shared" si="3"/>
        <v>4530</v>
      </c>
      <c r="O14" s="117">
        <f t="shared" si="3"/>
        <v>2162</v>
      </c>
      <c r="P14" s="117">
        <f t="shared" si="3"/>
        <v>2368</v>
      </c>
      <c r="Q14" s="117"/>
      <c r="R14" s="117">
        <f t="shared" si="4"/>
        <v>4023</v>
      </c>
      <c r="S14" s="117">
        <f t="shared" si="4"/>
        <v>1946</v>
      </c>
      <c r="T14" s="117">
        <f t="shared" si="4"/>
        <v>2077</v>
      </c>
      <c r="U14" s="117"/>
      <c r="V14" s="117">
        <f t="shared" si="5"/>
        <v>4377</v>
      </c>
      <c r="W14" s="117">
        <f t="shared" si="5"/>
        <v>2165</v>
      </c>
      <c r="X14" s="117">
        <f t="shared" si="5"/>
        <v>2212</v>
      </c>
      <c r="Y14" s="117"/>
      <c r="Z14" s="117">
        <f t="shared" si="6"/>
        <v>286</v>
      </c>
      <c r="AA14" s="117">
        <f t="shared" si="6"/>
        <v>107</v>
      </c>
      <c r="AB14" s="117">
        <f t="shared" si="6"/>
        <v>179</v>
      </c>
      <c r="AC14" s="110"/>
      <c r="AD14" s="110"/>
      <c r="AE14" s="110"/>
      <c r="AF14" s="110"/>
      <c r="AG14" s="110"/>
    </row>
    <row r="15" spans="1:33" s="126" customFormat="1" ht="15" customHeight="1" x14ac:dyDescent="0.25">
      <c r="A15" s="118" t="s">
        <v>267</v>
      </c>
      <c r="B15" s="117">
        <f>+B21</f>
        <v>7144</v>
      </c>
      <c r="C15" s="117">
        <f>+C21</f>
        <v>2931</v>
      </c>
      <c r="D15" s="117">
        <f>+D21</f>
        <v>4213</v>
      </c>
      <c r="E15" s="117"/>
      <c r="F15" s="117">
        <f>+F21</f>
        <v>1604</v>
      </c>
      <c r="G15" s="117">
        <f>+G21</f>
        <v>688</v>
      </c>
      <c r="H15" s="117">
        <f>+H21</f>
        <v>916</v>
      </c>
      <c r="I15" s="117"/>
      <c r="J15" s="117">
        <f>+J21</f>
        <v>1403</v>
      </c>
      <c r="K15" s="117">
        <f>+K21</f>
        <v>561</v>
      </c>
      <c r="L15" s="117">
        <f>+L21</f>
        <v>842</v>
      </c>
      <c r="M15" s="117"/>
      <c r="N15" s="117">
        <f>+N21</f>
        <v>1481</v>
      </c>
      <c r="O15" s="117">
        <f>+O21</f>
        <v>612</v>
      </c>
      <c r="P15" s="117">
        <f>+P21</f>
        <v>869</v>
      </c>
      <c r="Q15" s="117"/>
      <c r="R15" s="117">
        <f>+R21</f>
        <v>1234</v>
      </c>
      <c r="S15" s="117">
        <f>+S21</f>
        <v>479</v>
      </c>
      <c r="T15" s="117">
        <f>+T21</f>
        <v>755</v>
      </c>
      <c r="U15" s="117"/>
      <c r="V15" s="117">
        <f>+V21</f>
        <v>1422</v>
      </c>
      <c r="W15" s="117">
        <f>+W21</f>
        <v>591</v>
      </c>
      <c r="X15" s="117">
        <f>+X21</f>
        <v>831</v>
      </c>
      <c r="Y15" s="117"/>
      <c r="Z15" s="117">
        <f>+Z21</f>
        <v>0</v>
      </c>
      <c r="AA15" s="117">
        <f>+AA21</f>
        <v>0</v>
      </c>
      <c r="AB15" s="117">
        <f>+AB21</f>
        <v>0</v>
      </c>
      <c r="AC15" s="110"/>
      <c r="AD15" s="110"/>
      <c r="AE15" s="110"/>
      <c r="AF15" s="110"/>
      <c r="AG15" s="110"/>
    </row>
    <row r="16" spans="1:33" s="126" customFormat="1" ht="15" customHeight="1" x14ac:dyDescent="0.25">
      <c r="A16" s="114"/>
      <c r="B16" s="119"/>
      <c r="C16" s="119"/>
      <c r="D16" s="119"/>
      <c r="E16" s="119"/>
      <c r="F16" s="119"/>
      <c r="G16" s="119"/>
      <c r="H16" s="119"/>
      <c r="I16" s="119"/>
      <c r="J16" s="119"/>
      <c r="K16" s="119"/>
      <c r="L16" s="119"/>
      <c r="M16" s="119"/>
      <c r="N16" s="119"/>
      <c r="O16" s="119"/>
      <c r="P16" s="119"/>
      <c r="Q16" s="119"/>
      <c r="R16" s="119"/>
      <c r="S16" s="119"/>
      <c r="T16" s="119"/>
      <c r="U16" s="119"/>
      <c r="V16" s="119"/>
      <c r="W16" s="119"/>
      <c r="X16" s="119"/>
      <c r="Y16" s="119"/>
      <c r="Z16" s="119"/>
      <c r="AA16" s="119"/>
      <c r="AB16" s="119"/>
      <c r="AC16" s="110"/>
      <c r="AD16" s="110"/>
      <c r="AE16" s="110"/>
      <c r="AF16" s="110"/>
      <c r="AG16" s="110"/>
    </row>
    <row r="17" spans="1:33" s="126" customFormat="1" ht="15" customHeight="1" x14ac:dyDescent="0.25">
      <c r="A17" s="138" t="s">
        <v>568</v>
      </c>
      <c r="B17" s="119"/>
      <c r="C17" s="119"/>
      <c r="D17" s="119"/>
      <c r="E17" s="120"/>
      <c r="F17" s="119"/>
      <c r="G17" s="119"/>
      <c r="H17" s="119"/>
      <c r="I17" s="120"/>
      <c r="J17" s="119"/>
      <c r="K17" s="119"/>
      <c r="L17" s="119"/>
      <c r="M17" s="120"/>
      <c r="N17" s="119"/>
      <c r="O17" s="119"/>
      <c r="P17" s="119"/>
      <c r="Q17" s="120"/>
      <c r="R17" s="119"/>
      <c r="S17" s="119"/>
      <c r="T17" s="119"/>
      <c r="U17" s="120"/>
      <c r="V17" s="119"/>
      <c r="W17" s="119"/>
      <c r="X17" s="119"/>
      <c r="Y17" s="120"/>
      <c r="Z17" s="119"/>
      <c r="AA17" s="119"/>
      <c r="AB17" s="119"/>
      <c r="AC17" s="110"/>
      <c r="AD17" s="110"/>
      <c r="AE17" s="110"/>
      <c r="AF17" s="110"/>
      <c r="AG17" s="110"/>
    </row>
    <row r="18" spans="1:33" s="126" customFormat="1" ht="15" customHeight="1" x14ac:dyDescent="0.25">
      <c r="A18" s="139" t="s">
        <v>19</v>
      </c>
      <c r="B18" s="155">
        <f>SUM(B19:B21)</f>
        <v>101683</v>
      </c>
      <c r="C18" s="155">
        <f>SUM(C19:C21)</f>
        <v>47157</v>
      </c>
      <c r="D18" s="155">
        <f>SUM(D19:D21)</f>
        <v>54526</v>
      </c>
      <c r="E18" s="155"/>
      <c r="F18" s="155">
        <f>SUM(F19:F21)</f>
        <v>25175</v>
      </c>
      <c r="G18" s="155">
        <f>SUM(G19:G21)</f>
        <v>12120</v>
      </c>
      <c r="H18" s="155">
        <f>SUM(H19:H21)</f>
        <v>13055</v>
      </c>
      <c r="I18" s="176"/>
      <c r="J18" s="155">
        <f>SUM(J19:J21)</f>
        <v>20703</v>
      </c>
      <c r="K18" s="155">
        <f>SUM(K19:K21)</f>
        <v>9643</v>
      </c>
      <c r="L18" s="155">
        <f>SUM(L19:L21)</f>
        <v>11060</v>
      </c>
      <c r="M18" s="176"/>
      <c r="N18" s="155">
        <f>SUM(N19:N21)</f>
        <v>20476</v>
      </c>
      <c r="O18" s="155">
        <f>SUM(O19:O21)</f>
        <v>9383</v>
      </c>
      <c r="P18" s="155">
        <f>SUM(P19:P21)</f>
        <v>11093</v>
      </c>
      <c r="Q18" s="176"/>
      <c r="R18" s="155">
        <f>SUM(R19:R21)</f>
        <v>15939</v>
      </c>
      <c r="S18" s="155">
        <f>SUM(S19:S21)</f>
        <v>7166</v>
      </c>
      <c r="T18" s="155">
        <f>SUM(T19:T21)</f>
        <v>8773</v>
      </c>
      <c r="U18" s="176"/>
      <c r="V18" s="155">
        <f>SUM(V19:V21)</f>
        <v>18881</v>
      </c>
      <c r="W18" s="155">
        <f>SUM(W19:W21)</f>
        <v>8631</v>
      </c>
      <c r="X18" s="155">
        <f>SUM(X19:X21)</f>
        <v>10250</v>
      </c>
      <c r="Y18" s="176"/>
      <c r="Z18" s="155">
        <f>SUM(Z19:Z21)</f>
        <v>509</v>
      </c>
      <c r="AA18" s="155">
        <f>SUM(AA19:AA21)</f>
        <v>214</v>
      </c>
      <c r="AB18" s="155">
        <f>SUM(AB19:AB21)</f>
        <v>295</v>
      </c>
      <c r="AC18" s="110"/>
      <c r="AD18" s="110"/>
      <c r="AE18" s="110"/>
      <c r="AF18" s="110"/>
      <c r="AG18" s="110"/>
    </row>
    <row r="19" spans="1:33" ht="15" customHeight="1" x14ac:dyDescent="0.25">
      <c r="A19" s="118" t="s">
        <v>73</v>
      </c>
      <c r="B19" s="121">
        <v>72951</v>
      </c>
      <c r="C19" s="121">
        <v>33795</v>
      </c>
      <c r="D19" s="121">
        <v>39156</v>
      </c>
      <c r="E19" s="121"/>
      <c r="F19" s="121">
        <v>19038</v>
      </c>
      <c r="G19" s="121">
        <v>9194</v>
      </c>
      <c r="H19" s="121">
        <v>9844</v>
      </c>
      <c r="I19" s="121"/>
      <c r="J19" s="121">
        <v>15103</v>
      </c>
      <c r="K19" s="121">
        <v>7100</v>
      </c>
      <c r="L19" s="121">
        <v>8003</v>
      </c>
      <c r="M19" s="121"/>
      <c r="N19" s="121">
        <v>14595</v>
      </c>
      <c r="O19" s="121">
        <v>6666</v>
      </c>
      <c r="P19" s="121">
        <v>7929</v>
      </c>
      <c r="Q19" s="121"/>
      <c r="R19" s="121">
        <v>10788</v>
      </c>
      <c r="S19" s="121">
        <v>4802</v>
      </c>
      <c r="T19" s="121">
        <v>5986</v>
      </c>
      <c r="U19" s="121"/>
      <c r="V19" s="121">
        <v>13204</v>
      </c>
      <c r="W19" s="121">
        <v>5926</v>
      </c>
      <c r="X19" s="121">
        <v>7278</v>
      </c>
      <c r="Y19" s="121"/>
      <c r="Z19" s="121">
        <v>223</v>
      </c>
      <c r="AA19" s="121">
        <v>107</v>
      </c>
      <c r="AB19" s="121">
        <v>116</v>
      </c>
    </row>
    <row r="20" spans="1:33" ht="15" customHeight="1" x14ac:dyDescent="0.25">
      <c r="A20" s="118" t="s">
        <v>74</v>
      </c>
      <c r="B20" s="121">
        <v>21588</v>
      </c>
      <c r="C20" s="121">
        <v>10431</v>
      </c>
      <c r="D20" s="121">
        <v>11157</v>
      </c>
      <c r="E20" s="121"/>
      <c r="F20" s="121">
        <v>4533</v>
      </c>
      <c r="G20" s="121">
        <v>2238</v>
      </c>
      <c r="H20" s="121">
        <v>2295</v>
      </c>
      <c r="I20" s="121"/>
      <c r="J20" s="121">
        <v>4197</v>
      </c>
      <c r="K20" s="121">
        <v>1982</v>
      </c>
      <c r="L20" s="121">
        <v>2215</v>
      </c>
      <c r="M20" s="121"/>
      <c r="N20" s="121">
        <v>4400</v>
      </c>
      <c r="O20" s="121">
        <v>2105</v>
      </c>
      <c r="P20" s="121">
        <v>2295</v>
      </c>
      <c r="Q20" s="121"/>
      <c r="R20" s="121">
        <v>3917</v>
      </c>
      <c r="S20" s="121">
        <v>1885</v>
      </c>
      <c r="T20" s="121">
        <v>2032</v>
      </c>
      <c r="U20" s="121"/>
      <c r="V20" s="121">
        <v>4255</v>
      </c>
      <c r="W20" s="121">
        <v>2114</v>
      </c>
      <c r="X20" s="121">
        <v>2141</v>
      </c>
      <c r="Y20" s="121"/>
      <c r="Z20" s="121">
        <v>286</v>
      </c>
      <c r="AA20" s="121">
        <v>107</v>
      </c>
      <c r="AB20" s="121">
        <v>179</v>
      </c>
    </row>
    <row r="21" spans="1:33" ht="15" customHeight="1" x14ac:dyDescent="0.25">
      <c r="A21" s="118" t="s">
        <v>267</v>
      </c>
      <c r="B21" s="121">
        <v>7144</v>
      </c>
      <c r="C21" s="121">
        <v>2931</v>
      </c>
      <c r="D21" s="121">
        <v>4213</v>
      </c>
      <c r="E21" s="121"/>
      <c r="F21" s="121">
        <v>1604</v>
      </c>
      <c r="G21" s="121">
        <v>688</v>
      </c>
      <c r="H21" s="121">
        <v>916</v>
      </c>
      <c r="I21" s="121"/>
      <c r="J21" s="121">
        <v>1403</v>
      </c>
      <c r="K21" s="121">
        <v>561</v>
      </c>
      <c r="L21" s="121">
        <v>842</v>
      </c>
      <c r="M21" s="121"/>
      <c r="N21" s="121">
        <v>1481</v>
      </c>
      <c r="O21" s="121">
        <v>612</v>
      </c>
      <c r="P21" s="121">
        <v>869</v>
      </c>
      <c r="Q21" s="121"/>
      <c r="R21" s="121">
        <v>1234</v>
      </c>
      <c r="S21" s="121">
        <v>479</v>
      </c>
      <c r="T21" s="121">
        <v>755</v>
      </c>
      <c r="U21" s="121"/>
      <c r="V21" s="121">
        <v>1422</v>
      </c>
      <c r="W21" s="121">
        <v>591</v>
      </c>
      <c r="X21" s="121">
        <v>831</v>
      </c>
      <c r="Y21" s="121"/>
      <c r="Z21" s="121">
        <v>0</v>
      </c>
      <c r="AA21" s="121">
        <v>0</v>
      </c>
      <c r="AB21" s="121">
        <v>0</v>
      </c>
    </row>
    <row r="22" spans="1:33" ht="15" customHeight="1" x14ac:dyDescent="0.25">
      <c r="A22" s="118"/>
      <c r="B22" s="121"/>
      <c r="C22" s="121"/>
      <c r="D22" s="121"/>
      <c r="E22" s="121"/>
      <c r="F22" s="121"/>
      <c r="G22" s="121"/>
      <c r="H22" s="121"/>
      <c r="I22" s="121"/>
      <c r="J22" s="121"/>
      <c r="K22" s="121"/>
      <c r="L22" s="121"/>
      <c r="M22" s="121"/>
      <c r="N22" s="121"/>
      <c r="O22" s="121"/>
      <c r="P22" s="121"/>
      <c r="Q22" s="121"/>
      <c r="R22" s="121"/>
      <c r="S22" s="121"/>
      <c r="T22" s="121"/>
      <c r="U22" s="121"/>
      <c r="V22" s="121"/>
      <c r="W22" s="121"/>
      <c r="X22" s="121"/>
      <c r="Y22" s="121"/>
      <c r="Z22" s="121"/>
      <c r="AA22" s="121"/>
      <c r="AB22" s="121"/>
    </row>
    <row r="23" spans="1:33" ht="15" customHeight="1" x14ac:dyDescent="0.25">
      <c r="A23" s="127" t="s">
        <v>569</v>
      </c>
      <c r="B23" s="121"/>
      <c r="C23" s="121"/>
      <c r="D23" s="121"/>
      <c r="E23" s="121"/>
      <c r="F23" s="121"/>
      <c r="G23" s="121"/>
      <c r="H23" s="121"/>
      <c r="I23" s="121"/>
      <c r="J23" s="121"/>
      <c r="K23" s="121"/>
      <c r="L23" s="121"/>
      <c r="M23" s="121"/>
      <c r="N23" s="121"/>
      <c r="O23" s="121"/>
      <c r="P23" s="121"/>
      <c r="Q23" s="121"/>
      <c r="R23" s="121"/>
      <c r="S23" s="121"/>
      <c r="T23" s="121"/>
      <c r="U23" s="121"/>
      <c r="V23" s="121"/>
      <c r="W23" s="121"/>
      <c r="X23" s="121"/>
      <c r="Y23" s="121"/>
      <c r="Z23" s="121"/>
      <c r="AA23" s="121"/>
      <c r="AB23" s="121"/>
    </row>
    <row r="24" spans="1:33" s="126" customFormat="1" ht="15" customHeight="1" x14ac:dyDescent="0.25">
      <c r="A24" s="139" t="s">
        <v>19</v>
      </c>
      <c r="B24" s="155">
        <f>SUM(B25:B28)</f>
        <v>27857</v>
      </c>
      <c r="C24" s="155">
        <f>SUM(C25:C28)</f>
        <v>12797</v>
      </c>
      <c r="D24" s="155">
        <f>SUM(D25:D28)</f>
        <v>15060</v>
      </c>
      <c r="E24" s="155"/>
      <c r="F24" s="155">
        <f>SUM(F25:F28)</f>
        <v>7481</v>
      </c>
      <c r="G24" s="155">
        <f>SUM(G25:G28)</f>
        <v>3550</v>
      </c>
      <c r="H24" s="155">
        <f>SUM(H25:H28)</f>
        <v>3931</v>
      </c>
      <c r="I24" s="176"/>
      <c r="J24" s="155">
        <f>SUM(J25:J28)</f>
        <v>5815</v>
      </c>
      <c r="K24" s="155">
        <f>SUM(K25:K28)</f>
        <v>2727</v>
      </c>
      <c r="L24" s="155">
        <f>SUM(L25:L28)</f>
        <v>3088</v>
      </c>
      <c r="M24" s="176"/>
      <c r="N24" s="155">
        <f>SUM(N25:N28)</f>
        <v>5569</v>
      </c>
      <c r="O24" s="155">
        <f>SUM(O25:O28)</f>
        <v>2537</v>
      </c>
      <c r="P24" s="155">
        <f>SUM(P25:P28)</f>
        <v>3032</v>
      </c>
      <c r="Q24" s="176"/>
      <c r="R24" s="155">
        <f>SUM(R25:R28)</f>
        <v>4323</v>
      </c>
      <c r="S24" s="155">
        <f>SUM(S25:S28)</f>
        <v>1901</v>
      </c>
      <c r="T24" s="155">
        <f>SUM(T25:T28)</f>
        <v>2422</v>
      </c>
      <c r="U24" s="176"/>
      <c r="V24" s="155">
        <f>SUM(V25:V28)</f>
        <v>4667</v>
      </c>
      <c r="W24" s="155">
        <f>SUM(W25:W28)</f>
        <v>2081</v>
      </c>
      <c r="X24" s="155">
        <f>SUM(X25:X28)</f>
        <v>2586</v>
      </c>
      <c r="Y24" s="176"/>
      <c r="Z24" s="155">
        <f>SUM(Z25:Z28)</f>
        <v>2</v>
      </c>
      <c r="AA24" s="155">
        <f>SUM(AA25:AA28)</f>
        <v>1</v>
      </c>
      <c r="AB24" s="155">
        <f>SUM(AB25:AB28)</f>
        <v>1</v>
      </c>
      <c r="AC24" s="110"/>
      <c r="AD24" s="110"/>
      <c r="AE24" s="110"/>
      <c r="AF24" s="110"/>
      <c r="AG24" s="110"/>
    </row>
    <row r="25" spans="1:33" ht="15" customHeight="1" x14ac:dyDescent="0.25">
      <c r="A25" s="118" t="s">
        <v>73</v>
      </c>
      <c r="B25" s="121">
        <v>27247</v>
      </c>
      <c r="C25" s="121">
        <v>12497</v>
      </c>
      <c r="D25" s="121">
        <v>14750</v>
      </c>
      <c r="E25" s="121"/>
      <c r="F25" s="121">
        <v>7352</v>
      </c>
      <c r="G25" s="121">
        <v>3489</v>
      </c>
      <c r="H25" s="121">
        <v>3863</v>
      </c>
      <c r="I25" s="121"/>
      <c r="J25" s="121">
        <v>5692</v>
      </c>
      <c r="K25" s="121">
        <v>2657</v>
      </c>
      <c r="L25" s="121">
        <v>3035</v>
      </c>
      <c r="M25" s="121"/>
      <c r="N25" s="121">
        <v>5439</v>
      </c>
      <c r="O25" s="121">
        <v>2480</v>
      </c>
      <c r="P25" s="121">
        <v>2959</v>
      </c>
      <c r="Q25" s="121"/>
      <c r="R25" s="121">
        <v>4217</v>
      </c>
      <c r="S25" s="121">
        <v>1840</v>
      </c>
      <c r="T25" s="121">
        <v>2377</v>
      </c>
      <c r="U25" s="121"/>
      <c r="V25" s="121">
        <v>4545</v>
      </c>
      <c r="W25" s="121">
        <v>2030</v>
      </c>
      <c r="X25" s="121">
        <v>2515</v>
      </c>
      <c r="Y25" s="121"/>
      <c r="Z25" s="121">
        <v>2</v>
      </c>
      <c r="AA25" s="121">
        <v>1</v>
      </c>
      <c r="AB25" s="121">
        <v>1</v>
      </c>
    </row>
    <row r="26" spans="1:33" ht="15" customHeight="1" x14ac:dyDescent="0.25">
      <c r="A26" s="118" t="s">
        <v>74</v>
      </c>
      <c r="B26" s="121">
        <v>610</v>
      </c>
      <c r="C26" s="121">
        <v>300</v>
      </c>
      <c r="D26" s="121">
        <v>310</v>
      </c>
      <c r="E26" s="121"/>
      <c r="F26" s="121">
        <v>129</v>
      </c>
      <c r="G26" s="121">
        <v>61</v>
      </c>
      <c r="H26" s="121">
        <v>68</v>
      </c>
      <c r="I26" s="121"/>
      <c r="J26" s="121">
        <v>123</v>
      </c>
      <c r="K26" s="121">
        <v>70</v>
      </c>
      <c r="L26" s="121">
        <v>53</v>
      </c>
      <c r="M26" s="121"/>
      <c r="N26" s="121">
        <v>130</v>
      </c>
      <c r="O26" s="121">
        <v>57</v>
      </c>
      <c r="P26" s="121">
        <v>73</v>
      </c>
      <c r="Q26" s="121"/>
      <c r="R26" s="121">
        <v>106</v>
      </c>
      <c r="S26" s="121">
        <v>61</v>
      </c>
      <c r="T26" s="121">
        <v>45</v>
      </c>
      <c r="U26" s="121"/>
      <c r="V26" s="121">
        <v>122</v>
      </c>
      <c r="W26" s="121">
        <v>51</v>
      </c>
      <c r="X26" s="121">
        <v>71</v>
      </c>
      <c r="Y26" s="121"/>
      <c r="Z26" s="121">
        <v>0</v>
      </c>
      <c r="AA26" s="121">
        <v>0</v>
      </c>
      <c r="AB26" s="121">
        <v>0</v>
      </c>
    </row>
    <row r="27" spans="1:33" ht="15" customHeight="1" x14ac:dyDescent="0.25">
      <c r="A27" s="118" t="s">
        <v>267</v>
      </c>
      <c r="B27" s="262">
        <v>0</v>
      </c>
      <c r="C27" s="262">
        <v>0</v>
      </c>
      <c r="D27" s="262">
        <v>0</v>
      </c>
      <c r="E27" s="262"/>
      <c r="F27" s="262">
        <v>0</v>
      </c>
      <c r="G27" s="262">
        <v>0</v>
      </c>
      <c r="H27" s="262">
        <v>0</v>
      </c>
      <c r="I27" s="262"/>
      <c r="J27" s="262">
        <v>0</v>
      </c>
      <c r="K27" s="262">
        <v>0</v>
      </c>
      <c r="L27" s="262">
        <v>0</v>
      </c>
      <c r="M27" s="262"/>
      <c r="N27" s="262">
        <v>0</v>
      </c>
      <c r="O27" s="262">
        <v>0</v>
      </c>
      <c r="P27" s="262">
        <v>0</v>
      </c>
      <c r="Q27" s="262"/>
      <c r="R27" s="262">
        <v>0</v>
      </c>
      <c r="S27" s="262">
        <v>0</v>
      </c>
      <c r="T27" s="262">
        <v>0</v>
      </c>
      <c r="U27" s="262"/>
      <c r="V27" s="262">
        <v>0</v>
      </c>
      <c r="W27" s="262">
        <v>0</v>
      </c>
      <c r="X27" s="262">
        <v>0</v>
      </c>
      <c r="Y27" s="262"/>
      <c r="Z27" s="262">
        <v>0</v>
      </c>
      <c r="AA27" s="262">
        <v>0</v>
      </c>
      <c r="AB27" s="262">
        <v>0</v>
      </c>
    </row>
    <row r="28" spans="1:33" ht="15" customHeight="1" x14ac:dyDescent="0.25">
      <c r="A28" s="118"/>
      <c r="B28" s="121"/>
      <c r="C28" s="121"/>
      <c r="D28" s="121"/>
      <c r="E28" s="121"/>
      <c r="F28" s="121"/>
      <c r="G28" s="121"/>
      <c r="H28" s="121"/>
      <c r="I28" s="121"/>
      <c r="J28" s="121"/>
      <c r="K28" s="121"/>
      <c r="L28" s="121"/>
      <c r="M28" s="121"/>
      <c r="N28" s="121"/>
      <c r="O28" s="121"/>
      <c r="P28" s="121"/>
      <c r="Q28" s="121"/>
      <c r="R28" s="121"/>
      <c r="S28" s="121"/>
      <c r="T28" s="121"/>
      <c r="U28" s="121"/>
      <c r="V28" s="121"/>
      <c r="W28" s="121"/>
      <c r="X28" s="121"/>
      <c r="Y28" s="121"/>
      <c r="Z28" s="121"/>
      <c r="AA28" s="121"/>
      <c r="AB28" s="121"/>
    </row>
    <row r="29" spans="1:33" s="126" customFormat="1" ht="15" customHeight="1" x14ac:dyDescent="0.25">
      <c r="A29" s="301" t="s">
        <v>571</v>
      </c>
      <c r="B29" s="301"/>
      <c r="C29" s="301"/>
      <c r="D29" s="301"/>
      <c r="E29" s="301"/>
      <c r="F29" s="301"/>
      <c r="G29" s="301"/>
      <c r="H29" s="301"/>
      <c r="I29" s="301"/>
      <c r="J29" s="301"/>
      <c r="K29" s="301"/>
      <c r="L29" s="301"/>
      <c r="M29" s="301"/>
      <c r="N29" s="301"/>
      <c r="O29" s="301"/>
      <c r="P29" s="301"/>
      <c r="Q29" s="301"/>
      <c r="R29" s="301"/>
      <c r="S29" s="301"/>
      <c r="T29" s="301"/>
      <c r="U29" s="301"/>
      <c r="V29" s="301"/>
      <c r="W29" s="301"/>
      <c r="X29" s="301"/>
      <c r="Y29" s="301"/>
      <c r="Z29" s="301"/>
      <c r="AA29" s="301"/>
      <c r="AB29" s="301"/>
      <c r="AC29" s="110"/>
      <c r="AD29" s="110"/>
      <c r="AE29" s="110"/>
      <c r="AF29" s="110"/>
      <c r="AG29" s="110"/>
    </row>
    <row r="30" spans="1:33" s="126" customFormat="1" ht="15" customHeight="1" x14ac:dyDescent="0.25">
      <c r="A30" s="114"/>
      <c r="B30" s="115"/>
      <c r="C30" s="115"/>
      <c r="D30" s="115"/>
      <c r="E30" s="115"/>
      <c r="F30" s="115"/>
      <c r="G30" s="115"/>
      <c r="H30" s="115"/>
      <c r="I30" s="115"/>
      <c r="J30" s="115"/>
      <c r="K30" s="115"/>
      <c r="L30" s="115"/>
      <c r="M30" s="115"/>
      <c r="N30" s="115"/>
      <c r="O30" s="115"/>
      <c r="P30" s="115"/>
      <c r="Q30" s="115"/>
      <c r="R30" s="115"/>
      <c r="S30" s="115"/>
      <c r="T30" s="115"/>
      <c r="U30" s="115"/>
      <c r="V30" s="115"/>
      <c r="W30" s="115"/>
      <c r="X30" s="115"/>
      <c r="Y30" s="115"/>
      <c r="Z30" s="115"/>
      <c r="AA30" s="115"/>
      <c r="AB30" s="115"/>
      <c r="AC30" s="110"/>
      <c r="AD30" s="110"/>
      <c r="AE30" s="110"/>
      <c r="AF30" s="110"/>
      <c r="AG30" s="110"/>
    </row>
    <row r="31" spans="1:33" s="126" customFormat="1" ht="15" customHeight="1" x14ac:dyDescent="0.25">
      <c r="A31" s="115" t="s">
        <v>19</v>
      </c>
      <c r="B31" s="177">
        <f t="shared" ref="B31:D34" si="7">+B12/(B12+B62+B113)*100</f>
        <v>59.928385717854539</v>
      </c>
      <c r="C31" s="177">
        <f t="shared" si="7"/>
        <v>55.894390423538411</v>
      </c>
      <c r="D31" s="177">
        <f t="shared" si="7"/>
        <v>63.901923871619445</v>
      </c>
      <c r="E31" s="177"/>
      <c r="F31" s="177">
        <f t="shared" ref="F31:H34" si="8">+F12/(F12+F62+F113)*100</f>
        <v>55.836539283576982</v>
      </c>
      <c r="G31" s="177">
        <f t="shared" si="8"/>
        <v>51.646287202135724</v>
      </c>
      <c r="H31" s="177">
        <f t="shared" si="8"/>
        <v>60.353894258101192</v>
      </c>
      <c r="I31" s="177"/>
      <c r="J31" s="177">
        <f t="shared" ref="J31:L34" si="9">+J12/(J12+J62+J113)*100</f>
        <v>55.288451514709259</v>
      </c>
      <c r="K31" s="177">
        <f t="shared" si="9"/>
        <v>51.11781478573495</v>
      </c>
      <c r="L31" s="177">
        <f t="shared" si="9"/>
        <v>59.535431745497391</v>
      </c>
      <c r="M31" s="177"/>
      <c r="N31" s="177">
        <f t="shared" ref="N31:P34" si="10">+N12/(N12+N62+N113)*100</f>
        <v>64.365856069592724</v>
      </c>
      <c r="O31" s="177">
        <f t="shared" si="10"/>
        <v>60.086702288537154</v>
      </c>
      <c r="P31" s="177">
        <f t="shared" si="10"/>
        <v>68.481528168331224</v>
      </c>
      <c r="Q31" s="177"/>
      <c r="R31" s="177">
        <f t="shared" ref="R31:T34" si="11">+R12/(R12+R62+R113)*100</f>
        <v>53.140654095308037</v>
      </c>
      <c r="S31" s="177">
        <f t="shared" si="11"/>
        <v>49.164949571629975</v>
      </c>
      <c r="T31" s="177">
        <f t="shared" si="11"/>
        <v>56.86493625234926</v>
      </c>
      <c r="U31" s="177"/>
      <c r="V31" s="177">
        <f t="shared" ref="V31:X34" si="12">+V12/(V12+V62+V113)*100</f>
        <v>76.954248366013061</v>
      </c>
      <c r="W31" s="177">
        <f t="shared" si="12"/>
        <v>75.30404217926187</v>
      </c>
      <c r="X31" s="177">
        <f t="shared" si="12"/>
        <v>78.387786259541983</v>
      </c>
      <c r="Y31" s="177"/>
      <c r="Z31" s="177">
        <f t="shared" ref="Z31:AB33" si="13">+Z12/(Z12+Z62+Z113)*100</f>
        <v>98.839458413926494</v>
      </c>
      <c r="AA31" s="177">
        <f t="shared" si="13"/>
        <v>98.623853211009177</v>
      </c>
      <c r="AB31" s="177">
        <f t="shared" si="13"/>
        <v>98.996655518394647</v>
      </c>
      <c r="AC31" s="110"/>
      <c r="AD31" s="110"/>
      <c r="AE31" s="110"/>
      <c r="AF31" s="110"/>
      <c r="AG31" s="110"/>
    </row>
    <row r="32" spans="1:33" s="126" customFormat="1" ht="15" customHeight="1" x14ac:dyDescent="0.25">
      <c r="A32" s="110" t="s">
        <v>73</v>
      </c>
      <c r="B32" s="128">
        <f t="shared" si="7"/>
        <v>55.835232623583885</v>
      </c>
      <c r="C32" s="128">
        <f t="shared" si="7"/>
        <v>51.80451885092716</v>
      </c>
      <c r="D32" s="128">
        <f t="shared" si="7"/>
        <v>59.833063245055165</v>
      </c>
      <c r="E32" s="128"/>
      <c r="F32" s="128">
        <f t="shared" si="8"/>
        <v>52.148997134670481</v>
      </c>
      <c r="G32" s="128">
        <f t="shared" si="8"/>
        <v>48.041666666666664</v>
      </c>
      <c r="H32" s="128">
        <f t="shared" si="8"/>
        <v>56.628795703367075</v>
      </c>
      <c r="I32" s="128"/>
      <c r="J32" s="128">
        <f t="shared" si="9"/>
        <v>51.1801333956831</v>
      </c>
      <c r="K32" s="128">
        <f t="shared" si="9"/>
        <v>47.290616518030241</v>
      </c>
      <c r="L32" s="128">
        <f t="shared" si="9"/>
        <v>55.192759637981901</v>
      </c>
      <c r="M32" s="128"/>
      <c r="N32" s="128">
        <f t="shared" si="10"/>
        <v>60.716450478845921</v>
      </c>
      <c r="O32" s="128">
        <f t="shared" si="10"/>
        <v>56.526576019777508</v>
      </c>
      <c r="P32" s="128">
        <f t="shared" si="10"/>
        <v>64.747859181731684</v>
      </c>
      <c r="Q32" s="128"/>
      <c r="R32" s="128">
        <f t="shared" si="11"/>
        <v>48.329951364060939</v>
      </c>
      <c r="S32" s="128">
        <f t="shared" si="11"/>
        <v>44.291811149639905</v>
      </c>
      <c r="T32" s="128">
        <f t="shared" si="11"/>
        <v>52.102672730670982</v>
      </c>
      <c r="U32" s="128"/>
      <c r="V32" s="128">
        <f t="shared" si="12"/>
        <v>74.130225953305768</v>
      </c>
      <c r="W32" s="128">
        <f t="shared" si="12"/>
        <v>72.065217391304344</v>
      </c>
      <c r="X32" s="128">
        <f t="shared" si="12"/>
        <v>75.897078198868485</v>
      </c>
      <c r="Y32" s="128"/>
      <c r="Z32" s="128">
        <f t="shared" si="13"/>
        <v>97.402597402597408</v>
      </c>
      <c r="AA32" s="128">
        <f t="shared" si="13"/>
        <v>97.297297297297305</v>
      </c>
      <c r="AB32" s="128">
        <f t="shared" si="13"/>
        <v>97.5</v>
      </c>
      <c r="AC32" s="110"/>
      <c r="AD32" s="110"/>
      <c r="AE32" s="110"/>
      <c r="AF32" s="110"/>
      <c r="AG32" s="110"/>
    </row>
    <row r="33" spans="1:33" s="126" customFormat="1" ht="15" customHeight="1" x14ac:dyDescent="0.25">
      <c r="A33" s="110" t="s">
        <v>74</v>
      </c>
      <c r="B33" s="128">
        <f t="shared" si="7"/>
        <v>80.775808740584395</v>
      </c>
      <c r="C33" s="128">
        <f t="shared" si="7"/>
        <v>76.96335078534031</v>
      </c>
      <c r="D33" s="128">
        <f t="shared" si="7"/>
        <v>84.702319397252182</v>
      </c>
      <c r="E33" s="128"/>
      <c r="F33" s="128">
        <f t="shared" si="8"/>
        <v>81.120584652862362</v>
      </c>
      <c r="G33" s="128">
        <f t="shared" si="8"/>
        <v>77.225394692643604</v>
      </c>
      <c r="H33" s="128">
        <f t="shared" si="8"/>
        <v>85.306859205776178</v>
      </c>
      <c r="I33" s="128"/>
      <c r="J33" s="128">
        <f t="shared" si="9"/>
        <v>80.178173719376389</v>
      </c>
      <c r="K33" s="128">
        <f t="shared" si="9"/>
        <v>75</v>
      </c>
      <c r="L33" s="128">
        <f t="shared" si="9"/>
        <v>85.520361990950221</v>
      </c>
      <c r="M33" s="128"/>
      <c r="N33" s="128">
        <f t="shared" si="10"/>
        <v>80.921757770632368</v>
      </c>
      <c r="O33" s="128">
        <f t="shared" si="10"/>
        <v>76.019690576652593</v>
      </c>
      <c r="P33" s="128">
        <f t="shared" si="10"/>
        <v>85.984023238925204</v>
      </c>
      <c r="Q33" s="128"/>
      <c r="R33" s="128">
        <f t="shared" si="11"/>
        <v>74.610534124629083</v>
      </c>
      <c r="S33" s="128">
        <f t="shared" si="11"/>
        <v>70.481709525534228</v>
      </c>
      <c r="T33" s="128">
        <f t="shared" si="11"/>
        <v>78.943367540858986</v>
      </c>
      <c r="U33" s="128"/>
      <c r="V33" s="128">
        <f t="shared" si="12"/>
        <v>86.331360946745562</v>
      </c>
      <c r="W33" s="128">
        <f t="shared" si="12"/>
        <v>85.98093725178714</v>
      </c>
      <c r="X33" s="128">
        <f t="shared" si="12"/>
        <v>86.677115987460823</v>
      </c>
      <c r="Y33" s="128"/>
      <c r="Z33" s="128">
        <f t="shared" si="13"/>
        <v>100</v>
      </c>
      <c r="AA33" s="128">
        <f t="shared" si="13"/>
        <v>100</v>
      </c>
      <c r="AB33" s="128">
        <f t="shared" si="13"/>
        <v>100</v>
      </c>
      <c r="AC33" s="110"/>
      <c r="AD33" s="110"/>
      <c r="AE33" s="110"/>
      <c r="AF33" s="110"/>
      <c r="AG33" s="110"/>
    </row>
    <row r="34" spans="1:33" s="126" customFormat="1" ht="15" customHeight="1" x14ac:dyDescent="0.25">
      <c r="A34" s="110" t="s">
        <v>267</v>
      </c>
      <c r="B34" s="128">
        <f t="shared" si="7"/>
        <v>77.450130095403296</v>
      </c>
      <c r="C34" s="128">
        <f t="shared" si="7"/>
        <v>73.996465539005314</v>
      </c>
      <c r="D34" s="128">
        <f t="shared" si="7"/>
        <v>80.049401482044459</v>
      </c>
      <c r="E34" s="128"/>
      <c r="F34" s="128">
        <f t="shared" si="8"/>
        <v>75.199249882794177</v>
      </c>
      <c r="G34" s="128">
        <f t="shared" si="8"/>
        <v>71.369294605809131</v>
      </c>
      <c r="H34" s="128">
        <f t="shared" si="8"/>
        <v>78.357570573139441</v>
      </c>
      <c r="I34" s="128"/>
      <c r="J34" s="128">
        <f t="shared" si="9"/>
        <v>72.170781893004104</v>
      </c>
      <c r="K34" s="128">
        <f t="shared" si="9"/>
        <v>67.50902527075813</v>
      </c>
      <c r="L34" s="128">
        <f t="shared" si="9"/>
        <v>75.651392632524704</v>
      </c>
      <c r="M34" s="128"/>
      <c r="N34" s="128">
        <f t="shared" si="10"/>
        <v>79.19786096256685</v>
      </c>
      <c r="O34" s="128">
        <f t="shared" si="10"/>
        <v>75.18427518427518</v>
      </c>
      <c r="P34" s="128">
        <f t="shared" si="10"/>
        <v>82.291666666666657</v>
      </c>
      <c r="Q34" s="128"/>
      <c r="R34" s="128">
        <f t="shared" si="11"/>
        <v>73.017751479289942</v>
      </c>
      <c r="S34" s="128">
        <f t="shared" si="11"/>
        <v>69.927007299270073</v>
      </c>
      <c r="T34" s="128">
        <f t="shared" si="11"/>
        <v>75.124378109452735</v>
      </c>
      <c r="U34" s="128"/>
      <c r="V34" s="128">
        <f t="shared" si="12"/>
        <v>89.603024574669192</v>
      </c>
      <c r="W34" s="128">
        <f t="shared" si="12"/>
        <v>88.605697151424295</v>
      </c>
      <c r="X34" s="128">
        <f t="shared" si="12"/>
        <v>90.326086956521735</v>
      </c>
      <c r="Y34" s="128"/>
      <c r="Z34" s="128">
        <f>-AA3</f>
        <v>0</v>
      </c>
      <c r="AA34" s="128">
        <f>-AB3</f>
        <v>0</v>
      </c>
      <c r="AB34" s="128">
        <f>-AC3</f>
        <v>0</v>
      </c>
      <c r="AC34" s="110"/>
      <c r="AD34" s="110"/>
      <c r="AE34" s="110"/>
      <c r="AF34" s="110"/>
      <c r="AG34" s="110"/>
    </row>
    <row r="35" spans="1:33" s="126" customFormat="1" ht="15" customHeight="1" x14ac:dyDescent="0.25">
      <c r="A35" s="129"/>
      <c r="B35" s="130"/>
      <c r="C35" s="130"/>
      <c r="D35" s="130"/>
      <c r="E35" s="130"/>
      <c r="F35" s="130"/>
      <c r="G35" s="130"/>
      <c r="H35" s="130"/>
      <c r="I35" s="130"/>
      <c r="J35" s="130"/>
      <c r="K35" s="130"/>
      <c r="L35" s="130"/>
      <c r="M35" s="130"/>
      <c r="N35" s="130"/>
      <c r="O35" s="130"/>
      <c r="P35" s="130"/>
      <c r="Q35" s="130"/>
      <c r="R35" s="130"/>
      <c r="S35" s="130"/>
      <c r="T35" s="130"/>
      <c r="U35" s="130"/>
      <c r="V35" s="130"/>
      <c r="W35" s="130"/>
      <c r="X35" s="130"/>
      <c r="Y35" s="130"/>
      <c r="Z35" s="130"/>
      <c r="AA35" s="130"/>
      <c r="AB35" s="130"/>
      <c r="AC35" s="110"/>
      <c r="AD35" s="110"/>
      <c r="AE35" s="110"/>
      <c r="AF35" s="110"/>
      <c r="AG35" s="110"/>
    </row>
    <row r="36" spans="1:33" s="126" customFormat="1" ht="15" customHeight="1" x14ac:dyDescent="0.25">
      <c r="A36" s="115" t="s">
        <v>568</v>
      </c>
      <c r="B36" s="130"/>
      <c r="C36" s="130"/>
      <c r="D36" s="130"/>
      <c r="E36" s="131"/>
      <c r="F36" s="130"/>
      <c r="G36" s="130"/>
      <c r="H36" s="130"/>
      <c r="I36" s="131"/>
      <c r="J36" s="130"/>
      <c r="K36" s="130"/>
      <c r="L36" s="130"/>
      <c r="M36" s="131"/>
      <c r="N36" s="130"/>
      <c r="O36" s="130"/>
      <c r="P36" s="130"/>
      <c r="Q36" s="131"/>
      <c r="R36" s="130"/>
      <c r="S36" s="130"/>
      <c r="T36" s="130"/>
      <c r="U36" s="131"/>
      <c r="V36" s="130"/>
      <c r="W36" s="130"/>
      <c r="X36" s="130"/>
      <c r="Y36" s="131"/>
      <c r="Z36" s="130"/>
      <c r="AA36" s="130"/>
      <c r="AB36" s="130"/>
      <c r="AC36" s="110"/>
      <c r="AD36" s="110"/>
      <c r="AE36" s="110"/>
      <c r="AF36" s="110"/>
      <c r="AG36" s="110"/>
    </row>
    <row r="37" spans="1:33" s="126" customFormat="1" ht="15" customHeight="1" x14ac:dyDescent="0.25">
      <c r="A37" s="141" t="s">
        <v>19</v>
      </c>
      <c r="B37" s="177">
        <f t="shared" ref="B37:D40" si="14">+B18/(B18+B68+B119)*100</f>
        <v>59.17375667780118</v>
      </c>
      <c r="C37" s="177">
        <f t="shared" si="14"/>
        <v>55.455336563337873</v>
      </c>
      <c r="D37" s="177">
        <f t="shared" si="14"/>
        <v>62.816524964862566</v>
      </c>
      <c r="E37" s="177"/>
      <c r="F37" s="177">
        <f t="shared" ref="F37:H40" si="15">+F18/(F18+F68+F119)*100</f>
        <v>54.158420101540315</v>
      </c>
      <c r="G37" s="177">
        <f t="shared" si="15"/>
        <v>50.388724899180971</v>
      </c>
      <c r="H37" s="177">
        <f t="shared" si="15"/>
        <v>58.200704382328027</v>
      </c>
      <c r="I37" s="177"/>
      <c r="J37" s="177">
        <f t="shared" ref="J37:L40" si="16">+J18/(J18+J68+J119)*100</f>
        <v>54.480145259335281</v>
      </c>
      <c r="K37" s="177">
        <f t="shared" si="16"/>
        <v>50.545130516825665</v>
      </c>
      <c r="L37" s="177">
        <f t="shared" si="16"/>
        <v>58.447392062569357</v>
      </c>
      <c r="M37" s="177"/>
      <c r="N37" s="177">
        <f t="shared" ref="N37:P40" si="17">+N18/(N18+N68+N119)*100</f>
        <v>63.416749256689798</v>
      </c>
      <c r="O37" s="177">
        <f t="shared" si="17"/>
        <v>59.45380813585097</v>
      </c>
      <c r="P37" s="177">
        <f t="shared" si="17"/>
        <v>67.205864534108812</v>
      </c>
      <c r="Q37" s="177"/>
      <c r="R37" s="177">
        <f t="shared" ref="R37:T40" si="18">+R18/(R18+R68+R119)*100</f>
        <v>52.722281026726648</v>
      </c>
      <c r="S37" s="177">
        <f t="shared" si="18"/>
        <v>49.139408900774875</v>
      </c>
      <c r="T37" s="177">
        <f t="shared" si="18"/>
        <v>56.061090165505775</v>
      </c>
      <c r="U37" s="177"/>
      <c r="V37" s="177">
        <f t="shared" ref="V37:X40" si="19">+V18/(V18+V68+V119)*100</f>
        <v>77.642075828604334</v>
      </c>
      <c r="W37" s="177">
        <f t="shared" si="19"/>
        <v>76.225381965910103</v>
      </c>
      <c r="X37" s="177">
        <f t="shared" si="19"/>
        <v>78.876490958060799</v>
      </c>
      <c r="Y37" s="177"/>
      <c r="Z37" s="177">
        <f t="shared" ref="Z37:AB39" si="20">+Z18/(Z18+Z68+Z119)*100</f>
        <v>98.834951456310677</v>
      </c>
      <c r="AA37" s="177">
        <f t="shared" si="20"/>
        <v>98.617511520737324</v>
      </c>
      <c r="AB37" s="177">
        <f t="shared" si="20"/>
        <v>98.993288590604024</v>
      </c>
      <c r="AC37" s="110"/>
      <c r="AD37" s="110"/>
      <c r="AE37" s="110"/>
      <c r="AF37" s="110"/>
      <c r="AG37" s="110"/>
    </row>
    <row r="38" spans="1:33" ht="15" customHeight="1" x14ac:dyDescent="0.25">
      <c r="A38" s="110" t="s">
        <v>73</v>
      </c>
      <c r="B38" s="128">
        <f t="shared" si="14"/>
        <v>53.717066992621831</v>
      </c>
      <c r="C38" s="128">
        <f t="shared" si="14"/>
        <v>50.085216746943317</v>
      </c>
      <c r="D38" s="128">
        <f t="shared" si="14"/>
        <v>57.303420116784473</v>
      </c>
      <c r="E38" s="132"/>
      <c r="F38" s="128">
        <f t="shared" si="15"/>
        <v>49.136662795199385</v>
      </c>
      <c r="G38" s="128">
        <f t="shared" si="15"/>
        <v>45.555445446437417</v>
      </c>
      <c r="H38" s="128">
        <f t="shared" si="15"/>
        <v>53.03022140817756</v>
      </c>
      <c r="I38" s="132"/>
      <c r="J38" s="128">
        <f t="shared" si="16"/>
        <v>49.027755234539846</v>
      </c>
      <c r="K38" s="128">
        <f t="shared" si="16"/>
        <v>45.544935531464489</v>
      </c>
      <c r="L38" s="128">
        <f t="shared" si="16"/>
        <v>52.595951629863301</v>
      </c>
      <c r="M38" s="132"/>
      <c r="N38" s="128">
        <f t="shared" si="17"/>
        <v>58.459504926700312</v>
      </c>
      <c r="O38" s="128">
        <f t="shared" si="17"/>
        <v>54.688653704159485</v>
      </c>
      <c r="P38" s="128">
        <f t="shared" si="17"/>
        <v>62.05682084996478</v>
      </c>
      <c r="Q38" s="132"/>
      <c r="R38" s="128">
        <f t="shared" si="18"/>
        <v>46.360120326600772</v>
      </c>
      <c r="S38" s="128">
        <f t="shared" si="18"/>
        <v>42.836752899197144</v>
      </c>
      <c r="T38" s="128">
        <f t="shared" si="18"/>
        <v>49.63515754560531</v>
      </c>
      <c r="U38" s="132"/>
      <c r="V38" s="128">
        <f t="shared" si="19"/>
        <v>74.217300882468663</v>
      </c>
      <c r="W38" s="128">
        <f t="shared" si="19"/>
        <v>72.312385600976199</v>
      </c>
      <c r="X38" s="128">
        <f t="shared" si="19"/>
        <v>75.844101709045432</v>
      </c>
      <c r="Y38" s="132"/>
      <c r="Z38" s="128">
        <f t="shared" si="20"/>
        <v>97.379912663755462</v>
      </c>
      <c r="AA38" s="128">
        <f t="shared" si="20"/>
        <v>97.27272727272728</v>
      </c>
      <c r="AB38" s="128">
        <f t="shared" si="20"/>
        <v>97.47899159663865</v>
      </c>
    </row>
    <row r="39" spans="1:33" ht="15" customHeight="1" x14ac:dyDescent="0.25">
      <c r="A39" s="110" t="s">
        <v>74</v>
      </c>
      <c r="B39" s="128">
        <f t="shared" si="14"/>
        <v>80.528200537153097</v>
      </c>
      <c r="C39" s="128">
        <f t="shared" si="14"/>
        <v>76.69852941176471</v>
      </c>
      <c r="D39" s="128">
        <f t="shared" si="14"/>
        <v>84.471532404603266</v>
      </c>
      <c r="E39" s="132"/>
      <c r="F39" s="128">
        <f t="shared" si="15"/>
        <v>80.859793078844106</v>
      </c>
      <c r="G39" s="128">
        <f t="shared" si="15"/>
        <v>76.986584107327133</v>
      </c>
      <c r="H39" s="128">
        <f t="shared" si="15"/>
        <v>85.031493145609488</v>
      </c>
      <c r="I39" s="132"/>
      <c r="J39" s="128">
        <f t="shared" si="16"/>
        <v>79.912414318354905</v>
      </c>
      <c r="K39" s="128">
        <f t="shared" si="16"/>
        <v>74.567343867569605</v>
      </c>
      <c r="L39" s="128">
        <f t="shared" si="16"/>
        <v>85.38936006168079</v>
      </c>
      <c r="M39" s="132"/>
      <c r="N39" s="128">
        <f t="shared" si="17"/>
        <v>80.704328686720473</v>
      </c>
      <c r="O39" s="128">
        <f t="shared" si="17"/>
        <v>75.74667146455559</v>
      </c>
      <c r="P39" s="128">
        <f t="shared" si="17"/>
        <v>85.858585858585855</v>
      </c>
      <c r="Q39" s="132"/>
      <c r="R39" s="128">
        <f t="shared" si="18"/>
        <v>74.298179059180583</v>
      </c>
      <c r="S39" s="128">
        <f t="shared" si="18"/>
        <v>70.126488095238088</v>
      </c>
      <c r="T39" s="128">
        <f t="shared" si="18"/>
        <v>78.637770897832809</v>
      </c>
      <c r="U39" s="132"/>
      <c r="V39" s="128">
        <f t="shared" si="19"/>
        <v>86.133603238866399</v>
      </c>
      <c r="W39" s="128">
        <f t="shared" si="19"/>
        <v>85.900040633888665</v>
      </c>
      <c r="X39" s="128">
        <f t="shared" si="19"/>
        <v>86.365469947559504</v>
      </c>
      <c r="Y39" s="132"/>
      <c r="Z39" s="128">
        <f t="shared" si="20"/>
        <v>100</v>
      </c>
      <c r="AA39" s="128">
        <f t="shared" si="20"/>
        <v>100</v>
      </c>
      <c r="AB39" s="128">
        <f t="shared" si="20"/>
        <v>100</v>
      </c>
    </row>
    <row r="40" spans="1:33" ht="15" customHeight="1" x14ac:dyDescent="0.25">
      <c r="A40" s="110" t="s">
        <v>267</v>
      </c>
      <c r="B40" s="128">
        <f t="shared" si="14"/>
        <v>77.450130095403296</v>
      </c>
      <c r="C40" s="128">
        <f t="shared" si="14"/>
        <v>73.996465539005314</v>
      </c>
      <c r="D40" s="128">
        <f t="shared" si="14"/>
        <v>80.049401482044459</v>
      </c>
      <c r="E40" s="132"/>
      <c r="F40" s="128">
        <f t="shared" si="15"/>
        <v>75.199249882794177</v>
      </c>
      <c r="G40" s="128">
        <f t="shared" si="15"/>
        <v>71.369294605809131</v>
      </c>
      <c r="H40" s="128">
        <f t="shared" si="15"/>
        <v>78.357570573139441</v>
      </c>
      <c r="I40" s="132"/>
      <c r="J40" s="128">
        <f t="shared" si="16"/>
        <v>72.170781893004104</v>
      </c>
      <c r="K40" s="128">
        <f t="shared" si="16"/>
        <v>67.50902527075813</v>
      </c>
      <c r="L40" s="128">
        <f t="shared" si="16"/>
        <v>75.651392632524704</v>
      </c>
      <c r="M40" s="132"/>
      <c r="N40" s="128">
        <f t="shared" si="17"/>
        <v>79.19786096256685</v>
      </c>
      <c r="O40" s="128">
        <f t="shared" si="17"/>
        <v>75.18427518427518</v>
      </c>
      <c r="P40" s="128">
        <f t="shared" si="17"/>
        <v>82.291666666666657</v>
      </c>
      <c r="Q40" s="132"/>
      <c r="R40" s="128">
        <f t="shared" si="18"/>
        <v>73.017751479289942</v>
      </c>
      <c r="S40" s="128">
        <f t="shared" si="18"/>
        <v>69.927007299270073</v>
      </c>
      <c r="T40" s="128">
        <f t="shared" si="18"/>
        <v>75.124378109452735</v>
      </c>
      <c r="U40" s="132"/>
      <c r="V40" s="128">
        <f t="shared" si="19"/>
        <v>89.603024574669192</v>
      </c>
      <c r="W40" s="128">
        <f t="shared" si="19"/>
        <v>88.605697151424295</v>
      </c>
      <c r="X40" s="128">
        <f t="shared" si="19"/>
        <v>90.326086956521735</v>
      </c>
      <c r="Y40" s="132"/>
      <c r="Z40" s="128">
        <v>0</v>
      </c>
      <c r="AA40" s="128">
        <v>0</v>
      </c>
      <c r="AB40" s="128">
        <v>0</v>
      </c>
    </row>
    <row r="41" spans="1:33" ht="15" customHeight="1" x14ac:dyDescent="0.25">
      <c r="B41" s="128"/>
      <c r="C41" s="128"/>
      <c r="D41" s="128"/>
      <c r="E41" s="132"/>
      <c r="F41" s="128"/>
      <c r="G41" s="128"/>
      <c r="H41" s="128"/>
      <c r="I41" s="132"/>
      <c r="J41" s="128"/>
      <c r="K41" s="128"/>
      <c r="L41" s="128"/>
      <c r="M41" s="132"/>
      <c r="N41" s="128"/>
      <c r="O41" s="128"/>
      <c r="P41" s="128"/>
      <c r="Q41" s="132"/>
      <c r="R41" s="128"/>
      <c r="S41" s="128"/>
      <c r="T41" s="128"/>
      <c r="U41" s="132"/>
      <c r="V41" s="128"/>
      <c r="W41" s="128"/>
      <c r="X41" s="128"/>
      <c r="Y41" s="132"/>
      <c r="Z41" s="128"/>
      <c r="AA41" s="128"/>
      <c r="AB41" s="128"/>
    </row>
    <row r="42" spans="1:33" ht="15" customHeight="1" x14ac:dyDescent="0.25">
      <c r="A42" s="142" t="s">
        <v>569</v>
      </c>
      <c r="B42" s="132"/>
      <c r="C42" s="132"/>
      <c r="D42" s="132"/>
      <c r="E42" s="132"/>
      <c r="F42" s="132"/>
      <c r="G42" s="132"/>
      <c r="H42" s="132"/>
      <c r="I42" s="132"/>
      <c r="J42" s="132"/>
      <c r="K42" s="132"/>
      <c r="L42" s="132"/>
      <c r="M42" s="132"/>
      <c r="N42" s="132"/>
      <c r="O42" s="132"/>
      <c r="P42" s="132"/>
      <c r="Q42" s="132"/>
      <c r="R42" s="132"/>
      <c r="S42" s="132"/>
      <c r="T42" s="132"/>
      <c r="U42" s="132"/>
      <c r="V42" s="132"/>
      <c r="W42" s="132"/>
      <c r="X42" s="132"/>
      <c r="Y42" s="132"/>
      <c r="Z42" s="132"/>
      <c r="AA42" s="132"/>
      <c r="AB42" s="132"/>
    </row>
    <row r="43" spans="1:33" ht="15" customHeight="1" x14ac:dyDescent="0.25">
      <c r="A43" s="143" t="s">
        <v>19</v>
      </c>
      <c r="B43" s="177">
        <f t="shared" ref="B43:D45" si="21">+B24/(B24+B74+B125)*100</f>
        <v>62.854241877256321</v>
      </c>
      <c r="C43" s="177">
        <f t="shared" si="21"/>
        <v>57.57412156386377</v>
      </c>
      <c r="D43" s="177">
        <f t="shared" si="21"/>
        <v>68.166387543565833</v>
      </c>
      <c r="E43" s="177"/>
      <c r="F43" s="177">
        <f t="shared" ref="F43:H45" si="22">+F24/(F24+F74+F125)*100</f>
        <v>62.336471960669947</v>
      </c>
      <c r="G43" s="177">
        <f t="shared" si="22"/>
        <v>56.456743002544528</v>
      </c>
      <c r="H43" s="177">
        <f t="shared" si="22"/>
        <v>68.807981795904084</v>
      </c>
      <c r="I43" s="177"/>
      <c r="J43" s="177">
        <f t="shared" ref="J43:L45" si="23">+J24/(J24+J74+J125)*100</f>
        <v>58.371812888978113</v>
      </c>
      <c r="K43" s="177">
        <f t="shared" si="23"/>
        <v>53.251318101933222</v>
      </c>
      <c r="L43" s="177">
        <f t="shared" si="23"/>
        <v>63.788473455897545</v>
      </c>
      <c r="M43" s="177"/>
      <c r="N43" s="177">
        <f t="shared" ref="N43:P45" si="24">+N24/(N24+N74+N125)*100</f>
        <v>68.11399217221134</v>
      </c>
      <c r="O43" s="177">
        <f t="shared" si="24"/>
        <v>62.549309664694277</v>
      </c>
      <c r="P43" s="177">
        <f t="shared" si="24"/>
        <v>73.592233009708735</v>
      </c>
      <c r="Q43" s="177"/>
      <c r="R43" s="177">
        <f t="shared" ref="R43:T45" si="25">+R24/(R24+R74+R125)*100</f>
        <v>54.742307205267828</v>
      </c>
      <c r="S43" s="177">
        <f t="shared" si="25"/>
        <v>49.261466701217934</v>
      </c>
      <c r="T43" s="177">
        <f t="shared" si="25"/>
        <v>59.980188211986132</v>
      </c>
      <c r="U43" s="177"/>
      <c r="V43" s="177">
        <f t="shared" ref="V43:X45" si="26">+V24/(V24+V74+V125)*100</f>
        <v>74.291626870423428</v>
      </c>
      <c r="W43" s="177">
        <f t="shared" si="26"/>
        <v>71.709166092350102</v>
      </c>
      <c r="X43" s="177">
        <f t="shared" si="26"/>
        <v>76.508875739644964</v>
      </c>
      <c r="Y43" s="177"/>
      <c r="Z43" s="177">
        <v>0</v>
      </c>
      <c r="AA43" s="177">
        <v>0</v>
      </c>
      <c r="AB43" s="177">
        <v>0</v>
      </c>
    </row>
    <row r="44" spans="1:33" ht="15" customHeight="1" x14ac:dyDescent="0.25">
      <c r="A44" s="110" t="s">
        <v>73</v>
      </c>
      <c r="B44" s="128">
        <f t="shared" si="21"/>
        <v>62.425825371732302</v>
      </c>
      <c r="C44" s="128">
        <f t="shared" si="21"/>
        <v>57.105647961981354</v>
      </c>
      <c r="D44" s="128">
        <f t="shared" si="21"/>
        <v>67.775582410513252</v>
      </c>
      <c r="E44" s="132"/>
      <c r="F44" s="128">
        <f t="shared" si="22"/>
        <v>61.989881956155145</v>
      </c>
      <c r="G44" s="128">
        <f t="shared" si="22"/>
        <v>56.11128980379543</v>
      </c>
      <c r="H44" s="128">
        <f t="shared" si="22"/>
        <v>68.468628146047507</v>
      </c>
      <c r="I44" s="132"/>
      <c r="J44" s="128">
        <f t="shared" si="23"/>
        <v>57.927946265011201</v>
      </c>
      <c r="K44" s="128">
        <f t="shared" si="23"/>
        <v>52.686892722585768</v>
      </c>
      <c r="L44" s="128">
        <f t="shared" si="23"/>
        <v>63.453899226426927</v>
      </c>
      <c r="M44" s="132"/>
      <c r="N44" s="128">
        <f t="shared" si="24"/>
        <v>67.733499377334994</v>
      </c>
      <c r="O44" s="128">
        <f t="shared" si="24"/>
        <v>62.139814582811326</v>
      </c>
      <c r="P44" s="128">
        <f t="shared" si="24"/>
        <v>73.260708096063382</v>
      </c>
      <c r="Q44" s="132"/>
      <c r="R44" s="128">
        <f t="shared" si="25"/>
        <v>54.223993827954217</v>
      </c>
      <c r="S44" s="128">
        <f t="shared" si="25"/>
        <v>48.600105652403592</v>
      </c>
      <c r="T44" s="128">
        <f t="shared" si="25"/>
        <v>59.559007767476821</v>
      </c>
      <c r="U44" s="132"/>
      <c r="V44" s="128">
        <f t="shared" si="26"/>
        <v>73.878413524057223</v>
      </c>
      <c r="W44" s="128">
        <f t="shared" si="26"/>
        <v>71.353251318101925</v>
      </c>
      <c r="X44" s="128">
        <f t="shared" si="26"/>
        <v>76.050801330511035</v>
      </c>
      <c r="Y44" s="132"/>
      <c r="Z44" s="128">
        <v>0</v>
      </c>
      <c r="AA44" s="128">
        <v>0</v>
      </c>
      <c r="AB44" s="128">
        <v>0</v>
      </c>
    </row>
    <row r="45" spans="1:33" ht="15" customHeight="1" x14ac:dyDescent="0.25">
      <c r="A45" s="110" t="s">
        <v>74</v>
      </c>
      <c r="B45" s="128">
        <f t="shared" si="21"/>
        <v>90.638930163447256</v>
      </c>
      <c r="C45" s="128">
        <f t="shared" si="21"/>
        <v>87.463556851311949</v>
      </c>
      <c r="D45" s="128">
        <f t="shared" si="21"/>
        <v>93.939393939393938</v>
      </c>
      <c r="E45" s="132"/>
      <c r="F45" s="128">
        <f t="shared" si="22"/>
        <v>91.489361702127653</v>
      </c>
      <c r="G45" s="128">
        <f t="shared" si="22"/>
        <v>87.142857142857139</v>
      </c>
      <c r="H45" s="128">
        <f t="shared" si="22"/>
        <v>95.774647887323937</v>
      </c>
      <c r="I45" s="132"/>
      <c r="J45" s="128">
        <f t="shared" si="23"/>
        <v>90.441176470588232</v>
      </c>
      <c r="K45" s="128">
        <f t="shared" si="23"/>
        <v>89.743589743589752</v>
      </c>
      <c r="L45" s="128">
        <f t="shared" si="23"/>
        <v>91.379310344827587</v>
      </c>
      <c r="M45" s="132"/>
      <c r="N45" s="128">
        <f t="shared" si="24"/>
        <v>89.041095890410958</v>
      </c>
      <c r="O45" s="128">
        <f t="shared" si="24"/>
        <v>87.692307692307693</v>
      </c>
      <c r="P45" s="128">
        <f t="shared" si="24"/>
        <v>90.123456790123456</v>
      </c>
      <c r="Q45" s="132"/>
      <c r="R45" s="128">
        <f t="shared" si="25"/>
        <v>88.333333333333329</v>
      </c>
      <c r="S45" s="128">
        <f t="shared" si="25"/>
        <v>83.561643835616437</v>
      </c>
      <c r="T45" s="128">
        <f t="shared" si="25"/>
        <v>95.744680851063833</v>
      </c>
      <c r="U45" s="132"/>
      <c r="V45" s="128">
        <f t="shared" si="26"/>
        <v>93.84615384615384</v>
      </c>
      <c r="W45" s="128">
        <f t="shared" si="26"/>
        <v>89.473684210526315</v>
      </c>
      <c r="X45" s="128">
        <f t="shared" si="26"/>
        <v>97.260273972602747</v>
      </c>
      <c r="Y45" s="132"/>
      <c r="Z45" s="128">
        <v>0</v>
      </c>
      <c r="AA45" s="128">
        <v>0</v>
      </c>
      <c r="AB45" s="128">
        <v>0</v>
      </c>
    </row>
    <row r="46" spans="1:33" ht="15" customHeight="1" thickBot="1" x14ac:dyDescent="0.3">
      <c r="A46" s="125" t="s">
        <v>267</v>
      </c>
      <c r="B46" s="243">
        <v>0</v>
      </c>
      <c r="C46" s="243">
        <v>0</v>
      </c>
      <c r="D46" s="243">
        <v>0</v>
      </c>
      <c r="E46" s="264"/>
      <c r="F46" s="243">
        <v>0</v>
      </c>
      <c r="G46" s="243">
        <v>0</v>
      </c>
      <c r="H46" s="243">
        <v>0</v>
      </c>
      <c r="I46" s="264"/>
      <c r="J46" s="243">
        <v>0</v>
      </c>
      <c r="K46" s="243">
        <v>0</v>
      </c>
      <c r="L46" s="243">
        <v>0</v>
      </c>
      <c r="M46" s="264"/>
      <c r="N46" s="243">
        <v>0</v>
      </c>
      <c r="O46" s="243">
        <v>0</v>
      </c>
      <c r="P46" s="243">
        <v>0</v>
      </c>
      <c r="Q46" s="264"/>
      <c r="R46" s="243">
        <v>0</v>
      </c>
      <c r="S46" s="243">
        <v>0</v>
      </c>
      <c r="T46" s="243">
        <v>0</v>
      </c>
      <c r="U46" s="264"/>
      <c r="V46" s="243">
        <v>0</v>
      </c>
      <c r="W46" s="243">
        <v>0</v>
      </c>
      <c r="X46" s="243">
        <v>0</v>
      </c>
      <c r="Y46" s="264"/>
      <c r="Z46" s="243">
        <v>0</v>
      </c>
      <c r="AA46" s="243">
        <v>0</v>
      </c>
      <c r="AB46" s="243">
        <v>0</v>
      </c>
    </row>
    <row r="47" spans="1:33" ht="15" customHeight="1" x14ac:dyDescent="0.25">
      <c r="A47" s="303" t="s">
        <v>260</v>
      </c>
      <c r="B47" s="303"/>
      <c r="C47" s="303"/>
      <c r="D47" s="303"/>
      <c r="E47" s="303"/>
      <c r="F47" s="303"/>
      <c r="G47" s="303"/>
      <c r="H47" s="303"/>
      <c r="I47" s="303"/>
      <c r="J47" s="303"/>
      <c r="K47" s="303"/>
      <c r="L47" s="303"/>
      <c r="M47" s="303"/>
      <c r="N47" s="303"/>
      <c r="O47" s="303"/>
      <c r="P47" s="303"/>
      <c r="Q47" s="303"/>
      <c r="R47" s="303"/>
      <c r="S47" s="303"/>
      <c r="T47" s="303"/>
      <c r="U47" s="303"/>
      <c r="V47" s="303"/>
      <c r="W47" s="303"/>
      <c r="X47" s="303"/>
      <c r="Y47" s="303"/>
      <c r="Z47" s="303"/>
      <c r="AA47" s="303"/>
      <c r="AB47" s="303"/>
    </row>
    <row r="48" spans="1:33" ht="15" customHeight="1" x14ac:dyDescent="0.25">
      <c r="A48" s="304" t="s">
        <v>243</v>
      </c>
      <c r="B48" s="304"/>
      <c r="C48" s="304"/>
      <c r="D48" s="304"/>
      <c r="E48" s="304"/>
      <c r="F48" s="304"/>
      <c r="G48" s="304"/>
      <c r="H48" s="304"/>
      <c r="I48" s="304"/>
      <c r="J48" s="304"/>
      <c r="K48" s="304"/>
      <c r="L48" s="304"/>
      <c r="M48" s="304"/>
      <c r="N48" s="304"/>
      <c r="O48" s="304"/>
      <c r="P48" s="304"/>
      <c r="Q48" s="304"/>
      <c r="R48" s="304"/>
      <c r="S48" s="304"/>
      <c r="T48" s="304"/>
      <c r="U48" s="304"/>
      <c r="V48" s="304"/>
      <c r="W48" s="304"/>
      <c r="X48" s="304"/>
      <c r="Y48" s="304"/>
      <c r="Z48" s="304"/>
      <c r="AA48" s="304"/>
      <c r="AB48" s="304"/>
    </row>
    <row r="51" spans="1:33" s="126" customFormat="1" ht="15" customHeight="1" x14ac:dyDescent="0.2">
      <c r="A51" s="308" t="s">
        <v>305</v>
      </c>
      <c r="B51" s="308"/>
      <c r="C51" s="308"/>
      <c r="D51" s="308"/>
      <c r="E51" s="308"/>
      <c r="F51" s="308"/>
      <c r="G51" s="308"/>
      <c r="H51" s="308"/>
      <c r="I51" s="308"/>
      <c r="J51" s="308"/>
      <c r="K51" s="308"/>
      <c r="L51" s="308"/>
      <c r="M51" s="308"/>
      <c r="N51" s="308"/>
      <c r="O51" s="308"/>
      <c r="P51" s="308"/>
      <c r="Q51" s="308"/>
      <c r="R51" s="308"/>
      <c r="S51" s="308"/>
      <c r="T51" s="308"/>
      <c r="U51" s="308"/>
      <c r="V51" s="308"/>
      <c r="W51" s="308"/>
      <c r="X51" s="308"/>
      <c r="Y51" s="308"/>
      <c r="Z51" s="308"/>
      <c r="AA51" s="308"/>
      <c r="AB51" s="308"/>
      <c r="AC51" s="174"/>
      <c r="AD51" s="174"/>
      <c r="AE51" s="286" t="s">
        <v>362</v>
      </c>
      <c r="AF51" s="286"/>
      <c r="AG51" s="110"/>
    </row>
    <row r="52" spans="1:33" s="126" customFormat="1" ht="15" customHeight="1" x14ac:dyDescent="0.2">
      <c r="A52" s="307" t="s">
        <v>145</v>
      </c>
      <c r="B52" s="307"/>
      <c r="C52" s="307"/>
      <c r="D52" s="307"/>
      <c r="E52" s="307"/>
      <c r="F52" s="307"/>
      <c r="G52" s="307"/>
      <c r="H52" s="307"/>
      <c r="I52" s="307"/>
      <c r="J52" s="307"/>
      <c r="K52" s="307"/>
      <c r="L52" s="307"/>
      <c r="M52" s="307"/>
      <c r="N52" s="307"/>
      <c r="O52" s="307"/>
      <c r="P52" s="307"/>
      <c r="Q52" s="307"/>
      <c r="R52" s="307"/>
      <c r="S52" s="307"/>
      <c r="T52" s="307"/>
      <c r="U52" s="307"/>
      <c r="V52" s="307"/>
      <c r="W52" s="307"/>
      <c r="X52" s="307"/>
      <c r="Y52" s="307"/>
      <c r="Z52" s="307"/>
      <c r="AA52" s="307"/>
      <c r="AB52" s="307"/>
      <c r="AC52" s="174"/>
      <c r="AD52" s="174"/>
      <c r="AE52" s="286"/>
      <c r="AF52" s="286"/>
      <c r="AG52" s="110"/>
    </row>
    <row r="53" spans="1:33" s="126" customFormat="1" ht="15" customHeight="1" x14ac:dyDescent="0.25">
      <c r="A53" s="308" t="s">
        <v>257</v>
      </c>
      <c r="B53" s="308"/>
      <c r="C53" s="308"/>
      <c r="D53" s="308"/>
      <c r="E53" s="308"/>
      <c r="F53" s="308"/>
      <c r="G53" s="308"/>
      <c r="H53" s="308"/>
      <c r="I53" s="308"/>
      <c r="J53" s="308"/>
      <c r="K53" s="308"/>
      <c r="L53" s="308"/>
      <c r="M53" s="308"/>
      <c r="N53" s="308"/>
      <c r="O53" s="308"/>
      <c r="P53" s="308"/>
      <c r="Q53" s="308"/>
      <c r="R53" s="308"/>
      <c r="S53" s="308"/>
      <c r="T53" s="308"/>
      <c r="U53" s="308"/>
      <c r="V53" s="308"/>
      <c r="W53" s="308"/>
      <c r="X53" s="308"/>
      <c r="Y53" s="308"/>
      <c r="Z53" s="308"/>
      <c r="AA53" s="308"/>
      <c r="AB53" s="308"/>
      <c r="AC53" s="110"/>
      <c r="AD53" s="110"/>
      <c r="AE53" s="110"/>
      <c r="AF53" s="110"/>
      <c r="AG53" s="110"/>
    </row>
    <row r="54" spans="1:33" s="126" customFormat="1" ht="15" customHeight="1" x14ac:dyDescent="0.25">
      <c r="A54" s="307" t="s">
        <v>258</v>
      </c>
      <c r="B54" s="307"/>
      <c r="C54" s="307"/>
      <c r="D54" s="307"/>
      <c r="E54" s="307"/>
      <c r="F54" s="307"/>
      <c r="G54" s="307"/>
      <c r="H54" s="307"/>
      <c r="I54" s="307"/>
      <c r="J54" s="307"/>
      <c r="K54" s="307"/>
      <c r="L54" s="307"/>
      <c r="M54" s="307"/>
      <c r="N54" s="307"/>
      <c r="O54" s="307"/>
      <c r="P54" s="307"/>
      <c r="Q54" s="307"/>
      <c r="R54" s="307"/>
      <c r="S54" s="307"/>
      <c r="T54" s="307"/>
      <c r="U54" s="307"/>
      <c r="V54" s="307"/>
      <c r="W54" s="307"/>
      <c r="X54" s="307"/>
      <c r="Y54" s="307"/>
      <c r="Z54" s="307"/>
      <c r="AA54" s="307"/>
      <c r="AB54" s="307"/>
      <c r="AC54" s="110"/>
      <c r="AD54" s="110"/>
      <c r="AE54" s="110"/>
      <c r="AF54" s="110"/>
      <c r="AG54" s="110"/>
    </row>
    <row r="55" spans="1:33" s="166" customFormat="1" ht="15" customHeight="1" x14ac:dyDescent="0.2">
      <c r="A55" s="307" t="s">
        <v>259</v>
      </c>
      <c r="B55" s="307"/>
      <c r="C55" s="307"/>
      <c r="D55" s="307"/>
      <c r="E55" s="307"/>
      <c r="F55" s="307"/>
      <c r="G55" s="307"/>
      <c r="H55" s="307"/>
      <c r="I55" s="307"/>
      <c r="J55" s="307"/>
      <c r="K55" s="307"/>
      <c r="L55" s="307"/>
      <c r="M55" s="307"/>
      <c r="N55" s="307"/>
      <c r="O55" s="307"/>
      <c r="P55" s="307"/>
      <c r="Q55" s="307"/>
      <c r="R55" s="307"/>
      <c r="S55" s="307"/>
      <c r="T55" s="307"/>
      <c r="U55" s="307"/>
      <c r="V55" s="307"/>
      <c r="W55" s="307"/>
      <c r="X55" s="307"/>
      <c r="Y55" s="307"/>
      <c r="Z55" s="307"/>
      <c r="AA55" s="307"/>
      <c r="AB55" s="307"/>
      <c r="AC55" s="174"/>
      <c r="AD55" s="174"/>
      <c r="AE55" s="174"/>
      <c r="AF55" s="174"/>
      <c r="AG55" s="174"/>
    </row>
    <row r="56" spans="1:33" s="166" customFormat="1" ht="15" customHeight="1" thickBot="1" x14ac:dyDescent="0.25">
      <c r="A56" s="122"/>
      <c r="B56" s="137"/>
      <c r="C56" s="137"/>
      <c r="D56" s="137"/>
      <c r="E56" s="137"/>
      <c r="F56" s="137"/>
      <c r="G56" s="137"/>
      <c r="H56" s="137"/>
      <c r="I56" s="137"/>
      <c r="J56" s="137"/>
      <c r="K56" s="137"/>
      <c r="L56" s="137"/>
      <c r="M56" s="137"/>
      <c r="N56" s="137"/>
      <c r="O56" s="137"/>
      <c r="P56" s="137"/>
      <c r="Q56" s="137"/>
      <c r="R56" s="137"/>
      <c r="S56" s="137"/>
      <c r="T56" s="137"/>
      <c r="U56" s="137"/>
      <c r="V56" s="137"/>
      <c r="W56" s="137"/>
      <c r="X56" s="137"/>
      <c r="Y56" s="137"/>
      <c r="Z56" s="137"/>
      <c r="AA56" s="137"/>
      <c r="AB56" s="137"/>
      <c r="AC56" s="174"/>
      <c r="AD56" s="174"/>
      <c r="AE56" s="174"/>
      <c r="AF56" s="174"/>
      <c r="AG56" s="174"/>
    </row>
    <row r="57" spans="1:33" ht="15" customHeight="1" x14ac:dyDescent="0.25">
      <c r="A57" s="305" t="s">
        <v>567</v>
      </c>
      <c r="B57" s="302" t="s">
        <v>19</v>
      </c>
      <c r="C57" s="302"/>
      <c r="D57" s="302"/>
      <c r="E57" s="111"/>
      <c r="F57" s="302" t="s">
        <v>116</v>
      </c>
      <c r="G57" s="302"/>
      <c r="H57" s="302"/>
      <c r="I57" s="111"/>
      <c r="J57" s="302" t="s">
        <v>117</v>
      </c>
      <c r="K57" s="302"/>
      <c r="L57" s="302"/>
      <c r="M57" s="111"/>
      <c r="N57" s="302" t="s">
        <v>118</v>
      </c>
      <c r="O57" s="302"/>
      <c r="P57" s="302"/>
      <c r="Q57" s="111"/>
      <c r="R57" s="302" t="s">
        <v>119</v>
      </c>
      <c r="S57" s="302"/>
      <c r="T57" s="302"/>
      <c r="U57" s="111"/>
      <c r="V57" s="302" t="s">
        <v>120</v>
      </c>
      <c r="W57" s="302"/>
      <c r="X57" s="302"/>
      <c r="Y57" s="111"/>
      <c r="Z57" s="302" t="s">
        <v>121</v>
      </c>
      <c r="AA57" s="302"/>
      <c r="AB57" s="302"/>
    </row>
    <row r="58" spans="1:33" ht="15" customHeight="1" thickBot="1" x14ac:dyDescent="0.3">
      <c r="A58" s="306"/>
      <c r="B58" s="112" t="s">
        <v>70</v>
      </c>
      <c r="C58" s="112" t="s">
        <v>71</v>
      </c>
      <c r="D58" s="112" t="s">
        <v>72</v>
      </c>
      <c r="E58" s="113"/>
      <c r="F58" s="112" t="s">
        <v>70</v>
      </c>
      <c r="G58" s="112" t="s">
        <v>71</v>
      </c>
      <c r="H58" s="112" t="s">
        <v>72</v>
      </c>
      <c r="I58" s="113"/>
      <c r="J58" s="112" t="s">
        <v>70</v>
      </c>
      <c r="K58" s="112" t="s">
        <v>71</v>
      </c>
      <c r="L58" s="112" t="s">
        <v>72</v>
      </c>
      <c r="M58" s="113"/>
      <c r="N58" s="112" t="s">
        <v>70</v>
      </c>
      <c r="O58" s="112" t="s">
        <v>71</v>
      </c>
      <c r="P58" s="112" t="s">
        <v>72</v>
      </c>
      <c r="Q58" s="113"/>
      <c r="R58" s="112" t="s">
        <v>70</v>
      </c>
      <c r="S58" s="112" t="s">
        <v>71</v>
      </c>
      <c r="T58" s="112" t="s">
        <v>72</v>
      </c>
      <c r="U58" s="113"/>
      <c r="V58" s="112" t="s">
        <v>70</v>
      </c>
      <c r="W58" s="112" t="s">
        <v>71</v>
      </c>
      <c r="X58" s="112" t="s">
        <v>72</v>
      </c>
      <c r="Y58" s="113"/>
      <c r="Z58" s="112" t="s">
        <v>70</v>
      </c>
      <c r="AA58" s="112" t="s">
        <v>71</v>
      </c>
      <c r="AB58" s="112" t="s">
        <v>72</v>
      </c>
    </row>
    <row r="59" spans="1:33" s="126" customFormat="1" ht="15" customHeight="1" x14ac:dyDescent="0.25">
      <c r="A59" s="178"/>
      <c r="B59" s="115"/>
      <c r="C59" s="115"/>
      <c r="D59" s="115"/>
      <c r="E59" s="116"/>
      <c r="F59" s="115"/>
      <c r="G59" s="115"/>
      <c r="H59" s="115"/>
      <c r="I59" s="116"/>
      <c r="J59" s="115"/>
      <c r="K59" s="115"/>
      <c r="L59" s="115"/>
      <c r="M59" s="116"/>
      <c r="N59" s="115"/>
      <c r="O59" s="115"/>
      <c r="P59" s="115"/>
      <c r="Q59" s="116"/>
      <c r="R59" s="115"/>
      <c r="S59" s="115"/>
      <c r="T59" s="115"/>
      <c r="U59" s="116"/>
      <c r="V59" s="115"/>
      <c r="W59" s="115"/>
      <c r="X59" s="115"/>
      <c r="Y59" s="116"/>
      <c r="Z59" s="115"/>
      <c r="AA59" s="115"/>
      <c r="AB59" s="115"/>
      <c r="AC59" s="110"/>
      <c r="AD59" s="110"/>
      <c r="AE59" s="110"/>
      <c r="AF59" s="110"/>
      <c r="AG59" s="110"/>
    </row>
    <row r="60" spans="1:33" s="126" customFormat="1" ht="15" customHeight="1" x14ac:dyDescent="0.25">
      <c r="A60" s="301" t="s">
        <v>570</v>
      </c>
      <c r="B60" s="301" t="s">
        <v>76</v>
      </c>
      <c r="C60" s="301"/>
      <c r="D60" s="301"/>
      <c r="E60" s="301"/>
      <c r="F60" s="301"/>
      <c r="G60" s="301"/>
      <c r="H60" s="301"/>
      <c r="I60" s="301"/>
      <c r="J60" s="301"/>
      <c r="K60" s="301"/>
      <c r="L60" s="301"/>
      <c r="M60" s="301"/>
      <c r="N60" s="301"/>
      <c r="O60" s="301"/>
      <c r="P60" s="301"/>
      <c r="Q60" s="301"/>
      <c r="R60" s="301"/>
      <c r="S60" s="301"/>
      <c r="T60" s="301"/>
      <c r="U60" s="301"/>
      <c r="V60" s="301"/>
      <c r="W60" s="301"/>
      <c r="X60" s="301"/>
      <c r="Y60" s="301"/>
      <c r="Z60" s="301"/>
      <c r="AA60" s="301"/>
      <c r="AB60" s="301"/>
      <c r="AC60" s="110"/>
      <c r="AD60" s="110"/>
      <c r="AE60" s="110"/>
      <c r="AF60" s="110"/>
      <c r="AG60" s="110"/>
    </row>
    <row r="61" spans="1:33" s="126" customFormat="1" ht="15" customHeight="1" x14ac:dyDescent="0.25">
      <c r="A61" s="114"/>
      <c r="B61" s="115"/>
      <c r="C61" s="115"/>
      <c r="D61" s="115"/>
      <c r="E61" s="115"/>
      <c r="F61" s="115"/>
      <c r="G61" s="115"/>
      <c r="H61" s="115"/>
      <c r="I61" s="115"/>
      <c r="J61" s="115"/>
      <c r="K61" s="115"/>
      <c r="L61" s="115"/>
      <c r="M61" s="115"/>
      <c r="N61" s="115"/>
      <c r="O61" s="115"/>
      <c r="P61" s="115"/>
      <c r="Q61" s="115"/>
      <c r="R61" s="115"/>
      <c r="S61" s="115"/>
      <c r="T61" s="115"/>
      <c r="U61" s="115"/>
      <c r="V61" s="115"/>
      <c r="W61" s="115"/>
      <c r="X61" s="115"/>
      <c r="Y61" s="115"/>
      <c r="Z61" s="115"/>
      <c r="AA61" s="115"/>
      <c r="AB61" s="115"/>
      <c r="AC61" s="110"/>
      <c r="AD61" s="110"/>
      <c r="AE61" s="110"/>
      <c r="AF61" s="110"/>
      <c r="AG61" s="110"/>
    </row>
    <row r="62" spans="1:33" s="126" customFormat="1" ht="15" customHeight="1" x14ac:dyDescent="0.25">
      <c r="A62" s="138" t="s">
        <v>19</v>
      </c>
      <c r="B62" s="155">
        <f t="shared" ref="B62:D64" si="27">+B68+B74</f>
        <v>63069</v>
      </c>
      <c r="C62" s="155">
        <f t="shared" si="27"/>
        <v>33384</v>
      </c>
      <c r="D62" s="155">
        <f t="shared" si="27"/>
        <v>29685</v>
      </c>
      <c r="E62" s="155"/>
      <c r="F62" s="155">
        <f t="shared" ref="F62:H64" si="28">+F68+F74</f>
        <v>17087</v>
      </c>
      <c r="G62" s="155">
        <f t="shared" si="28"/>
        <v>9387</v>
      </c>
      <c r="H62" s="155">
        <f t="shared" si="28"/>
        <v>7700</v>
      </c>
      <c r="I62" s="155"/>
      <c r="J62" s="155">
        <f t="shared" ref="J62:L64" si="29">+J68+J74</f>
        <v>15683</v>
      </c>
      <c r="K62" s="155">
        <f t="shared" si="29"/>
        <v>8390</v>
      </c>
      <c r="L62" s="155">
        <f t="shared" si="29"/>
        <v>7293</v>
      </c>
      <c r="M62" s="155"/>
      <c r="N62" s="155">
        <f t="shared" ref="N62:P64" si="30">+N68+N74</f>
        <v>11708</v>
      </c>
      <c r="O62" s="155">
        <f t="shared" si="30"/>
        <v>6279</v>
      </c>
      <c r="P62" s="155">
        <f t="shared" si="30"/>
        <v>5429</v>
      </c>
      <c r="Q62" s="155"/>
      <c r="R62" s="155">
        <f t="shared" ref="R62:T64" si="31">+R68+R74</f>
        <v>12622</v>
      </c>
      <c r="S62" s="155">
        <f t="shared" si="31"/>
        <v>6398</v>
      </c>
      <c r="T62" s="155">
        <f t="shared" si="31"/>
        <v>6224</v>
      </c>
      <c r="U62" s="155"/>
      <c r="V62" s="155">
        <f t="shared" ref="V62:X64" si="32">+V68+V74</f>
        <v>5963</v>
      </c>
      <c r="W62" s="155">
        <f t="shared" si="32"/>
        <v>2927</v>
      </c>
      <c r="X62" s="155">
        <f t="shared" si="32"/>
        <v>3036</v>
      </c>
      <c r="Y62" s="155"/>
      <c r="Z62" s="155">
        <f t="shared" ref="Z62:AB64" si="33">+Z68+Z74</f>
        <v>6</v>
      </c>
      <c r="AA62" s="155">
        <f t="shared" si="33"/>
        <v>3</v>
      </c>
      <c r="AB62" s="155">
        <f t="shared" si="33"/>
        <v>3</v>
      </c>
      <c r="AC62" s="110"/>
      <c r="AD62" s="110"/>
      <c r="AE62" s="110"/>
      <c r="AF62" s="110"/>
      <c r="AG62" s="110"/>
    </row>
    <row r="63" spans="1:33" s="126" customFormat="1" ht="15" customHeight="1" x14ac:dyDescent="0.25">
      <c r="A63" s="118" t="s">
        <v>73</v>
      </c>
      <c r="B63" s="117">
        <f t="shared" si="27"/>
        <v>56603</v>
      </c>
      <c r="C63" s="117">
        <f t="shared" si="27"/>
        <v>29708</v>
      </c>
      <c r="D63" s="117">
        <f t="shared" si="27"/>
        <v>26895</v>
      </c>
      <c r="E63" s="117"/>
      <c r="F63" s="117">
        <f t="shared" si="28"/>
        <v>15748</v>
      </c>
      <c r="G63" s="117">
        <f t="shared" si="28"/>
        <v>8597</v>
      </c>
      <c r="H63" s="117">
        <f t="shared" si="28"/>
        <v>7151</v>
      </c>
      <c r="I63" s="117"/>
      <c r="J63" s="117">
        <f t="shared" si="29"/>
        <v>14250</v>
      </c>
      <c r="K63" s="117">
        <f t="shared" si="29"/>
        <v>7550</v>
      </c>
      <c r="L63" s="117">
        <f t="shared" si="29"/>
        <v>6700</v>
      </c>
      <c r="M63" s="117"/>
      <c r="N63" s="117">
        <f t="shared" si="30"/>
        <v>10376</v>
      </c>
      <c r="O63" s="117">
        <f t="shared" si="30"/>
        <v>5480</v>
      </c>
      <c r="P63" s="117">
        <f t="shared" si="30"/>
        <v>4896</v>
      </c>
      <c r="Q63" s="117"/>
      <c r="R63" s="117">
        <f t="shared" si="31"/>
        <v>11072</v>
      </c>
      <c r="S63" s="117">
        <f t="shared" si="31"/>
        <v>5553</v>
      </c>
      <c r="T63" s="117">
        <f t="shared" si="31"/>
        <v>5519</v>
      </c>
      <c r="U63" s="117"/>
      <c r="V63" s="117">
        <f t="shared" si="32"/>
        <v>5151</v>
      </c>
      <c r="W63" s="117">
        <f t="shared" si="32"/>
        <v>2525</v>
      </c>
      <c r="X63" s="117">
        <f t="shared" si="32"/>
        <v>2626</v>
      </c>
      <c r="Y63" s="117"/>
      <c r="Z63" s="117">
        <f t="shared" si="33"/>
        <v>6</v>
      </c>
      <c r="AA63" s="117">
        <f t="shared" si="33"/>
        <v>3</v>
      </c>
      <c r="AB63" s="117">
        <f t="shared" si="33"/>
        <v>3</v>
      </c>
      <c r="AC63" s="110"/>
      <c r="AD63" s="110"/>
      <c r="AE63" s="110"/>
      <c r="AF63" s="110"/>
      <c r="AG63" s="110"/>
    </row>
    <row r="64" spans="1:33" s="126" customFormat="1" ht="15" customHeight="1" x14ac:dyDescent="0.25">
      <c r="A64" s="118" t="s">
        <v>74</v>
      </c>
      <c r="B64" s="117">
        <f t="shared" si="27"/>
        <v>4773</v>
      </c>
      <c r="C64" s="117">
        <f t="shared" si="27"/>
        <v>2861</v>
      </c>
      <c r="D64" s="117">
        <f t="shared" si="27"/>
        <v>1912</v>
      </c>
      <c r="E64" s="117"/>
      <c r="F64" s="117">
        <f t="shared" si="28"/>
        <v>953</v>
      </c>
      <c r="G64" s="117">
        <f t="shared" si="28"/>
        <v>592</v>
      </c>
      <c r="H64" s="117">
        <f t="shared" si="28"/>
        <v>361</v>
      </c>
      <c r="I64" s="117"/>
      <c r="J64" s="117">
        <f t="shared" si="29"/>
        <v>982</v>
      </c>
      <c r="K64" s="117">
        <f t="shared" si="29"/>
        <v>620</v>
      </c>
      <c r="L64" s="117">
        <f t="shared" si="29"/>
        <v>362</v>
      </c>
      <c r="M64" s="117"/>
      <c r="N64" s="117">
        <f t="shared" si="30"/>
        <v>984</v>
      </c>
      <c r="O64" s="117">
        <f t="shared" si="30"/>
        <v>620</v>
      </c>
      <c r="P64" s="117">
        <f t="shared" si="30"/>
        <v>364</v>
      </c>
      <c r="Q64" s="117"/>
      <c r="R64" s="117">
        <f t="shared" si="31"/>
        <v>1191</v>
      </c>
      <c r="S64" s="117">
        <f t="shared" si="31"/>
        <v>691</v>
      </c>
      <c r="T64" s="117">
        <f t="shared" si="31"/>
        <v>500</v>
      </c>
      <c r="U64" s="117"/>
      <c r="V64" s="117">
        <f t="shared" si="32"/>
        <v>663</v>
      </c>
      <c r="W64" s="117">
        <f t="shared" si="32"/>
        <v>338</v>
      </c>
      <c r="X64" s="117">
        <f t="shared" si="32"/>
        <v>325</v>
      </c>
      <c r="Y64" s="117"/>
      <c r="Z64" s="117">
        <f t="shared" si="33"/>
        <v>0</v>
      </c>
      <c r="AA64" s="117">
        <f t="shared" si="33"/>
        <v>0</v>
      </c>
      <c r="AB64" s="117">
        <f t="shared" si="33"/>
        <v>0</v>
      </c>
      <c r="AC64" s="110"/>
      <c r="AD64" s="110"/>
      <c r="AE64" s="110"/>
      <c r="AF64" s="110"/>
      <c r="AG64" s="110"/>
    </row>
    <row r="65" spans="1:33" s="126" customFormat="1" ht="15" customHeight="1" x14ac:dyDescent="0.25">
      <c r="A65" s="118" t="s">
        <v>267</v>
      </c>
      <c r="B65" s="117">
        <f>+B71</f>
        <v>1693</v>
      </c>
      <c r="C65" s="117">
        <f>+C71</f>
        <v>815</v>
      </c>
      <c r="D65" s="117">
        <f>+D71</f>
        <v>878</v>
      </c>
      <c r="E65" s="117"/>
      <c r="F65" s="117">
        <f>+F71</f>
        <v>386</v>
      </c>
      <c r="G65" s="117">
        <f>+G71</f>
        <v>198</v>
      </c>
      <c r="H65" s="117">
        <f>+H71</f>
        <v>188</v>
      </c>
      <c r="I65" s="117"/>
      <c r="J65" s="117">
        <f>+J71</f>
        <v>451</v>
      </c>
      <c r="K65" s="117">
        <f>+K71</f>
        <v>220</v>
      </c>
      <c r="L65" s="117">
        <f>+L71</f>
        <v>231</v>
      </c>
      <c r="M65" s="117"/>
      <c r="N65" s="117">
        <f>+N71</f>
        <v>348</v>
      </c>
      <c r="O65" s="117">
        <f>+O71</f>
        <v>179</v>
      </c>
      <c r="P65" s="117">
        <f>+P71</f>
        <v>169</v>
      </c>
      <c r="Q65" s="117"/>
      <c r="R65" s="117">
        <f>+R71</f>
        <v>359</v>
      </c>
      <c r="S65" s="117">
        <f>+S71</f>
        <v>154</v>
      </c>
      <c r="T65" s="117">
        <f>+T71</f>
        <v>205</v>
      </c>
      <c r="U65" s="117"/>
      <c r="V65" s="117">
        <f>+V71</f>
        <v>149</v>
      </c>
      <c r="W65" s="117">
        <f>+W71</f>
        <v>64</v>
      </c>
      <c r="X65" s="117">
        <f>+X71</f>
        <v>85</v>
      </c>
      <c r="Y65" s="117"/>
      <c r="Z65" s="117">
        <f>+Z71</f>
        <v>0</v>
      </c>
      <c r="AA65" s="117">
        <f>+AA71</f>
        <v>0</v>
      </c>
      <c r="AB65" s="117">
        <f>+AB71</f>
        <v>0</v>
      </c>
      <c r="AC65" s="110"/>
      <c r="AD65" s="110"/>
      <c r="AE65" s="110"/>
      <c r="AF65" s="110"/>
      <c r="AG65" s="110"/>
    </row>
    <row r="66" spans="1:33" s="126" customFormat="1" ht="15" customHeight="1" x14ac:dyDescent="0.25">
      <c r="A66" s="114"/>
      <c r="B66" s="119"/>
      <c r="C66" s="119"/>
      <c r="D66" s="119"/>
      <c r="E66" s="119"/>
      <c r="F66" s="119"/>
      <c r="G66" s="119"/>
      <c r="H66" s="119"/>
      <c r="I66" s="119"/>
      <c r="J66" s="119"/>
      <c r="K66" s="119"/>
      <c r="L66" s="119"/>
      <c r="M66" s="119"/>
      <c r="N66" s="119"/>
      <c r="O66" s="119"/>
      <c r="P66" s="119"/>
      <c r="Q66" s="119"/>
      <c r="R66" s="119"/>
      <c r="S66" s="119"/>
      <c r="T66" s="119"/>
      <c r="U66" s="119"/>
      <c r="V66" s="119"/>
      <c r="W66" s="119"/>
      <c r="X66" s="119"/>
      <c r="Y66" s="119"/>
      <c r="Z66" s="119"/>
      <c r="AA66" s="119"/>
      <c r="AB66" s="119"/>
      <c r="AC66" s="110"/>
      <c r="AD66" s="110"/>
      <c r="AE66" s="110"/>
      <c r="AF66" s="110"/>
      <c r="AG66" s="110"/>
    </row>
    <row r="67" spans="1:33" s="126" customFormat="1" ht="15" customHeight="1" x14ac:dyDescent="0.25">
      <c r="A67" s="138" t="s">
        <v>568</v>
      </c>
      <c r="B67" s="119"/>
      <c r="C67" s="119"/>
      <c r="D67" s="119"/>
      <c r="E67" s="120"/>
      <c r="F67" s="119"/>
      <c r="G67" s="119"/>
      <c r="H67" s="119"/>
      <c r="I67" s="120"/>
      <c r="J67" s="119"/>
      <c r="K67" s="119"/>
      <c r="L67" s="119"/>
      <c r="M67" s="120"/>
      <c r="N67" s="119"/>
      <c r="O67" s="119"/>
      <c r="P67" s="119"/>
      <c r="Q67" s="120"/>
      <c r="R67" s="119"/>
      <c r="S67" s="119"/>
      <c r="T67" s="119"/>
      <c r="U67" s="120"/>
      <c r="V67" s="119"/>
      <c r="W67" s="119"/>
      <c r="X67" s="119"/>
      <c r="Y67" s="120"/>
      <c r="Z67" s="119"/>
      <c r="AA67" s="119"/>
      <c r="AB67" s="119"/>
      <c r="AC67" s="110"/>
      <c r="AD67" s="110"/>
      <c r="AE67" s="110"/>
      <c r="AF67" s="110"/>
      <c r="AG67" s="110"/>
    </row>
    <row r="68" spans="1:33" s="126" customFormat="1" ht="15" customHeight="1" x14ac:dyDescent="0.25">
      <c r="A68" s="139" t="s">
        <v>19</v>
      </c>
      <c r="B68" s="155">
        <f>SUM(B69:B71)</f>
        <v>49557</v>
      </c>
      <c r="C68" s="155">
        <f>SUM(C69:C71)</f>
        <v>25902</v>
      </c>
      <c r="D68" s="155">
        <f>SUM(D69:D71)</f>
        <v>23655</v>
      </c>
      <c r="E68" s="155"/>
      <c r="F68" s="155">
        <f>SUM(F69:F71)</f>
        <v>13612</v>
      </c>
      <c r="G68" s="155">
        <f>SUM(G69:G71)</f>
        <v>7354</v>
      </c>
      <c r="H68" s="155">
        <f>SUM(H69:H71)</f>
        <v>6258</v>
      </c>
      <c r="I68" s="176"/>
      <c r="J68" s="155">
        <f>SUM(J69:J71)</f>
        <v>12232</v>
      </c>
      <c r="K68" s="155">
        <f>SUM(K69:K71)</f>
        <v>6474</v>
      </c>
      <c r="L68" s="155">
        <f>SUM(L69:L71)</f>
        <v>5758</v>
      </c>
      <c r="M68" s="176"/>
      <c r="N68" s="155">
        <f>SUM(N69:N71)</f>
        <v>9384</v>
      </c>
      <c r="O68" s="155">
        <f>SUM(O69:O71)</f>
        <v>4955</v>
      </c>
      <c r="P68" s="155">
        <f>SUM(P69:P71)</f>
        <v>4429</v>
      </c>
      <c r="Q68" s="176"/>
      <c r="R68" s="155">
        <f>SUM(R69:R71)</f>
        <v>9810</v>
      </c>
      <c r="S68" s="155">
        <f>SUM(S69:S71)</f>
        <v>4906</v>
      </c>
      <c r="T68" s="155">
        <f>SUM(T69:T71)</f>
        <v>4904</v>
      </c>
      <c r="U68" s="176"/>
      <c r="V68" s="155">
        <f>SUM(V69:V71)</f>
        <v>4513</v>
      </c>
      <c r="W68" s="155">
        <f>SUM(W69:W71)</f>
        <v>2210</v>
      </c>
      <c r="X68" s="155">
        <f>SUM(X69:X71)</f>
        <v>2303</v>
      </c>
      <c r="Y68" s="176"/>
      <c r="Z68" s="155">
        <f>SUM(Z69:Z71)</f>
        <v>6</v>
      </c>
      <c r="AA68" s="155">
        <f>SUM(AA69:AA71)</f>
        <v>3</v>
      </c>
      <c r="AB68" s="155">
        <f>SUM(AB69:AB71)</f>
        <v>3</v>
      </c>
      <c r="AC68" s="110"/>
      <c r="AD68" s="110"/>
      <c r="AE68" s="110"/>
      <c r="AF68" s="110"/>
      <c r="AG68" s="110"/>
    </row>
    <row r="69" spans="1:33" ht="15" customHeight="1" x14ac:dyDescent="0.25">
      <c r="A69" s="118" t="s">
        <v>73</v>
      </c>
      <c r="B69" s="121">
        <v>43144</v>
      </c>
      <c r="C69" s="121">
        <v>22261</v>
      </c>
      <c r="D69" s="121">
        <v>20883</v>
      </c>
      <c r="E69" s="121"/>
      <c r="F69" s="121">
        <v>12283</v>
      </c>
      <c r="G69" s="121">
        <v>6571</v>
      </c>
      <c r="H69" s="121">
        <v>5712</v>
      </c>
      <c r="I69" s="121"/>
      <c r="J69" s="121">
        <v>10810</v>
      </c>
      <c r="K69" s="121">
        <v>5640</v>
      </c>
      <c r="L69" s="121">
        <v>5170</v>
      </c>
      <c r="M69" s="121"/>
      <c r="N69" s="121">
        <v>8066</v>
      </c>
      <c r="O69" s="121">
        <v>4163</v>
      </c>
      <c r="P69" s="121">
        <v>3903</v>
      </c>
      <c r="Q69" s="121"/>
      <c r="R69" s="121">
        <v>8273</v>
      </c>
      <c r="S69" s="121">
        <v>4072</v>
      </c>
      <c r="T69" s="121">
        <v>4201</v>
      </c>
      <c r="U69" s="121"/>
      <c r="V69" s="121">
        <v>3706</v>
      </c>
      <c r="W69" s="121">
        <v>1812</v>
      </c>
      <c r="X69" s="121">
        <v>1894</v>
      </c>
      <c r="Y69" s="121"/>
      <c r="Z69" s="121">
        <v>6</v>
      </c>
      <c r="AA69" s="121">
        <v>3</v>
      </c>
      <c r="AB69" s="121">
        <v>3</v>
      </c>
    </row>
    <row r="70" spans="1:33" ht="15" customHeight="1" x14ac:dyDescent="0.25">
      <c r="A70" s="118" t="s">
        <v>74</v>
      </c>
      <c r="B70" s="121">
        <v>4720</v>
      </c>
      <c r="C70" s="121">
        <v>2826</v>
      </c>
      <c r="D70" s="121">
        <v>1894</v>
      </c>
      <c r="E70" s="121"/>
      <c r="F70" s="121">
        <v>943</v>
      </c>
      <c r="G70" s="121">
        <v>585</v>
      </c>
      <c r="H70" s="121">
        <v>358</v>
      </c>
      <c r="I70" s="121"/>
      <c r="J70" s="121">
        <v>971</v>
      </c>
      <c r="K70" s="121">
        <v>614</v>
      </c>
      <c r="L70" s="121">
        <v>357</v>
      </c>
      <c r="M70" s="121"/>
      <c r="N70" s="121">
        <v>970</v>
      </c>
      <c r="O70" s="121">
        <v>613</v>
      </c>
      <c r="P70" s="121">
        <v>357</v>
      </c>
      <c r="Q70" s="121"/>
      <c r="R70" s="121">
        <v>1178</v>
      </c>
      <c r="S70" s="121">
        <v>680</v>
      </c>
      <c r="T70" s="121">
        <v>498</v>
      </c>
      <c r="U70" s="121"/>
      <c r="V70" s="121">
        <v>658</v>
      </c>
      <c r="W70" s="121">
        <v>334</v>
      </c>
      <c r="X70" s="121">
        <v>324</v>
      </c>
      <c r="Y70" s="121"/>
      <c r="Z70" s="121">
        <v>0</v>
      </c>
      <c r="AA70" s="121">
        <v>0</v>
      </c>
      <c r="AB70" s="121">
        <v>0</v>
      </c>
    </row>
    <row r="71" spans="1:33" ht="15" customHeight="1" x14ac:dyDescent="0.25">
      <c r="A71" s="118" t="s">
        <v>267</v>
      </c>
      <c r="B71" s="121">
        <v>1693</v>
      </c>
      <c r="C71" s="121">
        <v>815</v>
      </c>
      <c r="D71" s="121">
        <v>878</v>
      </c>
      <c r="E71" s="121"/>
      <c r="F71" s="121">
        <v>386</v>
      </c>
      <c r="G71" s="121">
        <v>198</v>
      </c>
      <c r="H71" s="121">
        <v>188</v>
      </c>
      <c r="I71" s="121"/>
      <c r="J71" s="121">
        <v>451</v>
      </c>
      <c r="K71" s="121">
        <v>220</v>
      </c>
      <c r="L71" s="121">
        <v>231</v>
      </c>
      <c r="M71" s="121"/>
      <c r="N71" s="121">
        <v>348</v>
      </c>
      <c r="O71" s="121">
        <v>179</v>
      </c>
      <c r="P71" s="121">
        <v>169</v>
      </c>
      <c r="Q71" s="121"/>
      <c r="R71" s="121">
        <v>359</v>
      </c>
      <c r="S71" s="121">
        <v>154</v>
      </c>
      <c r="T71" s="121">
        <v>205</v>
      </c>
      <c r="U71" s="121"/>
      <c r="V71" s="121">
        <v>149</v>
      </c>
      <c r="W71" s="121">
        <v>64</v>
      </c>
      <c r="X71" s="121">
        <v>85</v>
      </c>
      <c r="Y71" s="121"/>
      <c r="Z71" s="121">
        <v>0</v>
      </c>
      <c r="AA71" s="121">
        <v>0</v>
      </c>
      <c r="AB71" s="121">
        <v>0</v>
      </c>
    </row>
    <row r="72" spans="1:33" ht="15" customHeight="1" x14ac:dyDescent="0.25">
      <c r="A72" s="118"/>
      <c r="B72" s="121"/>
      <c r="C72" s="121"/>
      <c r="D72" s="121"/>
      <c r="E72" s="121"/>
      <c r="F72" s="121"/>
      <c r="G72" s="121"/>
      <c r="H72" s="121"/>
      <c r="I72" s="121"/>
      <c r="J72" s="121"/>
      <c r="K72" s="121"/>
      <c r="L72" s="121"/>
      <c r="M72" s="121"/>
      <c r="N72" s="121"/>
      <c r="O72" s="121"/>
      <c r="P72" s="121"/>
      <c r="Q72" s="121"/>
      <c r="R72" s="121"/>
      <c r="S72" s="121"/>
      <c r="T72" s="121"/>
      <c r="U72" s="121"/>
      <c r="V72" s="121"/>
      <c r="W72" s="121"/>
      <c r="X72" s="121"/>
      <c r="Y72" s="121"/>
      <c r="Z72" s="121"/>
      <c r="AA72" s="121"/>
      <c r="AB72" s="121"/>
    </row>
    <row r="73" spans="1:33" ht="15" customHeight="1" x14ac:dyDescent="0.25">
      <c r="A73" s="127" t="s">
        <v>569</v>
      </c>
      <c r="B73" s="121"/>
      <c r="C73" s="121"/>
      <c r="D73" s="121"/>
      <c r="E73" s="121"/>
      <c r="F73" s="121"/>
      <c r="G73" s="121"/>
      <c r="H73" s="121"/>
      <c r="I73" s="121"/>
      <c r="J73" s="121"/>
      <c r="K73" s="121"/>
      <c r="L73" s="121"/>
      <c r="M73" s="121"/>
      <c r="N73" s="121"/>
      <c r="O73" s="121"/>
      <c r="P73" s="121"/>
      <c r="Q73" s="121"/>
      <c r="R73" s="121"/>
      <c r="S73" s="121"/>
      <c r="T73" s="121"/>
      <c r="U73" s="121"/>
      <c r="V73" s="121"/>
      <c r="W73" s="121"/>
      <c r="X73" s="121"/>
      <c r="Y73" s="121"/>
      <c r="Z73" s="121"/>
      <c r="AA73" s="121"/>
      <c r="AB73" s="121"/>
    </row>
    <row r="74" spans="1:33" s="126" customFormat="1" ht="15" customHeight="1" x14ac:dyDescent="0.25">
      <c r="A74" s="139" t="s">
        <v>19</v>
      </c>
      <c r="B74" s="155">
        <f>SUM(B75:B78)</f>
        <v>13512</v>
      </c>
      <c r="C74" s="155">
        <f>SUM(C75:C78)</f>
        <v>7482</v>
      </c>
      <c r="D74" s="155">
        <f>SUM(D75:D78)</f>
        <v>6030</v>
      </c>
      <c r="E74" s="155"/>
      <c r="F74" s="155">
        <f>SUM(F75:F78)</f>
        <v>3475</v>
      </c>
      <c r="G74" s="155">
        <f>SUM(G75:G78)</f>
        <v>2033</v>
      </c>
      <c r="H74" s="155">
        <f>SUM(H75:H78)</f>
        <v>1442</v>
      </c>
      <c r="I74" s="176"/>
      <c r="J74" s="155">
        <f>SUM(J75:J78)</f>
        <v>3451</v>
      </c>
      <c r="K74" s="155">
        <f>SUM(K75:K78)</f>
        <v>1916</v>
      </c>
      <c r="L74" s="155">
        <f>SUM(L75:L78)</f>
        <v>1535</v>
      </c>
      <c r="M74" s="176"/>
      <c r="N74" s="155">
        <f>SUM(N75:N78)</f>
        <v>2324</v>
      </c>
      <c r="O74" s="155">
        <f>SUM(O75:O78)</f>
        <v>1324</v>
      </c>
      <c r="P74" s="155">
        <f>SUM(P75:P78)</f>
        <v>1000</v>
      </c>
      <c r="Q74" s="176"/>
      <c r="R74" s="155">
        <f>SUM(R75:R78)</f>
        <v>2812</v>
      </c>
      <c r="S74" s="155">
        <f>SUM(S75:S78)</f>
        <v>1492</v>
      </c>
      <c r="T74" s="155">
        <f>SUM(T75:T78)</f>
        <v>1320</v>
      </c>
      <c r="U74" s="176"/>
      <c r="V74" s="155">
        <f>SUM(V75:V78)</f>
        <v>1450</v>
      </c>
      <c r="W74" s="155">
        <f>SUM(W75:W78)</f>
        <v>717</v>
      </c>
      <c r="X74" s="155">
        <f>SUM(X75:X78)</f>
        <v>733</v>
      </c>
      <c r="Y74" s="176"/>
      <c r="Z74" s="155">
        <f>SUM(Z75:Z78)</f>
        <v>0</v>
      </c>
      <c r="AA74" s="155">
        <f>SUM(AA75:AA78)</f>
        <v>0</v>
      </c>
      <c r="AB74" s="155">
        <f>SUM(AB75:AB78)</f>
        <v>0</v>
      </c>
      <c r="AC74" s="110"/>
      <c r="AD74" s="110"/>
      <c r="AE74" s="110"/>
      <c r="AF74" s="110"/>
      <c r="AG74" s="110"/>
    </row>
    <row r="75" spans="1:33" ht="15" customHeight="1" x14ac:dyDescent="0.25">
      <c r="A75" s="118" t="s">
        <v>73</v>
      </c>
      <c r="B75" s="121">
        <v>13459</v>
      </c>
      <c r="C75" s="121">
        <v>7447</v>
      </c>
      <c r="D75" s="121">
        <v>6012</v>
      </c>
      <c r="E75" s="121"/>
      <c r="F75" s="121">
        <v>3465</v>
      </c>
      <c r="G75" s="121">
        <v>2026</v>
      </c>
      <c r="H75" s="121">
        <v>1439</v>
      </c>
      <c r="I75" s="121"/>
      <c r="J75" s="121">
        <v>3440</v>
      </c>
      <c r="K75" s="121">
        <v>1910</v>
      </c>
      <c r="L75" s="121">
        <v>1530</v>
      </c>
      <c r="M75" s="121"/>
      <c r="N75" s="121">
        <v>2310</v>
      </c>
      <c r="O75" s="121">
        <v>1317</v>
      </c>
      <c r="P75" s="121">
        <v>993</v>
      </c>
      <c r="Q75" s="121"/>
      <c r="R75" s="121">
        <v>2799</v>
      </c>
      <c r="S75" s="121">
        <v>1481</v>
      </c>
      <c r="T75" s="121">
        <v>1318</v>
      </c>
      <c r="U75" s="121"/>
      <c r="V75" s="121">
        <v>1445</v>
      </c>
      <c r="W75" s="121">
        <v>713</v>
      </c>
      <c r="X75" s="121">
        <v>732</v>
      </c>
      <c r="Y75" s="121"/>
      <c r="Z75" s="121">
        <v>0</v>
      </c>
      <c r="AA75" s="121">
        <v>0</v>
      </c>
      <c r="AB75" s="121">
        <v>0</v>
      </c>
    </row>
    <row r="76" spans="1:33" ht="15" customHeight="1" x14ac:dyDescent="0.25">
      <c r="A76" s="118" t="s">
        <v>74</v>
      </c>
      <c r="B76" s="121">
        <v>53</v>
      </c>
      <c r="C76" s="121">
        <v>35</v>
      </c>
      <c r="D76" s="121">
        <v>18</v>
      </c>
      <c r="E76" s="121"/>
      <c r="F76" s="121">
        <v>10</v>
      </c>
      <c r="G76" s="121">
        <v>7</v>
      </c>
      <c r="H76" s="121">
        <v>3</v>
      </c>
      <c r="I76" s="121"/>
      <c r="J76" s="121">
        <v>11</v>
      </c>
      <c r="K76" s="121">
        <v>6</v>
      </c>
      <c r="L76" s="121">
        <v>5</v>
      </c>
      <c r="M76" s="121"/>
      <c r="N76" s="121">
        <v>14</v>
      </c>
      <c r="O76" s="121">
        <v>7</v>
      </c>
      <c r="P76" s="121">
        <v>7</v>
      </c>
      <c r="Q76" s="121"/>
      <c r="R76" s="121">
        <v>13</v>
      </c>
      <c r="S76" s="121">
        <v>11</v>
      </c>
      <c r="T76" s="121">
        <v>2</v>
      </c>
      <c r="U76" s="121"/>
      <c r="V76" s="121">
        <v>5</v>
      </c>
      <c r="W76" s="121">
        <v>4</v>
      </c>
      <c r="X76" s="121">
        <v>1</v>
      </c>
      <c r="Y76" s="121"/>
      <c r="Z76" s="121">
        <v>0</v>
      </c>
      <c r="AA76" s="121">
        <v>0</v>
      </c>
      <c r="AB76" s="121">
        <v>0</v>
      </c>
    </row>
    <row r="77" spans="1:33" ht="15" customHeight="1" x14ac:dyDescent="0.25">
      <c r="A77" s="118" t="s">
        <v>267</v>
      </c>
      <c r="B77" s="262">
        <v>0</v>
      </c>
      <c r="C77" s="262">
        <v>0</v>
      </c>
      <c r="D77" s="262">
        <v>0</v>
      </c>
      <c r="E77" s="262"/>
      <c r="F77" s="262">
        <v>0</v>
      </c>
      <c r="G77" s="262">
        <v>0</v>
      </c>
      <c r="H77" s="262">
        <v>0</v>
      </c>
      <c r="I77" s="262"/>
      <c r="J77" s="262">
        <v>0</v>
      </c>
      <c r="K77" s="262">
        <v>0</v>
      </c>
      <c r="L77" s="262">
        <v>0</v>
      </c>
      <c r="M77" s="262"/>
      <c r="N77" s="262">
        <v>0</v>
      </c>
      <c r="O77" s="262">
        <v>0</v>
      </c>
      <c r="P77" s="262">
        <v>0</v>
      </c>
      <c r="Q77" s="262"/>
      <c r="R77" s="262">
        <v>0</v>
      </c>
      <c r="S77" s="262">
        <v>0</v>
      </c>
      <c r="T77" s="262">
        <v>0</v>
      </c>
      <c r="U77" s="262"/>
      <c r="V77" s="262">
        <v>0</v>
      </c>
      <c r="W77" s="262">
        <v>0</v>
      </c>
      <c r="X77" s="262">
        <v>0</v>
      </c>
      <c r="Y77" s="262"/>
      <c r="Z77" s="262">
        <v>0</v>
      </c>
      <c r="AA77" s="262">
        <v>0</v>
      </c>
      <c r="AB77" s="262">
        <v>0</v>
      </c>
    </row>
    <row r="78" spans="1:33" ht="15" customHeight="1" x14ac:dyDescent="0.25">
      <c r="A78" s="118"/>
      <c r="B78" s="121"/>
      <c r="C78" s="121"/>
      <c r="D78" s="121"/>
      <c r="E78" s="121"/>
      <c r="F78" s="121"/>
      <c r="G78" s="121"/>
      <c r="H78" s="121"/>
      <c r="I78" s="121"/>
      <c r="J78" s="121"/>
      <c r="K78" s="121"/>
      <c r="L78" s="121"/>
      <c r="M78" s="121"/>
      <c r="N78" s="121"/>
      <c r="O78" s="121"/>
      <c r="P78" s="121"/>
      <c r="Q78" s="121"/>
      <c r="R78" s="121"/>
      <c r="S78" s="121"/>
      <c r="T78" s="121"/>
      <c r="U78" s="121"/>
      <c r="V78" s="121"/>
      <c r="W78" s="121"/>
      <c r="X78" s="121"/>
      <c r="Y78" s="121"/>
      <c r="Z78" s="121"/>
      <c r="AA78" s="121"/>
      <c r="AB78" s="121"/>
    </row>
    <row r="79" spans="1:33" s="126" customFormat="1" ht="15" customHeight="1" x14ac:dyDescent="0.25">
      <c r="A79" s="301" t="s">
        <v>571</v>
      </c>
      <c r="B79" s="301"/>
      <c r="C79" s="301"/>
      <c r="D79" s="301"/>
      <c r="E79" s="301"/>
      <c r="F79" s="301"/>
      <c r="G79" s="301"/>
      <c r="H79" s="301"/>
      <c r="I79" s="301"/>
      <c r="J79" s="301"/>
      <c r="K79" s="301"/>
      <c r="L79" s="301"/>
      <c r="M79" s="301"/>
      <c r="N79" s="301"/>
      <c r="O79" s="301"/>
      <c r="P79" s="301"/>
      <c r="Q79" s="301"/>
      <c r="R79" s="301"/>
      <c r="S79" s="301"/>
      <c r="T79" s="301"/>
      <c r="U79" s="301"/>
      <c r="V79" s="301"/>
      <c r="W79" s="301"/>
      <c r="X79" s="301"/>
      <c r="Y79" s="301"/>
      <c r="Z79" s="301"/>
      <c r="AA79" s="301"/>
      <c r="AB79" s="301"/>
      <c r="AC79" s="110"/>
      <c r="AD79" s="110"/>
      <c r="AE79" s="110"/>
      <c r="AF79" s="110"/>
      <c r="AG79" s="110"/>
    </row>
    <row r="80" spans="1:33" s="126" customFormat="1" ht="15" customHeight="1" x14ac:dyDescent="0.25">
      <c r="A80" s="114"/>
      <c r="B80" s="115"/>
      <c r="C80" s="115"/>
      <c r="D80" s="115"/>
      <c r="E80" s="115"/>
      <c r="F80" s="115"/>
      <c r="G80" s="115"/>
      <c r="H80" s="115"/>
      <c r="I80" s="115"/>
      <c r="J80" s="115"/>
      <c r="K80" s="115"/>
      <c r="L80" s="115"/>
      <c r="M80" s="115"/>
      <c r="N80" s="115"/>
      <c r="O80" s="115"/>
      <c r="P80" s="115"/>
      <c r="Q80" s="115"/>
      <c r="R80" s="115"/>
      <c r="S80" s="115"/>
      <c r="T80" s="115"/>
      <c r="U80" s="115"/>
      <c r="V80" s="115"/>
      <c r="W80" s="115"/>
      <c r="X80" s="115"/>
      <c r="Y80" s="115"/>
      <c r="Z80" s="115"/>
      <c r="AA80" s="115"/>
      <c r="AB80" s="115"/>
      <c r="AC80" s="110"/>
      <c r="AD80" s="110"/>
      <c r="AE80" s="110"/>
      <c r="AF80" s="110"/>
      <c r="AG80" s="110"/>
    </row>
    <row r="81" spans="1:33" s="126" customFormat="1" ht="15" customHeight="1" x14ac:dyDescent="0.25">
      <c r="A81" s="115" t="s">
        <v>19</v>
      </c>
      <c r="B81" s="177">
        <f t="shared" ref="B81:D84" si="34">+B62/(B62+B113+B12)*100</f>
        <v>29.177268479538114</v>
      </c>
      <c r="C81" s="177">
        <f t="shared" si="34"/>
        <v>31.123500181796143</v>
      </c>
      <c r="D81" s="177">
        <f t="shared" si="34"/>
        <v>27.260204784425362</v>
      </c>
      <c r="E81" s="177"/>
      <c r="F81" s="177">
        <f t="shared" ref="F81:H84" si="35">+F62/(F62+F113+F12)*100</f>
        <v>29.216038300418912</v>
      </c>
      <c r="G81" s="177">
        <f t="shared" si="35"/>
        <v>30.938334267163242</v>
      </c>
      <c r="H81" s="177">
        <f t="shared" si="35"/>
        <v>27.359295054007958</v>
      </c>
      <c r="I81" s="177"/>
      <c r="J81" s="177">
        <f t="shared" ref="J81:L84" si="36">+J62/(J62+J113+J12)*100</f>
        <v>32.698121468632067</v>
      </c>
      <c r="K81" s="177">
        <f t="shared" si="36"/>
        <v>34.67085416752758</v>
      </c>
      <c r="L81" s="177">
        <f t="shared" si="36"/>
        <v>30.689277899343541</v>
      </c>
      <c r="M81" s="177"/>
      <c r="N81" s="177">
        <f t="shared" ref="N81:P84" si="37">+N62/(N62+N113+N12)*100</f>
        <v>28.934361407671016</v>
      </c>
      <c r="O81" s="177">
        <f t="shared" si="37"/>
        <v>31.651376146788991</v>
      </c>
      <c r="P81" s="177">
        <f t="shared" si="37"/>
        <v>26.321148065548339</v>
      </c>
      <c r="Q81" s="177"/>
      <c r="R81" s="177">
        <f t="shared" ref="R81:T84" si="38">+R62/(R62+R113+R12)*100</f>
        <v>33.103412101025462</v>
      </c>
      <c r="S81" s="177">
        <f t="shared" si="38"/>
        <v>34.692549615009213</v>
      </c>
      <c r="T81" s="177">
        <f t="shared" si="38"/>
        <v>31.614771168791588</v>
      </c>
      <c r="U81" s="177"/>
      <c r="V81" s="177">
        <f t="shared" ref="V81:X84" si="39">+V62/(V62+V113+V12)*100</f>
        <v>19.486928104575163</v>
      </c>
      <c r="W81" s="177">
        <f t="shared" si="39"/>
        <v>20.576449912126538</v>
      </c>
      <c r="X81" s="177">
        <f t="shared" si="39"/>
        <v>18.540458015267173</v>
      </c>
      <c r="Y81" s="177"/>
      <c r="Z81" s="177">
        <f t="shared" ref="Z81:AB83" si="40">+Z62/(Z62+Z113+Z12)*100</f>
        <v>1.1605415860735011</v>
      </c>
      <c r="AA81" s="177">
        <f t="shared" si="40"/>
        <v>1.3761467889908259</v>
      </c>
      <c r="AB81" s="177">
        <f t="shared" si="40"/>
        <v>1.0033444816053512</v>
      </c>
      <c r="AC81" s="110"/>
      <c r="AD81" s="110"/>
      <c r="AE81" s="110"/>
      <c r="AF81" s="110"/>
      <c r="AG81" s="110"/>
    </row>
    <row r="82" spans="1:33" s="126" customFormat="1" ht="15" customHeight="1" x14ac:dyDescent="0.25">
      <c r="A82" s="110" t="s">
        <v>73</v>
      </c>
      <c r="B82" s="128">
        <f t="shared" si="34"/>
        <v>31.541963633932003</v>
      </c>
      <c r="C82" s="128">
        <f t="shared" si="34"/>
        <v>33.245671952461421</v>
      </c>
      <c r="D82" s="128">
        <f t="shared" si="34"/>
        <v>29.852154416498323</v>
      </c>
      <c r="E82" s="128"/>
      <c r="F82" s="128">
        <f t="shared" si="35"/>
        <v>31.11945459934789</v>
      </c>
      <c r="G82" s="128">
        <f t="shared" si="35"/>
        <v>32.564393939393938</v>
      </c>
      <c r="H82" s="128">
        <f t="shared" si="35"/>
        <v>29.543482751497624</v>
      </c>
      <c r="I82" s="128"/>
      <c r="J82" s="128">
        <f t="shared" si="36"/>
        <v>35.071743250227662</v>
      </c>
      <c r="K82" s="128">
        <f t="shared" si="36"/>
        <v>36.593640946103143</v>
      </c>
      <c r="L82" s="128">
        <f t="shared" si="36"/>
        <v>33.501675083754193</v>
      </c>
      <c r="M82" s="128"/>
      <c r="N82" s="128">
        <f t="shared" si="37"/>
        <v>31.446235907382714</v>
      </c>
      <c r="O82" s="128">
        <f t="shared" si="37"/>
        <v>33.868974042027197</v>
      </c>
      <c r="P82" s="128">
        <f t="shared" si="37"/>
        <v>29.115128449096101</v>
      </c>
      <c r="Q82" s="128"/>
      <c r="R82" s="128">
        <f t="shared" si="38"/>
        <v>35.662060746609981</v>
      </c>
      <c r="S82" s="128">
        <f t="shared" si="38"/>
        <v>37.029874633235529</v>
      </c>
      <c r="T82" s="128">
        <f t="shared" si="38"/>
        <v>34.384150520216814</v>
      </c>
      <c r="U82" s="128"/>
      <c r="V82" s="128">
        <f t="shared" si="39"/>
        <v>21.513594787620598</v>
      </c>
      <c r="W82" s="128">
        <f t="shared" si="39"/>
        <v>22.871376811594203</v>
      </c>
      <c r="X82" s="128">
        <f t="shared" si="39"/>
        <v>20.351856157482757</v>
      </c>
      <c r="Y82" s="128"/>
      <c r="Z82" s="128">
        <f t="shared" si="40"/>
        <v>2.5974025974025974</v>
      </c>
      <c r="AA82" s="128">
        <f t="shared" si="40"/>
        <v>2.7027027027027026</v>
      </c>
      <c r="AB82" s="128">
        <f t="shared" si="40"/>
        <v>2.5</v>
      </c>
      <c r="AC82" s="110"/>
      <c r="AD82" s="110"/>
      <c r="AE82" s="110"/>
      <c r="AF82" s="110"/>
      <c r="AG82" s="110"/>
    </row>
    <row r="83" spans="1:33" s="126" customFormat="1" ht="15" customHeight="1" x14ac:dyDescent="0.25">
      <c r="A83" s="110" t="s">
        <v>74</v>
      </c>
      <c r="B83" s="128">
        <f t="shared" si="34"/>
        <v>17.368363596666789</v>
      </c>
      <c r="C83" s="128">
        <f t="shared" si="34"/>
        <v>20.519256974826078</v>
      </c>
      <c r="D83" s="128">
        <f t="shared" si="34"/>
        <v>14.123208745752697</v>
      </c>
      <c r="E83" s="128"/>
      <c r="F83" s="128">
        <f t="shared" si="35"/>
        <v>16.582564816425961</v>
      </c>
      <c r="G83" s="128">
        <f t="shared" si="35"/>
        <v>19.885791064830364</v>
      </c>
      <c r="H83" s="128">
        <f t="shared" si="35"/>
        <v>13.032490974729241</v>
      </c>
      <c r="I83" s="128"/>
      <c r="J83" s="128">
        <f t="shared" si="36"/>
        <v>18.225686711210095</v>
      </c>
      <c r="K83" s="128">
        <f t="shared" si="36"/>
        <v>22.660818713450293</v>
      </c>
      <c r="L83" s="128">
        <f t="shared" si="36"/>
        <v>13.650075414781297</v>
      </c>
      <c r="M83" s="128"/>
      <c r="N83" s="128">
        <f t="shared" si="37"/>
        <v>17.577706323687032</v>
      </c>
      <c r="O83" s="128">
        <f t="shared" si="37"/>
        <v>21.800281293952182</v>
      </c>
      <c r="P83" s="128">
        <f t="shared" si="37"/>
        <v>13.217138707334787</v>
      </c>
      <c r="Q83" s="128"/>
      <c r="R83" s="128">
        <f t="shared" si="38"/>
        <v>22.08827893175074</v>
      </c>
      <c r="S83" s="128">
        <f t="shared" si="38"/>
        <v>25.027164070988771</v>
      </c>
      <c r="T83" s="128">
        <f t="shared" si="38"/>
        <v>19.004180919802359</v>
      </c>
      <c r="U83" s="128"/>
      <c r="V83" s="128">
        <f t="shared" si="39"/>
        <v>13.076923076923078</v>
      </c>
      <c r="W83" s="128">
        <f t="shared" si="39"/>
        <v>13.423351866560761</v>
      </c>
      <c r="X83" s="128">
        <f t="shared" si="39"/>
        <v>12.73510971786834</v>
      </c>
      <c r="Y83" s="128"/>
      <c r="Z83" s="128">
        <f t="shared" si="40"/>
        <v>0</v>
      </c>
      <c r="AA83" s="128">
        <f t="shared" si="40"/>
        <v>0</v>
      </c>
      <c r="AB83" s="128">
        <f t="shared" si="40"/>
        <v>0</v>
      </c>
      <c r="AC83" s="110"/>
      <c r="AD83" s="110"/>
      <c r="AE83" s="110"/>
      <c r="AF83" s="110"/>
      <c r="AG83" s="110"/>
    </row>
    <row r="84" spans="1:33" s="126" customFormat="1" ht="15" customHeight="1" x14ac:dyDescent="0.25">
      <c r="A84" s="110" t="s">
        <v>267</v>
      </c>
      <c r="B84" s="128">
        <f t="shared" si="34"/>
        <v>18.354293148308759</v>
      </c>
      <c r="C84" s="128">
        <f t="shared" si="34"/>
        <v>20.575612219136584</v>
      </c>
      <c r="D84" s="128">
        <f t="shared" si="34"/>
        <v>16.682500475014251</v>
      </c>
      <c r="E84" s="128"/>
      <c r="F84" s="128">
        <f t="shared" si="35"/>
        <v>18.096577590248479</v>
      </c>
      <c r="G84" s="128">
        <f t="shared" si="35"/>
        <v>20.539419087136928</v>
      </c>
      <c r="H84" s="128">
        <f t="shared" si="35"/>
        <v>16.082121471343029</v>
      </c>
      <c r="I84" s="128"/>
      <c r="J84" s="128">
        <f t="shared" si="36"/>
        <v>23.199588477366255</v>
      </c>
      <c r="K84" s="128">
        <f t="shared" si="36"/>
        <v>26.474127557160049</v>
      </c>
      <c r="L84" s="128">
        <f t="shared" si="36"/>
        <v>20.754716981132077</v>
      </c>
      <c r="M84" s="128"/>
      <c r="N84" s="128">
        <f t="shared" si="37"/>
        <v>18.609625668449198</v>
      </c>
      <c r="O84" s="128">
        <f t="shared" si="37"/>
        <v>21.990171990171987</v>
      </c>
      <c r="P84" s="128">
        <f t="shared" si="37"/>
        <v>16.003787878787879</v>
      </c>
      <c r="Q84" s="128"/>
      <c r="R84" s="128">
        <f t="shared" si="38"/>
        <v>21.242603550295858</v>
      </c>
      <c r="S84" s="128">
        <f t="shared" si="38"/>
        <v>22.481751824817518</v>
      </c>
      <c r="T84" s="128">
        <f t="shared" si="38"/>
        <v>20.398009950248756</v>
      </c>
      <c r="U84" s="128"/>
      <c r="V84" s="128">
        <f t="shared" si="39"/>
        <v>9.3887838689350982</v>
      </c>
      <c r="W84" s="128">
        <f t="shared" si="39"/>
        <v>9.5952023988006001</v>
      </c>
      <c r="X84" s="128">
        <f t="shared" si="39"/>
        <v>9.2391304347826075</v>
      </c>
      <c r="Y84" s="128"/>
      <c r="Z84" s="128">
        <v>0</v>
      </c>
      <c r="AA84" s="128">
        <v>0</v>
      </c>
      <c r="AB84" s="128">
        <v>0</v>
      </c>
      <c r="AC84" s="110"/>
      <c r="AD84" s="110"/>
      <c r="AE84" s="110"/>
      <c r="AF84" s="110"/>
      <c r="AG84" s="110"/>
    </row>
    <row r="85" spans="1:33" s="126" customFormat="1" ht="15" customHeight="1" x14ac:dyDescent="0.25">
      <c r="A85" s="129"/>
      <c r="B85" s="130"/>
      <c r="C85" s="130"/>
      <c r="D85" s="130"/>
      <c r="E85" s="130"/>
      <c r="F85" s="130"/>
      <c r="G85" s="130"/>
      <c r="H85" s="130"/>
      <c r="I85" s="130"/>
      <c r="J85" s="130"/>
      <c r="K85" s="130"/>
      <c r="L85" s="130"/>
      <c r="M85" s="130"/>
      <c r="N85" s="130"/>
      <c r="O85" s="130"/>
      <c r="P85" s="130"/>
      <c r="Q85" s="130"/>
      <c r="R85" s="130"/>
      <c r="S85" s="130"/>
      <c r="T85" s="130"/>
      <c r="U85" s="130"/>
      <c r="V85" s="130"/>
      <c r="W85" s="130"/>
      <c r="X85" s="130"/>
      <c r="Y85" s="130"/>
      <c r="Z85" s="130"/>
      <c r="AA85" s="130"/>
      <c r="AB85" s="130"/>
      <c r="AC85" s="110"/>
      <c r="AD85" s="110"/>
      <c r="AE85" s="110"/>
      <c r="AF85" s="110"/>
      <c r="AG85" s="110"/>
    </row>
    <row r="86" spans="1:33" s="126" customFormat="1" ht="15" customHeight="1" x14ac:dyDescent="0.25">
      <c r="A86" s="115" t="s">
        <v>568</v>
      </c>
      <c r="B86" s="130"/>
      <c r="C86" s="130"/>
      <c r="D86" s="130"/>
      <c r="E86" s="131"/>
      <c r="F86" s="130"/>
      <c r="G86" s="130"/>
      <c r="H86" s="130"/>
      <c r="I86" s="131"/>
      <c r="J86" s="130"/>
      <c r="K86" s="130"/>
      <c r="L86" s="130"/>
      <c r="M86" s="131"/>
      <c r="N86" s="130"/>
      <c r="O86" s="130"/>
      <c r="P86" s="130"/>
      <c r="Q86" s="131"/>
      <c r="R86" s="130"/>
      <c r="S86" s="130"/>
      <c r="T86" s="130"/>
      <c r="U86" s="131"/>
      <c r="V86" s="130"/>
      <c r="W86" s="130"/>
      <c r="X86" s="130"/>
      <c r="Y86" s="131"/>
      <c r="Z86" s="130"/>
      <c r="AA86" s="130"/>
      <c r="AB86" s="130"/>
      <c r="AC86" s="110"/>
      <c r="AD86" s="110"/>
      <c r="AE86" s="110"/>
      <c r="AF86" s="110"/>
      <c r="AG86" s="110"/>
    </row>
    <row r="87" spans="1:33" s="126" customFormat="1" ht="15" customHeight="1" x14ac:dyDescent="0.25">
      <c r="A87" s="141" t="s">
        <v>19</v>
      </c>
      <c r="B87" s="177">
        <f t="shared" ref="B87:D90" si="41">+B68/(B68+B119+B18)*100</f>
        <v>28.839371966619726</v>
      </c>
      <c r="C87" s="177">
        <f t="shared" si="41"/>
        <v>30.460040453455008</v>
      </c>
      <c r="D87" s="177">
        <f t="shared" si="41"/>
        <v>27.251676228658329</v>
      </c>
      <c r="E87" s="177"/>
      <c r="F87" s="177">
        <f t="shared" ref="F87:H90" si="42">+F68/(F68+F119+F18)*100</f>
        <v>29.283194217365114</v>
      </c>
      <c r="G87" s="177">
        <f t="shared" si="42"/>
        <v>30.574148754833075</v>
      </c>
      <c r="H87" s="177">
        <f t="shared" si="42"/>
        <v>27.898889929115956</v>
      </c>
      <c r="I87" s="177"/>
      <c r="J87" s="177">
        <f t="shared" ref="J87:L90" si="43">+J68/(J68+J119+J18)*100</f>
        <v>32.188626615089078</v>
      </c>
      <c r="K87" s="177">
        <f t="shared" si="43"/>
        <v>33.934374672397524</v>
      </c>
      <c r="L87" s="177">
        <f t="shared" si="43"/>
        <v>30.428578977963326</v>
      </c>
      <c r="M87" s="177"/>
      <c r="N87" s="177">
        <f t="shared" ref="N87:P90" si="44">+N68/(N68+N119+N18)*100</f>
        <v>29.06342913776016</v>
      </c>
      <c r="O87" s="177">
        <f t="shared" si="44"/>
        <v>31.396527689773158</v>
      </c>
      <c r="P87" s="177">
        <f t="shared" si="44"/>
        <v>26.832666909002789</v>
      </c>
      <c r="Q87" s="177"/>
      <c r="R87" s="177">
        <f t="shared" ref="R87:T90" si="45">+R68/(R68+R119+R18)*100</f>
        <v>32.449060598041811</v>
      </c>
      <c r="S87" s="177">
        <f t="shared" si="45"/>
        <v>33.641911815127202</v>
      </c>
      <c r="T87" s="177">
        <f t="shared" si="45"/>
        <v>31.337465652757363</v>
      </c>
      <c r="U87" s="177"/>
      <c r="V87" s="177">
        <f t="shared" ref="V87:X90" si="46">+V68/(V68+V119+V18)*100</f>
        <v>18.558269594539027</v>
      </c>
      <c r="W87" s="177">
        <f t="shared" si="46"/>
        <v>19.517795637198624</v>
      </c>
      <c r="X87" s="177">
        <f t="shared" si="46"/>
        <v>17.722200846479417</v>
      </c>
      <c r="Y87" s="177"/>
      <c r="Z87" s="177">
        <f t="shared" ref="Z87:AB89" si="47">+Z68/(Z68+Z119+Z18)*100</f>
        <v>1.1650485436893203</v>
      </c>
      <c r="AA87" s="177">
        <f t="shared" si="47"/>
        <v>1.3824884792626728</v>
      </c>
      <c r="AB87" s="177">
        <f t="shared" si="47"/>
        <v>1.006711409395973</v>
      </c>
      <c r="AC87" s="110"/>
      <c r="AD87" s="110"/>
      <c r="AE87" s="110"/>
      <c r="AF87" s="110"/>
      <c r="AG87" s="110"/>
    </row>
    <row r="88" spans="1:33" ht="15" customHeight="1" x14ac:dyDescent="0.25">
      <c r="A88" s="110" t="s">
        <v>73</v>
      </c>
      <c r="B88" s="128">
        <f t="shared" si="41"/>
        <v>31.768846737257562</v>
      </c>
      <c r="C88" s="128">
        <f t="shared" si="41"/>
        <v>32.991478325305664</v>
      </c>
      <c r="D88" s="128">
        <f t="shared" si="41"/>
        <v>30.561531369363831</v>
      </c>
      <c r="E88" s="132"/>
      <c r="F88" s="128">
        <f t="shared" si="42"/>
        <v>31.702155116789264</v>
      </c>
      <c r="G88" s="128">
        <f t="shared" si="42"/>
        <v>32.558715687246057</v>
      </c>
      <c r="H88" s="128">
        <f t="shared" si="42"/>
        <v>30.770888326240371</v>
      </c>
      <c r="I88" s="132"/>
      <c r="J88" s="128">
        <f t="shared" si="43"/>
        <v>35.091705891900666</v>
      </c>
      <c r="K88" s="128">
        <f t="shared" si="43"/>
        <v>36.179357239078833</v>
      </c>
      <c r="L88" s="128">
        <f t="shared" si="43"/>
        <v>33.977392218717142</v>
      </c>
      <c r="M88" s="132"/>
      <c r="N88" s="128">
        <f t="shared" si="44"/>
        <v>32.307938796763594</v>
      </c>
      <c r="O88" s="128">
        <f t="shared" si="44"/>
        <v>34.153745180080399</v>
      </c>
      <c r="P88" s="128">
        <f t="shared" si="44"/>
        <v>30.547076778586522</v>
      </c>
      <c r="Q88" s="132"/>
      <c r="R88" s="128">
        <f t="shared" si="45"/>
        <v>35.552213149978513</v>
      </c>
      <c r="S88" s="128">
        <f t="shared" si="45"/>
        <v>36.324710080285463</v>
      </c>
      <c r="T88" s="128">
        <f t="shared" si="45"/>
        <v>34.834162520729684</v>
      </c>
      <c r="U88" s="132"/>
      <c r="V88" s="128">
        <f t="shared" si="46"/>
        <v>20.830757124388736</v>
      </c>
      <c r="W88" s="128">
        <f t="shared" si="46"/>
        <v>22.111043319097011</v>
      </c>
      <c r="X88" s="128">
        <f t="shared" si="46"/>
        <v>19.737390579408086</v>
      </c>
      <c r="Y88" s="132"/>
      <c r="Z88" s="128">
        <f t="shared" si="47"/>
        <v>2.6200873362445414</v>
      </c>
      <c r="AA88" s="128">
        <f t="shared" si="47"/>
        <v>2.7272727272727271</v>
      </c>
      <c r="AB88" s="128">
        <f t="shared" si="47"/>
        <v>2.5210084033613445</v>
      </c>
    </row>
    <row r="89" spans="1:33" ht="15" customHeight="1" x14ac:dyDescent="0.25">
      <c r="A89" s="110" t="s">
        <v>74</v>
      </c>
      <c r="B89" s="128">
        <f t="shared" si="41"/>
        <v>17.60668457176962</v>
      </c>
      <c r="C89" s="128">
        <f t="shared" si="41"/>
        <v>20.779411764705884</v>
      </c>
      <c r="D89" s="128">
        <f t="shared" si="41"/>
        <v>14.339794064203511</v>
      </c>
      <c r="E89" s="132"/>
      <c r="F89" s="128">
        <f t="shared" si="42"/>
        <v>16.821262932572246</v>
      </c>
      <c r="G89" s="128">
        <f t="shared" si="42"/>
        <v>20.123839009287924</v>
      </c>
      <c r="H89" s="128">
        <f t="shared" si="42"/>
        <v>13.264171915524267</v>
      </c>
      <c r="I89" s="132"/>
      <c r="J89" s="128">
        <f t="shared" si="43"/>
        <v>18.488194973343489</v>
      </c>
      <c r="K89" s="128">
        <f t="shared" si="43"/>
        <v>23.100075244544772</v>
      </c>
      <c r="L89" s="128">
        <f t="shared" si="43"/>
        <v>13.762528912875869</v>
      </c>
      <c r="M89" s="132"/>
      <c r="N89" s="128">
        <f t="shared" si="44"/>
        <v>17.791636096845195</v>
      </c>
      <c r="O89" s="128">
        <f t="shared" si="44"/>
        <v>22.058294350485784</v>
      </c>
      <c r="P89" s="128">
        <f t="shared" si="44"/>
        <v>13.355780022446689</v>
      </c>
      <c r="Q89" s="132"/>
      <c r="R89" s="128">
        <f t="shared" si="45"/>
        <v>22.344461305007588</v>
      </c>
      <c r="S89" s="128">
        <f t="shared" si="45"/>
        <v>25.297619047619047</v>
      </c>
      <c r="T89" s="128">
        <f t="shared" si="45"/>
        <v>19.272445820433436</v>
      </c>
      <c r="U89" s="132"/>
      <c r="V89" s="128">
        <f t="shared" si="46"/>
        <v>13.319838056680162</v>
      </c>
      <c r="W89" s="128">
        <f t="shared" si="46"/>
        <v>13.571718813490453</v>
      </c>
      <c r="X89" s="128">
        <f t="shared" si="46"/>
        <v>13.06978620411456</v>
      </c>
      <c r="Y89" s="132"/>
      <c r="Z89" s="128">
        <f t="shared" si="47"/>
        <v>0</v>
      </c>
      <c r="AA89" s="128">
        <f t="shared" si="47"/>
        <v>0</v>
      </c>
      <c r="AB89" s="128">
        <f t="shared" si="47"/>
        <v>0</v>
      </c>
    </row>
    <row r="90" spans="1:33" ht="15" customHeight="1" x14ac:dyDescent="0.25">
      <c r="A90" s="110" t="s">
        <v>267</v>
      </c>
      <c r="B90" s="128">
        <f t="shared" si="41"/>
        <v>18.354293148308759</v>
      </c>
      <c r="C90" s="128">
        <f t="shared" si="41"/>
        <v>20.575612219136584</v>
      </c>
      <c r="D90" s="128">
        <f t="shared" si="41"/>
        <v>16.682500475014251</v>
      </c>
      <c r="E90" s="132"/>
      <c r="F90" s="128">
        <f t="shared" si="42"/>
        <v>18.096577590248479</v>
      </c>
      <c r="G90" s="128">
        <f t="shared" si="42"/>
        <v>20.539419087136928</v>
      </c>
      <c r="H90" s="128">
        <f t="shared" si="42"/>
        <v>16.082121471343029</v>
      </c>
      <c r="I90" s="132"/>
      <c r="J90" s="128">
        <f t="shared" si="43"/>
        <v>23.199588477366255</v>
      </c>
      <c r="K90" s="128">
        <f t="shared" si="43"/>
        <v>26.474127557160049</v>
      </c>
      <c r="L90" s="128">
        <f t="shared" si="43"/>
        <v>20.754716981132077</v>
      </c>
      <c r="M90" s="132"/>
      <c r="N90" s="128">
        <f t="shared" si="44"/>
        <v>18.609625668449198</v>
      </c>
      <c r="O90" s="128">
        <f t="shared" si="44"/>
        <v>21.990171990171987</v>
      </c>
      <c r="P90" s="128">
        <f t="shared" si="44"/>
        <v>16.003787878787879</v>
      </c>
      <c r="Q90" s="132"/>
      <c r="R90" s="128">
        <f t="shared" si="45"/>
        <v>21.242603550295858</v>
      </c>
      <c r="S90" s="128">
        <f t="shared" si="45"/>
        <v>22.481751824817518</v>
      </c>
      <c r="T90" s="128">
        <f t="shared" si="45"/>
        <v>20.398009950248756</v>
      </c>
      <c r="U90" s="132"/>
      <c r="V90" s="128">
        <f t="shared" si="46"/>
        <v>9.3887838689350982</v>
      </c>
      <c r="W90" s="128">
        <f t="shared" si="46"/>
        <v>9.5952023988006001</v>
      </c>
      <c r="X90" s="128">
        <f t="shared" si="46"/>
        <v>9.2391304347826075</v>
      </c>
      <c r="Y90" s="132"/>
      <c r="Z90" s="128">
        <v>0</v>
      </c>
      <c r="AA90" s="128">
        <v>0</v>
      </c>
      <c r="AB90" s="128">
        <v>0</v>
      </c>
    </row>
    <row r="91" spans="1:33" ht="15" customHeight="1" x14ac:dyDescent="0.25">
      <c r="B91" s="132"/>
      <c r="C91" s="132"/>
      <c r="D91" s="132"/>
      <c r="E91" s="132"/>
      <c r="F91" s="132"/>
      <c r="G91" s="132"/>
      <c r="H91" s="132"/>
      <c r="I91" s="132"/>
      <c r="J91" s="132"/>
      <c r="K91" s="132"/>
      <c r="L91" s="132"/>
      <c r="M91" s="132"/>
      <c r="N91" s="132"/>
      <c r="O91" s="132"/>
      <c r="P91" s="132"/>
      <c r="Q91" s="132"/>
      <c r="R91" s="132"/>
      <c r="S91" s="132"/>
      <c r="T91" s="132"/>
      <c r="U91" s="132"/>
      <c r="V91" s="132"/>
      <c r="W91" s="132"/>
      <c r="X91" s="132"/>
      <c r="Y91" s="132"/>
      <c r="Z91" s="132"/>
      <c r="AA91" s="132"/>
      <c r="AB91" s="132"/>
    </row>
    <row r="92" spans="1:33" ht="15" customHeight="1" x14ac:dyDescent="0.25">
      <c r="A92" s="142" t="s">
        <v>569</v>
      </c>
      <c r="B92" s="132"/>
      <c r="C92" s="132"/>
      <c r="D92" s="132"/>
      <c r="E92" s="132"/>
      <c r="F92" s="132"/>
      <c r="G92" s="132"/>
      <c r="H92" s="132"/>
      <c r="I92" s="132"/>
      <c r="J92" s="132"/>
      <c r="K92" s="132"/>
      <c r="L92" s="132"/>
      <c r="M92" s="132"/>
      <c r="N92" s="132"/>
      <c r="O92" s="132"/>
      <c r="P92" s="132"/>
      <c r="Q92" s="132"/>
      <c r="R92" s="132"/>
      <c r="S92" s="132"/>
      <c r="T92" s="132"/>
      <c r="U92" s="132"/>
      <c r="V92" s="132"/>
      <c r="W92" s="132"/>
      <c r="X92" s="132"/>
      <c r="Y92" s="132"/>
      <c r="Z92" s="132"/>
      <c r="AA92" s="132"/>
      <c r="AB92" s="132"/>
    </row>
    <row r="93" spans="1:33" ht="15" customHeight="1" x14ac:dyDescent="0.25">
      <c r="A93" s="143" t="s">
        <v>19</v>
      </c>
      <c r="B93" s="177">
        <f t="shared" ref="B93:D95" si="48">+B74/(B74+B125+B24)*100</f>
        <v>30.487364620938628</v>
      </c>
      <c r="C93" s="177">
        <f t="shared" si="48"/>
        <v>33.661762721014981</v>
      </c>
      <c r="D93" s="177">
        <f t="shared" si="48"/>
        <v>27.293712940750464</v>
      </c>
      <c r="E93" s="177"/>
      <c r="F93" s="177">
        <f t="shared" ref="F93:H95" si="49">+F74/(F74+F125+F24)*100</f>
        <v>28.955920339971669</v>
      </c>
      <c r="G93" s="177">
        <f t="shared" si="49"/>
        <v>32.331424936386775</v>
      </c>
      <c r="H93" s="177">
        <f t="shared" si="49"/>
        <v>25.240679152809381</v>
      </c>
      <c r="I93" s="177"/>
      <c r="J93" s="177">
        <f t="shared" ref="J93:L95" si="50">+J74/(J74+J125+J24)*100</f>
        <v>34.641638225255974</v>
      </c>
      <c r="K93" s="177">
        <f t="shared" si="50"/>
        <v>37.41456746729154</v>
      </c>
      <c r="L93" s="177">
        <f t="shared" si="50"/>
        <v>31.708324726296222</v>
      </c>
      <c r="M93" s="177"/>
      <c r="N93" s="177">
        <f t="shared" ref="N93:P95" si="51">+N74/(N74+N125+N24)*100</f>
        <v>28.424657534246577</v>
      </c>
      <c r="O93" s="177">
        <f t="shared" si="51"/>
        <v>32.642998027613416</v>
      </c>
      <c r="P93" s="177">
        <f t="shared" si="51"/>
        <v>24.271844660194176</v>
      </c>
      <c r="Q93" s="177"/>
      <c r="R93" s="177">
        <f t="shared" ref="R93:T95" si="52">+R74/(R74+R125+R24)*100</f>
        <v>35.608458908446245</v>
      </c>
      <c r="S93" s="177">
        <f t="shared" si="52"/>
        <v>38.662866027468255</v>
      </c>
      <c r="T93" s="177">
        <f t="shared" si="52"/>
        <v>32.689450222882613</v>
      </c>
      <c r="U93" s="177"/>
      <c r="V93" s="177">
        <f t="shared" ref="V93:X95" si="53">+V74/(V74+V125+V24)*100</f>
        <v>23.081821076090417</v>
      </c>
      <c r="W93" s="177">
        <f t="shared" si="53"/>
        <v>24.707098552722258</v>
      </c>
      <c r="X93" s="177">
        <f t="shared" si="53"/>
        <v>21.68639053254438</v>
      </c>
      <c r="Y93" s="177"/>
      <c r="Z93" s="177">
        <f t="shared" ref="Z93:AB94" si="54">+Z74/(Z74+Z125+Z24)*100</f>
        <v>0</v>
      </c>
      <c r="AA93" s="177">
        <f t="shared" si="54"/>
        <v>0</v>
      </c>
      <c r="AB93" s="177">
        <f t="shared" si="54"/>
        <v>0</v>
      </c>
    </row>
    <row r="94" spans="1:33" ht="15" customHeight="1" x14ac:dyDescent="0.25">
      <c r="A94" s="110" t="s">
        <v>73</v>
      </c>
      <c r="B94" s="128">
        <f t="shared" si="48"/>
        <v>30.836025385478955</v>
      </c>
      <c r="C94" s="128">
        <f t="shared" si="48"/>
        <v>34.029427892524218</v>
      </c>
      <c r="D94" s="128">
        <f t="shared" si="48"/>
        <v>27.624867895051235</v>
      </c>
      <c r="E94" s="132"/>
      <c r="F94" s="128">
        <f t="shared" si="49"/>
        <v>29.215851602023609</v>
      </c>
      <c r="G94" s="128">
        <f t="shared" si="49"/>
        <v>32.582824059183018</v>
      </c>
      <c r="H94" s="128">
        <f t="shared" si="49"/>
        <v>25.505140021269053</v>
      </c>
      <c r="I94" s="132"/>
      <c r="J94" s="128">
        <f t="shared" si="50"/>
        <v>35.009159373091798</v>
      </c>
      <c r="K94" s="128">
        <f t="shared" si="50"/>
        <v>37.87428118183621</v>
      </c>
      <c r="L94" s="128">
        <f t="shared" si="50"/>
        <v>31.988291867029062</v>
      </c>
      <c r="M94" s="132"/>
      <c r="N94" s="128">
        <f t="shared" si="51"/>
        <v>28.767123287671232</v>
      </c>
      <c r="O94" s="128">
        <f t="shared" si="51"/>
        <v>32.999248308694561</v>
      </c>
      <c r="P94" s="128">
        <f t="shared" si="51"/>
        <v>24.585293389452833</v>
      </c>
      <c r="Q94" s="132"/>
      <c r="R94" s="128">
        <f t="shared" si="52"/>
        <v>35.99074193133599</v>
      </c>
      <c r="S94" s="128">
        <f t="shared" si="52"/>
        <v>39.117802430005284</v>
      </c>
      <c r="T94" s="128">
        <f t="shared" si="52"/>
        <v>33.024304685542475</v>
      </c>
      <c r="U94" s="132"/>
      <c r="V94" s="128">
        <f t="shared" si="53"/>
        <v>23.488296488946684</v>
      </c>
      <c r="W94" s="128">
        <f t="shared" si="53"/>
        <v>25.061511423550087</v>
      </c>
      <c r="X94" s="128">
        <f t="shared" si="53"/>
        <v>22.13486543695192</v>
      </c>
      <c r="Y94" s="132"/>
      <c r="Z94" s="128">
        <f t="shared" si="54"/>
        <v>0</v>
      </c>
      <c r="AA94" s="128">
        <f t="shared" si="54"/>
        <v>0</v>
      </c>
      <c r="AB94" s="128">
        <f t="shared" si="54"/>
        <v>0</v>
      </c>
    </row>
    <row r="95" spans="1:33" ht="15" customHeight="1" x14ac:dyDescent="0.25">
      <c r="A95" s="110" t="s">
        <v>74</v>
      </c>
      <c r="B95" s="128">
        <f t="shared" si="48"/>
        <v>7.8751857355126296</v>
      </c>
      <c r="C95" s="128">
        <f t="shared" si="48"/>
        <v>10.204081632653061</v>
      </c>
      <c r="D95" s="128">
        <f t="shared" si="48"/>
        <v>5.4545454545454541</v>
      </c>
      <c r="E95" s="132"/>
      <c r="F95" s="128">
        <f t="shared" si="49"/>
        <v>7.0921985815602842</v>
      </c>
      <c r="G95" s="128">
        <f t="shared" si="49"/>
        <v>10</v>
      </c>
      <c r="H95" s="128">
        <f t="shared" si="49"/>
        <v>4.225352112676056</v>
      </c>
      <c r="I95" s="132"/>
      <c r="J95" s="128">
        <f t="shared" si="50"/>
        <v>8.0882352941176467</v>
      </c>
      <c r="K95" s="128">
        <f t="shared" si="50"/>
        <v>7.6923076923076925</v>
      </c>
      <c r="L95" s="128">
        <f t="shared" si="50"/>
        <v>8.6206896551724146</v>
      </c>
      <c r="M95" s="132"/>
      <c r="N95" s="128">
        <f t="shared" si="51"/>
        <v>9.5890410958904102</v>
      </c>
      <c r="O95" s="128">
        <f t="shared" si="51"/>
        <v>10.76923076923077</v>
      </c>
      <c r="P95" s="128">
        <f t="shared" si="51"/>
        <v>8.6419753086419746</v>
      </c>
      <c r="Q95" s="132"/>
      <c r="R95" s="128">
        <f t="shared" si="52"/>
        <v>10.833333333333334</v>
      </c>
      <c r="S95" s="128">
        <f t="shared" si="52"/>
        <v>15.068493150684931</v>
      </c>
      <c r="T95" s="128">
        <f t="shared" si="52"/>
        <v>4.2553191489361701</v>
      </c>
      <c r="U95" s="132"/>
      <c r="V95" s="128">
        <f t="shared" si="53"/>
        <v>3.8461538461538463</v>
      </c>
      <c r="W95" s="128">
        <f t="shared" si="53"/>
        <v>7.0175438596491224</v>
      </c>
      <c r="X95" s="128">
        <f t="shared" si="53"/>
        <v>1.3698630136986301</v>
      </c>
      <c r="Y95" s="132"/>
      <c r="Z95" s="128">
        <v>0</v>
      </c>
      <c r="AA95" s="128">
        <v>0</v>
      </c>
      <c r="AB95" s="128">
        <v>0</v>
      </c>
    </row>
    <row r="96" spans="1:33" ht="15" customHeight="1" thickBot="1" x14ac:dyDescent="0.3">
      <c r="A96" s="125" t="s">
        <v>267</v>
      </c>
      <c r="B96" s="243">
        <v>0</v>
      </c>
      <c r="C96" s="243">
        <v>0</v>
      </c>
      <c r="D96" s="243">
        <v>0</v>
      </c>
      <c r="E96" s="264">
        <v>0</v>
      </c>
      <c r="F96" s="243">
        <v>0</v>
      </c>
      <c r="G96" s="243">
        <v>0</v>
      </c>
      <c r="H96" s="243">
        <v>0</v>
      </c>
      <c r="I96" s="264"/>
      <c r="J96" s="243">
        <v>0</v>
      </c>
      <c r="K96" s="243">
        <v>0</v>
      </c>
      <c r="L96" s="243">
        <v>0</v>
      </c>
      <c r="M96" s="264"/>
      <c r="N96" s="243">
        <v>0</v>
      </c>
      <c r="O96" s="243">
        <v>0</v>
      </c>
      <c r="P96" s="243">
        <v>0</v>
      </c>
      <c r="Q96" s="264"/>
      <c r="R96" s="243">
        <v>0</v>
      </c>
      <c r="S96" s="243">
        <v>0</v>
      </c>
      <c r="T96" s="243">
        <v>0</v>
      </c>
      <c r="U96" s="264"/>
      <c r="V96" s="243">
        <v>0</v>
      </c>
      <c r="W96" s="243">
        <v>0</v>
      </c>
      <c r="X96" s="243">
        <v>0</v>
      </c>
      <c r="Y96" s="264"/>
      <c r="Z96" s="243">
        <v>0</v>
      </c>
      <c r="AA96" s="243">
        <v>0</v>
      </c>
      <c r="AB96" s="243">
        <v>0</v>
      </c>
    </row>
    <row r="97" spans="1:33" ht="15" customHeight="1" x14ac:dyDescent="0.25">
      <c r="A97" s="303" t="s">
        <v>260</v>
      </c>
      <c r="B97" s="303"/>
      <c r="C97" s="303"/>
      <c r="D97" s="303"/>
      <c r="E97" s="303"/>
      <c r="F97" s="303"/>
      <c r="G97" s="303"/>
      <c r="H97" s="303"/>
      <c r="I97" s="303"/>
      <c r="J97" s="303"/>
      <c r="K97" s="303"/>
      <c r="L97" s="303"/>
      <c r="M97" s="303"/>
      <c r="N97" s="303"/>
      <c r="O97" s="303"/>
      <c r="P97" s="303"/>
      <c r="Q97" s="303"/>
      <c r="R97" s="303"/>
      <c r="S97" s="303"/>
      <c r="T97" s="303"/>
      <c r="U97" s="303"/>
      <c r="V97" s="303"/>
      <c r="W97" s="303"/>
      <c r="X97" s="303"/>
      <c r="Y97" s="303"/>
      <c r="Z97" s="303"/>
      <c r="AA97" s="303"/>
      <c r="AB97" s="303"/>
    </row>
    <row r="98" spans="1:33" ht="15" customHeight="1" x14ac:dyDescent="0.25">
      <c r="A98" s="304" t="s">
        <v>243</v>
      </c>
      <c r="B98" s="304"/>
      <c r="C98" s="304"/>
      <c r="D98" s="304"/>
      <c r="E98" s="304"/>
      <c r="F98" s="304"/>
      <c r="G98" s="304"/>
      <c r="H98" s="304"/>
      <c r="I98" s="304"/>
      <c r="J98" s="304"/>
      <c r="K98" s="304"/>
      <c r="L98" s="304"/>
      <c r="M98" s="304"/>
      <c r="N98" s="304"/>
      <c r="O98" s="304"/>
      <c r="P98" s="304"/>
      <c r="Q98" s="304"/>
      <c r="R98" s="304"/>
      <c r="S98" s="304"/>
      <c r="T98" s="304"/>
      <c r="U98" s="304"/>
      <c r="V98" s="304"/>
      <c r="W98" s="304"/>
      <c r="X98" s="304"/>
      <c r="Y98" s="304"/>
      <c r="Z98" s="304"/>
      <c r="AA98" s="304"/>
      <c r="AB98" s="304"/>
    </row>
    <row r="102" spans="1:33" s="126" customFormat="1" ht="15" customHeight="1" x14ac:dyDescent="0.2">
      <c r="A102" s="308" t="s">
        <v>306</v>
      </c>
      <c r="B102" s="308"/>
      <c r="C102" s="308"/>
      <c r="D102" s="308"/>
      <c r="E102" s="308"/>
      <c r="F102" s="308"/>
      <c r="G102" s="308"/>
      <c r="H102" s="308"/>
      <c r="I102" s="308"/>
      <c r="J102" s="308"/>
      <c r="K102" s="308"/>
      <c r="L102" s="308"/>
      <c r="M102" s="308"/>
      <c r="N102" s="308"/>
      <c r="O102" s="308"/>
      <c r="P102" s="308"/>
      <c r="Q102" s="308"/>
      <c r="R102" s="308"/>
      <c r="S102" s="308"/>
      <c r="T102" s="308"/>
      <c r="U102" s="308"/>
      <c r="V102" s="308"/>
      <c r="W102" s="308"/>
      <c r="X102" s="308"/>
      <c r="Y102" s="308"/>
      <c r="Z102" s="308"/>
      <c r="AA102" s="308"/>
      <c r="AB102" s="308"/>
      <c r="AC102" s="174"/>
      <c r="AD102" s="174"/>
      <c r="AE102" s="286" t="s">
        <v>362</v>
      </c>
      <c r="AF102" s="286"/>
      <c r="AG102" s="110"/>
    </row>
    <row r="103" spans="1:33" s="126" customFormat="1" ht="15" customHeight="1" x14ac:dyDescent="0.2">
      <c r="A103" s="307" t="s">
        <v>146</v>
      </c>
      <c r="B103" s="307"/>
      <c r="C103" s="307"/>
      <c r="D103" s="307"/>
      <c r="E103" s="307"/>
      <c r="F103" s="307"/>
      <c r="G103" s="307"/>
      <c r="H103" s="307"/>
      <c r="I103" s="307"/>
      <c r="J103" s="307"/>
      <c r="K103" s="307"/>
      <c r="L103" s="307"/>
      <c r="M103" s="307"/>
      <c r="N103" s="307"/>
      <c r="O103" s="307"/>
      <c r="P103" s="307"/>
      <c r="Q103" s="307"/>
      <c r="R103" s="307"/>
      <c r="S103" s="307"/>
      <c r="T103" s="307"/>
      <c r="U103" s="307"/>
      <c r="V103" s="307"/>
      <c r="W103" s="307"/>
      <c r="X103" s="307"/>
      <c r="Y103" s="307"/>
      <c r="Z103" s="307"/>
      <c r="AA103" s="307"/>
      <c r="AB103" s="307"/>
      <c r="AC103" s="174"/>
      <c r="AD103" s="174"/>
      <c r="AE103" s="286"/>
      <c r="AF103" s="286"/>
      <c r="AG103" s="110"/>
    </row>
    <row r="104" spans="1:33" s="126" customFormat="1" ht="15" customHeight="1" x14ac:dyDescent="0.25">
      <c r="A104" s="308" t="s">
        <v>257</v>
      </c>
      <c r="B104" s="308"/>
      <c r="C104" s="308"/>
      <c r="D104" s="308"/>
      <c r="E104" s="308"/>
      <c r="F104" s="308"/>
      <c r="G104" s="308"/>
      <c r="H104" s="308"/>
      <c r="I104" s="308"/>
      <c r="J104" s="308"/>
      <c r="K104" s="308"/>
      <c r="L104" s="308"/>
      <c r="M104" s="308"/>
      <c r="N104" s="308"/>
      <c r="O104" s="308"/>
      <c r="P104" s="308"/>
      <c r="Q104" s="308"/>
      <c r="R104" s="308"/>
      <c r="S104" s="308"/>
      <c r="T104" s="308"/>
      <c r="U104" s="308"/>
      <c r="V104" s="308"/>
      <c r="W104" s="308"/>
      <c r="X104" s="308"/>
      <c r="Y104" s="308"/>
      <c r="Z104" s="308"/>
      <c r="AA104" s="308"/>
      <c r="AB104" s="308"/>
      <c r="AC104" s="110"/>
      <c r="AD104" s="110"/>
      <c r="AE104" s="110"/>
      <c r="AF104" s="110"/>
      <c r="AG104" s="110"/>
    </row>
    <row r="105" spans="1:33" s="126" customFormat="1" ht="15" customHeight="1" x14ac:dyDescent="0.25">
      <c r="A105" s="307" t="s">
        <v>258</v>
      </c>
      <c r="B105" s="307"/>
      <c r="C105" s="307"/>
      <c r="D105" s="307"/>
      <c r="E105" s="307"/>
      <c r="F105" s="307"/>
      <c r="G105" s="307"/>
      <c r="H105" s="307"/>
      <c r="I105" s="307"/>
      <c r="J105" s="307"/>
      <c r="K105" s="307"/>
      <c r="L105" s="307"/>
      <c r="M105" s="307"/>
      <c r="N105" s="307"/>
      <c r="O105" s="307"/>
      <c r="P105" s="307"/>
      <c r="Q105" s="307"/>
      <c r="R105" s="307"/>
      <c r="S105" s="307"/>
      <c r="T105" s="307"/>
      <c r="U105" s="307"/>
      <c r="V105" s="307"/>
      <c r="W105" s="307"/>
      <c r="X105" s="307"/>
      <c r="Y105" s="307"/>
      <c r="Z105" s="307"/>
      <c r="AA105" s="307"/>
      <c r="AB105" s="307"/>
      <c r="AC105" s="110"/>
      <c r="AD105" s="110"/>
      <c r="AE105" s="110"/>
      <c r="AF105" s="110"/>
      <c r="AG105" s="110"/>
    </row>
    <row r="106" spans="1:33" s="166" customFormat="1" ht="15" customHeight="1" x14ac:dyDescent="0.2">
      <c r="A106" s="307" t="s">
        <v>259</v>
      </c>
      <c r="B106" s="307"/>
      <c r="C106" s="307"/>
      <c r="D106" s="307"/>
      <c r="E106" s="307"/>
      <c r="F106" s="307"/>
      <c r="G106" s="307"/>
      <c r="H106" s="307"/>
      <c r="I106" s="307"/>
      <c r="J106" s="307"/>
      <c r="K106" s="307"/>
      <c r="L106" s="307"/>
      <c r="M106" s="307"/>
      <c r="N106" s="307"/>
      <c r="O106" s="307"/>
      <c r="P106" s="307"/>
      <c r="Q106" s="307"/>
      <c r="R106" s="307"/>
      <c r="S106" s="307"/>
      <c r="T106" s="307"/>
      <c r="U106" s="307"/>
      <c r="V106" s="307"/>
      <c r="W106" s="307"/>
      <c r="X106" s="307"/>
      <c r="Y106" s="307"/>
      <c r="Z106" s="307"/>
      <c r="AA106" s="307"/>
      <c r="AB106" s="307"/>
      <c r="AC106" s="174"/>
      <c r="AD106" s="174"/>
      <c r="AE106" s="174"/>
      <c r="AF106" s="174"/>
      <c r="AG106" s="174"/>
    </row>
    <row r="107" spans="1:33" s="166" customFormat="1" ht="15" customHeight="1" thickBot="1" x14ac:dyDescent="0.25">
      <c r="A107" s="122"/>
      <c r="B107" s="137"/>
      <c r="C107" s="137"/>
      <c r="D107" s="137"/>
      <c r="E107" s="137"/>
      <c r="F107" s="137"/>
      <c r="G107" s="137"/>
      <c r="H107" s="137"/>
      <c r="I107" s="137"/>
      <c r="J107" s="137"/>
      <c r="K107" s="137"/>
      <c r="L107" s="137"/>
      <c r="M107" s="137"/>
      <c r="N107" s="137"/>
      <c r="O107" s="137"/>
      <c r="P107" s="137"/>
      <c r="Q107" s="137"/>
      <c r="R107" s="137"/>
      <c r="S107" s="137"/>
      <c r="T107" s="137"/>
      <c r="U107" s="137"/>
      <c r="V107" s="137"/>
      <c r="W107" s="137"/>
      <c r="X107" s="137"/>
      <c r="Y107" s="137"/>
      <c r="Z107" s="137"/>
      <c r="AA107" s="137"/>
      <c r="AB107" s="137"/>
      <c r="AC107" s="174"/>
      <c r="AD107" s="174"/>
      <c r="AE107" s="174"/>
      <c r="AF107" s="174"/>
      <c r="AG107" s="174"/>
    </row>
    <row r="108" spans="1:33" ht="15" customHeight="1" x14ac:dyDescent="0.25">
      <c r="A108" s="305" t="s">
        <v>567</v>
      </c>
      <c r="B108" s="302" t="s">
        <v>19</v>
      </c>
      <c r="C108" s="302"/>
      <c r="D108" s="302"/>
      <c r="E108" s="111"/>
      <c r="F108" s="302" t="s">
        <v>116</v>
      </c>
      <c r="G108" s="302"/>
      <c r="H108" s="302"/>
      <c r="I108" s="111"/>
      <c r="J108" s="302" t="s">
        <v>117</v>
      </c>
      <c r="K108" s="302"/>
      <c r="L108" s="302"/>
      <c r="M108" s="111"/>
      <c r="N108" s="302" t="s">
        <v>118</v>
      </c>
      <c r="O108" s="302"/>
      <c r="P108" s="302"/>
      <c r="Q108" s="111"/>
      <c r="R108" s="302" t="s">
        <v>119</v>
      </c>
      <c r="S108" s="302"/>
      <c r="T108" s="302"/>
      <c r="U108" s="111"/>
      <c r="V108" s="302" t="s">
        <v>120</v>
      </c>
      <c r="W108" s="302"/>
      <c r="X108" s="302"/>
      <c r="Y108" s="111"/>
      <c r="Z108" s="302" t="s">
        <v>121</v>
      </c>
      <c r="AA108" s="302"/>
      <c r="AB108" s="302"/>
    </row>
    <row r="109" spans="1:33" ht="15" customHeight="1" thickBot="1" x14ac:dyDescent="0.3">
      <c r="A109" s="306"/>
      <c r="B109" s="112" t="s">
        <v>70</v>
      </c>
      <c r="C109" s="112" t="s">
        <v>71</v>
      </c>
      <c r="D109" s="112" t="s">
        <v>72</v>
      </c>
      <c r="E109" s="113"/>
      <c r="F109" s="112" t="s">
        <v>70</v>
      </c>
      <c r="G109" s="112" t="s">
        <v>71</v>
      </c>
      <c r="H109" s="112" t="s">
        <v>72</v>
      </c>
      <c r="I109" s="113"/>
      <c r="J109" s="112" t="s">
        <v>70</v>
      </c>
      <c r="K109" s="112" t="s">
        <v>71</v>
      </c>
      <c r="L109" s="112" t="s">
        <v>72</v>
      </c>
      <c r="M109" s="113"/>
      <c r="N109" s="112" t="s">
        <v>70</v>
      </c>
      <c r="O109" s="112" t="s">
        <v>71</v>
      </c>
      <c r="P109" s="112" t="s">
        <v>72</v>
      </c>
      <c r="Q109" s="113"/>
      <c r="R109" s="112" t="s">
        <v>70</v>
      </c>
      <c r="S109" s="112" t="s">
        <v>71</v>
      </c>
      <c r="T109" s="112" t="s">
        <v>72</v>
      </c>
      <c r="U109" s="113"/>
      <c r="V109" s="112" t="s">
        <v>70</v>
      </c>
      <c r="W109" s="112" t="s">
        <v>71</v>
      </c>
      <c r="X109" s="112" t="s">
        <v>72</v>
      </c>
      <c r="Y109" s="113"/>
      <c r="Z109" s="112" t="s">
        <v>70</v>
      </c>
      <c r="AA109" s="112" t="s">
        <v>71</v>
      </c>
      <c r="AB109" s="112" t="s">
        <v>72</v>
      </c>
    </row>
    <row r="110" spans="1:33" s="126" customFormat="1" ht="15" customHeight="1" x14ac:dyDescent="0.25">
      <c r="A110" s="178"/>
      <c r="B110" s="115"/>
      <c r="C110" s="115"/>
      <c r="D110" s="115"/>
      <c r="E110" s="116"/>
      <c r="F110" s="115"/>
      <c r="G110" s="115"/>
      <c r="H110" s="115"/>
      <c r="I110" s="116"/>
      <c r="J110" s="115"/>
      <c r="K110" s="115"/>
      <c r="L110" s="115"/>
      <c r="M110" s="116"/>
      <c r="N110" s="115"/>
      <c r="O110" s="115"/>
      <c r="P110" s="115"/>
      <c r="Q110" s="116"/>
      <c r="R110" s="115"/>
      <c r="S110" s="115"/>
      <c r="T110" s="115"/>
      <c r="U110" s="116"/>
      <c r="V110" s="115"/>
      <c r="W110" s="115"/>
      <c r="X110" s="115"/>
      <c r="Y110" s="116"/>
      <c r="Z110" s="115"/>
      <c r="AA110" s="115"/>
      <c r="AB110" s="115"/>
      <c r="AC110" s="110"/>
      <c r="AD110" s="110"/>
      <c r="AE110" s="110"/>
      <c r="AF110" s="110"/>
      <c r="AG110" s="110"/>
    </row>
    <row r="111" spans="1:33" s="126" customFormat="1" ht="15" customHeight="1" x14ac:dyDescent="0.25">
      <c r="A111" s="301" t="s">
        <v>570</v>
      </c>
      <c r="B111" s="301" t="s">
        <v>76</v>
      </c>
      <c r="C111" s="301"/>
      <c r="D111" s="301"/>
      <c r="E111" s="301"/>
      <c r="F111" s="301"/>
      <c r="G111" s="301"/>
      <c r="H111" s="301"/>
      <c r="I111" s="301"/>
      <c r="J111" s="301"/>
      <c r="K111" s="301"/>
      <c r="L111" s="301"/>
      <c r="M111" s="301"/>
      <c r="N111" s="301"/>
      <c r="O111" s="301"/>
      <c r="P111" s="301"/>
      <c r="Q111" s="301"/>
      <c r="R111" s="301"/>
      <c r="S111" s="301"/>
      <c r="T111" s="301"/>
      <c r="U111" s="301"/>
      <c r="V111" s="301"/>
      <c r="W111" s="301"/>
      <c r="X111" s="301"/>
      <c r="Y111" s="301"/>
      <c r="Z111" s="301"/>
      <c r="AA111" s="301"/>
      <c r="AB111" s="301"/>
      <c r="AC111" s="110"/>
      <c r="AD111" s="110"/>
      <c r="AE111" s="110"/>
      <c r="AF111" s="110"/>
      <c r="AG111" s="110"/>
    </row>
    <row r="112" spans="1:33" s="126" customFormat="1" ht="15" customHeight="1" x14ac:dyDescent="0.25">
      <c r="A112" s="114"/>
      <c r="B112" s="115"/>
      <c r="C112" s="115"/>
      <c r="D112" s="115"/>
      <c r="E112" s="115"/>
      <c r="F112" s="115"/>
      <c r="G112" s="115"/>
      <c r="H112" s="115"/>
      <c r="I112" s="115"/>
      <c r="J112" s="115"/>
      <c r="K112" s="115"/>
      <c r="L112" s="115"/>
      <c r="M112" s="115"/>
      <c r="N112" s="115"/>
      <c r="O112" s="115"/>
      <c r="P112" s="115"/>
      <c r="Q112" s="115"/>
      <c r="R112" s="115"/>
      <c r="S112" s="115"/>
      <c r="T112" s="115"/>
      <c r="U112" s="115"/>
      <c r="V112" s="115"/>
      <c r="W112" s="115"/>
      <c r="X112" s="115"/>
      <c r="Y112" s="115"/>
      <c r="Z112" s="115"/>
      <c r="AA112" s="115"/>
      <c r="AB112" s="115"/>
      <c r="AC112" s="110"/>
      <c r="AD112" s="110"/>
      <c r="AE112" s="110"/>
      <c r="AF112" s="110"/>
      <c r="AG112" s="110"/>
    </row>
    <row r="113" spans="1:33" s="126" customFormat="1" ht="15" customHeight="1" x14ac:dyDescent="0.25">
      <c r="A113" s="138" t="s">
        <v>19</v>
      </c>
      <c r="B113" s="155">
        <f t="shared" ref="B113:D115" si="55">+B119+B125</f>
        <v>23549</v>
      </c>
      <c r="C113" s="155">
        <f t="shared" si="55"/>
        <v>13925</v>
      </c>
      <c r="D113" s="155">
        <f t="shared" si="55"/>
        <v>9624</v>
      </c>
      <c r="E113" s="155"/>
      <c r="F113" s="155">
        <f t="shared" ref="F113:H115" si="56">+F119+F125</f>
        <v>8742</v>
      </c>
      <c r="G113" s="155">
        <f t="shared" si="56"/>
        <v>5284</v>
      </c>
      <c r="H113" s="155">
        <f t="shared" si="56"/>
        <v>3458</v>
      </c>
      <c r="I113" s="155"/>
      <c r="J113" s="155">
        <f t="shared" ref="J113:L115" si="57">+J119+J125</f>
        <v>5762</v>
      </c>
      <c r="K113" s="155">
        <f t="shared" si="57"/>
        <v>3439</v>
      </c>
      <c r="L113" s="155">
        <f t="shared" si="57"/>
        <v>2323</v>
      </c>
      <c r="M113" s="155"/>
      <c r="N113" s="155">
        <f t="shared" ref="N113:P115" si="58">+N119+N125</f>
        <v>2711</v>
      </c>
      <c r="O113" s="155">
        <f t="shared" si="58"/>
        <v>1639</v>
      </c>
      <c r="P113" s="155">
        <f t="shared" si="58"/>
        <v>1072</v>
      </c>
      <c r="Q113" s="155"/>
      <c r="R113" s="155">
        <f t="shared" ref="R113:T115" si="59">+R119+R125</f>
        <v>5245</v>
      </c>
      <c r="S113" s="155">
        <f t="shared" si="59"/>
        <v>2977</v>
      </c>
      <c r="T113" s="155">
        <f t="shared" si="59"/>
        <v>2268</v>
      </c>
      <c r="U113" s="155"/>
      <c r="V113" s="155">
        <f t="shared" ref="V113:X115" si="60">+V119+V125</f>
        <v>1089</v>
      </c>
      <c r="W113" s="155">
        <f t="shared" si="60"/>
        <v>586</v>
      </c>
      <c r="X113" s="155">
        <f t="shared" si="60"/>
        <v>503</v>
      </c>
      <c r="Y113" s="155"/>
      <c r="Z113" s="155">
        <f t="shared" ref="Z113:AB115" si="61">+Z119+Z125</f>
        <v>0</v>
      </c>
      <c r="AA113" s="155">
        <f t="shared" si="61"/>
        <v>0</v>
      </c>
      <c r="AB113" s="155">
        <f t="shared" si="61"/>
        <v>0</v>
      </c>
      <c r="AC113" s="110"/>
      <c r="AD113" s="110"/>
      <c r="AE113" s="110"/>
      <c r="AF113" s="110"/>
      <c r="AG113" s="110"/>
    </row>
    <row r="114" spans="1:33" s="126" customFormat="1" ht="15" customHeight="1" x14ac:dyDescent="0.25">
      <c r="A114" s="118" t="s">
        <v>73</v>
      </c>
      <c r="B114" s="117">
        <f t="shared" si="55"/>
        <v>22652</v>
      </c>
      <c r="C114" s="117">
        <f t="shared" si="55"/>
        <v>13359</v>
      </c>
      <c r="D114" s="117">
        <f t="shared" si="55"/>
        <v>9293</v>
      </c>
      <c r="E114" s="117"/>
      <c r="F114" s="117">
        <f t="shared" si="56"/>
        <v>8467</v>
      </c>
      <c r="G114" s="117">
        <f t="shared" si="56"/>
        <v>5120</v>
      </c>
      <c r="H114" s="117">
        <f t="shared" si="56"/>
        <v>3347</v>
      </c>
      <c r="I114" s="117"/>
      <c r="J114" s="117">
        <f t="shared" si="57"/>
        <v>5586</v>
      </c>
      <c r="K114" s="117">
        <f t="shared" si="57"/>
        <v>3325</v>
      </c>
      <c r="L114" s="117">
        <f t="shared" si="57"/>
        <v>2261</v>
      </c>
      <c r="M114" s="117"/>
      <c r="N114" s="117">
        <f t="shared" si="58"/>
        <v>2586</v>
      </c>
      <c r="O114" s="117">
        <f t="shared" si="58"/>
        <v>1554</v>
      </c>
      <c r="P114" s="117">
        <f t="shared" si="58"/>
        <v>1032</v>
      </c>
      <c r="Q114" s="117"/>
      <c r="R114" s="117">
        <f t="shared" si="59"/>
        <v>4970</v>
      </c>
      <c r="S114" s="117">
        <f t="shared" si="59"/>
        <v>2801</v>
      </c>
      <c r="T114" s="117">
        <f t="shared" si="59"/>
        <v>2169</v>
      </c>
      <c r="U114" s="117"/>
      <c r="V114" s="117">
        <f t="shared" si="60"/>
        <v>1043</v>
      </c>
      <c r="W114" s="117">
        <f t="shared" si="60"/>
        <v>559</v>
      </c>
      <c r="X114" s="117">
        <f t="shared" si="60"/>
        <v>484</v>
      </c>
      <c r="Y114" s="117"/>
      <c r="Z114" s="117">
        <f t="shared" si="61"/>
        <v>0</v>
      </c>
      <c r="AA114" s="117">
        <f t="shared" si="61"/>
        <v>0</v>
      </c>
      <c r="AB114" s="117">
        <f t="shared" si="61"/>
        <v>0</v>
      </c>
      <c r="AC114" s="110"/>
      <c r="AD114" s="110"/>
      <c r="AE114" s="110"/>
      <c r="AF114" s="110"/>
      <c r="AG114" s="110"/>
    </row>
    <row r="115" spans="1:33" s="126" customFormat="1" ht="15" customHeight="1" x14ac:dyDescent="0.25">
      <c r="A115" s="118" t="s">
        <v>74</v>
      </c>
      <c r="B115" s="117">
        <f t="shared" si="55"/>
        <v>510</v>
      </c>
      <c r="C115" s="117">
        <f t="shared" si="55"/>
        <v>351</v>
      </c>
      <c r="D115" s="117">
        <f t="shared" si="55"/>
        <v>159</v>
      </c>
      <c r="E115" s="117"/>
      <c r="F115" s="117">
        <f t="shared" si="56"/>
        <v>132</v>
      </c>
      <c r="G115" s="117">
        <f t="shared" si="56"/>
        <v>86</v>
      </c>
      <c r="H115" s="117">
        <f t="shared" si="56"/>
        <v>46</v>
      </c>
      <c r="I115" s="117"/>
      <c r="J115" s="117">
        <f t="shared" si="57"/>
        <v>86</v>
      </c>
      <c r="K115" s="117">
        <f t="shared" si="57"/>
        <v>64</v>
      </c>
      <c r="L115" s="117">
        <f t="shared" si="57"/>
        <v>22</v>
      </c>
      <c r="M115" s="117"/>
      <c r="N115" s="117">
        <f t="shared" si="58"/>
        <v>84</v>
      </c>
      <c r="O115" s="117">
        <f t="shared" si="58"/>
        <v>62</v>
      </c>
      <c r="P115" s="117">
        <f t="shared" si="58"/>
        <v>22</v>
      </c>
      <c r="Q115" s="117"/>
      <c r="R115" s="117">
        <f t="shared" si="59"/>
        <v>178</v>
      </c>
      <c r="S115" s="117">
        <f t="shared" si="59"/>
        <v>124</v>
      </c>
      <c r="T115" s="117">
        <f t="shared" si="59"/>
        <v>54</v>
      </c>
      <c r="U115" s="117"/>
      <c r="V115" s="117">
        <f t="shared" si="60"/>
        <v>30</v>
      </c>
      <c r="W115" s="117">
        <f t="shared" si="60"/>
        <v>15</v>
      </c>
      <c r="X115" s="117">
        <f t="shared" si="60"/>
        <v>15</v>
      </c>
      <c r="Y115" s="117"/>
      <c r="Z115" s="117">
        <f t="shared" si="61"/>
        <v>0</v>
      </c>
      <c r="AA115" s="117">
        <f t="shared" si="61"/>
        <v>0</v>
      </c>
      <c r="AB115" s="117">
        <f t="shared" si="61"/>
        <v>0</v>
      </c>
      <c r="AC115" s="110"/>
      <c r="AD115" s="110"/>
      <c r="AE115" s="110"/>
      <c r="AF115" s="110"/>
      <c r="AG115" s="110"/>
    </row>
    <row r="116" spans="1:33" s="126" customFormat="1" ht="15" customHeight="1" x14ac:dyDescent="0.25">
      <c r="A116" s="118" t="s">
        <v>267</v>
      </c>
      <c r="B116" s="117">
        <f>+B122</f>
        <v>387</v>
      </c>
      <c r="C116" s="117">
        <f>+C122</f>
        <v>215</v>
      </c>
      <c r="D116" s="117">
        <f>+D122</f>
        <v>172</v>
      </c>
      <c r="E116" s="117"/>
      <c r="F116" s="117">
        <f>+F122</f>
        <v>143</v>
      </c>
      <c r="G116" s="117">
        <f>+G122</f>
        <v>78</v>
      </c>
      <c r="H116" s="117">
        <f>+H122</f>
        <v>65</v>
      </c>
      <c r="I116" s="117"/>
      <c r="J116" s="117">
        <f>+J122</f>
        <v>90</v>
      </c>
      <c r="K116" s="117">
        <f>+K122</f>
        <v>50</v>
      </c>
      <c r="L116" s="117">
        <f>+L122</f>
        <v>40</v>
      </c>
      <c r="M116" s="117"/>
      <c r="N116" s="117">
        <f>+N122</f>
        <v>41</v>
      </c>
      <c r="O116" s="117">
        <f>+O122</f>
        <v>23</v>
      </c>
      <c r="P116" s="117">
        <f>+P122</f>
        <v>18</v>
      </c>
      <c r="Q116" s="117"/>
      <c r="R116" s="117">
        <f>+R122</f>
        <v>97</v>
      </c>
      <c r="S116" s="117">
        <f>+S122</f>
        <v>52</v>
      </c>
      <c r="T116" s="117">
        <f>+T122</f>
        <v>45</v>
      </c>
      <c r="U116" s="117"/>
      <c r="V116" s="117">
        <f>+V122</f>
        <v>16</v>
      </c>
      <c r="W116" s="117">
        <f>+W122</f>
        <v>12</v>
      </c>
      <c r="X116" s="117">
        <f>+X122</f>
        <v>4</v>
      </c>
      <c r="Y116" s="117"/>
      <c r="Z116" s="117">
        <f>+Z122</f>
        <v>0</v>
      </c>
      <c r="AA116" s="117">
        <f>+AA122</f>
        <v>0</v>
      </c>
      <c r="AB116" s="117">
        <f>+AB122</f>
        <v>0</v>
      </c>
      <c r="AC116" s="110"/>
      <c r="AD116" s="110"/>
      <c r="AE116" s="110"/>
      <c r="AF116" s="110"/>
      <c r="AG116" s="110"/>
    </row>
    <row r="117" spans="1:33" s="126" customFormat="1" ht="15" customHeight="1" x14ac:dyDescent="0.25">
      <c r="A117" s="114"/>
      <c r="B117" s="119"/>
      <c r="C117" s="119"/>
      <c r="D117" s="119"/>
      <c r="E117" s="119"/>
      <c r="F117" s="119"/>
      <c r="G117" s="119"/>
      <c r="H117" s="119"/>
      <c r="I117" s="119"/>
      <c r="J117" s="119"/>
      <c r="K117" s="119"/>
      <c r="L117" s="119"/>
      <c r="M117" s="119"/>
      <c r="N117" s="119"/>
      <c r="O117" s="119"/>
      <c r="P117" s="119"/>
      <c r="Q117" s="119"/>
      <c r="R117" s="119"/>
      <c r="S117" s="119"/>
      <c r="T117" s="119"/>
      <c r="U117" s="119"/>
      <c r="V117" s="119"/>
      <c r="W117" s="119"/>
      <c r="X117" s="119"/>
      <c r="Y117" s="119"/>
      <c r="Z117" s="119"/>
      <c r="AA117" s="119"/>
      <c r="AB117" s="119"/>
      <c r="AC117" s="110"/>
      <c r="AD117" s="110"/>
      <c r="AE117" s="110"/>
      <c r="AF117" s="110"/>
      <c r="AG117" s="110"/>
    </row>
    <row r="118" spans="1:33" s="126" customFormat="1" ht="15" customHeight="1" x14ac:dyDescent="0.25">
      <c r="A118" s="138" t="s">
        <v>568</v>
      </c>
      <c r="B118" s="119"/>
      <c r="C118" s="119"/>
      <c r="D118" s="119"/>
      <c r="E118" s="120"/>
      <c r="F118" s="119"/>
      <c r="G118" s="119"/>
      <c r="H118" s="119"/>
      <c r="I118" s="120"/>
      <c r="J118" s="119"/>
      <c r="K118" s="119"/>
      <c r="L118" s="119"/>
      <c r="M118" s="120"/>
      <c r="N118" s="119"/>
      <c r="O118" s="119"/>
      <c r="P118" s="119"/>
      <c r="Q118" s="120"/>
      <c r="R118" s="119"/>
      <c r="S118" s="119"/>
      <c r="T118" s="119"/>
      <c r="U118" s="120"/>
      <c r="V118" s="119"/>
      <c r="W118" s="119"/>
      <c r="X118" s="119"/>
      <c r="Y118" s="120"/>
      <c r="Z118" s="119"/>
      <c r="AA118" s="119"/>
      <c r="AB118" s="119"/>
      <c r="AC118" s="110"/>
      <c r="AD118" s="110"/>
      <c r="AE118" s="110"/>
      <c r="AF118" s="110"/>
      <c r="AG118" s="110"/>
    </row>
    <row r="119" spans="1:33" s="126" customFormat="1" ht="15" customHeight="1" x14ac:dyDescent="0.25">
      <c r="A119" s="139" t="s">
        <v>19</v>
      </c>
      <c r="B119" s="155">
        <f>SUM(B120:B122)</f>
        <v>20598</v>
      </c>
      <c r="C119" s="155">
        <f>SUM(C120:C122)</f>
        <v>11977</v>
      </c>
      <c r="D119" s="155">
        <f>SUM(D120:D122)</f>
        <v>8621</v>
      </c>
      <c r="E119" s="155"/>
      <c r="F119" s="155">
        <f>SUM(F120:F122)</f>
        <v>7697</v>
      </c>
      <c r="G119" s="155">
        <f>SUM(G120:G122)</f>
        <v>4579</v>
      </c>
      <c r="H119" s="155">
        <f>SUM(H120:H122)</f>
        <v>3118</v>
      </c>
      <c r="I119" s="176"/>
      <c r="J119" s="155">
        <f>SUM(J120:J122)</f>
        <v>5066</v>
      </c>
      <c r="K119" s="155">
        <f>SUM(K120:K122)</f>
        <v>2961</v>
      </c>
      <c r="L119" s="155">
        <f>SUM(L120:L122)</f>
        <v>2105</v>
      </c>
      <c r="M119" s="176"/>
      <c r="N119" s="155">
        <f>SUM(N120:N122)</f>
        <v>2428</v>
      </c>
      <c r="O119" s="155">
        <f>SUM(O120:O122)</f>
        <v>1444</v>
      </c>
      <c r="P119" s="155">
        <f>SUM(P120:P122)</f>
        <v>984</v>
      </c>
      <c r="Q119" s="176"/>
      <c r="R119" s="155">
        <f>SUM(R120:R122)</f>
        <v>4483</v>
      </c>
      <c r="S119" s="155">
        <f>SUM(S120:S122)</f>
        <v>2511</v>
      </c>
      <c r="T119" s="155">
        <f>SUM(T120:T122)</f>
        <v>1972</v>
      </c>
      <c r="U119" s="176"/>
      <c r="V119" s="155">
        <f>SUM(V120:V122)</f>
        <v>924</v>
      </c>
      <c r="W119" s="155">
        <f>SUM(W120:W122)</f>
        <v>482</v>
      </c>
      <c r="X119" s="155">
        <f>SUM(X120:X122)</f>
        <v>442</v>
      </c>
      <c r="Y119" s="176"/>
      <c r="Z119" s="155">
        <f>SUM(Z120:Z122)</f>
        <v>0</v>
      </c>
      <c r="AA119" s="155">
        <f>SUM(AA120:AA122)</f>
        <v>0</v>
      </c>
      <c r="AB119" s="155">
        <f>SUM(AB120:AB122)</f>
        <v>0</v>
      </c>
      <c r="AC119" s="110"/>
      <c r="AD119" s="110"/>
      <c r="AE119" s="110"/>
      <c r="AF119" s="110"/>
      <c r="AG119" s="110"/>
    </row>
    <row r="120" spans="1:33" ht="15" customHeight="1" x14ac:dyDescent="0.25">
      <c r="A120" s="118" t="s">
        <v>73</v>
      </c>
      <c r="B120" s="121">
        <v>19711</v>
      </c>
      <c r="C120" s="121">
        <v>11419</v>
      </c>
      <c r="D120" s="121">
        <v>8292</v>
      </c>
      <c r="E120" s="121"/>
      <c r="F120" s="121">
        <v>7424</v>
      </c>
      <c r="G120" s="121">
        <v>4417</v>
      </c>
      <c r="H120" s="121">
        <v>3007</v>
      </c>
      <c r="I120" s="121"/>
      <c r="J120" s="121">
        <v>4892</v>
      </c>
      <c r="K120" s="121">
        <v>2849</v>
      </c>
      <c r="L120" s="121">
        <v>2043</v>
      </c>
      <c r="M120" s="121"/>
      <c r="N120" s="121">
        <v>2305</v>
      </c>
      <c r="O120" s="121">
        <v>1360</v>
      </c>
      <c r="P120" s="121">
        <v>945</v>
      </c>
      <c r="Q120" s="121"/>
      <c r="R120" s="121">
        <v>4209</v>
      </c>
      <c r="S120" s="121">
        <v>2336</v>
      </c>
      <c r="T120" s="121">
        <v>1873</v>
      </c>
      <c r="U120" s="121"/>
      <c r="V120" s="121">
        <v>881</v>
      </c>
      <c r="W120" s="121">
        <v>457</v>
      </c>
      <c r="X120" s="121">
        <v>424</v>
      </c>
      <c r="Y120" s="121"/>
      <c r="Z120" s="121">
        <v>0</v>
      </c>
      <c r="AA120" s="121">
        <v>0</v>
      </c>
      <c r="AB120" s="121">
        <v>0</v>
      </c>
    </row>
    <row r="121" spans="1:33" ht="15" customHeight="1" x14ac:dyDescent="0.25">
      <c r="A121" s="118" t="s">
        <v>74</v>
      </c>
      <c r="B121" s="121">
        <v>500</v>
      </c>
      <c r="C121" s="121">
        <v>343</v>
      </c>
      <c r="D121" s="121">
        <v>157</v>
      </c>
      <c r="E121" s="121"/>
      <c r="F121" s="121">
        <v>130</v>
      </c>
      <c r="G121" s="121">
        <v>84</v>
      </c>
      <c r="H121" s="121">
        <v>46</v>
      </c>
      <c r="I121" s="121"/>
      <c r="J121" s="121">
        <v>84</v>
      </c>
      <c r="K121" s="121">
        <v>62</v>
      </c>
      <c r="L121" s="121">
        <v>22</v>
      </c>
      <c r="M121" s="121"/>
      <c r="N121" s="121">
        <v>82</v>
      </c>
      <c r="O121" s="121">
        <v>61</v>
      </c>
      <c r="P121" s="121">
        <v>21</v>
      </c>
      <c r="Q121" s="121"/>
      <c r="R121" s="121">
        <v>177</v>
      </c>
      <c r="S121" s="121">
        <v>123</v>
      </c>
      <c r="T121" s="121">
        <v>54</v>
      </c>
      <c r="U121" s="121"/>
      <c r="V121" s="121">
        <v>27</v>
      </c>
      <c r="W121" s="121">
        <v>13</v>
      </c>
      <c r="X121" s="121">
        <v>14</v>
      </c>
      <c r="Y121" s="121"/>
      <c r="Z121" s="121">
        <v>0</v>
      </c>
      <c r="AA121" s="121">
        <v>0</v>
      </c>
      <c r="AB121" s="121">
        <v>0</v>
      </c>
    </row>
    <row r="122" spans="1:33" ht="15" customHeight="1" x14ac:dyDescent="0.25">
      <c r="A122" s="118" t="s">
        <v>267</v>
      </c>
      <c r="B122" s="121">
        <v>387</v>
      </c>
      <c r="C122" s="121">
        <v>215</v>
      </c>
      <c r="D122" s="121">
        <v>172</v>
      </c>
      <c r="E122" s="121"/>
      <c r="F122" s="121">
        <v>143</v>
      </c>
      <c r="G122" s="121">
        <v>78</v>
      </c>
      <c r="H122" s="121">
        <v>65</v>
      </c>
      <c r="I122" s="121"/>
      <c r="J122" s="121">
        <v>90</v>
      </c>
      <c r="K122" s="121">
        <v>50</v>
      </c>
      <c r="L122" s="121">
        <v>40</v>
      </c>
      <c r="M122" s="121"/>
      <c r="N122" s="121">
        <v>41</v>
      </c>
      <c r="O122" s="121">
        <v>23</v>
      </c>
      <c r="P122" s="121">
        <v>18</v>
      </c>
      <c r="Q122" s="121"/>
      <c r="R122" s="121">
        <v>97</v>
      </c>
      <c r="S122" s="121">
        <v>52</v>
      </c>
      <c r="T122" s="121">
        <v>45</v>
      </c>
      <c r="U122" s="121"/>
      <c r="V122" s="121">
        <v>16</v>
      </c>
      <c r="W122" s="121">
        <v>12</v>
      </c>
      <c r="X122" s="121">
        <v>4</v>
      </c>
      <c r="Y122" s="121"/>
      <c r="Z122" s="121">
        <v>0</v>
      </c>
      <c r="AA122" s="121">
        <v>0</v>
      </c>
      <c r="AB122" s="121">
        <v>0</v>
      </c>
    </row>
    <row r="123" spans="1:33" ht="15" customHeight="1" x14ac:dyDescent="0.25">
      <c r="A123" s="118"/>
      <c r="B123" s="121"/>
      <c r="C123" s="121"/>
      <c r="D123" s="121"/>
      <c r="E123" s="121"/>
      <c r="F123" s="121"/>
      <c r="G123" s="121"/>
      <c r="H123" s="121"/>
      <c r="I123" s="121"/>
      <c r="J123" s="121"/>
      <c r="K123" s="121"/>
      <c r="L123" s="121"/>
      <c r="M123" s="121"/>
      <c r="N123" s="121"/>
      <c r="O123" s="121"/>
      <c r="P123" s="121"/>
      <c r="Q123" s="121"/>
      <c r="R123" s="121"/>
      <c r="S123" s="121"/>
      <c r="T123" s="121"/>
      <c r="U123" s="121"/>
      <c r="V123" s="121"/>
      <c r="W123" s="121"/>
      <c r="X123" s="121"/>
      <c r="Y123" s="121"/>
      <c r="Z123" s="121"/>
      <c r="AA123" s="121"/>
      <c r="AB123" s="121"/>
    </row>
    <row r="124" spans="1:33" ht="15" customHeight="1" x14ac:dyDescent="0.25">
      <c r="A124" s="127" t="s">
        <v>569</v>
      </c>
      <c r="B124" s="121"/>
      <c r="C124" s="121"/>
      <c r="D124" s="121"/>
      <c r="E124" s="121"/>
      <c r="F124" s="121"/>
      <c r="G124" s="121"/>
      <c r="H124" s="121"/>
      <c r="I124" s="121"/>
      <c r="J124" s="121"/>
      <c r="K124" s="121"/>
      <c r="L124" s="121"/>
      <c r="M124" s="121"/>
      <c r="N124" s="121"/>
      <c r="O124" s="121"/>
      <c r="P124" s="121"/>
      <c r="Q124" s="121"/>
      <c r="R124" s="121"/>
      <c r="S124" s="121"/>
      <c r="T124" s="121"/>
      <c r="U124" s="121"/>
      <c r="V124" s="121"/>
      <c r="W124" s="121"/>
      <c r="X124" s="121"/>
      <c r="Y124" s="121"/>
      <c r="Z124" s="121"/>
      <c r="AA124" s="121"/>
      <c r="AB124" s="121"/>
    </row>
    <row r="125" spans="1:33" s="126" customFormat="1" ht="15" customHeight="1" x14ac:dyDescent="0.25">
      <c r="A125" s="139" t="s">
        <v>19</v>
      </c>
      <c r="B125" s="155">
        <f>SUM(B126:B128)</f>
        <v>2951</v>
      </c>
      <c r="C125" s="155">
        <f>SUM(C126:C128)</f>
        <v>1948</v>
      </c>
      <c r="D125" s="155">
        <f>SUM(D126:D128)</f>
        <v>1003</v>
      </c>
      <c r="E125" s="155"/>
      <c r="F125" s="155">
        <f>SUM(F126:F128)</f>
        <v>1045</v>
      </c>
      <c r="G125" s="155">
        <f>SUM(G126:G128)</f>
        <v>705</v>
      </c>
      <c r="H125" s="155">
        <f>SUM(H126:H128)</f>
        <v>340</v>
      </c>
      <c r="I125" s="176"/>
      <c r="J125" s="155">
        <f>SUM(J126:J128)</f>
        <v>696</v>
      </c>
      <c r="K125" s="155">
        <f>SUM(K126:K128)</f>
        <v>478</v>
      </c>
      <c r="L125" s="155">
        <f>SUM(L126:L128)</f>
        <v>218</v>
      </c>
      <c r="M125" s="176"/>
      <c r="N125" s="155">
        <f>SUM(N126:N128)</f>
        <v>283</v>
      </c>
      <c r="O125" s="155">
        <f>SUM(O126:O128)</f>
        <v>195</v>
      </c>
      <c r="P125" s="155">
        <f>SUM(P126:P128)</f>
        <v>88</v>
      </c>
      <c r="Q125" s="176"/>
      <c r="R125" s="155">
        <f>SUM(R126:R128)</f>
        <v>762</v>
      </c>
      <c r="S125" s="155">
        <f>SUM(S126:S128)</f>
        <v>466</v>
      </c>
      <c r="T125" s="155">
        <f>SUM(T126:T128)</f>
        <v>296</v>
      </c>
      <c r="U125" s="176"/>
      <c r="V125" s="155">
        <f>SUM(V126:V128)</f>
        <v>165</v>
      </c>
      <c r="W125" s="155">
        <f>SUM(W126:W128)</f>
        <v>104</v>
      </c>
      <c r="X125" s="155">
        <f>SUM(X126:X128)</f>
        <v>61</v>
      </c>
      <c r="Y125" s="176"/>
      <c r="Z125" s="155">
        <f>SUM(Z126:Z128)</f>
        <v>0</v>
      </c>
      <c r="AA125" s="155">
        <f>SUM(AA126:AA128)</f>
        <v>0</v>
      </c>
      <c r="AB125" s="155">
        <f>SUM(AB126:AB128)</f>
        <v>0</v>
      </c>
      <c r="AC125" s="110"/>
      <c r="AD125" s="110"/>
      <c r="AE125" s="110"/>
      <c r="AF125" s="110"/>
      <c r="AG125" s="110"/>
    </row>
    <row r="126" spans="1:33" ht="15" customHeight="1" x14ac:dyDescent="0.25">
      <c r="A126" s="118" t="s">
        <v>73</v>
      </c>
      <c r="B126" s="121">
        <v>2941</v>
      </c>
      <c r="C126" s="121">
        <v>1940</v>
      </c>
      <c r="D126" s="121">
        <v>1001</v>
      </c>
      <c r="E126" s="121"/>
      <c r="F126" s="121">
        <v>1043</v>
      </c>
      <c r="G126" s="121">
        <v>703</v>
      </c>
      <c r="H126" s="121">
        <v>340</v>
      </c>
      <c r="I126" s="121"/>
      <c r="J126" s="121">
        <v>694</v>
      </c>
      <c r="K126" s="121">
        <v>476</v>
      </c>
      <c r="L126" s="121">
        <v>218</v>
      </c>
      <c r="M126" s="121"/>
      <c r="N126" s="121">
        <v>281</v>
      </c>
      <c r="O126" s="121">
        <v>194</v>
      </c>
      <c r="P126" s="121">
        <v>87</v>
      </c>
      <c r="Q126" s="121"/>
      <c r="R126" s="121">
        <v>761</v>
      </c>
      <c r="S126" s="121">
        <v>465</v>
      </c>
      <c r="T126" s="121">
        <v>296</v>
      </c>
      <c r="U126" s="121"/>
      <c r="V126" s="121">
        <v>162</v>
      </c>
      <c r="W126" s="121">
        <v>102</v>
      </c>
      <c r="X126" s="121">
        <v>60</v>
      </c>
      <c r="Y126" s="121"/>
      <c r="Z126" s="121">
        <v>0</v>
      </c>
      <c r="AA126" s="121">
        <v>0</v>
      </c>
      <c r="AB126" s="121">
        <v>0</v>
      </c>
    </row>
    <row r="127" spans="1:33" ht="15" customHeight="1" x14ac:dyDescent="0.25">
      <c r="A127" s="118" t="s">
        <v>74</v>
      </c>
      <c r="B127" s="121">
        <v>10</v>
      </c>
      <c r="C127" s="121">
        <v>8</v>
      </c>
      <c r="D127" s="121">
        <v>2</v>
      </c>
      <c r="E127" s="121"/>
      <c r="F127" s="121">
        <v>2</v>
      </c>
      <c r="G127" s="121">
        <v>2</v>
      </c>
      <c r="H127" s="121">
        <v>0</v>
      </c>
      <c r="I127" s="121"/>
      <c r="J127" s="121">
        <v>2</v>
      </c>
      <c r="K127" s="121">
        <v>2</v>
      </c>
      <c r="L127" s="121">
        <v>0</v>
      </c>
      <c r="M127" s="121"/>
      <c r="N127" s="121">
        <v>2</v>
      </c>
      <c r="O127" s="121">
        <v>1</v>
      </c>
      <c r="P127" s="121">
        <v>1</v>
      </c>
      <c r="Q127" s="121"/>
      <c r="R127" s="121">
        <v>1</v>
      </c>
      <c r="S127" s="121">
        <v>1</v>
      </c>
      <c r="T127" s="121">
        <v>0</v>
      </c>
      <c r="U127" s="121"/>
      <c r="V127" s="121">
        <v>3</v>
      </c>
      <c r="W127" s="121">
        <v>2</v>
      </c>
      <c r="X127" s="121">
        <v>1</v>
      </c>
      <c r="Y127" s="121"/>
      <c r="Z127" s="121">
        <v>0</v>
      </c>
      <c r="AA127" s="121">
        <v>0</v>
      </c>
      <c r="AB127" s="121">
        <v>0</v>
      </c>
    </row>
    <row r="128" spans="1:33" ht="15" customHeight="1" x14ac:dyDescent="0.25">
      <c r="A128" s="118" t="s">
        <v>267</v>
      </c>
      <c r="B128" s="262">
        <v>0</v>
      </c>
      <c r="C128" s="262">
        <v>0</v>
      </c>
      <c r="D128" s="262">
        <v>0</v>
      </c>
      <c r="E128" s="262"/>
      <c r="F128" s="262">
        <v>0</v>
      </c>
      <c r="G128" s="262">
        <v>0</v>
      </c>
      <c r="H128" s="262">
        <v>0</v>
      </c>
      <c r="I128" s="262"/>
      <c r="J128" s="262">
        <v>0</v>
      </c>
      <c r="K128" s="262">
        <v>0</v>
      </c>
      <c r="L128" s="262">
        <v>0</v>
      </c>
      <c r="M128" s="262"/>
      <c r="N128" s="262">
        <v>0</v>
      </c>
      <c r="O128" s="262">
        <v>0</v>
      </c>
      <c r="P128" s="262">
        <v>0</v>
      </c>
      <c r="Q128" s="262"/>
      <c r="R128" s="262">
        <v>0</v>
      </c>
      <c r="S128" s="262">
        <v>0</v>
      </c>
      <c r="T128" s="262">
        <v>0</v>
      </c>
      <c r="U128" s="262"/>
      <c r="V128" s="262">
        <v>0</v>
      </c>
      <c r="W128" s="262">
        <v>0</v>
      </c>
      <c r="X128" s="262">
        <v>0</v>
      </c>
      <c r="Y128" s="262"/>
      <c r="Z128" s="262">
        <v>0</v>
      </c>
      <c r="AA128" s="262">
        <v>0</v>
      </c>
      <c r="AB128" s="262">
        <v>0</v>
      </c>
    </row>
    <row r="129" spans="1:33" ht="15" customHeight="1" x14ac:dyDescent="0.25">
      <c r="A129" s="118"/>
      <c r="B129" s="121"/>
      <c r="C129" s="121"/>
      <c r="D129" s="121"/>
      <c r="E129" s="121"/>
      <c r="F129" s="121"/>
      <c r="G129" s="121"/>
      <c r="H129" s="121"/>
      <c r="I129" s="121"/>
      <c r="J129" s="121"/>
      <c r="K129" s="121"/>
      <c r="L129" s="121"/>
      <c r="M129" s="121"/>
      <c r="N129" s="121"/>
      <c r="O129" s="121"/>
      <c r="P129" s="121"/>
      <c r="Q129" s="121"/>
      <c r="R129" s="121"/>
      <c r="S129" s="121"/>
      <c r="T129" s="121"/>
      <c r="U129" s="121"/>
      <c r="V129" s="121"/>
      <c r="W129" s="121"/>
      <c r="X129" s="121"/>
      <c r="Y129" s="121"/>
      <c r="Z129" s="121"/>
      <c r="AA129" s="121"/>
      <c r="AB129" s="121"/>
    </row>
    <row r="130" spans="1:33" s="126" customFormat="1" ht="15" customHeight="1" x14ac:dyDescent="0.25">
      <c r="A130" s="301" t="s">
        <v>571</v>
      </c>
      <c r="B130" s="301"/>
      <c r="C130" s="301"/>
      <c r="D130" s="301"/>
      <c r="E130" s="301"/>
      <c r="F130" s="301"/>
      <c r="G130" s="301"/>
      <c r="H130" s="301"/>
      <c r="I130" s="301"/>
      <c r="J130" s="301"/>
      <c r="K130" s="301"/>
      <c r="L130" s="301"/>
      <c r="M130" s="301"/>
      <c r="N130" s="301"/>
      <c r="O130" s="301"/>
      <c r="P130" s="301"/>
      <c r="Q130" s="301"/>
      <c r="R130" s="301"/>
      <c r="S130" s="301"/>
      <c r="T130" s="301"/>
      <c r="U130" s="301"/>
      <c r="V130" s="301"/>
      <c r="W130" s="301"/>
      <c r="X130" s="301"/>
      <c r="Y130" s="301"/>
      <c r="Z130" s="301"/>
      <c r="AA130" s="301"/>
      <c r="AB130" s="301"/>
      <c r="AC130" s="110"/>
      <c r="AD130" s="110"/>
      <c r="AE130" s="110"/>
      <c r="AF130" s="110"/>
      <c r="AG130" s="110"/>
    </row>
    <row r="131" spans="1:33" s="126" customFormat="1" ht="15" customHeight="1" x14ac:dyDescent="0.25">
      <c r="A131" s="114"/>
      <c r="B131" s="115"/>
      <c r="C131" s="115"/>
      <c r="D131" s="115"/>
      <c r="E131" s="115"/>
      <c r="F131" s="115"/>
      <c r="G131" s="115"/>
      <c r="H131" s="115"/>
      <c r="I131" s="115"/>
      <c r="J131" s="115"/>
      <c r="K131" s="115"/>
      <c r="L131" s="115"/>
      <c r="M131" s="115"/>
      <c r="N131" s="115"/>
      <c r="O131" s="115"/>
      <c r="P131" s="115"/>
      <c r="Q131" s="115"/>
      <c r="R131" s="115"/>
      <c r="S131" s="115"/>
      <c r="T131" s="115"/>
      <c r="U131" s="115"/>
      <c r="V131" s="115"/>
      <c r="W131" s="115"/>
      <c r="X131" s="115"/>
      <c r="Y131" s="115"/>
      <c r="Z131" s="115"/>
      <c r="AA131" s="115"/>
      <c r="AB131" s="115"/>
      <c r="AC131" s="110"/>
      <c r="AD131" s="110"/>
      <c r="AE131" s="110"/>
      <c r="AF131" s="110"/>
      <c r="AG131" s="110"/>
    </row>
    <row r="132" spans="1:33" s="126" customFormat="1" ht="15" customHeight="1" x14ac:dyDescent="0.25">
      <c r="A132" s="115" t="s">
        <v>19</v>
      </c>
      <c r="B132" s="177">
        <f t="shared" ref="B132:D135" si="62">+B113/(B113+B12+B62)*100</f>
        <v>10.894345802607353</v>
      </c>
      <c r="C132" s="177">
        <f t="shared" si="62"/>
        <v>12.982109394665448</v>
      </c>
      <c r="D132" s="177">
        <f t="shared" si="62"/>
        <v>8.8378713439551859</v>
      </c>
      <c r="E132" s="177"/>
      <c r="F132" s="177">
        <f t="shared" ref="F132:H135" si="63">+F113/(F113+F12+F62)*100</f>
        <v>14.947422416004102</v>
      </c>
      <c r="G132" s="177">
        <f t="shared" si="63"/>
        <v>17.41537853070103</v>
      </c>
      <c r="H132" s="177">
        <f t="shared" si="63"/>
        <v>12.286810687890846</v>
      </c>
      <c r="I132" s="177"/>
      <c r="J132" s="177">
        <f t="shared" ref="J132:L135" si="64">+J113/(J113+J12+J62)*100</f>
        <v>12.013427016658675</v>
      </c>
      <c r="K132" s="177">
        <f t="shared" si="64"/>
        <v>14.211331046737468</v>
      </c>
      <c r="L132" s="177">
        <f t="shared" si="64"/>
        <v>9.7752903551590631</v>
      </c>
      <c r="M132" s="177"/>
      <c r="N132" s="177">
        <f t="shared" ref="N132:P135" si="65">+N113/(N113+N12+N62)*100</f>
        <v>6.6997825227362595</v>
      </c>
      <c r="O132" s="177">
        <f t="shared" si="65"/>
        <v>8.2619215646738589</v>
      </c>
      <c r="P132" s="177">
        <f t="shared" si="65"/>
        <v>5.1973237661204301</v>
      </c>
      <c r="Q132" s="177"/>
      <c r="R132" s="177">
        <f t="shared" ref="R132:T135" si="66">+R113/(R113+R12+R62)*100</f>
        <v>13.755933803666501</v>
      </c>
      <c r="S132" s="177">
        <f t="shared" si="66"/>
        <v>16.142500813360808</v>
      </c>
      <c r="T132" s="177">
        <f t="shared" si="66"/>
        <v>11.520292578859145</v>
      </c>
      <c r="U132" s="177"/>
      <c r="V132" s="177">
        <f t="shared" ref="V132:X135" si="67">+V113/(V113+V12+V62)*100</f>
        <v>3.5588235294117649</v>
      </c>
      <c r="W132" s="177">
        <f t="shared" si="67"/>
        <v>4.1195079086115989</v>
      </c>
      <c r="X132" s="177">
        <f t="shared" si="67"/>
        <v>3.0717557251908398</v>
      </c>
      <c r="Y132" s="177"/>
      <c r="Z132" s="177">
        <f t="shared" ref="Z132:AB134" si="68">+Z113/(Z113+Z12+Z62)*100</f>
        <v>0</v>
      </c>
      <c r="AA132" s="177">
        <f t="shared" si="68"/>
        <v>0</v>
      </c>
      <c r="AB132" s="177">
        <f t="shared" si="68"/>
        <v>0</v>
      </c>
      <c r="AC132" s="110"/>
      <c r="AD132" s="110"/>
      <c r="AE132" s="110"/>
      <c r="AF132" s="110"/>
      <c r="AG132" s="110"/>
    </row>
    <row r="133" spans="1:33" s="126" customFormat="1" ht="15" customHeight="1" x14ac:dyDescent="0.25">
      <c r="A133" s="110" t="s">
        <v>73</v>
      </c>
      <c r="B133" s="128">
        <f t="shared" si="62"/>
        <v>12.622803742484104</v>
      </c>
      <c r="C133" s="128">
        <f t="shared" si="62"/>
        <v>14.949809196611422</v>
      </c>
      <c r="D133" s="128">
        <f t="shared" si="62"/>
        <v>10.314782338446511</v>
      </c>
      <c r="E133" s="128"/>
      <c r="F133" s="128">
        <f t="shared" si="63"/>
        <v>16.731548265981623</v>
      </c>
      <c r="G133" s="128">
        <f t="shared" si="63"/>
        <v>19.393939393939394</v>
      </c>
      <c r="H133" s="128">
        <f t="shared" si="63"/>
        <v>13.827721545135303</v>
      </c>
      <c r="I133" s="128"/>
      <c r="J133" s="128">
        <f t="shared" si="64"/>
        <v>13.748123354089243</v>
      </c>
      <c r="K133" s="128">
        <f t="shared" si="64"/>
        <v>16.115742535866616</v>
      </c>
      <c r="L133" s="128">
        <f t="shared" si="64"/>
        <v>11.305565278263913</v>
      </c>
      <c r="M133" s="128"/>
      <c r="N133" s="128">
        <f t="shared" si="65"/>
        <v>7.8373136137713653</v>
      </c>
      <c r="O133" s="128">
        <f t="shared" si="65"/>
        <v>9.6044499381953035</v>
      </c>
      <c r="P133" s="128">
        <f t="shared" si="65"/>
        <v>6.1370123691722167</v>
      </c>
      <c r="Q133" s="128"/>
      <c r="R133" s="128">
        <f t="shared" si="66"/>
        <v>16.00798788932908</v>
      </c>
      <c r="S133" s="128">
        <f t="shared" si="66"/>
        <v>18.678314217124566</v>
      </c>
      <c r="T133" s="128">
        <f t="shared" si="66"/>
        <v>13.513176749112205</v>
      </c>
      <c r="U133" s="128"/>
      <c r="V133" s="128">
        <f t="shared" si="67"/>
        <v>4.3561792590736328</v>
      </c>
      <c r="W133" s="128">
        <f t="shared" si="67"/>
        <v>5.0634057971014492</v>
      </c>
      <c r="X133" s="128">
        <f t="shared" si="67"/>
        <v>3.7510656436487642</v>
      </c>
      <c r="Y133" s="128"/>
      <c r="Z133" s="128">
        <f t="shared" si="68"/>
        <v>0</v>
      </c>
      <c r="AA133" s="128">
        <f t="shared" si="68"/>
        <v>0</v>
      </c>
      <c r="AB133" s="128">
        <f t="shared" si="68"/>
        <v>0</v>
      </c>
      <c r="AC133" s="110"/>
      <c r="AD133" s="110"/>
      <c r="AE133" s="110"/>
      <c r="AF133" s="110"/>
      <c r="AG133" s="110"/>
    </row>
    <row r="134" spans="1:33" s="126" customFormat="1" ht="15" customHeight="1" x14ac:dyDescent="0.25">
      <c r="A134" s="110" t="s">
        <v>74</v>
      </c>
      <c r="B134" s="128">
        <f t="shared" si="62"/>
        <v>1.8558276627488084</v>
      </c>
      <c r="C134" s="128">
        <f t="shared" si="62"/>
        <v>2.5173922398336086</v>
      </c>
      <c r="D134" s="128">
        <f t="shared" si="62"/>
        <v>1.1744718569951249</v>
      </c>
      <c r="E134" s="128"/>
      <c r="F134" s="128">
        <f t="shared" si="63"/>
        <v>2.2968505307116756</v>
      </c>
      <c r="G134" s="128">
        <f t="shared" si="63"/>
        <v>2.888814242526033</v>
      </c>
      <c r="H134" s="128">
        <f t="shared" si="63"/>
        <v>1.6606498194945849</v>
      </c>
      <c r="I134" s="128"/>
      <c r="J134" s="128">
        <f t="shared" si="64"/>
        <v>1.5961395694135114</v>
      </c>
      <c r="K134" s="128">
        <f t="shared" si="64"/>
        <v>2.3391812865497075</v>
      </c>
      <c r="L134" s="128">
        <f t="shared" si="64"/>
        <v>0.82956259426847667</v>
      </c>
      <c r="M134" s="128"/>
      <c r="N134" s="128">
        <f t="shared" si="65"/>
        <v>1.5005359056806002</v>
      </c>
      <c r="O134" s="128">
        <f t="shared" si="65"/>
        <v>2.1800281293952182</v>
      </c>
      <c r="P134" s="128">
        <f t="shared" si="65"/>
        <v>0.79883805374001449</v>
      </c>
      <c r="Q134" s="128"/>
      <c r="R134" s="128">
        <f t="shared" si="66"/>
        <v>3.3011869436201784</v>
      </c>
      <c r="S134" s="128">
        <f t="shared" si="66"/>
        <v>4.4911264034770015</v>
      </c>
      <c r="T134" s="128">
        <f t="shared" si="66"/>
        <v>2.0524515393386547</v>
      </c>
      <c r="U134" s="128"/>
      <c r="V134" s="128">
        <f t="shared" si="67"/>
        <v>0.59171597633136097</v>
      </c>
      <c r="W134" s="128">
        <f t="shared" si="67"/>
        <v>0.59571088165210484</v>
      </c>
      <c r="X134" s="128">
        <f t="shared" si="67"/>
        <v>0.58777429467084641</v>
      </c>
      <c r="Y134" s="128"/>
      <c r="Z134" s="128">
        <f t="shared" si="68"/>
        <v>0</v>
      </c>
      <c r="AA134" s="128">
        <f t="shared" si="68"/>
        <v>0</v>
      </c>
      <c r="AB134" s="128">
        <f t="shared" si="68"/>
        <v>0</v>
      </c>
      <c r="AC134" s="110"/>
      <c r="AD134" s="110"/>
      <c r="AE134" s="110"/>
      <c r="AF134" s="110"/>
      <c r="AG134" s="110"/>
    </row>
    <row r="135" spans="1:33" s="126" customFormat="1" ht="15" customHeight="1" x14ac:dyDescent="0.25">
      <c r="A135" s="110" t="s">
        <v>267</v>
      </c>
      <c r="B135" s="128">
        <f t="shared" si="62"/>
        <v>4.1955767562879442</v>
      </c>
      <c r="C135" s="128">
        <f t="shared" si="62"/>
        <v>5.4279222418581163</v>
      </c>
      <c r="D135" s="128">
        <f t="shared" si="62"/>
        <v>3.2680980429412885</v>
      </c>
      <c r="E135" s="128"/>
      <c r="F135" s="128">
        <f t="shared" si="63"/>
        <v>6.7041725269573371</v>
      </c>
      <c r="G135" s="128">
        <f t="shared" si="63"/>
        <v>8.0912863070539416</v>
      </c>
      <c r="H135" s="128">
        <f t="shared" si="63"/>
        <v>5.5603079555175361</v>
      </c>
      <c r="I135" s="128"/>
      <c r="J135" s="128">
        <f t="shared" si="64"/>
        <v>4.6296296296296298</v>
      </c>
      <c r="K135" s="128">
        <f t="shared" si="64"/>
        <v>6.0168471720818291</v>
      </c>
      <c r="L135" s="128">
        <f t="shared" si="64"/>
        <v>3.5938903863432166</v>
      </c>
      <c r="M135" s="128"/>
      <c r="N135" s="128">
        <f t="shared" si="65"/>
        <v>2.1925133689839575</v>
      </c>
      <c r="O135" s="128">
        <f t="shared" si="65"/>
        <v>2.8255528255528257</v>
      </c>
      <c r="P135" s="128">
        <f t="shared" si="65"/>
        <v>1.7045454545454544</v>
      </c>
      <c r="Q135" s="128"/>
      <c r="R135" s="128">
        <f t="shared" si="66"/>
        <v>5.7396449704142007</v>
      </c>
      <c r="S135" s="128">
        <f t="shared" si="66"/>
        <v>7.5912408759124084</v>
      </c>
      <c r="T135" s="128">
        <f t="shared" si="66"/>
        <v>4.4776119402985071</v>
      </c>
      <c r="U135" s="128"/>
      <c r="V135" s="128">
        <f t="shared" si="67"/>
        <v>1.0081915563957151</v>
      </c>
      <c r="W135" s="128">
        <f t="shared" si="67"/>
        <v>1.7991004497751124</v>
      </c>
      <c r="X135" s="128">
        <f t="shared" si="67"/>
        <v>0.43478260869565216</v>
      </c>
      <c r="Y135" s="128"/>
      <c r="Z135" s="128">
        <v>0</v>
      </c>
      <c r="AA135" s="128">
        <v>0</v>
      </c>
      <c r="AB135" s="128">
        <v>0</v>
      </c>
      <c r="AC135" s="110"/>
      <c r="AD135" s="110"/>
      <c r="AE135" s="110"/>
      <c r="AF135" s="110"/>
      <c r="AG135" s="110"/>
    </row>
    <row r="136" spans="1:33" s="126" customFormat="1" ht="15" customHeight="1" x14ac:dyDescent="0.25">
      <c r="A136" s="129"/>
      <c r="B136" s="130"/>
      <c r="C136" s="130"/>
      <c r="D136" s="130"/>
      <c r="E136" s="130"/>
      <c r="F136" s="130"/>
      <c r="G136" s="130"/>
      <c r="H136" s="130"/>
      <c r="I136" s="130"/>
      <c r="J136" s="130"/>
      <c r="K136" s="130"/>
      <c r="L136" s="130"/>
      <c r="M136" s="130"/>
      <c r="N136" s="130"/>
      <c r="O136" s="130"/>
      <c r="P136" s="130"/>
      <c r="Q136" s="130"/>
      <c r="R136" s="130"/>
      <c r="S136" s="130"/>
      <c r="T136" s="130"/>
      <c r="U136" s="130"/>
      <c r="V136" s="130"/>
      <c r="W136" s="130"/>
      <c r="X136" s="130"/>
      <c r="Y136" s="130"/>
      <c r="Z136" s="130"/>
      <c r="AA136" s="130"/>
      <c r="AB136" s="130"/>
      <c r="AC136" s="110"/>
      <c r="AD136" s="110"/>
      <c r="AE136" s="110"/>
      <c r="AF136" s="110"/>
      <c r="AG136" s="110"/>
    </row>
    <row r="137" spans="1:33" s="126" customFormat="1" ht="15" customHeight="1" x14ac:dyDescent="0.25">
      <c r="A137" s="115" t="s">
        <v>568</v>
      </c>
      <c r="B137" s="130"/>
      <c r="C137" s="130"/>
      <c r="D137" s="130"/>
      <c r="E137" s="131"/>
      <c r="F137" s="130"/>
      <c r="G137" s="130"/>
      <c r="H137" s="130"/>
      <c r="I137" s="131"/>
      <c r="J137" s="130"/>
      <c r="K137" s="130"/>
      <c r="L137" s="130"/>
      <c r="M137" s="131"/>
      <c r="N137" s="130"/>
      <c r="O137" s="130"/>
      <c r="P137" s="130"/>
      <c r="Q137" s="131"/>
      <c r="R137" s="130"/>
      <c r="S137" s="130"/>
      <c r="T137" s="130"/>
      <c r="U137" s="131"/>
      <c r="V137" s="130"/>
      <c r="W137" s="130"/>
      <c r="X137" s="130"/>
      <c r="Y137" s="131"/>
      <c r="Z137" s="130"/>
      <c r="AA137" s="130"/>
      <c r="AB137" s="130"/>
      <c r="AC137" s="110"/>
      <c r="AD137" s="110"/>
      <c r="AE137" s="110"/>
      <c r="AF137" s="110"/>
      <c r="AG137" s="110"/>
    </row>
    <row r="138" spans="1:33" s="126" customFormat="1" ht="15" customHeight="1" x14ac:dyDescent="0.25">
      <c r="A138" s="141" t="s">
        <v>19</v>
      </c>
      <c r="B138" s="177">
        <f t="shared" ref="B138:D141" si="69">+B119/(B119+B18+B68)*100</f>
        <v>11.986871355579092</v>
      </c>
      <c r="C138" s="177">
        <f t="shared" si="69"/>
        <v>14.084622983207112</v>
      </c>
      <c r="D138" s="177">
        <f t="shared" si="69"/>
        <v>9.9317988064791134</v>
      </c>
      <c r="E138" s="177"/>
      <c r="F138" s="177">
        <f t="shared" ref="F138:H141" si="70">+F119/(F119+F18+F68)*100</f>
        <v>16.55838568109457</v>
      </c>
      <c r="G138" s="177">
        <f t="shared" si="70"/>
        <v>19.037126345985946</v>
      </c>
      <c r="H138" s="177">
        <f t="shared" si="70"/>
        <v>13.900405688556017</v>
      </c>
      <c r="I138" s="177"/>
      <c r="J138" s="177">
        <f t="shared" ref="J138:L141" si="71">+J119/(J119+J18+J68)*100</f>
        <v>13.331228125575642</v>
      </c>
      <c r="K138" s="177">
        <f t="shared" si="71"/>
        <v>15.52049481077681</v>
      </c>
      <c r="L138" s="177">
        <f t="shared" si="71"/>
        <v>11.124028959467315</v>
      </c>
      <c r="M138" s="177"/>
      <c r="N138" s="177">
        <f t="shared" ref="N138:P141" si="72">+N119/(N119+N18+N68)*100</f>
        <v>7.5198216055500495</v>
      </c>
      <c r="O138" s="177">
        <f t="shared" si="72"/>
        <v>9.1496641743758715</v>
      </c>
      <c r="P138" s="177">
        <f t="shared" si="72"/>
        <v>5.9614685568884047</v>
      </c>
      <c r="Q138" s="177"/>
      <c r="R138" s="177">
        <f t="shared" ref="R138:T141" si="73">+R119/(R119+R18+R68)*100</f>
        <v>14.828658375231543</v>
      </c>
      <c r="S138" s="177">
        <f t="shared" si="73"/>
        <v>17.218679284097924</v>
      </c>
      <c r="T138" s="177">
        <f t="shared" si="73"/>
        <v>12.60144418173685</v>
      </c>
      <c r="U138" s="177"/>
      <c r="V138" s="177">
        <f t="shared" ref="V138:X141" si="74">+V119/(V119+V18+V68)*100</f>
        <v>3.7996545768566494</v>
      </c>
      <c r="W138" s="177">
        <f t="shared" si="74"/>
        <v>4.2568223968912831</v>
      </c>
      <c r="X138" s="177">
        <f t="shared" si="74"/>
        <v>3.4013081954597921</v>
      </c>
      <c r="Y138" s="177"/>
      <c r="Z138" s="177">
        <f t="shared" ref="Z138:AB140" si="75">+Z119/(Z119+Z18+Z68)*100</f>
        <v>0</v>
      </c>
      <c r="AA138" s="177">
        <f t="shared" si="75"/>
        <v>0</v>
      </c>
      <c r="AB138" s="177">
        <f t="shared" si="75"/>
        <v>0</v>
      </c>
      <c r="AC138" s="110"/>
      <c r="AD138" s="110"/>
      <c r="AE138" s="110"/>
      <c r="AF138" s="110"/>
      <c r="AG138" s="110"/>
    </row>
    <row r="139" spans="1:33" ht="15" customHeight="1" x14ac:dyDescent="0.25">
      <c r="A139" s="110" t="s">
        <v>73</v>
      </c>
      <c r="B139" s="128">
        <f t="shared" si="69"/>
        <v>14.514086270120613</v>
      </c>
      <c r="C139" s="128">
        <f t="shared" si="69"/>
        <v>16.923304927751019</v>
      </c>
      <c r="D139" s="128">
        <f t="shared" si="69"/>
        <v>12.135048513851693</v>
      </c>
      <c r="E139" s="132"/>
      <c r="F139" s="128">
        <f t="shared" si="70"/>
        <v>19.161182088011355</v>
      </c>
      <c r="G139" s="128">
        <f t="shared" si="70"/>
        <v>21.885838866316519</v>
      </c>
      <c r="H139" s="128">
        <f t="shared" si="70"/>
        <v>16.198890265582072</v>
      </c>
      <c r="I139" s="132"/>
      <c r="J139" s="128">
        <f t="shared" si="71"/>
        <v>15.880538873559487</v>
      </c>
      <c r="K139" s="128">
        <f t="shared" si="71"/>
        <v>18.275707229456668</v>
      </c>
      <c r="L139" s="128">
        <f t="shared" si="71"/>
        <v>13.426656151419557</v>
      </c>
      <c r="M139" s="132"/>
      <c r="N139" s="128">
        <f t="shared" si="72"/>
        <v>9.2325562765360889</v>
      </c>
      <c r="O139" s="128">
        <f t="shared" si="72"/>
        <v>11.157601115760112</v>
      </c>
      <c r="P139" s="128">
        <f t="shared" si="72"/>
        <v>7.3961023714486966</v>
      </c>
      <c r="Q139" s="132"/>
      <c r="R139" s="128">
        <f t="shared" si="73"/>
        <v>18.087666523420715</v>
      </c>
      <c r="S139" s="128">
        <f t="shared" si="73"/>
        <v>20.838537020517396</v>
      </c>
      <c r="T139" s="128">
        <f t="shared" si="73"/>
        <v>15.530679933665009</v>
      </c>
      <c r="U139" s="132"/>
      <c r="V139" s="128">
        <f t="shared" si="74"/>
        <v>4.9519419931425999</v>
      </c>
      <c r="W139" s="128">
        <f t="shared" si="74"/>
        <v>5.5765710799267847</v>
      </c>
      <c r="X139" s="128">
        <f t="shared" si="74"/>
        <v>4.4185077115464777</v>
      </c>
      <c r="Y139" s="132"/>
      <c r="Z139" s="128">
        <f t="shared" si="75"/>
        <v>0</v>
      </c>
      <c r="AA139" s="128">
        <f t="shared" si="75"/>
        <v>0</v>
      </c>
      <c r="AB139" s="128">
        <f t="shared" si="75"/>
        <v>0</v>
      </c>
    </row>
    <row r="140" spans="1:33" ht="15" customHeight="1" x14ac:dyDescent="0.25">
      <c r="A140" s="110" t="s">
        <v>74</v>
      </c>
      <c r="B140" s="128">
        <f t="shared" si="69"/>
        <v>1.8651148910772903</v>
      </c>
      <c r="C140" s="128">
        <f t="shared" si="69"/>
        <v>2.5220588235294117</v>
      </c>
      <c r="D140" s="128">
        <f t="shared" si="69"/>
        <v>1.1886735311932164</v>
      </c>
      <c r="E140" s="132"/>
      <c r="F140" s="128">
        <f t="shared" si="70"/>
        <v>2.3189439885836602</v>
      </c>
      <c r="G140" s="128">
        <f t="shared" si="70"/>
        <v>2.8895768833849327</v>
      </c>
      <c r="H140" s="128">
        <f t="shared" si="70"/>
        <v>1.7043349388662465</v>
      </c>
      <c r="I140" s="132"/>
      <c r="J140" s="128">
        <f t="shared" si="71"/>
        <v>1.5993907083015995</v>
      </c>
      <c r="K140" s="128">
        <f t="shared" si="71"/>
        <v>2.3325808878856282</v>
      </c>
      <c r="L140" s="128">
        <f t="shared" si="71"/>
        <v>0.84811102544333083</v>
      </c>
      <c r="M140" s="132"/>
      <c r="N140" s="128">
        <f t="shared" si="72"/>
        <v>1.504035216434336</v>
      </c>
      <c r="O140" s="128">
        <f t="shared" si="72"/>
        <v>2.1950341849586179</v>
      </c>
      <c r="P140" s="128">
        <f t="shared" si="72"/>
        <v>0.78563411896745239</v>
      </c>
      <c r="Q140" s="132"/>
      <c r="R140" s="128">
        <f t="shared" si="73"/>
        <v>3.3573596358118358</v>
      </c>
      <c r="S140" s="128">
        <f t="shared" si="73"/>
        <v>4.5758928571428568</v>
      </c>
      <c r="T140" s="128">
        <f t="shared" si="73"/>
        <v>2.0897832817337458</v>
      </c>
      <c r="U140" s="132"/>
      <c r="V140" s="128">
        <f t="shared" si="74"/>
        <v>0.54655870445344124</v>
      </c>
      <c r="W140" s="128">
        <f t="shared" si="74"/>
        <v>0.52824055262088576</v>
      </c>
      <c r="X140" s="128">
        <f t="shared" si="74"/>
        <v>0.56474384832593794</v>
      </c>
      <c r="Y140" s="132"/>
      <c r="Z140" s="128">
        <f t="shared" si="75"/>
        <v>0</v>
      </c>
      <c r="AA140" s="128">
        <f t="shared" si="75"/>
        <v>0</v>
      </c>
      <c r="AB140" s="128">
        <f t="shared" si="75"/>
        <v>0</v>
      </c>
    </row>
    <row r="141" spans="1:33" ht="15" customHeight="1" x14ac:dyDescent="0.25">
      <c r="A141" s="110" t="s">
        <v>267</v>
      </c>
      <c r="B141" s="128">
        <f t="shared" si="69"/>
        <v>4.1955767562879442</v>
      </c>
      <c r="C141" s="128">
        <f t="shared" si="69"/>
        <v>5.4279222418581163</v>
      </c>
      <c r="D141" s="128">
        <f t="shared" si="69"/>
        <v>3.2680980429412885</v>
      </c>
      <c r="E141" s="132"/>
      <c r="F141" s="128">
        <f t="shared" si="70"/>
        <v>6.7041725269573371</v>
      </c>
      <c r="G141" s="128">
        <f t="shared" si="70"/>
        <v>8.0912863070539416</v>
      </c>
      <c r="H141" s="128">
        <f t="shared" si="70"/>
        <v>5.5603079555175361</v>
      </c>
      <c r="I141" s="132"/>
      <c r="J141" s="128">
        <f t="shared" si="71"/>
        <v>4.6296296296296298</v>
      </c>
      <c r="K141" s="128">
        <f t="shared" si="71"/>
        <v>6.0168471720818291</v>
      </c>
      <c r="L141" s="128">
        <f t="shared" si="71"/>
        <v>3.5938903863432166</v>
      </c>
      <c r="M141" s="132"/>
      <c r="N141" s="128">
        <f t="shared" si="72"/>
        <v>2.1925133689839575</v>
      </c>
      <c r="O141" s="128">
        <f t="shared" si="72"/>
        <v>2.8255528255528257</v>
      </c>
      <c r="P141" s="128">
        <f t="shared" si="72"/>
        <v>1.7045454545454544</v>
      </c>
      <c r="Q141" s="132"/>
      <c r="R141" s="128">
        <f t="shared" si="73"/>
        <v>5.7396449704142007</v>
      </c>
      <c r="S141" s="128">
        <f t="shared" si="73"/>
        <v>7.5912408759124084</v>
      </c>
      <c r="T141" s="128">
        <f t="shared" si="73"/>
        <v>4.4776119402985071</v>
      </c>
      <c r="U141" s="132"/>
      <c r="V141" s="128">
        <f t="shared" si="74"/>
        <v>1.0081915563957151</v>
      </c>
      <c r="W141" s="128">
        <f t="shared" si="74"/>
        <v>1.7991004497751124</v>
      </c>
      <c r="X141" s="128">
        <f t="shared" si="74"/>
        <v>0.43478260869565216</v>
      </c>
      <c r="Y141" s="132"/>
      <c r="Z141" s="128">
        <v>0</v>
      </c>
      <c r="AA141" s="128">
        <v>0</v>
      </c>
      <c r="AB141" s="128">
        <v>0</v>
      </c>
    </row>
    <row r="142" spans="1:33" ht="15" customHeight="1" x14ac:dyDescent="0.25">
      <c r="B142" s="132"/>
      <c r="C142" s="132"/>
      <c r="D142" s="132"/>
      <c r="E142" s="132"/>
      <c r="F142" s="132"/>
      <c r="G142" s="132"/>
      <c r="H142" s="132"/>
      <c r="I142" s="132"/>
      <c r="J142" s="132"/>
      <c r="K142" s="132"/>
      <c r="L142" s="132"/>
      <c r="M142" s="132"/>
      <c r="N142" s="132"/>
      <c r="O142" s="132"/>
      <c r="P142" s="132"/>
      <c r="Q142" s="132"/>
      <c r="R142" s="132"/>
      <c r="S142" s="132"/>
      <c r="T142" s="132"/>
      <c r="U142" s="132"/>
      <c r="V142" s="132"/>
      <c r="W142" s="132"/>
      <c r="X142" s="132"/>
      <c r="Y142" s="132"/>
      <c r="Z142" s="132"/>
      <c r="AA142" s="132"/>
      <c r="AB142" s="132"/>
    </row>
    <row r="143" spans="1:33" ht="15" customHeight="1" x14ac:dyDescent="0.25">
      <c r="A143" s="142" t="s">
        <v>569</v>
      </c>
      <c r="B143" s="132"/>
      <c r="C143" s="132"/>
      <c r="D143" s="132"/>
      <c r="E143" s="132"/>
      <c r="F143" s="132"/>
      <c r="G143" s="132"/>
      <c r="H143" s="132"/>
      <c r="I143" s="132"/>
      <c r="J143" s="132"/>
      <c r="K143" s="132"/>
      <c r="L143" s="132"/>
      <c r="M143" s="132"/>
      <c r="N143" s="132"/>
      <c r="O143" s="132"/>
      <c r="P143" s="132"/>
      <c r="Q143" s="132"/>
      <c r="R143" s="132"/>
      <c r="S143" s="132"/>
      <c r="T143" s="132"/>
      <c r="U143" s="132"/>
      <c r="V143" s="132"/>
      <c r="W143" s="132"/>
      <c r="X143" s="132"/>
      <c r="Y143" s="132"/>
      <c r="Z143" s="132"/>
      <c r="AA143" s="132"/>
      <c r="AB143" s="132"/>
    </row>
    <row r="144" spans="1:33" ht="15" customHeight="1" x14ac:dyDescent="0.25">
      <c r="A144" s="143" t="s">
        <v>19</v>
      </c>
      <c r="B144" s="177">
        <f t="shared" ref="B144:D146" si="76">+B125/(B125+B24+B74)*100</f>
        <v>6.6583935018050546</v>
      </c>
      <c r="C144" s="177">
        <f t="shared" si="76"/>
        <v>8.7641157151212479</v>
      </c>
      <c r="D144" s="177">
        <f t="shared" si="76"/>
        <v>4.5398995156837003</v>
      </c>
      <c r="E144" s="177"/>
      <c r="F144" s="177">
        <f t="shared" ref="F144:H146" si="77">+F125/(F125+F24+F74)*100</f>
        <v>8.7076076993583875</v>
      </c>
      <c r="G144" s="177">
        <f t="shared" si="77"/>
        <v>11.211832061068701</v>
      </c>
      <c r="H144" s="177">
        <f t="shared" si="77"/>
        <v>5.9513390512865394</v>
      </c>
      <c r="I144" s="177"/>
      <c r="J144" s="177">
        <f t="shared" ref="J144:L146" si="78">+J125/(J125+J24+J74)*100</f>
        <v>6.9865488857659104</v>
      </c>
      <c r="K144" s="177">
        <f t="shared" si="78"/>
        <v>9.3341144307752391</v>
      </c>
      <c r="L144" s="177">
        <f t="shared" si="78"/>
        <v>4.5032018178062385</v>
      </c>
      <c r="M144" s="177"/>
      <c r="N144" s="177">
        <f t="shared" ref="N144:P146" si="79">+N125/(N125+N24+N74)*100</f>
        <v>3.4613502935420746</v>
      </c>
      <c r="O144" s="177">
        <f t="shared" si="79"/>
        <v>4.8076923076923084</v>
      </c>
      <c r="P144" s="177">
        <f t="shared" si="79"/>
        <v>2.1359223300970873</v>
      </c>
      <c r="Q144" s="177"/>
      <c r="R144" s="177">
        <f t="shared" ref="R144:T146" si="80">+R125/(R125+R24+R74)*100</f>
        <v>9.6492338862859306</v>
      </c>
      <c r="S144" s="177">
        <f t="shared" si="80"/>
        <v>12.075667271313812</v>
      </c>
      <c r="T144" s="177">
        <f t="shared" si="80"/>
        <v>7.3303615651312537</v>
      </c>
      <c r="U144" s="177"/>
      <c r="V144" s="177">
        <f t="shared" ref="V144:X146" si="81">+V125/(V125+V24+V74)*100</f>
        <v>2.6265520534861508</v>
      </c>
      <c r="W144" s="177">
        <f t="shared" si="81"/>
        <v>3.5837353549276365</v>
      </c>
      <c r="X144" s="177">
        <f t="shared" si="81"/>
        <v>1.804733727810651</v>
      </c>
      <c r="Y144" s="177"/>
      <c r="Z144" s="177">
        <v>0</v>
      </c>
      <c r="AA144" s="177">
        <v>0</v>
      </c>
      <c r="AB144" s="177">
        <v>0</v>
      </c>
    </row>
    <row r="145" spans="1:28" ht="15" customHeight="1" x14ac:dyDescent="0.25">
      <c r="A145" s="110" t="s">
        <v>73</v>
      </c>
      <c r="B145" s="128">
        <f t="shared" si="76"/>
        <v>6.7381492427887366</v>
      </c>
      <c r="C145" s="128">
        <f t="shared" si="76"/>
        <v>8.8649241454944256</v>
      </c>
      <c r="D145" s="128">
        <f t="shared" si="76"/>
        <v>4.5995496944355097</v>
      </c>
      <c r="E145" s="132"/>
      <c r="F145" s="128">
        <f t="shared" si="77"/>
        <v>8.7942664418212484</v>
      </c>
      <c r="G145" s="128">
        <f t="shared" si="77"/>
        <v>11.305886137021551</v>
      </c>
      <c r="H145" s="128">
        <f t="shared" si="77"/>
        <v>6.0262318326834459</v>
      </c>
      <c r="I145" s="132"/>
      <c r="J145" s="128">
        <f t="shared" si="78"/>
        <v>7.0628943618970084</v>
      </c>
      <c r="K145" s="128">
        <f t="shared" si="78"/>
        <v>9.4388260955780297</v>
      </c>
      <c r="L145" s="128">
        <f t="shared" si="78"/>
        <v>4.5578089065440102</v>
      </c>
      <c r="M145" s="132"/>
      <c r="N145" s="128">
        <f t="shared" si="79"/>
        <v>3.4993773349937731</v>
      </c>
      <c r="O145" s="128">
        <f t="shared" si="79"/>
        <v>4.8609371084941113</v>
      </c>
      <c r="P145" s="128">
        <f t="shared" si="79"/>
        <v>2.1539985144837832</v>
      </c>
      <c r="Q145" s="132"/>
      <c r="R145" s="128">
        <f t="shared" si="80"/>
        <v>9.7852642407097861</v>
      </c>
      <c r="S145" s="128">
        <f t="shared" si="80"/>
        <v>12.282091917591126</v>
      </c>
      <c r="T145" s="128">
        <f t="shared" si="80"/>
        <v>7.4166875469807065</v>
      </c>
      <c r="U145" s="132"/>
      <c r="V145" s="128">
        <f t="shared" si="81"/>
        <v>2.6332899869960991</v>
      </c>
      <c r="W145" s="128">
        <f t="shared" si="81"/>
        <v>3.5852372583479788</v>
      </c>
      <c r="X145" s="128">
        <f t="shared" si="81"/>
        <v>1.8143332325370427</v>
      </c>
      <c r="Y145" s="132"/>
      <c r="Z145" s="128">
        <v>0</v>
      </c>
      <c r="AA145" s="128">
        <v>0</v>
      </c>
      <c r="AB145" s="128">
        <v>0</v>
      </c>
    </row>
    <row r="146" spans="1:28" ht="15" customHeight="1" x14ac:dyDescent="0.25">
      <c r="A146" s="110" t="s">
        <v>74</v>
      </c>
      <c r="B146" s="128">
        <f t="shared" si="76"/>
        <v>1.4858841010401187</v>
      </c>
      <c r="C146" s="128">
        <f t="shared" si="76"/>
        <v>2.3323615160349855</v>
      </c>
      <c r="D146" s="128">
        <f t="shared" si="76"/>
        <v>0.60606060606060608</v>
      </c>
      <c r="E146" s="132"/>
      <c r="F146" s="128">
        <f t="shared" si="77"/>
        <v>1.4184397163120568</v>
      </c>
      <c r="G146" s="128">
        <f t="shared" si="77"/>
        <v>2.8571428571428572</v>
      </c>
      <c r="H146" s="128">
        <f t="shared" si="77"/>
        <v>0</v>
      </c>
      <c r="I146" s="132"/>
      <c r="J146" s="128">
        <f t="shared" si="78"/>
        <v>1.4705882352941175</v>
      </c>
      <c r="K146" s="128">
        <f t="shared" si="78"/>
        <v>2.5641025641025639</v>
      </c>
      <c r="L146" s="128">
        <f t="shared" si="78"/>
        <v>0</v>
      </c>
      <c r="M146" s="132"/>
      <c r="N146" s="128">
        <f t="shared" si="79"/>
        <v>1.3698630136986301</v>
      </c>
      <c r="O146" s="128">
        <f t="shared" si="79"/>
        <v>1.5384615384615385</v>
      </c>
      <c r="P146" s="128">
        <f t="shared" si="79"/>
        <v>1.2345679012345678</v>
      </c>
      <c r="Q146" s="132"/>
      <c r="R146" s="128">
        <f t="shared" si="80"/>
        <v>0.83333333333333337</v>
      </c>
      <c r="S146" s="128">
        <f t="shared" si="80"/>
        <v>1.3698630136986301</v>
      </c>
      <c r="T146" s="128">
        <f t="shared" si="80"/>
        <v>0</v>
      </c>
      <c r="U146" s="132"/>
      <c r="V146" s="128">
        <f t="shared" si="81"/>
        <v>2.3076923076923079</v>
      </c>
      <c r="W146" s="128">
        <f t="shared" si="81"/>
        <v>3.5087719298245612</v>
      </c>
      <c r="X146" s="128">
        <f t="shared" si="81"/>
        <v>1.3698630136986301</v>
      </c>
      <c r="Y146" s="132"/>
      <c r="Z146" s="128">
        <v>0</v>
      </c>
      <c r="AA146" s="128">
        <v>0</v>
      </c>
      <c r="AB146" s="128">
        <v>0</v>
      </c>
    </row>
    <row r="147" spans="1:28" ht="15" customHeight="1" thickBot="1" x14ac:dyDescent="0.3">
      <c r="A147" s="125" t="s">
        <v>267</v>
      </c>
      <c r="B147" s="243">
        <v>0</v>
      </c>
      <c r="C147" s="243">
        <v>0</v>
      </c>
      <c r="D147" s="243">
        <v>0</v>
      </c>
      <c r="E147" s="264"/>
      <c r="F147" s="243">
        <v>0</v>
      </c>
      <c r="G147" s="243">
        <v>0</v>
      </c>
      <c r="H147" s="243">
        <v>0</v>
      </c>
      <c r="I147" s="264"/>
      <c r="J147" s="243">
        <v>0</v>
      </c>
      <c r="K147" s="243">
        <v>0</v>
      </c>
      <c r="L147" s="243">
        <v>0</v>
      </c>
      <c r="M147" s="264"/>
      <c r="N147" s="243">
        <v>0</v>
      </c>
      <c r="O147" s="243">
        <v>0</v>
      </c>
      <c r="P147" s="243">
        <v>0</v>
      </c>
      <c r="Q147" s="264"/>
      <c r="R147" s="243">
        <v>0</v>
      </c>
      <c r="S147" s="243">
        <v>0</v>
      </c>
      <c r="T147" s="243">
        <v>0</v>
      </c>
      <c r="U147" s="264"/>
      <c r="V147" s="243">
        <v>0</v>
      </c>
      <c r="W147" s="243">
        <v>0</v>
      </c>
      <c r="X147" s="243">
        <v>0</v>
      </c>
      <c r="Y147" s="264"/>
      <c r="Z147" s="243">
        <v>0</v>
      </c>
      <c r="AA147" s="243">
        <v>0</v>
      </c>
      <c r="AB147" s="243">
        <v>0</v>
      </c>
    </row>
    <row r="148" spans="1:28" ht="15" customHeight="1" x14ac:dyDescent="0.25">
      <c r="A148" s="303" t="s">
        <v>260</v>
      </c>
      <c r="B148" s="303"/>
      <c r="C148" s="303"/>
      <c r="D148" s="303"/>
      <c r="E148" s="303"/>
      <c r="F148" s="303"/>
      <c r="G148" s="303"/>
      <c r="H148" s="303"/>
      <c r="I148" s="303"/>
      <c r="J148" s="303"/>
      <c r="K148" s="303"/>
      <c r="L148" s="303"/>
      <c r="M148" s="303"/>
      <c r="N148" s="303"/>
      <c r="O148" s="303"/>
      <c r="P148" s="303"/>
      <c r="Q148" s="303"/>
      <c r="R148" s="303"/>
      <c r="S148" s="303"/>
      <c r="T148" s="303"/>
      <c r="U148" s="303"/>
      <c r="V148" s="303"/>
      <c r="W148" s="303"/>
      <c r="X148" s="303"/>
      <c r="Y148" s="303"/>
      <c r="Z148" s="303"/>
      <c r="AA148" s="303"/>
      <c r="AB148" s="303"/>
    </row>
    <row r="149" spans="1:28" ht="15" customHeight="1" x14ac:dyDescent="0.25">
      <c r="A149" s="304" t="s">
        <v>243</v>
      </c>
      <c r="B149" s="304"/>
      <c r="C149" s="304"/>
      <c r="D149" s="304"/>
      <c r="E149" s="304"/>
      <c r="F149" s="304"/>
      <c r="G149" s="304"/>
      <c r="H149" s="304"/>
      <c r="I149" s="304"/>
      <c r="J149" s="304"/>
      <c r="K149" s="304"/>
      <c r="L149" s="304"/>
      <c r="M149" s="304"/>
      <c r="N149" s="304"/>
      <c r="O149" s="304"/>
      <c r="P149" s="304"/>
      <c r="Q149" s="304"/>
      <c r="R149" s="304"/>
      <c r="S149" s="304"/>
      <c r="T149" s="304"/>
      <c r="U149" s="304"/>
      <c r="V149" s="304"/>
      <c r="W149" s="304"/>
      <c r="X149" s="304"/>
      <c r="Y149" s="304"/>
      <c r="Z149" s="304"/>
      <c r="AA149" s="304"/>
      <c r="AB149" s="304"/>
    </row>
  </sheetData>
  <mergeCells count="54">
    <mergeCell ref="A60:AB60"/>
    <mergeCell ref="A79:AB79"/>
    <mergeCell ref="A97:AB97"/>
    <mergeCell ref="A98:AB98"/>
    <mergeCell ref="A108:A109"/>
    <mergeCell ref="B108:D108"/>
    <mergeCell ref="F108:H108"/>
    <mergeCell ref="A106:AB106"/>
    <mergeCell ref="A102:AB102"/>
    <mergeCell ref="A103:AB103"/>
    <mergeCell ref="A104:AB104"/>
    <mergeCell ref="A105:AB105"/>
    <mergeCell ref="A1:AB1"/>
    <mergeCell ref="A2:AB2"/>
    <mergeCell ref="A3:AB3"/>
    <mergeCell ref="A4:AB4"/>
    <mergeCell ref="A5:AB5"/>
    <mergeCell ref="V57:X57"/>
    <mergeCell ref="Z57:AB57"/>
    <mergeCell ref="N7:P7"/>
    <mergeCell ref="R7:T7"/>
    <mergeCell ref="V7:X7"/>
    <mergeCell ref="Z7:AB7"/>
    <mergeCell ref="A10:AB10"/>
    <mergeCell ref="A55:AB55"/>
    <mergeCell ref="A51:AB51"/>
    <mergeCell ref="A52:AB52"/>
    <mergeCell ref="A53:AB53"/>
    <mergeCell ref="A54:AB54"/>
    <mergeCell ref="A7:A8"/>
    <mergeCell ref="B7:D7"/>
    <mergeCell ref="F7:H7"/>
    <mergeCell ref="J7:L7"/>
    <mergeCell ref="B57:D57"/>
    <mergeCell ref="F57:H57"/>
    <mergeCell ref="J57:L57"/>
    <mergeCell ref="N57:P57"/>
    <mergeCell ref="R57:T57"/>
    <mergeCell ref="A111:AB111"/>
    <mergeCell ref="A130:AB130"/>
    <mergeCell ref="A148:AB148"/>
    <mergeCell ref="A149:AB149"/>
    <mergeCell ref="AE1:AF2"/>
    <mergeCell ref="AE51:AF52"/>
    <mergeCell ref="AE102:AF103"/>
    <mergeCell ref="J108:L108"/>
    <mergeCell ref="N108:P108"/>
    <mergeCell ref="R108:T108"/>
    <mergeCell ref="V108:X108"/>
    <mergeCell ref="Z108:AB108"/>
    <mergeCell ref="A29:AB29"/>
    <mergeCell ref="A47:AB47"/>
    <mergeCell ref="A48:AB48"/>
    <mergeCell ref="A57:A58"/>
  </mergeCells>
  <hyperlinks>
    <hyperlink ref="AE1" r:id="rId1" location="INDICE!A1"/>
    <hyperlink ref="AE51" r:id="rId2" location="INDICE!A1"/>
    <hyperlink ref="AE102" r:id="rId3" location="INDICE!A1"/>
  </hyperlinks>
  <printOptions horizontalCentered="1"/>
  <pageMargins left="0.59055118110236227" right="0.59055118110236227" top="0.59055118110236227" bottom="0.98425196850393704" header="0" footer="0"/>
  <pageSetup scale="66" fitToHeight="3" orientation="landscape" r:id="rId4"/>
  <headerFooter alignWithMargins="0"/>
  <rowBreaks count="2" manualBreakCount="2">
    <brk id="50" max="16383" man="1"/>
    <brk id="101" max="16383" man="1"/>
  </row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F41"/>
  <sheetViews>
    <sheetView topLeftCell="A7" zoomScaleNormal="100" zoomScaleSheetLayoutView="100" workbookViewId="0">
      <selection activeCell="P136" sqref="P136"/>
    </sheetView>
  </sheetViews>
  <sheetFormatPr baseColWidth="10" defaultRowHeight="15" customHeight="1" x14ac:dyDescent="0.25"/>
  <cols>
    <col min="1" max="1" width="17.7109375" style="126" customWidth="1"/>
    <col min="2" max="4" width="7.7109375" style="126" customWidth="1"/>
    <col min="5" max="5" width="1.42578125" style="126" customWidth="1"/>
    <col min="6" max="8" width="7" style="126" customWidth="1"/>
    <col min="9" max="9" width="1.42578125" style="126" customWidth="1"/>
    <col min="10" max="12" width="7" style="126" customWidth="1"/>
    <col min="13" max="13" width="1.85546875" style="126" customWidth="1"/>
    <col min="14" max="16" width="7" style="126" customWidth="1"/>
    <col min="17" max="17" width="1.5703125" style="126" customWidth="1"/>
    <col min="18" max="20" width="7" style="126" customWidth="1"/>
    <col min="21" max="21" width="1.140625" style="126" customWidth="1"/>
    <col min="22" max="24" width="7" style="126" customWidth="1"/>
    <col min="25" max="25" width="1.42578125" style="126" customWidth="1"/>
    <col min="26" max="28" width="6.5703125" style="126" customWidth="1"/>
    <col min="29" max="30" width="6.5703125" style="110" customWidth="1"/>
    <col min="31" max="256" width="11.42578125" style="110"/>
    <col min="257" max="257" width="17.7109375" style="110" customWidth="1"/>
    <col min="258" max="260" width="7.42578125" style="110" bestFit="1" customWidth="1"/>
    <col min="261" max="261" width="1.42578125" style="110" customWidth="1"/>
    <col min="262" max="264" width="7.28515625" style="110" customWidth="1"/>
    <col min="265" max="265" width="1.42578125" style="110" customWidth="1"/>
    <col min="266" max="268" width="7.28515625" style="110" customWidth="1"/>
    <col min="269" max="269" width="1.85546875" style="110" customWidth="1"/>
    <col min="270" max="272" width="7.28515625" style="110" customWidth="1"/>
    <col min="273" max="273" width="1.5703125" style="110" customWidth="1"/>
    <col min="274" max="276" width="7.28515625" style="110" customWidth="1"/>
    <col min="277" max="277" width="1.140625" style="110" customWidth="1"/>
    <col min="278" max="280" width="7.28515625" style="110" customWidth="1"/>
    <col min="281" max="281" width="1.42578125" style="110" customWidth="1"/>
    <col min="282" max="284" width="7.28515625" style="110" customWidth="1"/>
    <col min="285" max="512" width="11.42578125" style="110"/>
    <col min="513" max="513" width="17.7109375" style="110" customWidth="1"/>
    <col min="514" max="516" width="7.42578125" style="110" bestFit="1" customWidth="1"/>
    <col min="517" max="517" width="1.42578125" style="110" customWidth="1"/>
    <col min="518" max="520" width="7.28515625" style="110" customWidth="1"/>
    <col min="521" max="521" width="1.42578125" style="110" customWidth="1"/>
    <col min="522" max="524" width="7.28515625" style="110" customWidth="1"/>
    <col min="525" max="525" width="1.85546875" style="110" customWidth="1"/>
    <col min="526" max="528" width="7.28515625" style="110" customWidth="1"/>
    <col min="529" max="529" width="1.5703125" style="110" customWidth="1"/>
    <col min="530" max="532" width="7.28515625" style="110" customWidth="1"/>
    <col min="533" max="533" width="1.140625" style="110" customWidth="1"/>
    <col min="534" max="536" width="7.28515625" style="110" customWidth="1"/>
    <col min="537" max="537" width="1.42578125" style="110" customWidth="1"/>
    <col min="538" max="540" width="7.28515625" style="110" customWidth="1"/>
    <col min="541" max="768" width="11.42578125" style="110"/>
    <col min="769" max="769" width="17.7109375" style="110" customWidth="1"/>
    <col min="770" max="772" width="7.42578125" style="110" bestFit="1" customWidth="1"/>
    <col min="773" max="773" width="1.42578125" style="110" customWidth="1"/>
    <col min="774" max="776" width="7.28515625" style="110" customWidth="1"/>
    <col min="777" max="777" width="1.42578125" style="110" customWidth="1"/>
    <col min="778" max="780" width="7.28515625" style="110" customWidth="1"/>
    <col min="781" max="781" width="1.85546875" style="110" customWidth="1"/>
    <col min="782" max="784" width="7.28515625" style="110" customWidth="1"/>
    <col min="785" max="785" width="1.5703125" style="110" customWidth="1"/>
    <col min="786" max="788" width="7.28515625" style="110" customWidth="1"/>
    <col min="789" max="789" width="1.140625" style="110" customWidth="1"/>
    <col min="790" max="792" width="7.28515625" style="110" customWidth="1"/>
    <col min="793" max="793" width="1.42578125" style="110" customWidth="1"/>
    <col min="794" max="796" width="7.28515625" style="110" customWidth="1"/>
    <col min="797" max="1024" width="11.42578125" style="110"/>
    <col min="1025" max="1025" width="17.7109375" style="110" customWidth="1"/>
    <col min="1026" max="1028" width="7.42578125" style="110" bestFit="1" customWidth="1"/>
    <col min="1029" max="1029" width="1.42578125" style="110" customWidth="1"/>
    <col min="1030" max="1032" width="7.28515625" style="110" customWidth="1"/>
    <col min="1033" max="1033" width="1.42578125" style="110" customWidth="1"/>
    <col min="1034" max="1036" width="7.28515625" style="110" customWidth="1"/>
    <col min="1037" max="1037" width="1.85546875" style="110" customWidth="1"/>
    <col min="1038" max="1040" width="7.28515625" style="110" customWidth="1"/>
    <col min="1041" max="1041" width="1.5703125" style="110" customWidth="1"/>
    <col min="1042" max="1044" width="7.28515625" style="110" customWidth="1"/>
    <col min="1045" max="1045" width="1.140625" style="110" customWidth="1"/>
    <col min="1046" max="1048" width="7.28515625" style="110" customWidth="1"/>
    <col min="1049" max="1049" width="1.42578125" style="110" customWidth="1"/>
    <col min="1050" max="1052" width="7.28515625" style="110" customWidth="1"/>
    <col min="1053" max="1280" width="11.42578125" style="110"/>
    <col min="1281" max="1281" width="17.7109375" style="110" customWidth="1"/>
    <col min="1282" max="1284" width="7.42578125" style="110" bestFit="1" customWidth="1"/>
    <col min="1285" max="1285" width="1.42578125" style="110" customWidth="1"/>
    <col min="1286" max="1288" width="7.28515625" style="110" customWidth="1"/>
    <col min="1289" max="1289" width="1.42578125" style="110" customWidth="1"/>
    <col min="1290" max="1292" width="7.28515625" style="110" customWidth="1"/>
    <col min="1293" max="1293" width="1.85546875" style="110" customWidth="1"/>
    <col min="1294" max="1296" width="7.28515625" style="110" customWidth="1"/>
    <col min="1297" max="1297" width="1.5703125" style="110" customWidth="1"/>
    <col min="1298" max="1300" width="7.28515625" style="110" customWidth="1"/>
    <col min="1301" max="1301" width="1.140625" style="110" customWidth="1"/>
    <col min="1302" max="1304" width="7.28515625" style="110" customWidth="1"/>
    <col min="1305" max="1305" width="1.42578125" style="110" customWidth="1"/>
    <col min="1306" max="1308" width="7.28515625" style="110" customWidth="1"/>
    <col min="1309" max="1536" width="11.42578125" style="110"/>
    <col min="1537" max="1537" width="17.7109375" style="110" customWidth="1"/>
    <col min="1538" max="1540" width="7.42578125" style="110" bestFit="1" customWidth="1"/>
    <col min="1541" max="1541" width="1.42578125" style="110" customWidth="1"/>
    <col min="1542" max="1544" width="7.28515625" style="110" customWidth="1"/>
    <col min="1545" max="1545" width="1.42578125" style="110" customWidth="1"/>
    <col min="1546" max="1548" width="7.28515625" style="110" customWidth="1"/>
    <col min="1549" max="1549" width="1.85546875" style="110" customWidth="1"/>
    <col min="1550" max="1552" width="7.28515625" style="110" customWidth="1"/>
    <col min="1553" max="1553" width="1.5703125" style="110" customWidth="1"/>
    <col min="1554" max="1556" width="7.28515625" style="110" customWidth="1"/>
    <col min="1557" max="1557" width="1.140625" style="110" customWidth="1"/>
    <col min="1558" max="1560" width="7.28515625" style="110" customWidth="1"/>
    <col min="1561" max="1561" width="1.42578125" style="110" customWidth="1"/>
    <col min="1562" max="1564" width="7.28515625" style="110" customWidth="1"/>
    <col min="1565" max="1792" width="11.42578125" style="110"/>
    <col min="1793" max="1793" width="17.7109375" style="110" customWidth="1"/>
    <col min="1794" max="1796" width="7.42578125" style="110" bestFit="1" customWidth="1"/>
    <col min="1797" max="1797" width="1.42578125" style="110" customWidth="1"/>
    <col min="1798" max="1800" width="7.28515625" style="110" customWidth="1"/>
    <col min="1801" max="1801" width="1.42578125" style="110" customWidth="1"/>
    <col min="1802" max="1804" width="7.28515625" style="110" customWidth="1"/>
    <col min="1805" max="1805" width="1.85546875" style="110" customWidth="1"/>
    <col min="1806" max="1808" width="7.28515625" style="110" customWidth="1"/>
    <col min="1809" max="1809" width="1.5703125" style="110" customWidth="1"/>
    <col min="1810" max="1812" width="7.28515625" style="110" customWidth="1"/>
    <col min="1813" max="1813" width="1.140625" style="110" customWidth="1"/>
    <col min="1814" max="1816" width="7.28515625" style="110" customWidth="1"/>
    <col min="1817" max="1817" width="1.42578125" style="110" customWidth="1"/>
    <col min="1818" max="1820" width="7.28515625" style="110" customWidth="1"/>
    <col min="1821" max="2048" width="11.42578125" style="110"/>
    <col min="2049" max="2049" width="17.7109375" style="110" customWidth="1"/>
    <col min="2050" max="2052" width="7.42578125" style="110" bestFit="1" customWidth="1"/>
    <col min="2053" max="2053" width="1.42578125" style="110" customWidth="1"/>
    <col min="2054" max="2056" width="7.28515625" style="110" customWidth="1"/>
    <col min="2057" max="2057" width="1.42578125" style="110" customWidth="1"/>
    <col min="2058" max="2060" width="7.28515625" style="110" customWidth="1"/>
    <col min="2061" max="2061" width="1.85546875" style="110" customWidth="1"/>
    <col min="2062" max="2064" width="7.28515625" style="110" customWidth="1"/>
    <col min="2065" max="2065" width="1.5703125" style="110" customWidth="1"/>
    <col min="2066" max="2068" width="7.28515625" style="110" customWidth="1"/>
    <col min="2069" max="2069" width="1.140625" style="110" customWidth="1"/>
    <col min="2070" max="2072" width="7.28515625" style="110" customWidth="1"/>
    <col min="2073" max="2073" width="1.42578125" style="110" customWidth="1"/>
    <col min="2074" max="2076" width="7.28515625" style="110" customWidth="1"/>
    <col min="2077" max="2304" width="11.42578125" style="110"/>
    <col min="2305" max="2305" width="17.7109375" style="110" customWidth="1"/>
    <col min="2306" max="2308" width="7.42578125" style="110" bestFit="1" customWidth="1"/>
    <col min="2309" max="2309" width="1.42578125" style="110" customWidth="1"/>
    <col min="2310" max="2312" width="7.28515625" style="110" customWidth="1"/>
    <col min="2313" max="2313" width="1.42578125" style="110" customWidth="1"/>
    <col min="2314" max="2316" width="7.28515625" style="110" customWidth="1"/>
    <col min="2317" max="2317" width="1.85546875" style="110" customWidth="1"/>
    <col min="2318" max="2320" width="7.28515625" style="110" customWidth="1"/>
    <col min="2321" max="2321" width="1.5703125" style="110" customWidth="1"/>
    <col min="2322" max="2324" width="7.28515625" style="110" customWidth="1"/>
    <col min="2325" max="2325" width="1.140625" style="110" customWidth="1"/>
    <col min="2326" max="2328" width="7.28515625" style="110" customWidth="1"/>
    <col min="2329" max="2329" width="1.42578125" style="110" customWidth="1"/>
    <col min="2330" max="2332" width="7.28515625" style="110" customWidth="1"/>
    <col min="2333" max="2560" width="11.42578125" style="110"/>
    <col min="2561" max="2561" width="17.7109375" style="110" customWidth="1"/>
    <col min="2562" max="2564" width="7.42578125" style="110" bestFit="1" customWidth="1"/>
    <col min="2565" max="2565" width="1.42578125" style="110" customWidth="1"/>
    <col min="2566" max="2568" width="7.28515625" style="110" customWidth="1"/>
    <col min="2569" max="2569" width="1.42578125" style="110" customWidth="1"/>
    <col min="2570" max="2572" width="7.28515625" style="110" customWidth="1"/>
    <col min="2573" max="2573" width="1.85546875" style="110" customWidth="1"/>
    <col min="2574" max="2576" width="7.28515625" style="110" customWidth="1"/>
    <col min="2577" max="2577" width="1.5703125" style="110" customWidth="1"/>
    <col min="2578" max="2580" width="7.28515625" style="110" customWidth="1"/>
    <col min="2581" max="2581" width="1.140625" style="110" customWidth="1"/>
    <col min="2582" max="2584" width="7.28515625" style="110" customWidth="1"/>
    <col min="2585" max="2585" width="1.42578125" style="110" customWidth="1"/>
    <col min="2586" max="2588" width="7.28515625" style="110" customWidth="1"/>
    <col min="2589" max="2816" width="11.42578125" style="110"/>
    <col min="2817" max="2817" width="17.7109375" style="110" customWidth="1"/>
    <col min="2818" max="2820" width="7.42578125" style="110" bestFit="1" customWidth="1"/>
    <col min="2821" max="2821" width="1.42578125" style="110" customWidth="1"/>
    <col min="2822" max="2824" width="7.28515625" style="110" customWidth="1"/>
    <col min="2825" max="2825" width="1.42578125" style="110" customWidth="1"/>
    <col min="2826" max="2828" width="7.28515625" style="110" customWidth="1"/>
    <col min="2829" max="2829" width="1.85546875" style="110" customWidth="1"/>
    <col min="2830" max="2832" width="7.28515625" style="110" customWidth="1"/>
    <col min="2833" max="2833" width="1.5703125" style="110" customWidth="1"/>
    <col min="2834" max="2836" width="7.28515625" style="110" customWidth="1"/>
    <col min="2837" max="2837" width="1.140625" style="110" customWidth="1"/>
    <col min="2838" max="2840" width="7.28515625" style="110" customWidth="1"/>
    <col min="2841" max="2841" width="1.42578125" style="110" customWidth="1"/>
    <col min="2842" max="2844" width="7.28515625" style="110" customWidth="1"/>
    <col min="2845" max="3072" width="11.42578125" style="110"/>
    <col min="3073" max="3073" width="17.7109375" style="110" customWidth="1"/>
    <col min="3074" max="3076" width="7.42578125" style="110" bestFit="1" customWidth="1"/>
    <col min="3077" max="3077" width="1.42578125" style="110" customWidth="1"/>
    <col min="3078" max="3080" width="7.28515625" style="110" customWidth="1"/>
    <col min="3081" max="3081" width="1.42578125" style="110" customWidth="1"/>
    <col min="3082" max="3084" width="7.28515625" style="110" customWidth="1"/>
    <col min="3085" max="3085" width="1.85546875" style="110" customWidth="1"/>
    <col min="3086" max="3088" width="7.28515625" style="110" customWidth="1"/>
    <col min="3089" max="3089" width="1.5703125" style="110" customWidth="1"/>
    <col min="3090" max="3092" width="7.28515625" style="110" customWidth="1"/>
    <col min="3093" max="3093" width="1.140625" style="110" customWidth="1"/>
    <col min="3094" max="3096" width="7.28515625" style="110" customWidth="1"/>
    <col min="3097" max="3097" width="1.42578125" style="110" customWidth="1"/>
    <col min="3098" max="3100" width="7.28515625" style="110" customWidth="1"/>
    <col min="3101" max="3328" width="11.42578125" style="110"/>
    <col min="3329" max="3329" width="17.7109375" style="110" customWidth="1"/>
    <col min="3330" max="3332" width="7.42578125" style="110" bestFit="1" customWidth="1"/>
    <col min="3333" max="3333" width="1.42578125" style="110" customWidth="1"/>
    <col min="3334" max="3336" width="7.28515625" style="110" customWidth="1"/>
    <col min="3337" max="3337" width="1.42578125" style="110" customWidth="1"/>
    <col min="3338" max="3340" width="7.28515625" style="110" customWidth="1"/>
    <col min="3341" max="3341" width="1.85546875" style="110" customWidth="1"/>
    <col min="3342" max="3344" width="7.28515625" style="110" customWidth="1"/>
    <col min="3345" max="3345" width="1.5703125" style="110" customWidth="1"/>
    <col min="3346" max="3348" width="7.28515625" style="110" customWidth="1"/>
    <col min="3349" max="3349" width="1.140625" style="110" customWidth="1"/>
    <col min="3350" max="3352" width="7.28515625" style="110" customWidth="1"/>
    <col min="3353" max="3353" width="1.42578125" style="110" customWidth="1"/>
    <col min="3354" max="3356" width="7.28515625" style="110" customWidth="1"/>
    <col min="3357" max="3584" width="11.42578125" style="110"/>
    <col min="3585" max="3585" width="17.7109375" style="110" customWidth="1"/>
    <col min="3586" max="3588" width="7.42578125" style="110" bestFit="1" customWidth="1"/>
    <col min="3589" max="3589" width="1.42578125" style="110" customWidth="1"/>
    <col min="3590" max="3592" width="7.28515625" style="110" customWidth="1"/>
    <col min="3593" max="3593" width="1.42578125" style="110" customWidth="1"/>
    <col min="3594" max="3596" width="7.28515625" style="110" customWidth="1"/>
    <col min="3597" max="3597" width="1.85546875" style="110" customWidth="1"/>
    <col min="3598" max="3600" width="7.28515625" style="110" customWidth="1"/>
    <col min="3601" max="3601" width="1.5703125" style="110" customWidth="1"/>
    <col min="3602" max="3604" width="7.28515625" style="110" customWidth="1"/>
    <col min="3605" max="3605" width="1.140625" style="110" customWidth="1"/>
    <col min="3606" max="3608" width="7.28515625" style="110" customWidth="1"/>
    <col min="3609" max="3609" width="1.42578125" style="110" customWidth="1"/>
    <col min="3610" max="3612" width="7.28515625" style="110" customWidth="1"/>
    <col min="3613" max="3840" width="11.42578125" style="110"/>
    <col min="3841" max="3841" width="17.7109375" style="110" customWidth="1"/>
    <col min="3842" max="3844" width="7.42578125" style="110" bestFit="1" customWidth="1"/>
    <col min="3845" max="3845" width="1.42578125" style="110" customWidth="1"/>
    <col min="3846" max="3848" width="7.28515625" style="110" customWidth="1"/>
    <col min="3849" max="3849" width="1.42578125" style="110" customWidth="1"/>
    <col min="3850" max="3852" width="7.28515625" style="110" customWidth="1"/>
    <col min="3853" max="3853" width="1.85546875" style="110" customWidth="1"/>
    <col min="3854" max="3856" width="7.28515625" style="110" customWidth="1"/>
    <col min="3857" max="3857" width="1.5703125" style="110" customWidth="1"/>
    <col min="3858" max="3860" width="7.28515625" style="110" customWidth="1"/>
    <col min="3861" max="3861" width="1.140625" style="110" customWidth="1"/>
    <col min="3862" max="3864" width="7.28515625" style="110" customWidth="1"/>
    <col min="3865" max="3865" width="1.42578125" style="110" customWidth="1"/>
    <col min="3866" max="3868" width="7.28515625" style="110" customWidth="1"/>
    <col min="3869" max="4096" width="11.42578125" style="110"/>
    <col min="4097" max="4097" width="17.7109375" style="110" customWidth="1"/>
    <col min="4098" max="4100" width="7.42578125" style="110" bestFit="1" customWidth="1"/>
    <col min="4101" max="4101" width="1.42578125" style="110" customWidth="1"/>
    <col min="4102" max="4104" width="7.28515625" style="110" customWidth="1"/>
    <col min="4105" max="4105" width="1.42578125" style="110" customWidth="1"/>
    <col min="4106" max="4108" width="7.28515625" style="110" customWidth="1"/>
    <col min="4109" max="4109" width="1.85546875" style="110" customWidth="1"/>
    <col min="4110" max="4112" width="7.28515625" style="110" customWidth="1"/>
    <col min="4113" max="4113" width="1.5703125" style="110" customWidth="1"/>
    <col min="4114" max="4116" width="7.28515625" style="110" customWidth="1"/>
    <col min="4117" max="4117" width="1.140625" style="110" customWidth="1"/>
    <col min="4118" max="4120" width="7.28515625" style="110" customWidth="1"/>
    <col min="4121" max="4121" width="1.42578125" style="110" customWidth="1"/>
    <col min="4122" max="4124" width="7.28515625" style="110" customWidth="1"/>
    <col min="4125" max="4352" width="11.42578125" style="110"/>
    <col min="4353" max="4353" width="17.7109375" style="110" customWidth="1"/>
    <col min="4354" max="4356" width="7.42578125" style="110" bestFit="1" customWidth="1"/>
    <col min="4357" max="4357" width="1.42578125" style="110" customWidth="1"/>
    <col min="4358" max="4360" width="7.28515625" style="110" customWidth="1"/>
    <col min="4361" max="4361" width="1.42578125" style="110" customWidth="1"/>
    <col min="4362" max="4364" width="7.28515625" style="110" customWidth="1"/>
    <col min="4365" max="4365" width="1.85546875" style="110" customWidth="1"/>
    <col min="4366" max="4368" width="7.28515625" style="110" customWidth="1"/>
    <col min="4369" max="4369" width="1.5703125" style="110" customWidth="1"/>
    <col min="4370" max="4372" width="7.28515625" style="110" customWidth="1"/>
    <col min="4373" max="4373" width="1.140625" style="110" customWidth="1"/>
    <col min="4374" max="4376" width="7.28515625" style="110" customWidth="1"/>
    <col min="4377" max="4377" width="1.42578125" style="110" customWidth="1"/>
    <col min="4378" max="4380" width="7.28515625" style="110" customWidth="1"/>
    <col min="4381" max="4608" width="11.42578125" style="110"/>
    <col min="4609" max="4609" width="17.7109375" style="110" customWidth="1"/>
    <col min="4610" max="4612" width="7.42578125" style="110" bestFit="1" customWidth="1"/>
    <col min="4613" max="4613" width="1.42578125" style="110" customWidth="1"/>
    <col min="4614" max="4616" width="7.28515625" style="110" customWidth="1"/>
    <col min="4617" max="4617" width="1.42578125" style="110" customWidth="1"/>
    <col min="4618" max="4620" width="7.28515625" style="110" customWidth="1"/>
    <col min="4621" max="4621" width="1.85546875" style="110" customWidth="1"/>
    <col min="4622" max="4624" width="7.28515625" style="110" customWidth="1"/>
    <col min="4625" max="4625" width="1.5703125" style="110" customWidth="1"/>
    <col min="4626" max="4628" width="7.28515625" style="110" customWidth="1"/>
    <col min="4629" max="4629" width="1.140625" style="110" customWidth="1"/>
    <col min="4630" max="4632" width="7.28515625" style="110" customWidth="1"/>
    <col min="4633" max="4633" width="1.42578125" style="110" customWidth="1"/>
    <col min="4634" max="4636" width="7.28515625" style="110" customWidth="1"/>
    <col min="4637" max="4864" width="11.42578125" style="110"/>
    <col min="4865" max="4865" width="17.7109375" style="110" customWidth="1"/>
    <col min="4866" max="4868" width="7.42578125" style="110" bestFit="1" customWidth="1"/>
    <col min="4869" max="4869" width="1.42578125" style="110" customWidth="1"/>
    <col min="4870" max="4872" width="7.28515625" style="110" customWidth="1"/>
    <col min="4873" max="4873" width="1.42578125" style="110" customWidth="1"/>
    <col min="4874" max="4876" width="7.28515625" style="110" customWidth="1"/>
    <col min="4877" max="4877" width="1.85546875" style="110" customWidth="1"/>
    <col min="4878" max="4880" width="7.28515625" style="110" customWidth="1"/>
    <col min="4881" max="4881" width="1.5703125" style="110" customWidth="1"/>
    <col min="4882" max="4884" width="7.28515625" style="110" customWidth="1"/>
    <col min="4885" max="4885" width="1.140625" style="110" customWidth="1"/>
    <col min="4886" max="4888" width="7.28515625" style="110" customWidth="1"/>
    <col min="4889" max="4889" width="1.42578125" style="110" customWidth="1"/>
    <col min="4890" max="4892" width="7.28515625" style="110" customWidth="1"/>
    <col min="4893" max="5120" width="11.42578125" style="110"/>
    <col min="5121" max="5121" width="17.7109375" style="110" customWidth="1"/>
    <col min="5122" max="5124" width="7.42578125" style="110" bestFit="1" customWidth="1"/>
    <col min="5125" max="5125" width="1.42578125" style="110" customWidth="1"/>
    <col min="5126" max="5128" width="7.28515625" style="110" customWidth="1"/>
    <col min="5129" max="5129" width="1.42578125" style="110" customWidth="1"/>
    <col min="5130" max="5132" width="7.28515625" style="110" customWidth="1"/>
    <col min="5133" max="5133" width="1.85546875" style="110" customWidth="1"/>
    <col min="5134" max="5136" width="7.28515625" style="110" customWidth="1"/>
    <col min="5137" max="5137" width="1.5703125" style="110" customWidth="1"/>
    <col min="5138" max="5140" width="7.28515625" style="110" customWidth="1"/>
    <col min="5141" max="5141" width="1.140625" style="110" customWidth="1"/>
    <col min="5142" max="5144" width="7.28515625" style="110" customWidth="1"/>
    <col min="5145" max="5145" width="1.42578125" style="110" customWidth="1"/>
    <col min="5146" max="5148" width="7.28515625" style="110" customWidth="1"/>
    <col min="5149" max="5376" width="11.42578125" style="110"/>
    <col min="5377" max="5377" width="17.7109375" style="110" customWidth="1"/>
    <col min="5378" max="5380" width="7.42578125" style="110" bestFit="1" customWidth="1"/>
    <col min="5381" max="5381" width="1.42578125" style="110" customWidth="1"/>
    <col min="5382" max="5384" width="7.28515625" style="110" customWidth="1"/>
    <col min="5385" max="5385" width="1.42578125" style="110" customWidth="1"/>
    <col min="5386" max="5388" width="7.28515625" style="110" customWidth="1"/>
    <col min="5389" max="5389" width="1.85546875" style="110" customWidth="1"/>
    <col min="5390" max="5392" width="7.28515625" style="110" customWidth="1"/>
    <col min="5393" max="5393" width="1.5703125" style="110" customWidth="1"/>
    <col min="5394" max="5396" width="7.28515625" style="110" customWidth="1"/>
    <col min="5397" max="5397" width="1.140625" style="110" customWidth="1"/>
    <col min="5398" max="5400" width="7.28515625" style="110" customWidth="1"/>
    <col min="5401" max="5401" width="1.42578125" style="110" customWidth="1"/>
    <col min="5402" max="5404" width="7.28515625" style="110" customWidth="1"/>
    <col min="5405" max="5632" width="11.42578125" style="110"/>
    <col min="5633" max="5633" width="17.7109375" style="110" customWidth="1"/>
    <col min="5634" max="5636" width="7.42578125" style="110" bestFit="1" customWidth="1"/>
    <col min="5637" max="5637" width="1.42578125" style="110" customWidth="1"/>
    <col min="5638" max="5640" width="7.28515625" style="110" customWidth="1"/>
    <col min="5641" max="5641" width="1.42578125" style="110" customWidth="1"/>
    <col min="5642" max="5644" width="7.28515625" style="110" customWidth="1"/>
    <col min="5645" max="5645" width="1.85546875" style="110" customWidth="1"/>
    <col min="5646" max="5648" width="7.28515625" style="110" customWidth="1"/>
    <col min="5649" max="5649" width="1.5703125" style="110" customWidth="1"/>
    <col min="5650" max="5652" width="7.28515625" style="110" customWidth="1"/>
    <col min="5653" max="5653" width="1.140625" style="110" customWidth="1"/>
    <col min="5654" max="5656" width="7.28515625" style="110" customWidth="1"/>
    <col min="5657" max="5657" width="1.42578125" style="110" customWidth="1"/>
    <col min="5658" max="5660" width="7.28515625" style="110" customWidth="1"/>
    <col min="5661" max="5888" width="11.42578125" style="110"/>
    <col min="5889" max="5889" width="17.7109375" style="110" customWidth="1"/>
    <col min="5890" max="5892" width="7.42578125" style="110" bestFit="1" customWidth="1"/>
    <col min="5893" max="5893" width="1.42578125" style="110" customWidth="1"/>
    <col min="5894" max="5896" width="7.28515625" style="110" customWidth="1"/>
    <col min="5897" max="5897" width="1.42578125" style="110" customWidth="1"/>
    <col min="5898" max="5900" width="7.28515625" style="110" customWidth="1"/>
    <col min="5901" max="5901" width="1.85546875" style="110" customWidth="1"/>
    <col min="5902" max="5904" width="7.28515625" style="110" customWidth="1"/>
    <col min="5905" max="5905" width="1.5703125" style="110" customWidth="1"/>
    <col min="5906" max="5908" width="7.28515625" style="110" customWidth="1"/>
    <col min="5909" max="5909" width="1.140625" style="110" customWidth="1"/>
    <col min="5910" max="5912" width="7.28515625" style="110" customWidth="1"/>
    <col min="5913" max="5913" width="1.42578125" style="110" customWidth="1"/>
    <col min="5914" max="5916" width="7.28515625" style="110" customWidth="1"/>
    <col min="5917" max="6144" width="11.42578125" style="110"/>
    <col min="6145" max="6145" width="17.7109375" style="110" customWidth="1"/>
    <col min="6146" max="6148" width="7.42578125" style="110" bestFit="1" customWidth="1"/>
    <col min="6149" max="6149" width="1.42578125" style="110" customWidth="1"/>
    <col min="6150" max="6152" width="7.28515625" style="110" customWidth="1"/>
    <col min="6153" max="6153" width="1.42578125" style="110" customWidth="1"/>
    <col min="6154" max="6156" width="7.28515625" style="110" customWidth="1"/>
    <col min="6157" max="6157" width="1.85546875" style="110" customWidth="1"/>
    <col min="6158" max="6160" width="7.28515625" style="110" customWidth="1"/>
    <col min="6161" max="6161" width="1.5703125" style="110" customWidth="1"/>
    <col min="6162" max="6164" width="7.28515625" style="110" customWidth="1"/>
    <col min="6165" max="6165" width="1.140625" style="110" customWidth="1"/>
    <col min="6166" max="6168" width="7.28515625" style="110" customWidth="1"/>
    <col min="6169" max="6169" width="1.42578125" style="110" customWidth="1"/>
    <col min="6170" max="6172" width="7.28515625" style="110" customWidth="1"/>
    <col min="6173" max="6400" width="11.42578125" style="110"/>
    <col min="6401" max="6401" width="17.7109375" style="110" customWidth="1"/>
    <col min="6402" max="6404" width="7.42578125" style="110" bestFit="1" customWidth="1"/>
    <col min="6405" max="6405" width="1.42578125" style="110" customWidth="1"/>
    <col min="6406" max="6408" width="7.28515625" style="110" customWidth="1"/>
    <col min="6409" max="6409" width="1.42578125" style="110" customWidth="1"/>
    <col min="6410" max="6412" width="7.28515625" style="110" customWidth="1"/>
    <col min="6413" max="6413" width="1.85546875" style="110" customWidth="1"/>
    <col min="6414" max="6416" width="7.28515625" style="110" customWidth="1"/>
    <col min="6417" max="6417" width="1.5703125" style="110" customWidth="1"/>
    <col min="6418" max="6420" width="7.28515625" style="110" customWidth="1"/>
    <col min="6421" max="6421" width="1.140625" style="110" customWidth="1"/>
    <col min="6422" max="6424" width="7.28515625" style="110" customWidth="1"/>
    <col min="6425" max="6425" width="1.42578125" style="110" customWidth="1"/>
    <col min="6426" max="6428" width="7.28515625" style="110" customWidth="1"/>
    <col min="6429" max="6656" width="11.42578125" style="110"/>
    <col min="6657" max="6657" width="17.7109375" style="110" customWidth="1"/>
    <col min="6658" max="6660" width="7.42578125" style="110" bestFit="1" customWidth="1"/>
    <col min="6661" max="6661" width="1.42578125" style="110" customWidth="1"/>
    <col min="6662" max="6664" width="7.28515625" style="110" customWidth="1"/>
    <col min="6665" max="6665" width="1.42578125" style="110" customWidth="1"/>
    <col min="6666" max="6668" width="7.28515625" style="110" customWidth="1"/>
    <col min="6669" max="6669" width="1.85546875" style="110" customWidth="1"/>
    <col min="6670" max="6672" width="7.28515625" style="110" customWidth="1"/>
    <col min="6673" max="6673" width="1.5703125" style="110" customWidth="1"/>
    <col min="6674" max="6676" width="7.28515625" style="110" customWidth="1"/>
    <col min="6677" max="6677" width="1.140625" style="110" customWidth="1"/>
    <col min="6678" max="6680" width="7.28515625" style="110" customWidth="1"/>
    <col min="6681" max="6681" width="1.42578125" style="110" customWidth="1"/>
    <col min="6682" max="6684" width="7.28515625" style="110" customWidth="1"/>
    <col min="6685" max="6912" width="11.42578125" style="110"/>
    <col min="6913" max="6913" width="17.7109375" style="110" customWidth="1"/>
    <col min="6914" max="6916" width="7.42578125" style="110" bestFit="1" customWidth="1"/>
    <col min="6917" max="6917" width="1.42578125" style="110" customWidth="1"/>
    <col min="6918" max="6920" width="7.28515625" style="110" customWidth="1"/>
    <col min="6921" max="6921" width="1.42578125" style="110" customWidth="1"/>
    <col min="6922" max="6924" width="7.28515625" style="110" customWidth="1"/>
    <col min="6925" max="6925" width="1.85546875" style="110" customWidth="1"/>
    <col min="6926" max="6928" width="7.28515625" style="110" customWidth="1"/>
    <col min="6929" max="6929" width="1.5703125" style="110" customWidth="1"/>
    <col min="6930" max="6932" width="7.28515625" style="110" customWidth="1"/>
    <col min="6933" max="6933" width="1.140625" style="110" customWidth="1"/>
    <col min="6934" max="6936" width="7.28515625" style="110" customWidth="1"/>
    <col min="6937" max="6937" width="1.42578125" style="110" customWidth="1"/>
    <col min="6938" max="6940" width="7.28515625" style="110" customWidth="1"/>
    <col min="6941" max="7168" width="11.42578125" style="110"/>
    <col min="7169" max="7169" width="17.7109375" style="110" customWidth="1"/>
    <col min="7170" max="7172" width="7.42578125" style="110" bestFit="1" customWidth="1"/>
    <col min="7173" max="7173" width="1.42578125" style="110" customWidth="1"/>
    <col min="7174" max="7176" width="7.28515625" style="110" customWidth="1"/>
    <col min="7177" max="7177" width="1.42578125" style="110" customWidth="1"/>
    <col min="7178" max="7180" width="7.28515625" style="110" customWidth="1"/>
    <col min="7181" max="7181" width="1.85546875" style="110" customWidth="1"/>
    <col min="7182" max="7184" width="7.28515625" style="110" customWidth="1"/>
    <col min="7185" max="7185" width="1.5703125" style="110" customWidth="1"/>
    <col min="7186" max="7188" width="7.28515625" style="110" customWidth="1"/>
    <col min="7189" max="7189" width="1.140625" style="110" customWidth="1"/>
    <col min="7190" max="7192" width="7.28515625" style="110" customWidth="1"/>
    <col min="7193" max="7193" width="1.42578125" style="110" customWidth="1"/>
    <col min="7194" max="7196" width="7.28515625" style="110" customWidth="1"/>
    <col min="7197" max="7424" width="11.42578125" style="110"/>
    <col min="7425" max="7425" width="17.7109375" style="110" customWidth="1"/>
    <col min="7426" max="7428" width="7.42578125" style="110" bestFit="1" customWidth="1"/>
    <col min="7429" max="7429" width="1.42578125" style="110" customWidth="1"/>
    <col min="7430" max="7432" width="7.28515625" style="110" customWidth="1"/>
    <col min="7433" max="7433" width="1.42578125" style="110" customWidth="1"/>
    <col min="7434" max="7436" width="7.28515625" style="110" customWidth="1"/>
    <col min="7437" max="7437" width="1.85546875" style="110" customWidth="1"/>
    <col min="7438" max="7440" width="7.28515625" style="110" customWidth="1"/>
    <col min="7441" max="7441" width="1.5703125" style="110" customWidth="1"/>
    <col min="7442" max="7444" width="7.28515625" style="110" customWidth="1"/>
    <col min="7445" max="7445" width="1.140625" style="110" customWidth="1"/>
    <col min="7446" max="7448" width="7.28515625" style="110" customWidth="1"/>
    <col min="7449" max="7449" width="1.42578125" style="110" customWidth="1"/>
    <col min="7450" max="7452" width="7.28515625" style="110" customWidth="1"/>
    <col min="7453" max="7680" width="11.42578125" style="110"/>
    <col min="7681" max="7681" width="17.7109375" style="110" customWidth="1"/>
    <col min="7682" max="7684" width="7.42578125" style="110" bestFit="1" customWidth="1"/>
    <col min="7685" max="7685" width="1.42578125" style="110" customWidth="1"/>
    <col min="7686" max="7688" width="7.28515625" style="110" customWidth="1"/>
    <col min="7689" max="7689" width="1.42578125" style="110" customWidth="1"/>
    <col min="7690" max="7692" width="7.28515625" style="110" customWidth="1"/>
    <col min="7693" max="7693" width="1.85546875" style="110" customWidth="1"/>
    <col min="7694" max="7696" width="7.28515625" style="110" customWidth="1"/>
    <col min="7697" max="7697" width="1.5703125" style="110" customWidth="1"/>
    <col min="7698" max="7700" width="7.28515625" style="110" customWidth="1"/>
    <col min="7701" max="7701" width="1.140625" style="110" customWidth="1"/>
    <col min="7702" max="7704" width="7.28515625" style="110" customWidth="1"/>
    <col min="7705" max="7705" width="1.42578125" style="110" customWidth="1"/>
    <col min="7706" max="7708" width="7.28515625" style="110" customWidth="1"/>
    <col min="7709" max="7936" width="11.42578125" style="110"/>
    <col min="7937" max="7937" width="17.7109375" style="110" customWidth="1"/>
    <col min="7938" max="7940" width="7.42578125" style="110" bestFit="1" customWidth="1"/>
    <col min="7941" max="7941" width="1.42578125" style="110" customWidth="1"/>
    <col min="7942" max="7944" width="7.28515625" style="110" customWidth="1"/>
    <col min="7945" max="7945" width="1.42578125" style="110" customWidth="1"/>
    <col min="7946" max="7948" width="7.28515625" style="110" customWidth="1"/>
    <col min="7949" max="7949" width="1.85546875" style="110" customWidth="1"/>
    <col min="7950" max="7952" width="7.28515625" style="110" customWidth="1"/>
    <col min="7953" max="7953" width="1.5703125" style="110" customWidth="1"/>
    <col min="7954" max="7956" width="7.28515625" style="110" customWidth="1"/>
    <col min="7957" max="7957" width="1.140625" style="110" customWidth="1"/>
    <col min="7958" max="7960" width="7.28515625" style="110" customWidth="1"/>
    <col min="7961" max="7961" width="1.42578125" style="110" customWidth="1"/>
    <col min="7962" max="7964" width="7.28515625" style="110" customWidth="1"/>
    <col min="7965" max="8192" width="11.42578125" style="110"/>
    <col min="8193" max="8193" width="17.7109375" style="110" customWidth="1"/>
    <col min="8194" max="8196" width="7.42578125" style="110" bestFit="1" customWidth="1"/>
    <col min="8197" max="8197" width="1.42578125" style="110" customWidth="1"/>
    <col min="8198" max="8200" width="7.28515625" style="110" customWidth="1"/>
    <col min="8201" max="8201" width="1.42578125" style="110" customWidth="1"/>
    <col min="8202" max="8204" width="7.28515625" style="110" customWidth="1"/>
    <col min="8205" max="8205" width="1.85546875" style="110" customWidth="1"/>
    <col min="8206" max="8208" width="7.28515625" style="110" customWidth="1"/>
    <col min="8209" max="8209" width="1.5703125" style="110" customWidth="1"/>
    <col min="8210" max="8212" width="7.28515625" style="110" customWidth="1"/>
    <col min="8213" max="8213" width="1.140625" style="110" customWidth="1"/>
    <col min="8214" max="8216" width="7.28515625" style="110" customWidth="1"/>
    <col min="8217" max="8217" width="1.42578125" style="110" customWidth="1"/>
    <col min="8218" max="8220" width="7.28515625" style="110" customWidth="1"/>
    <col min="8221" max="8448" width="11.42578125" style="110"/>
    <col min="8449" max="8449" width="17.7109375" style="110" customWidth="1"/>
    <col min="8450" max="8452" width="7.42578125" style="110" bestFit="1" customWidth="1"/>
    <col min="8453" max="8453" width="1.42578125" style="110" customWidth="1"/>
    <col min="8454" max="8456" width="7.28515625" style="110" customWidth="1"/>
    <col min="8457" max="8457" width="1.42578125" style="110" customWidth="1"/>
    <col min="8458" max="8460" width="7.28515625" style="110" customWidth="1"/>
    <col min="8461" max="8461" width="1.85546875" style="110" customWidth="1"/>
    <col min="8462" max="8464" width="7.28515625" style="110" customWidth="1"/>
    <col min="8465" max="8465" width="1.5703125" style="110" customWidth="1"/>
    <col min="8466" max="8468" width="7.28515625" style="110" customWidth="1"/>
    <col min="8469" max="8469" width="1.140625" style="110" customWidth="1"/>
    <col min="8470" max="8472" width="7.28515625" style="110" customWidth="1"/>
    <col min="8473" max="8473" width="1.42578125" style="110" customWidth="1"/>
    <col min="8474" max="8476" width="7.28515625" style="110" customWidth="1"/>
    <col min="8477" max="8704" width="11.42578125" style="110"/>
    <col min="8705" max="8705" width="17.7109375" style="110" customWidth="1"/>
    <col min="8706" max="8708" width="7.42578125" style="110" bestFit="1" customWidth="1"/>
    <col min="8709" max="8709" width="1.42578125" style="110" customWidth="1"/>
    <col min="8710" max="8712" width="7.28515625" style="110" customWidth="1"/>
    <col min="8713" max="8713" width="1.42578125" style="110" customWidth="1"/>
    <col min="8714" max="8716" width="7.28515625" style="110" customWidth="1"/>
    <col min="8717" max="8717" width="1.85546875" style="110" customWidth="1"/>
    <col min="8718" max="8720" width="7.28515625" style="110" customWidth="1"/>
    <col min="8721" max="8721" width="1.5703125" style="110" customWidth="1"/>
    <col min="8722" max="8724" width="7.28515625" style="110" customWidth="1"/>
    <col min="8725" max="8725" width="1.140625" style="110" customWidth="1"/>
    <col min="8726" max="8728" width="7.28515625" style="110" customWidth="1"/>
    <col min="8729" max="8729" width="1.42578125" style="110" customWidth="1"/>
    <col min="8730" max="8732" width="7.28515625" style="110" customWidth="1"/>
    <col min="8733" max="8960" width="11.42578125" style="110"/>
    <col min="8961" max="8961" width="17.7109375" style="110" customWidth="1"/>
    <col min="8962" max="8964" width="7.42578125" style="110" bestFit="1" customWidth="1"/>
    <col min="8965" max="8965" width="1.42578125" style="110" customWidth="1"/>
    <col min="8966" max="8968" width="7.28515625" style="110" customWidth="1"/>
    <col min="8969" max="8969" width="1.42578125" style="110" customWidth="1"/>
    <col min="8970" max="8972" width="7.28515625" style="110" customWidth="1"/>
    <col min="8973" max="8973" width="1.85546875" style="110" customWidth="1"/>
    <col min="8974" max="8976" width="7.28515625" style="110" customWidth="1"/>
    <col min="8977" max="8977" width="1.5703125" style="110" customWidth="1"/>
    <col min="8978" max="8980" width="7.28515625" style="110" customWidth="1"/>
    <col min="8981" max="8981" width="1.140625" style="110" customWidth="1"/>
    <col min="8982" max="8984" width="7.28515625" style="110" customWidth="1"/>
    <col min="8985" max="8985" width="1.42578125" style="110" customWidth="1"/>
    <col min="8986" max="8988" width="7.28515625" style="110" customWidth="1"/>
    <col min="8989" max="9216" width="11.42578125" style="110"/>
    <col min="9217" max="9217" width="17.7109375" style="110" customWidth="1"/>
    <col min="9218" max="9220" width="7.42578125" style="110" bestFit="1" customWidth="1"/>
    <col min="9221" max="9221" width="1.42578125" style="110" customWidth="1"/>
    <col min="9222" max="9224" width="7.28515625" style="110" customWidth="1"/>
    <col min="9225" max="9225" width="1.42578125" style="110" customWidth="1"/>
    <col min="9226" max="9228" width="7.28515625" style="110" customWidth="1"/>
    <col min="9229" max="9229" width="1.85546875" style="110" customWidth="1"/>
    <col min="9230" max="9232" width="7.28515625" style="110" customWidth="1"/>
    <col min="9233" max="9233" width="1.5703125" style="110" customWidth="1"/>
    <col min="9234" max="9236" width="7.28515625" style="110" customWidth="1"/>
    <col min="9237" max="9237" width="1.140625" style="110" customWidth="1"/>
    <col min="9238" max="9240" width="7.28515625" style="110" customWidth="1"/>
    <col min="9241" max="9241" width="1.42578125" style="110" customWidth="1"/>
    <col min="9242" max="9244" width="7.28515625" style="110" customWidth="1"/>
    <col min="9245" max="9472" width="11.42578125" style="110"/>
    <col min="9473" max="9473" width="17.7109375" style="110" customWidth="1"/>
    <col min="9474" max="9476" width="7.42578125" style="110" bestFit="1" customWidth="1"/>
    <col min="9477" max="9477" width="1.42578125" style="110" customWidth="1"/>
    <col min="9478" max="9480" width="7.28515625" style="110" customWidth="1"/>
    <col min="9481" max="9481" width="1.42578125" style="110" customWidth="1"/>
    <col min="9482" max="9484" width="7.28515625" style="110" customWidth="1"/>
    <col min="9485" max="9485" width="1.85546875" style="110" customWidth="1"/>
    <col min="9486" max="9488" width="7.28515625" style="110" customWidth="1"/>
    <col min="9489" max="9489" width="1.5703125" style="110" customWidth="1"/>
    <col min="9490" max="9492" width="7.28515625" style="110" customWidth="1"/>
    <col min="9493" max="9493" width="1.140625" style="110" customWidth="1"/>
    <col min="9494" max="9496" width="7.28515625" style="110" customWidth="1"/>
    <col min="9497" max="9497" width="1.42578125" style="110" customWidth="1"/>
    <col min="9498" max="9500" width="7.28515625" style="110" customWidth="1"/>
    <col min="9501" max="9728" width="11.42578125" style="110"/>
    <col min="9729" max="9729" width="17.7109375" style="110" customWidth="1"/>
    <col min="9730" max="9732" width="7.42578125" style="110" bestFit="1" customWidth="1"/>
    <col min="9733" max="9733" width="1.42578125" style="110" customWidth="1"/>
    <col min="9734" max="9736" width="7.28515625" style="110" customWidth="1"/>
    <col min="9737" max="9737" width="1.42578125" style="110" customWidth="1"/>
    <col min="9738" max="9740" width="7.28515625" style="110" customWidth="1"/>
    <col min="9741" max="9741" width="1.85546875" style="110" customWidth="1"/>
    <col min="9742" max="9744" width="7.28515625" style="110" customWidth="1"/>
    <col min="9745" max="9745" width="1.5703125" style="110" customWidth="1"/>
    <col min="9746" max="9748" width="7.28515625" style="110" customWidth="1"/>
    <col min="9749" max="9749" width="1.140625" style="110" customWidth="1"/>
    <col min="9750" max="9752" width="7.28515625" style="110" customWidth="1"/>
    <col min="9753" max="9753" width="1.42578125" style="110" customWidth="1"/>
    <col min="9754" max="9756" width="7.28515625" style="110" customWidth="1"/>
    <col min="9757" max="9984" width="11.42578125" style="110"/>
    <col min="9985" max="9985" width="17.7109375" style="110" customWidth="1"/>
    <col min="9986" max="9988" width="7.42578125" style="110" bestFit="1" customWidth="1"/>
    <col min="9989" max="9989" width="1.42578125" style="110" customWidth="1"/>
    <col min="9990" max="9992" width="7.28515625" style="110" customWidth="1"/>
    <col min="9993" max="9993" width="1.42578125" style="110" customWidth="1"/>
    <col min="9994" max="9996" width="7.28515625" style="110" customWidth="1"/>
    <col min="9997" max="9997" width="1.85546875" style="110" customWidth="1"/>
    <col min="9998" max="10000" width="7.28515625" style="110" customWidth="1"/>
    <col min="10001" max="10001" width="1.5703125" style="110" customWidth="1"/>
    <col min="10002" max="10004" width="7.28515625" style="110" customWidth="1"/>
    <col min="10005" max="10005" width="1.140625" style="110" customWidth="1"/>
    <col min="10006" max="10008" width="7.28515625" style="110" customWidth="1"/>
    <col min="10009" max="10009" width="1.42578125" style="110" customWidth="1"/>
    <col min="10010" max="10012" width="7.28515625" style="110" customWidth="1"/>
    <col min="10013" max="10240" width="11.42578125" style="110"/>
    <col min="10241" max="10241" width="17.7109375" style="110" customWidth="1"/>
    <col min="10242" max="10244" width="7.42578125" style="110" bestFit="1" customWidth="1"/>
    <col min="10245" max="10245" width="1.42578125" style="110" customWidth="1"/>
    <col min="10246" max="10248" width="7.28515625" style="110" customWidth="1"/>
    <col min="10249" max="10249" width="1.42578125" style="110" customWidth="1"/>
    <col min="10250" max="10252" width="7.28515625" style="110" customWidth="1"/>
    <col min="10253" max="10253" width="1.85546875" style="110" customWidth="1"/>
    <col min="10254" max="10256" width="7.28515625" style="110" customWidth="1"/>
    <col min="10257" max="10257" width="1.5703125" style="110" customWidth="1"/>
    <col min="10258" max="10260" width="7.28515625" style="110" customWidth="1"/>
    <col min="10261" max="10261" width="1.140625" style="110" customWidth="1"/>
    <col min="10262" max="10264" width="7.28515625" style="110" customWidth="1"/>
    <col min="10265" max="10265" width="1.42578125" style="110" customWidth="1"/>
    <col min="10266" max="10268" width="7.28515625" style="110" customWidth="1"/>
    <col min="10269" max="10496" width="11.42578125" style="110"/>
    <col min="10497" max="10497" width="17.7109375" style="110" customWidth="1"/>
    <col min="10498" max="10500" width="7.42578125" style="110" bestFit="1" customWidth="1"/>
    <col min="10501" max="10501" width="1.42578125" style="110" customWidth="1"/>
    <col min="10502" max="10504" width="7.28515625" style="110" customWidth="1"/>
    <col min="10505" max="10505" width="1.42578125" style="110" customWidth="1"/>
    <col min="10506" max="10508" width="7.28515625" style="110" customWidth="1"/>
    <col min="10509" max="10509" width="1.85546875" style="110" customWidth="1"/>
    <col min="10510" max="10512" width="7.28515625" style="110" customWidth="1"/>
    <col min="10513" max="10513" width="1.5703125" style="110" customWidth="1"/>
    <col min="10514" max="10516" width="7.28515625" style="110" customWidth="1"/>
    <col min="10517" max="10517" width="1.140625" style="110" customWidth="1"/>
    <col min="10518" max="10520" width="7.28515625" style="110" customWidth="1"/>
    <col min="10521" max="10521" width="1.42578125" style="110" customWidth="1"/>
    <col min="10522" max="10524" width="7.28515625" style="110" customWidth="1"/>
    <col min="10525" max="10752" width="11.42578125" style="110"/>
    <col min="10753" max="10753" width="17.7109375" style="110" customWidth="1"/>
    <col min="10754" max="10756" width="7.42578125" style="110" bestFit="1" customWidth="1"/>
    <col min="10757" max="10757" width="1.42578125" style="110" customWidth="1"/>
    <col min="10758" max="10760" width="7.28515625" style="110" customWidth="1"/>
    <col min="10761" max="10761" width="1.42578125" style="110" customWidth="1"/>
    <col min="10762" max="10764" width="7.28515625" style="110" customWidth="1"/>
    <col min="10765" max="10765" width="1.85546875" style="110" customWidth="1"/>
    <col min="10766" max="10768" width="7.28515625" style="110" customWidth="1"/>
    <col min="10769" max="10769" width="1.5703125" style="110" customWidth="1"/>
    <col min="10770" max="10772" width="7.28515625" style="110" customWidth="1"/>
    <col min="10773" max="10773" width="1.140625" style="110" customWidth="1"/>
    <col min="10774" max="10776" width="7.28515625" style="110" customWidth="1"/>
    <col min="10777" max="10777" width="1.42578125" style="110" customWidth="1"/>
    <col min="10778" max="10780" width="7.28515625" style="110" customWidth="1"/>
    <col min="10781" max="11008" width="11.42578125" style="110"/>
    <col min="11009" max="11009" width="17.7109375" style="110" customWidth="1"/>
    <col min="11010" max="11012" width="7.42578125" style="110" bestFit="1" customWidth="1"/>
    <col min="11013" max="11013" width="1.42578125" style="110" customWidth="1"/>
    <col min="11014" max="11016" width="7.28515625" style="110" customWidth="1"/>
    <col min="11017" max="11017" width="1.42578125" style="110" customWidth="1"/>
    <col min="11018" max="11020" width="7.28515625" style="110" customWidth="1"/>
    <col min="11021" max="11021" width="1.85546875" style="110" customWidth="1"/>
    <col min="11022" max="11024" width="7.28515625" style="110" customWidth="1"/>
    <col min="11025" max="11025" width="1.5703125" style="110" customWidth="1"/>
    <col min="11026" max="11028" width="7.28515625" style="110" customWidth="1"/>
    <col min="11029" max="11029" width="1.140625" style="110" customWidth="1"/>
    <col min="11030" max="11032" width="7.28515625" style="110" customWidth="1"/>
    <col min="11033" max="11033" width="1.42578125" style="110" customWidth="1"/>
    <col min="11034" max="11036" width="7.28515625" style="110" customWidth="1"/>
    <col min="11037" max="11264" width="11.42578125" style="110"/>
    <col min="11265" max="11265" width="17.7109375" style="110" customWidth="1"/>
    <col min="11266" max="11268" width="7.42578125" style="110" bestFit="1" customWidth="1"/>
    <col min="11269" max="11269" width="1.42578125" style="110" customWidth="1"/>
    <col min="11270" max="11272" width="7.28515625" style="110" customWidth="1"/>
    <col min="11273" max="11273" width="1.42578125" style="110" customWidth="1"/>
    <col min="11274" max="11276" width="7.28515625" style="110" customWidth="1"/>
    <col min="11277" max="11277" width="1.85546875" style="110" customWidth="1"/>
    <col min="11278" max="11280" width="7.28515625" style="110" customWidth="1"/>
    <col min="11281" max="11281" width="1.5703125" style="110" customWidth="1"/>
    <col min="11282" max="11284" width="7.28515625" style="110" customWidth="1"/>
    <col min="11285" max="11285" width="1.140625" style="110" customWidth="1"/>
    <col min="11286" max="11288" width="7.28515625" style="110" customWidth="1"/>
    <col min="11289" max="11289" width="1.42578125" style="110" customWidth="1"/>
    <col min="11290" max="11292" width="7.28515625" style="110" customWidth="1"/>
    <col min="11293" max="11520" width="11.42578125" style="110"/>
    <col min="11521" max="11521" width="17.7109375" style="110" customWidth="1"/>
    <col min="11522" max="11524" width="7.42578125" style="110" bestFit="1" customWidth="1"/>
    <col min="11525" max="11525" width="1.42578125" style="110" customWidth="1"/>
    <col min="11526" max="11528" width="7.28515625" style="110" customWidth="1"/>
    <col min="11529" max="11529" width="1.42578125" style="110" customWidth="1"/>
    <col min="11530" max="11532" width="7.28515625" style="110" customWidth="1"/>
    <col min="11533" max="11533" width="1.85546875" style="110" customWidth="1"/>
    <col min="11534" max="11536" width="7.28515625" style="110" customWidth="1"/>
    <col min="11537" max="11537" width="1.5703125" style="110" customWidth="1"/>
    <col min="11538" max="11540" width="7.28515625" style="110" customWidth="1"/>
    <col min="11541" max="11541" width="1.140625" style="110" customWidth="1"/>
    <col min="11542" max="11544" width="7.28515625" style="110" customWidth="1"/>
    <col min="11545" max="11545" width="1.42578125" style="110" customWidth="1"/>
    <col min="11546" max="11548" width="7.28515625" style="110" customWidth="1"/>
    <col min="11549" max="11776" width="11.42578125" style="110"/>
    <col min="11777" max="11777" width="17.7109375" style="110" customWidth="1"/>
    <col min="11778" max="11780" width="7.42578125" style="110" bestFit="1" customWidth="1"/>
    <col min="11781" max="11781" width="1.42578125" style="110" customWidth="1"/>
    <col min="11782" max="11784" width="7.28515625" style="110" customWidth="1"/>
    <col min="11785" max="11785" width="1.42578125" style="110" customWidth="1"/>
    <col min="11786" max="11788" width="7.28515625" style="110" customWidth="1"/>
    <col min="11789" max="11789" width="1.85546875" style="110" customWidth="1"/>
    <col min="11790" max="11792" width="7.28515625" style="110" customWidth="1"/>
    <col min="11793" max="11793" width="1.5703125" style="110" customWidth="1"/>
    <col min="11794" max="11796" width="7.28515625" style="110" customWidth="1"/>
    <col min="11797" max="11797" width="1.140625" style="110" customWidth="1"/>
    <col min="11798" max="11800" width="7.28515625" style="110" customWidth="1"/>
    <col min="11801" max="11801" width="1.42578125" style="110" customWidth="1"/>
    <col min="11802" max="11804" width="7.28515625" style="110" customWidth="1"/>
    <col min="11805" max="12032" width="11.42578125" style="110"/>
    <col min="12033" max="12033" width="17.7109375" style="110" customWidth="1"/>
    <col min="12034" max="12036" width="7.42578125" style="110" bestFit="1" customWidth="1"/>
    <col min="12037" max="12037" width="1.42578125" style="110" customWidth="1"/>
    <col min="12038" max="12040" width="7.28515625" style="110" customWidth="1"/>
    <col min="12041" max="12041" width="1.42578125" style="110" customWidth="1"/>
    <col min="12042" max="12044" width="7.28515625" style="110" customWidth="1"/>
    <col min="12045" max="12045" width="1.85546875" style="110" customWidth="1"/>
    <col min="12046" max="12048" width="7.28515625" style="110" customWidth="1"/>
    <col min="12049" max="12049" width="1.5703125" style="110" customWidth="1"/>
    <col min="12050" max="12052" width="7.28515625" style="110" customWidth="1"/>
    <col min="12053" max="12053" width="1.140625" style="110" customWidth="1"/>
    <col min="12054" max="12056" width="7.28515625" style="110" customWidth="1"/>
    <col min="12057" max="12057" width="1.42578125" style="110" customWidth="1"/>
    <col min="12058" max="12060" width="7.28515625" style="110" customWidth="1"/>
    <col min="12061" max="12288" width="11.42578125" style="110"/>
    <col min="12289" max="12289" width="17.7109375" style="110" customWidth="1"/>
    <col min="12290" max="12292" width="7.42578125" style="110" bestFit="1" customWidth="1"/>
    <col min="12293" max="12293" width="1.42578125" style="110" customWidth="1"/>
    <col min="12294" max="12296" width="7.28515625" style="110" customWidth="1"/>
    <col min="12297" max="12297" width="1.42578125" style="110" customWidth="1"/>
    <col min="12298" max="12300" width="7.28515625" style="110" customWidth="1"/>
    <col min="12301" max="12301" width="1.85546875" style="110" customWidth="1"/>
    <col min="12302" max="12304" width="7.28515625" style="110" customWidth="1"/>
    <col min="12305" max="12305" width="1.5703125" style="110" customWidth="1"/>
    <col min="12306" max="12308" width="7.28515625" style="110" customWidth="1"/>
    <col min="12309" max="12309" width="1.140625" style="110" customWidth="1"/>
    <col min="12310" max="12312" width="7.28515625" style="110" customWidth="1"/>
    <col min="12313" max="12313" width="1.42578125" style="110" customWidth="1"/>
    <col min="12314" max="12316" width="7.28515625" style="110" customWidth="1"/>
    <col min="12317" max="12544" width="11.42578125" style="110"/>
    <col min="12545" max="12545" width="17.7109375" style="110" customWidth="1"/>
    <col min="12546" max="12548" width="7.42578125" style="110" bestFit="1" customWidth="1"/>
    <col min="12549" max="12549" width="1.42578125" style="110" customWidth="1"/>
    <col min="12550" max="12552" width="7.28515625" style="110" customWidth="1"/>
    <col min="12553" max="12553" width="1.42578125" style="110" customWidth="1"/>
    <col min="12554" max="12556" width="7.28515625" style="110" customWidth="1"/>
    <col min="12557" max="12557" width="1.85546875" style="110" customWidth="1"/>
    <col min="12558" max="12560" width="7.28515625" style="110" customWidth="1"/>
    <col min="12561" max="12561" width="1.5703125" style="110" customWidth="1"/>
    <col min="12562" max="12564" width="7.28515625" style="110" customWidth="1"/>
    <col min="12565" max="12565" width="1.140625" style="110" customWidth="1"/>
    <col min="12566" max="12568" width="7.28515625" style="110" customWidth="1"/>
    <col min="12569" max="12569" width="1.42578125" style="110" customWidth="1"/>
    <col min="12570" max="12572" width="7.28515625" style="110" customWidth="1"/>
    <col min="12573" max="12800" width="11.42578125" style="110"/>
    <col min="12801" max="12801" width="17.7109375" style="110" customWidth="1"/>
    <col min="12802" max="12804" width="7.42578125" style="110" bestFit="1" customWidth="1"/>
    <col min="12805" max="12805" width="1.42578125" style="110" customWidth="1"/>
    <col min="12806" max="12808" width="7.28515625" style="110" customWidth="1"/>
    <col min="12809" max="12809" width="1.42578125" style="110" customWidth="1"/>
    <col min="12810" max="12812" width="7.28515625" style="110" customWidth="1"/>
    <col min="12813" max="12813" width="1.85546875" style="110" customWidth="1"/>
    <col min="12814" max="12816" width="7.28515625" style="110" customWidth="1"/>
    <col min="12817" max="12817" width="1.5703125" style="110" customWidth="1"/>
    <col min="12818" max="12820" width="7.28515625" style="110" customWidth="1"/>
    <col min="12821" max="12821" width="1.140625" style="110" customWidth="1"/>
    <col min="12822" max="12824" width="7.28515625" style="110" customWidth="1"/>
    <col min="12825" max="12825" width="1.42578125" style="110" customWidth="1"/>
    <col min="12826" max="12828" width="7.28515625" style="110" customWidth="1"/>
    <col min="12829" max="13056" width="11.42578125" style="110"/>
    <col min="13057" max="13057" width="17.7109375" style="110" customWidth="1"/>
    <col min="13058" max="13060" width="7.42578125" style="110" bestFit="1" customWidth="1"/>
    <col min="13061" max="13061" width="1.42578125" style="110" customWidth="1"/>
    <col min="13062" max="13064" width="7.28515625" style="110" customWidth="1"/>
    <col min="13065" max="13065" width="1.42578125" style="110" customWidth="1"/>
    <col min="13066" max="13068" width="7.28515625" style="110" customWidth="1"/>
    <col min="13069" max="13069" width="1.85546875" style="110" customWidth="1"/>
    <col min="13070" max="13072" width="7.28515625" style="110" customWidth="1"/>
    <col min="13073" max="13073" width="1.5703125" style="110" customWidth="1"/>
    <col min="13074" max="13076" width="7.28515625" style="110" customWidth="1"/>
    <col min="13077" max="13077" width="1.140625" style="110" customWidth="1"/>
    <col min="13078" max="13080" width="7.28515625" style="110" customWidth="1"/>
    <col min="13081" max="13081" width="1.42578125" style="110" customWidth="1"/>
    <col min="13082" max="13084" width="7.28515625" style="110" customWidth="1"/>
    <col min="13085" max="13312" width="11.42578125" style="110"/>
    <col min="13313" max="13313" width="17.7109375" style="110" customWidth="1"/>
    <col min="13314" max="13316" width="7.42578125" style="110" bestFit="1" customWidth="1"/>
    <col min="13317" max="13317" width="1.42578125" style="110" customWidth="1"/>
    <col min="13318" max="13320" width="7.28515625" style="110" customWidth="1"/>
    <col min="13321" max="13321" width="1.42578125" style="110" customWidth="1"/>
    <col min="13322" max="13324" width="7.28515625" style="110" customWidth="1"/>
    <col min="13325" max="13325" width="1.85546875" style="110" customWidth="1"/>
    <col min="13326" max="13328" width="7.28515625" style="110" customWidth="1"/>
    <col min="13329" max="13329" width="1.5703125" style="110" customWidth="1"/>
    <col min="13330" max="13332" width="7.28515625" style="110" customWidth="1"/>
    <col min="13333" max="13333" width="1.140625" style="110" customWidth="1"/>
    <col min="13334" max="13336" width="7.28515625" style="110" customWidth="1"/>
    <col min="13337" max="13337" width="1.42578125" style="110" customWidth="1"/>
    <col min="13338" max="13340" width="7.28515625" style="110" customWidth="1"/>
    <col min="13341" max="13568" width="11.42578125" style="110"/>
    <col min="13569" max="13569" width="17.7109375" style="110" customWidth="1"/>
    <col min="13570" max="13572" width="7.42578125" style="110" bestFit="1" customWidth="1"/>
    <col min="13573" max="13573" width="1.42578125" style="110" customWidth="1"/>
    <col min="13574" max="13576" width="7.28515625" style="110" customWidth="1"/>
    <col min="13577" max="13577" width="1.42578125" style="110" customWidth="1"/>
    <col min="13578" max="13580" width="7.28515625" style="110" customWidth="1"/>
    <col min="13581" max="13581" width="1.85546875" style="110" customWidth="1"/>
    <col min="13582" max="13584" width="7.28515625" style="110" customWidth="1"/>
    <col min="13585" max="13585" width="1.5703125" style="110" customWidth="1"/>
    <col min="13586" max="13588" width="7.28515625" style="110" customWidth="1"/>
    <col min="13589" max="13589" width="1.140625" style="110" customWidth="1"/>
    <col min="13590" max="13592" width="7.28515625" style="110" customWidth="1"/>
    <col min="13593" max="13593" width="1.42578125" style="110" customWidth="1"/>
    <col min="13594" max="13596" width="7.28515625" style="110" customWidth="1"/>
    <col min="13597" max="13824" width="11.42578125" style="110"/>
    <col min="13825" max="13825" width="17.7109375" style="110" customWidth="1"/>
    <col min="13826" max="13828" width="7.42578125" style="110" bestFit="1" customWidth="1"/>
    <col min="13829" max="13829" width="1.42578125" style="110" customWidth="1"/>
    <col min="13830" max="13832" width="7.28515625" style="110" customWidth="1"/>
    <col min="13833" max="13833" width="1.42578125" style="110" customWidth="1"/>
    <col min="13834" max="13836" width="7.28515625" style="110" customWidth="1"/>
    <col min="13837" max="13837" width="1.85546875" style="110" customWidth="1"/>
    <col min="13838" max="13840" width="7.28515625" style="110" customWidth="1"/>
    <col min="13841" max="13841" width="1.5703125" style="110" customWidth="1"/>
    <col min="13842" max="13844" width="7.28515625" style="110" customWidth="1"/>
    <col min="13845" max="13845" width="1.140625" style="110" customWidth="1"/>
    <col min="13846" max="13848" width="7.28515625" style="110" customWidth="1"/>
    <col min="13849" max="13849" width="1.42578125" style="110" customWidth="1"/>
    <col min="13850" max="13852" width="7.28515625" style="110" customWidth="1"/>
    <col min="13853" max="14080" width="11.42578125" style="110"/>
    <col min="14081" max="14081" width="17.7109375" style="110" customWidth="1"/>
    <col min="14082" max="14084" width="7.42578125" style="110" bestFit="1" customWidth="1"/>
    <col min="14085" max="14085" width="1.42578125" style="110" customWidth="1"/>
    <col min="14086" max="14088" width="7.28515625" style="110" customWidth="1"/>
    <col min="14089" max="14089" width="1.42578125" style="110" customWidth="1"/>
    <col min="14090" max="14092" width="7.28515625" style="110" customWidth="1"/>
    <col min="14093" max="14093" width="1.85546875" style="110" customWidth="1"/>
    <col min="14094" max="14096" width="7.28515625" style="110" customWidth="1"/>
    <col min="14097" max="14097" width="1.5703125" style="110" customWidth="1"/>
    <col min="14098" max="14100" width="7.28515625" style="110" customWidth="1"/>
    <col min="14101" max="14101" width="1.140625" style="110" customWidth="1"/>
    <col min="14102" max="14104" width="7.28515625" style="110" customWidth="1"/>
    <col min="14105" max="14105" width="1.42578125" style="110" customWidth="1"/>
    <col min="14106" max="14108" width="7.28515625" style="110" customWidth="1"/>
    <col min="14109" max="14336" width="11.42578125" style="110"/>
    <col min="14337" max="14337" width="17.7109375" style="110" customWidth="1"/>
    <col min="14338" max="14340" width="7.42578125" style="110" bestFit="1" customWidth="1"/>
    <col min="14341" max="14341" width="1.42578125" style="110" customWidth="1"/>
    <col min="14342" max="14344" width="7.28515625" style="110" customWidth="1"/>
    <col min="14345" max="14345" width="1.42578125" style="110" customWidth="1"/>
    <col min="14346" max="14348" width="7.28515625" style="110" customWidth="1"/>
    <col min="14349" max="14349" width="1.85546875" style="110" customWidth="1"/>
    <col min="14350" max="14352" width="7.28515625" style="110" customWidth="1"/>
    <col min="14353" max="14353" width="1.5703125" style="110" customWidth="1"/>
    <col min="14354" max="14356" width="7.28515625" style="110" customWidth="1"/>
    <col min="14357" max="14357" width="1.140625" style="110" customWidth="1"/>
    <col min="14358" max="14360" width="7.28515625" style="110" customWidth="1"/>
    <col min="14361" max="14361" width="1.42578125" style="110" customWidth="1"/>
    <col min="14362" max="14364" width="7.28515625" style="110" customWidth="1"/>
    <col min="14365" max="14592" width="11.42578125" style="110"/>
    <col min="14593" max="14593" width="17.7109375" style="110" customWidth="1"/>
    <col min="14594" max="14596" width="7.42578125" style="110" bestFit="1" customWidth="1"/>
    <col min="14597" max="14597" width="1.42578125" style="110" customWidth="1"/>
    <col min="14598" max="14600" width="7.28515625" style="110" customWidth="1"/>
    <col min="14601" max="14601" width="1.42578125" style="110" customWidth="1"/>
    <col min="14602" max="14604" width="7.28515625" style="110" customWidth="1"/>
    <col min="14605" max="14605" width="1.85546875" style="110" customWidth="1"/>
    <col min="14606" max="14608" width="7.28515625" style="110" customWidth="1"/>
    <col min="14609" max="14609" width="1.5703125" style="110" customWidth="1"/>
    <col min="14610" max="14612" width="7.28515625" style="110" customWidth="1"/>
    <col min="14613" max="14613" width="1.140625" style="110" customWidth="1"/>
    <col min="14614" max="14616" width="7.28515625" style="110" customWidth="1"/>
    <col min="14617" max="14617" width="1.42578125" style="110" customWidth="1"/>
    <col min="14618" max="14620" width="7.28515625" style="110" customWidth="1"/>
    <col min="14621" max="14848" width="11.42578125" style="110"/>
    <col min="14849" max="14849" width="17.7109375" style="110" customWidth="1"/>
    <col min="14850" max="14852" width="7.42578125" style="110" bestFit="1" customWidth="1"/>
    <col min="14853" max="14853" width="1.42578125" style="110" customWidth="1"/>
    <col min="14854" max="14856" width="7.28515625" style="110" customWidth="1"/>
    <col min="14857" max="14857" width="1.42578125" style="110" customWidth="1"/>
    <col min="14858" max="14860" width="7.28515625" style="110" customWidth="1"/>
    <col min="14861" max="14861" width="1.85546875" style="110" customWidth="1"/>
    <col min="14862" max="14864" width="7.28515625" style="110" customWidth="1"/>
    <col min="14865" max="14865" width="1.5703125" style="110" customWidth="1"/>
    <col min="14866" max="14868" width="7.28515625" style="110" customWidth="1"/>
    <col min="14869" max="14869" width="1.140625" style="110" customWidth="1"/>
    <col min="14870" max="14872" width="7.28515625" style="110" customWidth="1"/>
    <col min="14873" max="14873" width="1.42578125" style="110" customWidth="1"/>
    <col min="14874" max="14876" width="7.28515625" style="110" customWidth="1"/>
    <col min="14877" max="15104" width="11.42578125" style="110"/>
    <col min="15105" max="15105" width="17.7109375" style="110" customWidth="1"/>
    <col min="15106" max="15108" width="7.42578125" style="110" bestFit="1" customWidth="1"/>
    <col min="15109" max="15109" width="1.42578125" style="110" customWidth="1"/>
    <col min="15110" max="15112" width="7.28515625" style="110" customWidth="1"/>
    <col min="15113" max="15113" width="1.42578125" style="110" customWidth="1"/>
    <col min="15114" max="15116" width="7.28515625" style="110" customWidth="1"/>
    <col min="15117" max="15117" width="1.85546875" style="110" customWidth="1"/>
    <col min="15118" max="15120" width="7.28515625" style="110" customWidth="1"/>
    <col min="15121" max="15121" width="1.5703125" style="110" customWidth="1"/>
    <col min="15122" max="15124" width="7.28515625" style="110" customWidth="1"/>
    <col min="15125" max="15125" width="1.140625" style="110" customWidth="1"/>
    <col min="15126" max="15128" width="7.28515625" style="110" customWidth="1"/>
    <col min="15129" max="15129" width="1.42578125" style="110" customWidth="1"/>
    <col min="15130" max="15132" width="7.28515625" style="110" customWidth="1"/>
    <col min="15133" max="15360" width="11.42578125" style="110"/>
    <col min="15361" max="15361" width="17.7109375" style="110" customWidth="1"/>
    <col min="15362" max="15364" width="7.42578125" style="110" bestFit="1" customWidth="1"/>
    <col min="15365" max="15365" width="1.42578125" style="110" customWidth="1"/>
    <col min="15366" max="15368" width="7.28515625" style="110" customWidth="1"/>
    <col min="15369" max="15369" width="1.42578125" style="110" customWidth="1"/>
    <col min="15370" max="15372" width="7.28515625" style="110" customWidth="1"/>
    <col min="15373" max="15373" width="1.85546875" style="110" customWidth="1"/>
    <col min="15374" max="15376" width="7.28515625" style="110" customWidth="1"/>
    <col min="15377" max="15377" width="1.5703125" style="110" customWidth="1"/>
    <col min="15378" max="15380" width="7.28515625" style="110" customWidth="1"/>
    <col min="15381" max="15381" width="1.140625" style="110" customWidth="1"/>
    <col min="15382" max="15384" width="7.28515625" style="110" customWidth="1"/>
    <col min="15385" max="15385" width="1.42578125" style="110" customWidth="1"/>
    <col min="15386" max="15388" width="7.28515625" style="110" customWidth="1"/>
    <col min="15389" max="15616" width="11.42578125" style="110"/>
    <col min="15617" max="15617" width="17.7109375" style="110" customWidth="1"/>
    <col min="15618" max="15620" width="7.42578125" style="110" bestFit="1" customWidth="1"/>
    <col min="15621" max="15621" width="1.42578125" style="110" customWidth="1"/>
    <col min="15622" max="15624" width="7.28515625" style="110" customWidth="1"/>
    <col min="15625" max="15625" width="1.42578125" style="110" customWidth="1"/>
    <col min="15626" max="15628" width="7.28515625" style="110" customWidth="1"/>
    <col min="15629" max="15629" width="1.85546875" style="110" customWidth="1"/>
    <col min="15630" max="15632" width="7.28515625" style="110" customWidth="1"/>
    <col min="15633" max="15633" width="1.5703125" style="110" customWidth="1"/>
    <col min="15634" max="15636" width="7.28515625" style="110" customWidth="1"/>
    <col min="15637" max="15637" width="1.140625" style="110" customWidth="1"/>
    <col min="15638" max="15640" width="7.28515625" style="110" customWidth="1"/>
    <col min="15641" max="15641" width="1.42578125" style="110" customWidth="1"/>
    <col min="15642" max="15644" width="7.28515625" style="110" customWidth="1"/>
    <col min="15645" max="15872" width="11.42578125" style="110"/>
    <col min="15873" max="15873" width="17.7109375" style="110" customWidth="1"/>
    <col min="15874" max="15876" width="7.42578125" style="110" bestFit="1" customWidth="1"/>
    <col min="15877" max="15877" width="1.42578125" style="110" customWidth="1"/>
    <col min="15878" max="15880" width="7.28515625" style="110" customWidth="1"/>
    <col min="15881" max="15881" width="1.42578125" style="110" customWidth="1"/>
    <col min="15882" max="15884" width="7.28515625" style="110" customWidth="1"/>
    <col min="15885" max="15885" width="1.85546875" style="110" customWidth="1"/>
    <col min="15886" max="15888" width="7.28515625" style="110" customWidth="1"/>
    <col min="15889" max="15889" width="1.5703125" style="110" customWidth="1"/>
    <col min="15890" max="15892" width="7.28515625" style="110" customWidth="1"/>
    <col min="15893" max="15893" width="1.140625" style="110" customWidth="1"/>
    <col min="15894" max="15896" width="7.28515625" style="110" customWidth="1"/>
    <col min="15897" max="15897" width="1.42578125" style="110" customWidth="1"/>
    <col min="15898" max="15900" width="7.28515625" style="110" customWidth="1"/>
    <col min="15901" max="16128" width="11.42578125" style="110"/>
    <col min="16129" max="16129" width="17.7109375" style="110" customWidth="1"/>
    <col min="16130" max="16132" width="7.42578125" style="110" bestFit="1" customWidth="1"/>
    <col min="16133" max="16133" width="1.42578125" style="110" customWidth="1"/>
    <col min="16134" max="16136" width="7.28515625" style="110" customWidth="1"/>
    <col min="16137" max="16137" width="1.42578125" style="110" customWidth="1"/>
    <col min="16138" max="16140" width="7.28515625" style="110" customWidth="1"/>
    <col min="16141" max="16141" width="1.85546875" style="110" customWidth="1"/>
    <col min="16142" max="16144" width="7.28515625" style="110" customWidth="1"/>
    <col min="16145" max="16145" width="1.5703125" style="110" customWidth="1"/>
    <col min="16146" max="16148" width="7.28515625" style="110" customWidth="1"/>
    <col min="16149" max="16149" width="1.140625" style="110" customWidth="1"/>
    <col min="16150" max="16152" width="7.28515625" style="110" customWidth="1"/>
    <col min="16153" max="16153" width="1.42578125" style="110" customWidth="1"/>
    <col min="16154" max="16156" width="7.28515625" style="110" customWidth="1"/>
    <col min="16157" max="16384" width="11.42578125" style="110"/>
  </cols>
  <sheetData>
    <row r="1" spans="1:32" ht="15" customHeight="1" x14ac:dyDescent="0.25">
      <c r="A1" s="307" t="s">
        <v>307</v>
      </c>
      <c r="B1" s="307"/>
      <c r="C1" s="307"/>
      <c r="D1" s="307"/>
      <c r="E1" s="307"/>
      <c r="F1" s="307"/>
      <c r="G1" s="307"/>
      <c r="H1" s="307"/>
      <c r="I1" s="307"/>
      <c r="J1" s="307"/>
      <c r="K1" s="307"/>
      <c r="L1" s="307"/>
      <c r="M1" s="307"/>
      <c r="N1" s="307"/>
      <c r="O1" s="307"/>
      <c r="P1" s="307"/>
      <c r="Q1" s="307"/>
      <c r="R1" s="307"/>
      <c r="S1" s="307"/>
      <c r="T1" s="307"/>
      <c r="U1" s="307"/>
      <c r="V1" s="307"/>
      <c r="W1" s="307"/>
      <c r="X1" s="307"/>
      <c r="Y1" s="307"/>
      <c r="Z1" s="307"/>
      <c r="AA1" s="307"/>
      <c r="AB1" s="307"/>
      <c r="AE1" s="286" t="s">
        <v>362</v>
      </c>
      <c r="AF1" s="286"/>
    </row>
    <row r="2" spans="1:32" ht="15" customHeight="1" x14ac:dyDescent="0.25">
      <c r="A2" s="307" t="s">
        <v>147</v>
      </c>
      <c r="B2" s="307"/>
      <c r="C2" s="307"/>
      <c r="D2" s="307"/>
      <c r="E2" s="307"/>
      <c r="F2" s="307"/>
      <c r="G2" s="307"/>
      <c r="H2" s="307"/>
      <c r="I2" s="307"/>
      <c r="J2" s="307"/>
      <c r="K2" s="307"/>
      <c r="L2" s="307"/>
      <c r="M2" s="307"/>
      <c r="N2" s="307"/>
      <c r="O2" s="307"/>
      <c r="P2" s="307"/>
      <c r="Q2" s="307"/>
      <c r="R2" s="307"/>
      <c r="S2" s="307"/>
      <c r="T2" s="307"/>
      <c r="U2" s="307"/>
      <c r="V2" s="307"/>
      <c r="W2" s="307"/>
      <c r="X2" s="307"/>
      <c r="Y2" s="307"/>
      <c r="Z2" s="307"/>
      <c r="AA2" s="307"/>
      <c r="AB2" s="307"/>
      <c r="AE2" s="286"/>
      <c r="AF2" s="286"/>
    </row>
    <row r="3" spans="1:32" ht="15" customHeight="1" x14ac:dyDescent="0.25">
      <c r="A3" s="307" t="s">
        <v>257</v>
      </c>
      <c r="B3" s="307"/>
      <c r="C3" s="307"/>
      <c r="D3" s="307"/>
      <c r="E3" s="307"/>
      <c r="F3" s="307"/>
      <c r="G3" s="307"/>
      <c r="H3" s="307"/>
      <c r="I3" s="307"/>
      <c r="J3" s="307"/>
      <c r="K3" s="307"/>
      <c r="L3" s="307"/>
      <c r="M3" s="307"/>
      <c r="N3" s="307"/>
      <c r="O3" s="307"/>
      <c r="P3" s="307"/>
      <c r="Q3" s="307"/>
      <c r="R3" s="307"/>
      <c r="S3" s="307"/>
      <c r="T3" s="307"/>
      <c r="U3" s="307"/>
      <c r="V3" s="307"/>
      <c r="W3" s="307"/>
      <c r="X3" s="307"/>
      <c r="Y3" s="307"/>
      <c r="Z3" s="307"/>
      <c r="AA3" s="307"/>
      <c r="AB3" s="307"/>
    </row>
    <row r="4" spans="1:32" ht="15" customHeight="1" x14ac:dyDescent="0.25">
      <c r="A4" s="307" t="s">
        <v>268</v>
      </c>
      <c r="B4" s="307"/>
      <c r="C4" s="307"/>
      <c r="D4" s="307"/>
      <c r="E4" s="307"/>
      <c r="F4" s="307"/>
      <c r="G4" s="307"/>
      <c r="H4" s="307"/>
      <c r="I4" s="307"/>
      <c r="J4" s="307"/>
      <c r="K4" s="307"/>
      <c r="L4" s="307"/>
      <c r="M4" s="307"/>
      <c r="N4" s="307"/>
      <c r="O4" s="307"/>
      <c r="P4" s="307"/>
      <c r="Q4" s="307"/>
      <c r="R4" s="307"/>
      <c r="S4" s="307"/>
      <c r="T4" s="307"/>
      <c r="U4" s="307"/>
      <c r="V4" s="307"/>
      <c r="W4" s="307"/>
      <c r="X4" s="307"/>
      <c r="Y4" s="307"/>
      <c r="Z4" s="307"/>
      <c r="AA4" s="307"/>
      <c r="AB4" s="307"/>
    </row>
    <row r="5" spans="1:32" ht="15" customHeight="1" x14ac:dyDescent="0.25">
      <c r="A5" s="307" t="s">
        <v>250</v>
      </c>
      <c r="B5" s="307"/>
      <c r="C5" s="307"/>
      <c r="D5" s="307"/>
      <c r="E5" s="307"/>
      <c r="F5" s="307"/>
      <c r="G5" s="307"/>
      <c r="H5" s="307"/>
      <c r="I5" s="307"/>
      <c r="J5" s="307"/>
      <c r="K5" s="307"/>
      <c r="L5" s="307"/>
      <c r="M5" s="307"/>
      <c r="N5" s="307"/>
      <c r="O5" s="307"/>
      <c r="P5" s="307"/>
      <c r="Q5" s="307"/>
      <c r="R5" s="307"/>
      <c r="S5" s="307"/>
      <c r="T5" s="307"/>
      <c r="U5" s="307"/>
      <c r="V5" s="307"/>
      <c r="W5" s="307"/>
      <c r="X5" s="307"/>
      <c r="Y5" s="307"/>
      <c r="Z5" s="307"/>
      <c r="AA5" s="307"/>
      <c r="AB5" s="307"/>
    </row>
    <row r="6" spans="1:32" ht="15" customHeight="1" x14ac:dyDescent="0.25">
      <c r="A6" s="307" t="s">
        <v>259</v>
      </c>
      <c r="B6" s="307"/>
      <c r="C6" s="307"/>
      <c r="D6" s="307"/>
      <c r="E6" s="307"/>
      <c r="F6" s="307"/>
      <c r="G6" s="307"/>
      <c r="H6" s="307"/>
      <c r="I6" s="307"/>
      <c r="J6" s="307"/>
      <c r="K6" s="307"/>
      <c r="L6" s="307"/>
      <c r="M6" s="307"/>
      <c r="N6" s="307"/>
      <c r="O6" s="307"/>
      <c r="P6" s="307"/>
      <c r="Q6" s="307"/>
      <c r="R6" s="307"/>
      <c r="S6" s="307"/>
      <c r="T6" s="307"/>
      <c r="U6" s="307"/>
      <c r="V6" s="307"/>
      <c r="W6" s="307"/>
      <c r="X6" s="307"/>
      <c r="Y6" s="307"/>
      <c r="Z6" s="307"/>
      <c r="AA6" s="307"/>
      <c r="AB6" s="307"/>
    </row>
    <row r="7" spans="1:32" ht="15" customHeight="1" thickBot="1" x14ac:dyDescent="0.3">
      <c r="A7" s="124"/>
      <c r="B7" s="147"/>
      <c r="C7" s="124"/>
      <c r="D7" s="124"/>
      <c r="E7" s="124"/>
      <c r="F7" s="125"/>
      <c r="G7" s="124"/>
      <c r="H7" s="124"/>
      <c r="I7" s="124"/>
      <c r="J7" s="124"/>
      <c r="K7" s="124"/>
      <c r="L7" s="124"/>
      <c r="M7" s="124"/>
      <c r="N7" s="124"/>
      <c r="O7" s="124"/>
      <c r="P7" s="124"/>
      <c r="Q7" s="124"/>
      <c r="R7" s="124"/>
      <c r="S7" s="124"/>
      <c r="T7" s="124"/>
      <c r="U7" s="124"/>
      <c r="V7" s="124"/>
      <c r="W7" s="124"/>
      <c r="X7" s="124"/>
      <c r="Y7" s="124"/>
      <c r="Z7" s="124"/>
      <c r="AA7" s="124"/>
      <c r="AB7" s="124"/>
    </row>
    <row r="8" spans="1:32" ht="15" customHeight="1" x14ac:dyDescent="0.25">
      <c r="A8" s="309" t="s">
        <v>264</v>
      </c>
      <c r="B8" s="302" t="s">
        <v>265</v>
      </c>
      <c r="C8" s="302"/>
      <c r="D8" s="302"/>
      <c r="E8" s="111"/>
      <c r="F8" s="302" t="s">
        <v>116</v>
      </c>
      <c r="G8" s="302"/>
      <c r="H8" s="302"/>
      <c r="I8" s="111"/>
      <c r="J8" s="302" t="s">
        <v>117</v>
      </c>
      <c r="K8" s="302"/>
      <c r="L8" s="302"/>
      <c r="M8" s="111"/>
      <c r="N8" s="302" t="s">
        <v>118</v>
      </c>
      <c r="O8" s="302"/>
      <c r="P8" s="302"/>
      <c r="Q8" s="111"/>
      <c r="R8" s="302" t="s">
        <v>119</v>
      </c>
      <c r="S8" s="302"/>
      <c r="T8" s="302"/>
      <c r="U8" s="111"/>
      <c r="V8" s="302" t="s">
        <v>120</v>
      </c>
      <c r="W8" s="302"/>
      <c r="X8" s="302"/>
      <c r="Y8" s="111"/>
      <c r="Z8" s="302" t="s">
        <v>121</v>
      </c>
      <c r="AA8" s="302"/>
      <c r="AB8" s="302"/>
    </row>
    <row r="9" spans="1:32" ht="15" customHeight="1" thickBot="1" x14ac:dyDescent="0.3">
      <c r="A9" s="310"/>
      <c r="B9" s="112" t="s">
        <v>70</v>
      </c>
      <c r="C9" s="112" t="s">
        <v>71</v>
      </c>
      <c r="D9" s="112" t="s">
        <v>72</v>
      </c>
      <c r="E9" s="113"/>
      <c r="F9" s="112" t="s">
        <v>70</v>
      </c>
      <c r="G9" s="112" t="s">
        <v>71</v>
      </c>
      <c r="H9" s="112" t="s">
        <v>72</v>
      </c>
      <c r="I9" s="113"/>
      <c r="J9" s="112" t="s">
        <v>70</v>
      </c>
      <c r="K9" s="112" t="s">
        <v>71</v>
      </c>
      <c r="L9" s="112" t="s">
        <v>72</v>
      </c>
      <c r="M9" s="113"/>
      <c r="N9" s="112" t="s">
        <v>70</v>
      </c>
      <c r="O9" s="112" t="s">
        <v>71</v>
      </c>
      <c r="P9" s="112" t="s">
        <v>72</v>
      </c>
      <c r="Q9" s="113"/>
      <c r="R9" s="112" t="s">
        <v>70</v>
      </c>
      <c r="S9" s="112" t="s">
        <v>71</v>
      </c>
      <c r="T9" s="112" t="s">
        <v>72</v>
      </c>
      <c r="U9" s="113"/>
      <c r="V9" s="112" t="s">
        <v>70</v>
      </c>
      <c r="W9" s="112" t="s">
        <v>71</v>
      </c>
      <c r="X9" s="112" t="s">
        <v>72</v>
      </c>
      <c r="Y9" s="113"/>
      <c r="Z9" s="112" t="s">
        <v>70</v>
      </c>
      <c r="AA9" s="112" t="s">
        <v>71</v>
      </c>
      <c r="AB9" s="112" t="s">
        <v>72</v>
      </c>
    </row>
    <row r="10" spans="1:32" ht="15" customHeight="1" x14ac:dyDescent="0.25">
      <c r="A10" s="129"/>
      <c r="B10" s="115"/>
      <c r="C10" s="115"/>
      <c r="D10" s="115"/>
      <c r="E10" s="116"/>
      <c r="F10" s="115"/>
      <c r="G10" s="115"/>
      <c r="H10" s="115"/>
      <c r="I10" s="116"/>
      <c r="J10" s="115"/>
      <c r="K10" s="115"/>
      <c r="L10" s="115"/>
      <c r="M10" s="116"/>
      <c r="N10" s="115"/>
      <c r="O10" s="115"/>
      <c r="P10" s="115"/>
      <c r="Q10" s="116"/>
      <c r="R10" s="115"/>
      <c r="S10" s="115"/>
      <c r="T10" s="115"/>
      <c r="U10" s="116"/>
      <c r="V10" s="115"/>
      <c r="W10" s="115"/>
      <c r="X10" s="115"/>
      <c r="Y10" s="116"/>
      <c r="Z10" s="115"/>
      <c r="AA10" s="115"/>
      <c r="AB10" s="115"/>
    </row>
    <row r="11" spans="1:32" ht="15" customHeight="1" x14ac:dyDescent="0.25">
      <c r="A11" s="154" t="s">
        <v>266</v>
      </c>
      <c r="B11" s="156">
        <f>SUM(B13:B39)</f>
        <v>216158</v>
      </c>
      <c r="C11" s="156">
        <f>SUM(C13:C39)</f>
        <v>107263</v>
      </c>
      <c r="D11" s="156">
        <f>SUM(D13:D39)</f>
        <v>108895</v>
      </c>
      <c r="E11" s="156"/>
      <c r="F11" s="156">
        <f>SUM(F13:F39)</f>
        <v>58485</v>
      </c>
      <c r="G11" s="156">
        <f>SUM(G13:G39)</f>
        <v>30341</v>
      </c>
      <c r="H11" s="156">
        <f>SUM(H13:H39)</f>
        <v>28144</v>
      </c>
      <c r="I11" s="156"/>
      <c r="J11" s="156">
        <f>SUM(J13:J39)</f>
        <v>47963</v>
      </c>
      <c r="K11" s="156">
        <f>SUM(K13:K39)</f>
        <v>24199</v>
      </c>
      <c r="L11" s="156">
        <f>SUM(L13:L39)</f>
        <v>23764</v>
      </c>
      <c r="M11" s="156"/>
      <c r="N11" s="156">
        <f>SUM(N13:N39)</f>
        <v>40464</v>
      </c>
      <c r="O11" s="156">
        <f>SUM(O13:O39)</f>
        <v>19838</v>
      </c>
      <c r="P11" s="156">
        <f>SUM(P13:P39)</f>
        <v>20626</v>
      </c>
      <c r="Q11" s="156"/>
      <c r="R11" s="156">
        <f>SUM(R13:R39)</f>
        <v>38129</v>
      </c>
      <c r="S11" s="156">
        <f>SUM(S13:S39)</f>
        <v>18442</v>
      </c>
      <c r="T11" s="156">
        <f>SUM(T13:T39)</f>
        <v>19687</v>
      </c>
      <c r="U11" s="156"/>
      <c r="V11" s="156">
        <f>SUM(V13:V39)</f>
        <v>30600</v>
      </c>
      <c r="W11" s="156">
        <f>SUM(W13:W39)</f>
        <v>14225</v>
      </c>
      <c r="X11" s="156">
        <f>SUM(X13:X39)</f>
        <v>16375</v>
      </c>
      <c r="Y11" s="156"/>
      <c r="Z11" s="156">
        <f>SUM(Z13:Z39)</f>
        <v>517</v>
      </c>
      <c r="AA11" s="156">
        <f>SUM(AA13:AA39)</f>
        <v>218</v>
      </c>
      <c r="AB11" s="156">
        <f>SUM(AB13:AB39)</f>
        <v>299</v>
      </c>
    </row>
    <row r="12" spans="1:32" ht="15" customHeight="1" x14ac:dyDescent="0.25">
      <c r="A12" s="110"/>
      <c r="B12" s="148"/>
      <c r="C12" s="148"/>
      <c r="D12" s="148"/>
      <c r="E12" s="148"/>
      <c r="F12" s="148"/>
      <c r="G12" s="148"/>
      <c r="H12" s="148"/>
      <c r="I12" s="148"/>
      <c r="J12" s="148"/>
      <c r="K12" s="148"/>
      <c r="L12" s="148"/>
      <c r="M12" s="148"/>
      <c r="N12" s="148"/>
      <c r="O12" s="148"/>
      <c r="P12" s="148"/>
      <c r="Q12" s="148"/>
      <c r="R12" s="148"/>
      <c r="S12" s="148"/>
      <c r="T12" s="148"/>
      <c r="U12" s="148"/>
      <c r="V12" s="148"/>
      <c r="W12" s="148"/>
      <c r="X12" s="148"/>
      <c r="Y12" s="148"/>
      <c r="Z12" s="148"/>
      <c r="AA12" s="148"/>
      <c r="AB12" s="148"/>
    </row>
    <row r="13" spans="1:32" ht="15" customHeight="1" x14ac:dyDescent="0.25">
      <c r="A13" s="110" t="s">
        <v>79</v>
      </c>
      <c r="B13" s="121">
        <v>15590</v>
      </c>
      <c r="C13" s="121">
        <v>7986</v>
      </c>
      <c r="D13" s="121">
        <v>7604</v>
      </c>
      <c r="E13" s="121"/>
      <c r="F13" s="121">
        <v>4471</v>
      </c>
      <c r="G13" s="121">
        <v>2464</v>
      </c>
      <c r="H13" s="121">
        <v>2007</v>
      </c>
      <c r="I13" s="121"/>
      <c r="J13" s="121">
        <v>3480</v>
      </c>
      <c r="K13" s="121">
        <v>1752</v>
      </c>
      <c r="L13" s="121">
        <v>1728</v>
      </c>
      <c r="M13" s="121"/>
      <c r="N13" s="121">
        <v>2820</v>
      </c>
      <c r="O13" s="121">
        <v>1372</v>
      </c>
      <c r="P13" s="121">
        <v>1448</v>
      </c>
      <c r="Q13" s="121"/>
      <c r="R13" s="121">
        <v>2771</v>
      </c>
      <c r="S13" s="121">
        <v>1385</v>
      </c>
      <c r="T13" s="121">
        <v>1386</v>
      </c>
      <c r="U13" s="121"/>
      <c r="V13" s="121">
        <v>2029</v>
      </c>
      <c r="W13" s="121">
        <v>994</v>
      </c>
      <c r="X13" s="121">
        <v>1035</v>
      </c>
      <c r="Y13" s="121"/>
      <c r="Z13" s="121">
        <v>19</v>
      </c>
      <c r="AA13" s="121">
        <v>19</v>
      </c>
      <c r="AB13" s="121">
        <v>0</v>
      </c>
    </row>
    <row r="14" spans="1:32" ht="15" customHeight="1" x14ac:dyDescent="0.25">
      <c r="A14" s="110" t="s">
        <v>80</v>
      </c>
      <c r="B14" s="121">
        <v>19890</v>
      </c>
      <c r="C14" s="121">
        <v>9922</v>
      </c>
      <c r="D14" s="121">
        <v>9968</v>
      </c>
      <c r="E14" s="121"/>
      <c r="F14" s="121">
        <v>5083</v>
      </c>
      <c r="G14" s="121">
        <v>2647</v>
      </c>
      <c r="H14" s="121">
        <v>2436</v>
      </c>
      <c r="I14" s="121"/>
      <c r="J14" s="121">
        <v>4402</v>
      </c>
      <c r="K14" s="121">
        <v>2201</v>
      </c>
      <c r="L14" s="121">
        <v>2201</v>
      </c>
      <c r="M14" s="121"/>
      <c r="N14" s="121">
        <v>3902</v>
      </c>
      <c r="O14" s="121">
        <v>1955</v>
      </c>
      <c r="P14" s="121">
        <v>1947</v>
      </c>
      <c r="Q14" s="121"/>
      <c r="R14" s="121">
        <v>3436</v>
      </c>
      <c r="S14" s="121">
        <v>1675</v>
      </c>
      <c r="T14" s="121">
        <v>1761</v>
      </c>
      <c r="U14" s="121"/>
      <c r="V14" s="121">
        <v>2967</v>
      </c>
      <c r="W14" s="121">
        <v>1412</v>
      </c>
      <c r="X14" s="121">
        <v>1555</v>
      </c>
      <c r="Y14" s="121"/>
      <c r="Z14" s="121">
        <v>100</v>
      </c>
      <c r="AA14" s="121">
        <v>32</v>
      </c>
      <c r="AB14" s="121">
        <v>68</v>
      </c>
    </row>
    <row r="15" spans="1:32" ht="15" customHeight="1" x14ac:dyDescent="0.25">
      <c r="A15" s="110" t="s">
        <v>81</v>
      </c>
      <c r="B15" s="121">
        <v>15274</v>
      </c>
      <c r="C15" s="121">
        <v>7528</v>
      </c>
      <c r="D15" s="121">
        <v>7746</v>
      </c>
      <c r="E15" s="121"/>
      <c r="F15" s="121">
        <v>4396</v>
      </c>
      <c r="G15" s="121">
        <v>2235</v>
      </c>
      <c r="H15" s="121">
        <v>2161</v>
      </c>
      <c r="I15" s="121"/>
      <c r="J15" s="121">
        <v>3501</v>
      </c>
      <c r="K15" s="121">
        <v>1726</v>
      </c>
      <c r="L15" s="121">
        <v>1775</v>
      </c>
      <c r="M15" s="121"/>
      <c r="N15" s="121">
        <v>2915</v>
      </c>
      <c r="O15" s="121">
        <v>1392</v>
      </c>
      <c r="P15" s="121">
        <v>1523</v>
      </c>
      <c r="Q15" s="121"/>
      <c r="R15" s="121">
        <v>2358</v>
      </c>
      <c r="S15" s="121">
        <v>1173</v>
      </c>
      <c r="T15" s="121">
        <v>1185</v>
      </c>
      <c r="U15" s="121"/>
      <c r="V15" s="121">
        <v>1955</v>
      </c>
      <c r="W15" s="121">
        <v>945</v>
      </c>
      <c r="X15" s="121">
        <v>1010</v>
      </c>
      <c r="Y15" s="121"/>
      <c r="Z15" s="121">
        <v>149</v>
      </c>
      <c r="AA15" s="121">
        <v>57</v>
      </c>
      <c r="AB15" s="121">
        <v>92</v>
      </c>
    </row>
    <row r="16" spans="1:32" ht="15" customHeight="1" x14ac:dyDescent="0.25">
      <c r="A16" s="110" t="s">
        <v>82</v>
      </c>
      <c r="B16" s="121">
        <v>12272</v>
      </c>
      <c r="C16" s="121">
        <v>5936</v>
      </c>
      <c r="D16" s="121">
        <v>6336</v>
      </c>
      <c r="E16" s="121"/>
      <c r="F16" s="121">
        <v>3626</v>
      </c>
      <c r="G16" s="121">
        <v>1842</v>
      </c>
      <c r="H16" s="121">
        <v>1784</v>
      </c>
      <c r="I16" s="121"/>
      <c r="J16" s="121">
        <v>2783</v>
      </c>
      <c r="K16" s="121">
        <v>1345</v>
      </c>
      <c r="L16" s="121">
        <v>1438</v>
      </c>
      <c r="M16" s="121"/>
      <c r="N16" s="121">
        <v>2529</v>
      </c>
      <c r="O16" s="121">
        <v>1247</v>
      </c>
      <c r="P16" s="121">
        <v>1282</v>
      </c>
      <c r="Q16" s="121"/>
      <c r="R16" s="121">
        <v>1948</v>
      </c>
      <c r="S16" s="121">
        <v>891</v>
      </c>
      <c r="T16" s="121">
        <v>1057</v>
      </c>
      <c r="U16" s="121"/>
      <c r="V16" s="121">
        <v>1386</v>
      </c>
      <c r="W16" s="121">
        <v>611</v>
      </c>
      <c r="X16" s="121">
        <v>775</v>
      </c>
      <c r="Y16" s="121"/>
      <c r="Z16" s="121">
        <v>0</v>
      </c>
      <c r="AA16" s="121">
        <v>0</v>
      </c>
      <c r="AB16" s="121">
        <v>0</v>
      </c>
    </row>
    <row r="17" spans="1:28" ht="15" customHeight="1" x14ac:dyDescent="0.25">
      <c r="A17" s="110" t="s">
        <v>83</v>
      </c>
      <c r="B17" s="121">
        <v>3166</v>
      </c>
      <c r="C17" s="121">
        <v>1590</v>
      </c>
      <c r="D17" s="121">
        <v>1576</v>
      </c>
      <c r="E17" s="121"/>
      <c r="F17" s="121">
        <v>735</v>
      </c>
      <c r="G17" s="121">
        <v>394</v>
      </c>
      <c r="H17" s="121">
        <v>341</v>
      </c>
      <c r="I17" s="121"/>
      <c r="J17" s="121">
        <v>688</v>
      </c>
      <c r="K17" s="121">
        <v>365</v>
      </c>
      <c r="L17" s="121">
        <v>323</v>
      </c>
      <c r="M17" s="121"/>
      <c r="N17" s="121">
        <v>606</v>
      </c>
      <c r="O17" s="121">
        <v>297</v>
      </c>
      <c r="P17" s="121">
        <v>309</v>
      </c>
      <c r="Q17" s="121"/>
      <c r="R17" s="121">
        <v>635</v>
      </c>
      <c r="S17" s="121">
        <v>299</v>
      </c>
      <c r="T17" s="121">
        <v>336</v>
      </c>
      <c r="U17" s="121"/>
      <c r="V17" s="121">
        <v>493</v>
      </c>
      <c r="W17" s="121">
        <v>230</v>
      </c>
      <c r="X17" s="121">
        <v>263</v>
      </c>
      <c r="Y17" s="121"/>
      <c r="Z17" s="121">
        <v>9</v>
      </c>
      <c r="AA17" s="121">
        <v>5</v>
      </c>
      <c r="AB17" s="121">
        <v>4</v>
      </c>
    </row>
    <row r="18" spans="1:28" ht="15" customHeight="1" x14ac:dyDescent="0.25">
      <c r="A18" s="110" t="s">
        <v>84</v>
      </c>
      <c r="B18" s="121">
        <v>7487</v>
      </c>
      <c r="C18" s="121">
        <v>3734</v>
      </c>
      <c r="D18" s="121">
        <v>3753</v>
      </c>
      <c r="E18" s="121"/>
      <c r="F18" s="121">
        <v>1851</v>
      </c>
      <c r="G18" s="121">
        <v>983</v>
      </c>
      <c r="H18" s="121">
        <v>868</v>
      </c>
      <c r="I18" s="121"/>
      <c r="J18" s="121">
        <v>1714</v>
      </c>
      <c r="K18" s="121">
        <v>852</v>
      </c>
      <c r="L18" s="121">
        <v>862</v>
      </c>
      <c r="M18" s="121"/>
      <c r="N18" s="121">
        <v>1391</v>
      </c>
      <c r="O18" s="121">
        <v>699</v>
      </c>
      <c r="P18" s="121">
        <v>692</v>
      </c>
      <c r="Q18" s="121"/>
      <c r="R18" s="121">
        <v>1328</v>
      </c>
      <c r="S18" s="121">
        <v>636</v>
      </c>
      <c r="T18" s="121">
        <v>692</v>
      </c>
      <c r="U18" s="121"/>
      <c r="V18" s="121">
        <v>1203</v>
      </c>
      <c r="W18" s="121">
        <v>564</v>
      </c>
      <c r="X18" s="121">
        <v>639</v>
      </c>
      <c r="Y18" s="121"/>
      <c r="Z18" s="121">
        <v>0</v>
      </c>
      <c r="AA18" s="121">
        <v>0</v>
      </c>
      <c r="AB18" s="121">
        <v>0</v>
      </c>
    </row>
    <row r="19" spans="1:28" ht="15" customHeight="1" x14ac:dyDescent="0.25">
      <c r="A19" s="110" t="s">
        <v>85</v>
      </c>
      <c r="B19" s="121">
        <v>1668</v>
      </c>
      <c r="C19" s="121">
        <v>834</v>
      </c>
      <c r="D19" s="121">
        <v>834</v>
      </c>
      <c r="E19" s="121"/>
      <c r="F19" s="121">
        <v>359</v>
      </c>
      <c r="G19" s="121">
        <v>189</v>
      </c>
      <c r="H19" s="121">
        <v>170</v>
      </c>
      <c r="I19" s="121"/>
      <c r="J19" s="121">
        <v>315</v>
      </c>
      <c r="K19" s="121">
        <v>162</v>
      </c>
      <c r="L19" s="121">
        <v>153</v>
      </c>
      <c r="M19" s="121"/>
      <c r="N19" s="121">
        <v>292</v>
      </c>
      <c r="O19" s="121">
        <v>147</v>
      </c>
      <c r="P19" s="121">
        <v>145</v>
      </c>
      <c r="Q19" s="121"/>
      <c r="R19" s="121">
        <v>365</v>
      </c>
      <c r="S19" s="121">
        <v>180</v>
      </c>
      <c r="T19" s="121">
        <v>185</v>
      </c>
      <c r="U19" s="121"/>
      <c r="V19" s="121">
        <v>318</v>
      </c>
      <c r="W19" s="121">
        <v>145</v>
      </c>
      <c r="X19" s="121">
        <v>173</v>
      </c>
      <c r="Y19" s="121"/>
      <c r="Z19" s="121">
        <v>19</v>
      </c>
      <c r="AA19" s="121">
        <v>11</v>
      </c>
      <c r="AB19" s="121">
        <v>8</v>
      </c>
    </row>
    <row r="20" spans="1:28" ht="15" customHeight="1" x14ac:dyDescent="0.25">
      <c r="A20" s="110" t="s">
        <v>86</v>
      </c>
      <c r="B20" s="121">
        <v>20182</v>
      </c>
      <c r="C20" s="121">
        <v>9945</v>
      </c>
      <c r="D20" s="121">
        <v>10237</v>
      </c>
      <c r="E20" s="121"/>
      <c r="F20" s="121">
        <v>5323</v>
      </c>
      <c r="G20" s="121">
        <v>2764</v>
      </c>
      <c r="H20" s="121">
        <v>2559</v>
      </c>
      <c r="I20" s="121"/>
      <c r="J20" s="121">
        <v>4579</v>
      </c>
      <c r="K20" s="121">
        <v>2322</v>
      </c>
      <c r="L20" s="121">
        <v>2257</v>
      </c>
      <c r="M20" s="121"/>
      <c r="N20" s="121">
        <v>3834</v>
      </c>
      <c r="O20" s="121">
        <v>1798</v>
      </c>
      <c r="P20" s="121">
        <v>2036</v>
      </c>
      <c r="Q20" s="121"/>
      <c r="R20" s="121">
        <v>3545</v>
      </c>
      <c r="S20" s="121">
        <v>1729</v>
      </c>
      <c r="T20" s="121">
        <v>1816</v>
      </c>
      <c r="U20" s="121"/>
      <c r="V20" s="121">
        <v>2837</v>
      </c>
      <c r="W20" s="121">
        <v>1308</v>
      </c>
      <c r="X20" s="121">
        <v>1529</v>
      </c>
      <c r="Y20" s="121"/>
      <c r="Z20" s="121">
        <v>64</v>
      </c>
      <c r="AA20" s="121">
        <v>24</v>
      </c>
      <c r="AB20" s="121">
        <v>40</v>
      </c>
    </row>
    <row r="21" spans="1:28" ht="15" customHeight="1" x14ac:dyDescent="0.25">
      <c r="A21" s="110" t="s">
        <v>87</v>
      </c>
      <c r="B21" s="121">
        <v>9719</v>
      </c>
      <c r="C21" s="121">
        <v>4739</v>
      </c>
      <c r="D21" s="121">
        <v>4980</v>
      </c>
      <c r="E21" s="121"/>
      <c r="F21" s="121">
        <v>2336</v>
      </c>
      <c r="G21" s="121">
        <v>1171</v>
      </c>
      <c r="H21" s="121">
        <v>1165</v>
      </c>
      <c r="I21" s="121"/>
      <c r="J21" s="121">
        <v>2014</v>
      </c>
      <c r="K21" s="121">
        <v>1006</v>
      </c>
      <c r="L21" s="121">
        <v>1008</v>
      </c>
      <c r="M21" s="121"/>
      <c r="N21" s="121">
        <v>1670</v>
      </c>
      <c r="O21" s="121">
        <v>787</v>
      </c>
      <c r="P21" s="121">
        <v>883</v>
      </c>
      <c r="Q21" s="121"/>
      <c r="R21" s="121">
        <v>1961</v>
      </c>
      <c r="S21" s="121">
        <v>953</v>
      </c>
      <c r="T21" s="121">
        <v>1008</v>
      </c>
      <c r="U21" s="121"/>
      <c r="V21" s="121">
        <v>1694</v>
      </c>
      <c r="W21" s="121">
        <v>805</v>
      </c>
      <c r="X21" s="121">
        <v>889</v>
      </c>
      <c r="Y21" s="121"/>
      <c r="Z21" s="121">
        <v>44</v>
      </c>
      <c r="AA21" s="121">
        <v>17</v>
      </c>
      <c r="AB21" s="121">
        <v>27</v>
      </c>
    </row>
    <row r="22" spans="1:28" ht="15" customHeight="1" x14ac:dyDescent="0.25">
      <c r="A22" s="110" t="s">
        <v>88</v>
      </c>
      <c r="B22" s="121">
        <v>8861</v>
      </c>
      <c r="C22" s="121">
        <v>4412</v>
      </c>
      <c r="D22" s="121">
        <v>4449</v>
      </c>
      <c r="E22" s="121"/>
      <c r="F22" s="121">
        <v>2337</v>
      </c>
      <c r="G22" s="121">
        <v>1217</v>
      </c>
      <c r="H22" s="121">
        <v>1120</v>
      </c>
      <c r="I22" s="121"/>
      <c r="J22" s="121">
        <v>2046</v>
      </c>
      <c r="K22" s="121">
        <v>1022</v>
      </c>
      <c r="L22" s="121">
        <v>1024</v>
      </c>
      <c r="M22" s="121"/>
      <c r="N22" s="121">
        <v>1669</v>
      </c>
      <c r="O22" s="121">
        <v>837</v>
      </c>
      <c r="P22" s="121">
        <v>832</v>
      </c>
      <c r="Q22" s="121"/>
      <c r="R22" s="121">
        <v>1515</v>
      </c>
      <c r="S22" s="121">
        <v>764</v>
      </c>
      <c r="T22" s="121">
        <v>751</v>
      </c>
      <c r="U22" s="121"/>
      <c r="V22" s="121">
        <v>1294</v>
      </c>
      <c r="W22" s="121">
        <v>572</v>
      </c>
      <c r="X22" s="121">
        <v>722</v>
      </c>
      <c r="Y22" s="121"/>
      <c r="Z22" s="121">
        <v>0</v>
      </c>
      <c r="AA22" s="121">
        <v>0</v>
      </c>
      <c r="AB22" s="121">
        <v>0</v>
      </c>
    </row>
    <row r="23" spans="1:28" ht="15" customHeight="1" x14ac:dyDescent="0.25">
      <c r="A23" s="110" t="s">
        <v>89</v>
      </c>
      <c r="B23" s="121">
        <v>3216</v>
      </c>
      <c r="C23" s="121">
        <v>1599</v>
      </c>
      <c r="D23" s="121">
        <v>1617</v>
      </c>
      <c r="E23" s="121"/>
      <c r="F23" s="121">
        <v>943</v>
      </c>
      <c r="G23" s="121">
        <v>509</v>
      </c>
      <c r="H23" s="121">
        <v>434</v>
      </c>
      <c r="I23" s="121"/>
      <c r="J23" s="121">
        <v>716</v>
      </c>
      <c r="K23" s="121">
        <v>356</v>
      </c>
      <c r="L23" s="121">
        <v>360</v>
      </c>
      <c r="M23" s="121"/>
      <c r="N23" s="121">
        <v>571</v>
      </c>
      <c r="O23" s="121">
        <v>258</v>
      </c>
      <c r="P23" s="121">
        <v>313</v>
      </c>
      <c r="Q23" s="121"/>
      <c r="R23" s="121">
        <v>571</v>
      </c>
      <c r="S23" s="121">
        <v>284</v>
      </c>
      <c r="T23" s="121">
        <v>287</v>
      </c>
      <c r="U23" s="121"/>
      <c r="V23" s="121">
        <v>415</v>
      </c>
      <c r="W23" s="121">
        <v>192</v>
      </c>
      <c r="X23" s="121">
        <v>223</v>
      </c>
      <c r="Y23" s="121"/>
      <c r="Z23" s="121">
        <v>0</v>
      </c>
      <c r="AA23" s="121">
        <v>0</v>
      </c>
      <c r="AB23" s="121">
        <v>0</v>
      </c>
    </row>
    <row r="24" spans="1:28" ht="15" customHeight="1" x14ac:dyDescent="0.25">
      <c r="A24" s="157" t="s">
        <v>90</v>
      </c>
      <c r="B24" s="121">
        <v>19029</v>
      </c>
      <c r="C24" s="121">
        <v>9549</v>
      </c>
      <c r="D24" s="121">
        <v>9480</v>
      </c>
      <c r="E24" s="121"/>
      <c r="F24" s="121">
        <v>5497</v>
      </c>
      <c r="G24" s="121">
        <v>2917</v>
      </c>
      <c r="H24" s="121">
        <v>2580</v>
      </c>
      <c r="I24" s="121"/>
      <c r="J24" s="121">
        <v>4211</v>
      </c>
      <c r="K24" s="121">
        <v>2138</v>
      </c>
      <c r="L24" s="121">
        <v>2073</v>
      </c>
      <c r="M24" s="121"/>
      <c r="N24" s="121">
        <v>3557</v>
      </c>
      <c r="O24" s="121">
        <v>1732</v>
      </c>
      <c r="P24" s="121">
        <v>1825</v>
      </c>
      <c r="Q24" s="121"/>
      <c r="R24" s="121">
        <v>3226</v>
      </c>
      <c r="S24" s="121">
        <v>1611</v>
      </c>
      <c r="T24" s="121">
        <v>1615</v>
      </c>
      <c r="U24" s="121"/>
      <c r="V24" s="121">
        <v>2525</v>
      </c>
      <c r="W24" s="121">
        <v>1142</v>
      </c>
      <c r="X24" s="121">
        <v>1383</v>
      </c>
      <c r="Y24" s="121"/>
      <c r="Z24" s="121">
        <v>13</v>
      </c>
      <c r="AA24" s="121">
        <v>9</v>
      </c>
      <c r="AB24" s="121">
        <v>4</v>
      </c>
    </row>
    <row r="25" spans="1:28" ht="15" customHeight="1" x14ac:dyDescent="0.25">
      <c r="A25" s="110" t="s">
        <v>91</v>
      </c>
      <c r="B25" s="121">
        <v>5112</v>
      </c>
      <c r="C25" s="121">
        <v>2580</v>
      </c>
      <c r="D25" s="121">
        <v>2532</v>
      </c>
      <c r="E25" s="121"/>
      <c r="F25" s="121">
        <v>1286</v>
      </c>
      <c r="G25" s="121">
        <v>657</v>
      </c>
      <c r="H25" s="121">
        <v>629</v>
      </c>
      <c r="I25" s="121"/>
      <c r="J25" s="121">
        <v>1063</v>
      </c>
      <c r="K25" s="121">
        <v>556</v>
      </c>
      <c r="L25" s="121">
        <v>507</v>
      </c>
      <c r="M25" s="121"/>
      <c r="N25" s="121">
        <v>948</v>
      </c>
      <c r="O25" s="121">
        <v>499</v>
      </c>
      <c r="P25" s="121">
        <v>449</v>
      </c>
      <c r="Q25" s="121"/>
      <c r="R25" s="121">
        <v>1051</v>
      </c>
      <c r="S25" s="121">
        <v>530</v>
      </c>
      <c r="T25" s="121">
        <v>521</v>
      </c>
      <c r="U25" s="121"/>
      <c r="V25" s="121">
        <v>764</v>
      </c>
      <c r="W25" s="121">
        <v>338</v>
      </c>
      <c r="X25" s="121">
        <v>426</v>
      </c>
      <c r="Y25" s="121"/>
      <c r="Z25" s="121">
        <v>0</v>
      </c>
      <c r="AA25" s="121">
        <v>0</v>
      </c>
      <c r="AB25" s="121">
        <v>0</v>
      </c>
    </row>
    <row r="26" spans="1:28" ht="15" customHeight="1" x14ac:dyDescent="0.25">
      <c r="A26" s="110" t="s">
        <v>92</v>
      </c>
      <c r="B26" s="121">
        <v>20806</v>
      </c>
      <c r="C26" s="121">
        <v>10358</v>
      </c>
      <c r="D26" s="121">
        <v>10448</v>
      </c>
      <c r="E26" s="121"/>
      <c r="F26" s="121">
        <v>5656</v>
      </c>
      <c r="G26" s="121">
        <v>2874</v>
      </c>
      <c r="H26" s="121">
        <v>2782</v>
      </c>
      <c r="I26" s="121"/>
      <c r="J26" s="121">
        <v>4620</v>
      </c>
      <c r="K26" s="121">
        <v>2349</v>
      </c>
      <c r="L26" s="121">
        <v>2271</v>
      </c>
      <c r="M26" s="121"/>
      <c r="N26" s="121">
        <v>3928</v>
      </c>
      <c r="O26" s="121">
        <v>1973</v>
      </c>
      <c r="P26" s="121">
        <v>1955</v>
      </c>
      <c r="Q26" s="121"/>
      <c r="R26" s="121">
        <v>3726</v>
      </c>
      <c r="S26" s="121">
        <v>1781</v>
      </c>
      <c r="T26" s="121">
        <v>1945</v>
      </c>
      <c r="U26" s="121"/>
      <c r="V26" s="121">
        <v>2876</v>
      </c>
      <c r="W26" s="121">
        <v>1381</v>
      </c>
      <c r="X26" s="121">
        <v>1495</v>
      </c>
      <c r="Y26" s="121"/>
      <c r="Z26" s="121">
        <v>0</v>
      </c>
      <c r="AA26" s="121">
        <v>0</v>
      </c>
      <c r="AB26" s="121">
        <v>0</v>
      </c>
    </row>
    <row r="27" spans="1:28" ht="15" customHeight="1" x14ac:dyDescent="0.25">
      <c r="A27" s="110" t="s">
        <v>93</v>
      </c>
      <c r="B27" s="121">
        <v>2984</v>
      </c>
      <c r="C27" s="121">
        <v>1548</v>
      </c>
      <c r="D27" s="121">
        <v>1436</v>
      </c>
      <c r="E27" s="121"/>
      <c r="F27" s="121">
        <v>911</v>
      </c>
      <c r="G27" s="121">
        <v>465</v>
      </c>
      <c r="H27" s="121">
        <v>446</v>
      </c>
      <c r="I27" s="121"/>
      <c r="J27" s="121">
        <v>681</v>
      </c>
      <c r="K27" s="121">
        <v>382</v>
      </c>
      <c r="L27" s="121">
        <v>299</v>
      </c>
      <c r="M27" s="121"/>
      <c r="N27" s="121">
        <v>563</v>
      </c>
      <c r="O27" s="121">
        <v>285</v>
      </c>
      <c r="P27" s="121">
        <v>278</v>
      </c>
      <c r="Q27" s="121"/>
      <c r="R27" s="121">
        <v>449</v>
      </c>
      <c r="S27" s="121">
        <v>221</v>
      </c>
      <c r="T27" s="121">
        <v>228</v>
      </c>
      <c r="U27" s="121"/>
      <c r="V27" s="121">
        <v>380</v>
      </c>
      <c r="W27" s="121">
        <v>195</v>
      </c>
      <c r="X27" s="121">
        <v>185</v>
      </c>
      <c r="Y27" s="121"/>
      <c r="Z27" s="121">
        <v>0</v>
      </c>
      <c r="AA27" s="121">
        <v>0</v>
      </c>
      <c r="AB27" s="121">
        <v>0</v>
      </c>
    </row>
    <row r="28" spans="1:28" ht="15" customHeight="1" x14ac:dyDescent="0.25">
      <c r="A28" s="110" t="s">
        <v>94</v>
      </c>
      <c r="B28" s="121">
        <v>6254</v>
      </c>
      <c r="C28" s="121">
        <v>2955</v>
      </c>
      <c r="D28" s="121">
        <v>3299</v>
      </c>
      <c r="E28" s="121"/>
      <c r="F28" s="121">
        <v>1722</v>
      </c>
      <c r="G28" s="121">
        <v>841</v>
      </c>
      <c r="H28" s="121">
        <v>881</v>
      </c>
      <c r="I28" s="121"/>
      <c r="J28" s="121">
        <v>1281</v>
      </c>
      <c r="K28" s="121">
        <v>662</v>
      </c>
      <c r="L28" s="121">
        <v>619</v>
      </c>
      <c r="M28" s="121"/>
      <c r="N28" s="121">
        <v>1188</v>
      </c>
      <c r="O28" s="121">
        <v>550</v>
      </c>
      <c r="P28" s="121">
        <v>638</v>
      </c>
      <c r="Q28" s="121"/>
      <c r="R28" s="121">
        <v>1157</v>
      </c>
      <c r="S28" s="121">
        <v>511</v>
      </c>
      <c r="T28" s="121">
        <v>646</v>
      </c>
      <c r="U28" s="121"/>
      <c r="V28" s="121">
        <v>859</v>
      </c>
      <c r="W28" s="121">
        <v>371</v>
      </c>
      <c r="X28" s="121">
        <v>488</v>
      </c>
      <c r="Y28" s="121"/>
      <c r="Z28" s="121">
        <v>47</v>
      </c>
      <c r="AA28" s="121">
        <v>20</v>
      </c>
      <c r="AB28" s="121">
        <v>27</v>
      </c>
    </row>
    <row r="29" spans="1:28" ht="15" customHeight="1" x14ac:dyDescent="0.25">
      <c r="A29" s="110" t="s">
        <v>95</v>
      </c>
      <c r="B29" s="121">
        <v>2490</v>
      </c>
      <c r="C29" s="121">
        <v>1204</v>
      </c>
      <c r="D29" s="121">
        <v>1286</v>
      </c>
      <c r="E29" s="121"/>
      <c r="F29" s="121">
        <v>591</v>
      </c>
      <c r="G29" s="121">
        <v>291</v>
      </c>
      <c r="H29" s="121">
        <v>300</v>
      </c>
      <c r="I29" s="121"/>
      <c r="J29" s="121">
        <v>430</v>
      </c>
      <c r="K29" s="121">
        <v>207</v>
      </c>
      <c r="L29" s="121">
        <v>223</v>
      </c>
      <c r="M29" s="121"/>
      <c r="N29" s="121">
        <v>458</v>
      </c>
      <c r="O29" s="121">
        <v>230</v>
      </c>
      <c r="P29" s="121">
        <v>228</v>
      </c>
      <c r="Q29" s="121"/>
      <c r="R29" s="121">
        <v>499</v>
      </c>
      <c r="S29" s="121">
        <v>238</v>
      </c>
      <c r="T29" s="121">
        <v>261</v>
      </c>
      <c r="U29" s="121"/>
      <c r="V29" s="121">
        <v>512</v>
      </c>
      <c r="W29" s="121">
        <v>238</v>
      </c>
      <c r="X29" s="121">
        <v>274</v>
      </c>
      <c r="Y29" s="121"/>
      <c r="Z29" s="121">
        <v>0</v>
      </c>
      <c r="AA29" s="121">
        <v>0</v>
      </c>
      <c r="AB29" s="121">
        <v>0</v>
      </c>
    </row>
    <row r="30" spans="1:28" ht="15" customHeight="1" x14ac:dyDescent="0.25">
      <c r="A30" s="110" t="s">
        <v>96</v>
      </c>
      <c r="B30" s="121">
        <v>3882</v>
      </c>
      <c r="C30" s="121">
        <v>1905</v>
      </c>
      <c r="D30" s="121">
        <v>1977</v>
      </c>
      <c r="E30" s="121"/>
      <c r="F30" s="121">
        <v>961</v>
      </c>
      <c r="G30" s="121">
        <v>499</v>
      </c>
      <c r="H30" s="121">
        <v>462</v>
      </c>
      <c r="I30" s="121"/>
      <c r="J30" s="121">
        <v>800</v>
      </c>
      <c r="K30" s="121">
        <v>395</v>
      </c>
      <c r="L30" s="121">
        <v>405</v>
      </c>
      <c r="M30" s="121"/>
      <c r="N30" s="121">
        <v>714</v>
      </c>
      <c r="O30" s="121">
        <v>347</v>
      </c>
      <c r="P30" s="121">
        <v>367</v>
      </c>
      <c r="Q30" s="121"/>
      <c r="R30" s="121">
        <v>717</v>
      </c>
      <c r="S30" s="121">
        <v>336</v>
      </c>
      <c r="T30" s="121">
        <v>381</v>
      </c>
      <c r="U30" s="121"/>
      <c r="V30" s="121">
        <v>672</v>
      </c>
      <c r="W30" s="121">
        <v>321</v>
      </c>
      <c r="X30" s="121">
        <v>351</v>
      </c>
      <c r="Y30" s="121"/>
      <c r="Z30" s="121">
        <v>18</v>
      </c>
      <c r="AA30" s="121">
        <v>7</v>
      </c>
      <c r="AB30" s="121">
        <v>11</v>
      </c>
    </row>
    <row r="31" spans="1:28" ht="15" customHeight="1" x14ac:dyDescent="0.25">
      <c r="A31" s="110" t="s">
        <v>97</v>
      </c>
      <c r="B31" s="121">
        <v>2936</v>
      </c>
      <c r="C31" s="121">
        <v>1481</v>
      </c>
      <c r="D31" s="121">
        <v>1455</v>
      </c>
      <c r="E31" s="121"/>
      <c r="F31" s="121">
        <v>685</v>
      </c>
      <c r="G31" s="121">
        <v>348</v>
      </c>
      <c r="H31" s="121">
        <v>337</v>
      </c>
      <c r="I31" s="121"/>
      <c r="J31" s="121">
        <v>623</v>
      </c>
      <c r="K31" s="121">
        <v>332</v>
      </c>
      <c r="L31" s="121">
        <v>291</v>
      </c>
      <c r="M31" s="121"/>
      <c r="N31" s="121">
        <v>527</v>
      </c>
      <c r="O31" s="121">
        <v>251</v>
      </c>
      <c r="P31" s="121">
        <v>276</v>
      </c>
      <c r="Q31" s="121"/>
      <c r="R31" s="121">
        <v>546</v>
      </c>
      <c r="S31" s="121">
        <v>292</v>
      </c>
      <c r="T31" s="121">
        <v>254</v>
      </c>
      <c r="U31" s="121"/>
      <c r="V31" s="121">
        <v>555</v>
      </c>
      <c r="W31" s="121">
        <v>258</v>
      </c>
      <c r="X31" s="121">
        <v>297</v>
      </c>
      <c r="Y31" s="121"/>
      <c r="Z31" s="121">
        <v>0</v>
      </c>
      <c r="AA31" s="121">
        <v>0</v>
      </c>
      <c r="AB31" s="121">
        <v>0</v>
      </c>
    </row>
    <row r="32" spans="1:28" ht="15" customHeight="1" x14ac:dyDescent="0.25">
      <c r="A32" s="110" t="s">
        <v>98</v>
      </c>
      <c r="B32" s="121">
        <v>7381</v>
      </c>
      <c r="C32" s="121">
        <v>3615</v>
      </c>
      <c r="D32" s="121">
        <v>3766</v>
      </c>
      <c r="E32" s="121"/>
      <c r="F32" s="121">
        <v>2096</v>
      </c>
      <c r="G32" s="121">
        <v>1072</v>
      </c>
      <c r="H32" s="121">
        <v>1024</v>
      </c>
      <c r="I32" s="121"/>
      <c r="J32" s="121">
        <v>1678</v>
      </c>
      <c r="K32" s="121">
        <v>848</v>
      </c>
      <c r="L32" s="121">
        <v>830</v>
      </c>
      <c r="M32" s="121"/>
      <c r="N32" s="121">
        <v>1250</v>
      </c>
      <c r="O32" s="121">
        <v>637</v>
      </c>
      <c r="P32" s="121">
        <v>613</v>
      </c>
      <c r="Q32" s="121"/>
      <c r="R32" s="121">
        <v>1363</v>
      </c>
      <c r="S32" s="121">
        <v>631</v>
      </c>
      <c r="T32" s="121">
        <v>732</v>
      </c>
      <c r="U32" s="121"/>
      <c r="V32" s="121">
        <v>988</v>
      </c>
      <c r="W32" s="121">
        <v>425</v>
      </c>
      <c r="X32" s="121">
        <v>563</v>
      </c>
      <c r="Y32" s="121"/>
      <c r="Z32" s="121">
        <v>6</v>
      </c>
      <c r="AA32" s="121">
        <v>2</v>
      </c>
      <c r="AB32" s="121">
        <v>4</v>
      </c>
    </row>
    <row r="33" spans="1:28" ht="15" customHeight="1" x14ac:dyDescent="0.25">
      <c r="A33" s="110" t="s">
        <v>99</v>
      </c>
      <c r="B33" s="121">
        <v>4439</v>
      </c>
      <c r="C33" s="121">
        <v>2180</v>
      </c>
      <c r="D33" s="121">
        <v>2259</v>
      </c>
      <c r="E33" s="121"/>
      <c r="F33" s="121">
        <v>1118</v>
      </c>
      <c r="G33" s="121">
        <v>571</v>
      </c>
      <c r="H33" s="121">
        <v>547</v>
      </c>
      <c r="I33" s="121"/>
      <c r="J33" s="121">
        <v>1029</v>
      </c>
      <c r="K33" s="121">
        <v>503</v>
      </c>
      <c r="L33" s="121">
        <v>526</v>
      </c>
      <c r="M33" s="121"/>
      <c r="N33" s="121">
        <v>801</v>
      </c>
      <c r="O33" s="121">
        <v>427</v>
      </c>
      <c r="P33" s="121">
        <v>374</v>
      </c>
      <c r="Q33" s="121"/>
      <c r="R33" s="121">
        <v>825</v>
      </c>
      <c r="S33" s="121">
        <v>382</v>
      </c>
      <c r="T33" s="121">
        <v>443</v>
      </c>
      <c r="U33" s="121"/>
      <c r="V33" s="121">
        <v>666</v>
      </c>
      <c r="W33" s="121">
        <v>297</v>
      </c>
      <c r="X33" s="121">
        <v>369</v>
      </c>
      <c r="Y33" s="121"/>
      <c r="Z33" s="121">
        <v>0</v>
      </c>
      <c r="AA33" s="121">
        <v>0</v>
      </c>
      <c r="AB33" s="121">
        <v>0</v>
      </c>
    </row>
    <row r="34" spans="1:28" ht="15" customHeight="1" x14ac:dyDescent="0.25">
      <c r="A34" s="110" t="s">
        <v>100</v>
      </c>
      <c r="B34" s="121">
        <v>953</v>
      </c>
      <c r="C34" s="121">
        <v>474</v>
      </c>
      <c r="D34" s="121">
        <v>479</v>
      </c>
      <c r="E34" s="121"/>
      <c r="F34" s="121">
        <v>238</v>
      </c>
      <c r="G34" s="121">
        <v>116</v>
      </c>
      <c r="H34" s="121">
        <v>122</v>
      </c>
      <c r="I34" s="121"/>
      <c r="J34" s="121">
        <v>199</v>
      </c>
      <c r="K34" s="121">
        <v>104</v>
      </c>
      <c r="L34" s="121">
        <v>95</v>
      </c>
      <c r="M34" s="121"/>
      <c r="N34" s="121">
        <v>187</v>
      </c>
      <c r="O34" s="121">
        <v>102</v>
      </c>
      <c r="P34" s="121">
        <v>85</v>
      </c>
      <c r="Q34" s="121"/>
      <c r="R34" s="121">
        <v>179</v>
      </c>
      <c r="S34" s="121">
        <v>89</v>
      </c>
      <c r="T34" s="121">
        <v>90</v>
      </c>
      <c r="U34" s="121"/>
      <c r="V34" s="121">
        <v>150</v>
      </c>
      <c r="W34" s="121">
        <v>63</v>
      </c>
      <c r="X34" s="121">
        <v>87</v>
      </c>
      <c r="Y34" s="121"/>
      <c r="Z34" s="121">
        <v>0</v>
      </c>
      <c r="AA34" s="121">
        <v>0</v>
      </c>
      <c r="AB34" s="121">
        <v>0</v>
      </c>
    </row>
    <row r="35" spans="1:28" ht="15" customHeight="1" x14ac:dyDescent="0.25">
      <c r="A35" s="110" t="s">
        <v>101</v>
      </c>
      <c r="B35" s="121">
        <v>4079</v>
      </c>
      <c r="C35" s="121">
        <v>2039</v>
      </c>
      <c r="D35" s="121">
        <v>2040</v>
      </c>
      <c r="E35" s="121"/>
      <c r="F35" s="121">
        <v>1103</v>
      </c>
      <c r="G35" s="121">
        <v>567</v>
      </c>
      <c r="H35" s="121">
        <v>536</v>
      </c>
      <c r="I35" s="121"/>
      <c r="J35" s="121">
        <v>953</v>
      </c>
      <c r="K35" s="121">
        <v>507</v>
      </c>
      <c r="L35" s="121">
        <v>446</v>
      </c>
      <c r="M35" s="121"/>
      <c r="N35" s="121">
        <v>799</v>
      </c>
      <c r="O35" s="121">
        <v>397</v>
      </c>
      <c r="P35" s="121">
        <v>402</v>
      </c>
      <c r="Q35" s="121"/>
      <c r="R35" s="121">
        <v>691</v>
      </c>
      <c r="S35" s="121">
        <v>324</v>
      </c>
      <c r="T35" s="121">
        <v>367</v>
      </c>
      <c r="U35" s="121"/>
      <c r="V35" s="121">
        <v>533</v>
      </c>
      <c r="W35" s="121">
        <v>244</v>
      </c>
      <c r="X35" s="121">
        <v>289</v>
      </c>
      <c r="Y35" s="121"/>
      <c r="Z35" s="121">
        <v>0</v>
      </c>
      <c r="AA35" s="121">
        <v>0</v>
      </c>
      <c r="AB35" s="121">
        <v>0</v>
      </c>
    </row>
    <row r="36" spans="1:28" ht="15" customHeight="1" x14ac:dyDescent="0.25">
      <c r="A36" s="110" t="s">
        <v>102</v>
      </c>
      <c r="B36" s="121">
        <v>496</v>
      </c>
      <c r="C36" s="121">
        <v>229</v>
      </c>
      <c r="D36" s="121">
        <v>267</v>
      </c>
      <c r="E36" s="121"/>
      <c r="F36" s="121">
        <v>135</v>
      </c>
      <c r="G36" s="121">
        <v>67</v>
      </c>
      <c r="H36" s="121">
        <v>68</v>
      </c>
      <c r="I36" s="121"/>
      <c r="J36" s="121">
        <v>127</v>
      </c>
      <c r="K36" s="121">
        <v>64</v>
      </c>
      <c r="L36" s="121">
        <v>63</v>
      </c>
      <c r="M36" s="121"/>
      <c r="N36" s="121">
        <v>82</v>
      </c>
      <c r="O36" s="121">
        <v>43</v>
      </c>
      <c r="P36" s="121">
        <v>39</v>
      </c>
      <c r="Q36" s="121"/>
      <c r="R36" s="121">
        <v>83</v>
      </c>
      <c r="S36" s="121">
        <v>35</v>
      </c>
      <c r="T36" s="121">
        <v>48</v>
      </c>
      <c r="U36" s="121"/>
      <c r="V36" s="121">
        <v>69</v>
      </c>
      <c r="W36" s="121">
        <v>20</v>
      </c>
      <c r="X36" s="121">
        <v>49</v>
      </c>
      <c r="Y36" s="121"/>
      <c r="Z36" s="121">
        <v>0</v>
      </c>
      <c r="AA36" s="121">
        <v>0</v>
      </c>
      <c r="AB36" s="121">
        <v>0</v>
      </c>
    </row>
    <row r="37" spans="1:28" ht="15" customHeight="1" x14ac:dyDescent="0.25">
      <c r="A37" s="110" t="s">
        <v>103</v>
      </c>
      <c r="B37" s="121">
        <v>8652</v>
      </c>
      <c r="C37" s="121">
        <v>4292</v>
      </c>
      <c r="D37" s="121">
        <v>4360</v>
      </c>
      <c r="E37" s="121"/>
      <c r="F37" s="121">
        <v>2529</v>
      </c>
      <c r="G37" s="121">
        <v>1339</v>
      </c>
      <c r="H37" s="121">
        <v>1190</v>
      </c>
      <c r="I37" s="121"/>
      <c r="J37" s="121">
        <v>1935</v>
      </c>
      <c r="K37" s="121">
        <v>979</v>
      </c>
      <c r="L37" s="121">
        <v>956</v>
      </c>
      <c r="M37" s="121"/>
      <c r="N37" s="121">
        <v>1513</v>
      </c>
      <c r="O37" s="121">
        <v>730</v>
      </c>
      <c r="P37" s="121">
        <v>783</v>
      </c>
      <c r="Q37" s="121"/>
      <c r="R37" s="121">
        <v>1462</v>
      </c>
      <c r="S37" s="121">
        <v>662</v>
      </c>
      <c r="T37" s="121">
        <v>800</v>
      </c>
      <c r="U37" s="121"/>
      <c r="V37" s="121">
        <v>1213</v>
      </c>
      <c r="W37" s="121">
        <v>582</v>
      </c>
      <c r="X37" s="121">
        <v>631</v>
      </c>
      <c r="Y37" s="121"/>
      <c r="Z37" s="121">
        <v>0</v>
      </c>
      <c r="AA37" s="121">
        <v>0</v>
      </c>
      <c r="AB37" s="121">
        <v>0</v>
      </c>
    </row>
    <row r="38" spans="1:28" ht="15" customHeight="1" x14ac:dyDescent="0.25">
      <c r="A38" s="110" t="s">
        <v>104</v>
      </c>
      <c r="B38" s="121">
        <v>8225</v>
      </c>
      <c r="C38" s="121">
        <v>4015</v>
      </c>
      <c r="D38" s="121">
        <v>4210</v>
      </c>
      <c r="E38" s="121"/>
      <c r="F38" s="121">
        <v>2144</v>
      </c>
      <c r="G38" s="121">
        <v>1108</v>
      </c>
      <c r="H38" s="121">
        <v>1036</v>
      </c>
      <c r="I38" s="121"/>
      <c r="J38" s="121">
        <v>1830</v>
      </c>
      <c r="K38" s="121">
        <v>918</v>
      </c>
      <c r="L38" s="121">
        <v>912</v>
      </c>
      <c r="M38" s="121"/>
      <c r="N38" s="121">
        <v>1557</v>
      </c>
      <c r="O38" s="121">
        <v>742</v>
      </c>
      <c r="P38" s="121">
        <v>815</v>
      </c>
      <c r="Q38" s="121"/>
      <c r="R38" s="121">
        <v>1549</v>
      </c>
      <c r="S38" s="121">
        <v>731</v>
      </c>
      <c r="T38" s="121">
        <v>818</v>
      </c>
      <c r="U38" s="121"/>
      <c r="V38" s="121">
        <v>1116</v>
      </c>
      <c r="W38" s="121">
        <v>501</v>
      </c>
      <c r="X38" s="121">
        <v>615</v>
      </c>
      <c r="Y38" s="121"/>
      <c r="Z38" s="121">
        <v>29</v>
      </c>
      <c r="AA38" s="121">
        <v>15</v>
      </c>
      <c r="AB38" s="121">
        <v>14</v>
      </c>
    </row>
    <row r="39" spans="1:28" ht="15" customHeight="1" thickBot="1" x14ac:dyDescent="0.3">
      <c r="A39" s="125" t="s">
        <v>105</v>
      </c>
      <c r="B39" s="123">
        <v>1115</v>
      </c>
      <c r="C39" s="123">
        <v>614</v>
      </c>
      <c r="D39" s="123">
        <v>501</v>
      </c>
      <c r="E39" s="123"/>
      <c r="F39" s="123">
        <v>353</v>
      </c>
      <c r="G39" s="123">
        <v>194</v>
      </c>
      <c r="H39" s="123">
        <v>159</v>
      </c>
      <c r="I39" s="123"/>
      <c r="J39" s="123">
        <v>265</v>
      </c>
      <c r="K39" s="123">
        <v>146</v>
      </c>
      <c r="L39" s="123">
        <v>119</v>
      </c>
      <c r="M39" s="123"/>
      <c r="N39" s="123">
        <v>193</v>
      </c>
      <c r="O39" s="123">
        <v>104</v>
      </c>
      <c r="P39" s="123">
        <v>89</v>
      </c>
      <c r="Q39" s="123"/>
      <c r="R39" s="123">
        <v>173</v>
      </c>
      <c r="S39" s="123">
        <v>99</v>
      </c>
      <c r="T39" s="123">
        <v>74</v>
      </c>
      <c r="U39" s="123"/>
      <c r="V39" s="123">
        <v>131</v>
      </c>
      <c r="W39" s="123">
        <v>71</v>
      </c>
      <c r="X39" s="123">
        <v>60</v>
      </c>
      <c r="Y39" s="123"/>
      <c r="Z39" s="123">
        <v>0</v>
      </c>
      <c r="AA39" s="123">
        <v>0</v>
      </c>
      <c r="AB39" s="123">
        <v>0</v>
      </c>
    </row>
    <row r="40" spans="1:28" ht="15" customHeight="1" x14ac:dyDescent="0.25">
      <c r="A40" s="303" t="s">
        <v>260</v>
      </c>
      <c r="B40" s="303"/>
      <c r="C40" s="303"/>
      <c r="D40" s="303"/>
      <c r="E40" s="303"/>
      <c r="F40" s="303"/>
      <c r="G40" s="303"/>
      <c r="H40" s="303"/>
      <c r="I40" s="303"/>
      <c r="J40" s="303"/>
      <c r="K40" s="303"/>
      <c r="L40" s="303"/>
      <c r="M40" s="303"/>
      <c r="N40" s="303"/>
      <c r="O40" s="303"/>
      <c r="P40" s="303"/>
      <c r="Q40" s="303"/>
      <c r="R40" s="303"/>
      <c r="S40" s="303"/>
      <c r="T40" s="303"/>
      <c r="U40" s="303"/>
      <c r="V40" s="303"/>
      <c r="W40" s="303"/>
      <c r="X40" s="303"/>
      <c r="Y40" s="303"/>
      <c r="Z40" s="303"/>
      <c r="AA40" s="303"/>
      <c r="AB40" s="303"/>
    </row>
    <row r="41" spans="1:28" ht="15" customHeight="1" x14ac:dyDescent="0.25">
      <c r="A41" s="304" t="s">
        <v>243</v>
      </c>
      <c r="B41" s="304"/>
      <c r="C41" s="304"/>
      <c r="D41" s="304"/>
      <c r="E41" s="304"/>
      <c r="F41" s="304"/>
      <c r="G41" s="304"/>
      <c r="H41" s="304"/>
      <c r="I41" s="304"/>
      <c r="J41" s="304"/>
      <c r="K41" s="304"/>
      <c r="L41" s="304"/>
      <c r="M41" s="304"/>
      <c r="N41" s="304"/>
      <c r="O41" s="304"/>
      <c r="P41" s="304"/>
      <c r="Q41" s="304"/>
      <c r="R41" s="304"/>
      <c r="S41" s="304"/>
      <c r="T41" s="304"/>
      <c r="U41" s="304"/>
      <c r="V41" s="304"/>
      <c r="W41" s="304"/>
      <c r="X41" s="304"/>
      <c r="Y41" s="304"/>
      <c r="Z41" s="304"/>
      <c r="AA41" s="304"/>
      <c r="AB41" s="304"/>
    </row>
  </sheetData>
  <mergeCells count="17">
    <mergeCell ref="A41:AB41"/>
    <mergeCell ref="A8:A9"/>
    <mergeCell ref="B8:D8"/>
    <mergeCell ref="F8:H8"/>
    <mergeCell ref="J8:L8"/>
    <mergeCell ref="N8:P8"/>
    <mergeCell ref="AE1:AF2"/>
    <mergeCell ref="R8:T8"/>
    <mergeCell ref="V8:X8"/>
    <mergeCell ref="Z8:AB8"/>
    <mergeCell ref="A40:AB40"/>
    <mergeCell ref="A6:AB6"/>
    <mergeCell ref="A1:AB1"/>
    <mergeCell ref="A2:AB2"/>
    <mergeCell ref="A3:AB3"/>
    <mergeCell ref="A4:AB4"/>
    <mergeCell ref="A5:AB5"/>
  </mergeCells>
  <hyperlinks>
    <hyperlink ref="AE1" r:id="rId1" location="INDICE!A1"/>
  </hyperlinks>
  <printOptions horizontalCentered="1"/>
  <pageMargins left="0.59055118110236227" right="0.59055118110236227" top="0.59055118110236227" bottom="0.98425196850393704" header="0" footer="0"/>
  <pageSetup scale="72" orientation="landscape" r:id="rId2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J178"/>
  <sheetViews>
    <sheetView zoomScaleNormal="100" zoomScaleSheetLayoutView="100" workbookViewId="0">
      <selection activeCell="A136" sqref="A136:AB136"/>
    </sheetView>
  </sheetViews>
  <sheetFormatPr baseColWidth="10" defaultRowHeight="15" customHeight="1" x14ac:dyDescent="0.2"/>
  <cols>
    <col min="1" max="1" width="19.28515625" style="104" customWidth="1"/>
    <col min="2" max="4" width="7.42578125" style="104" bestFit="1" customWidth="1"/>
    <col min="5" max="5" width="1.42578125" style="104" customWidth="1"/>
    <col min="6" max="8" width="7" style="104" bestFit="1" customWidth="1"/>
    <col min="9" max="9" width="1.42578125" style="104" customWidth="1"/>
    <col min="10" max="12" width="7" style="104" bestFit="1" customWidth="1"/>
    <col min="13" max="13" width="1.42578125" style="104" customWidth="1"/>
    <col min="14" max="16" width="7" style="104" bestFit="1" customWidth="1"/>
    <col min="17" max="17" width="1.42578125" style="104" customWidth="1"/>
    <col min="18" max="20" width="7" style="104" bestFit="1" customWidth="1"/>
    <col min="21" max="21" width="1.42578125" style="104" customWidth="1"/>
    <col min="22" max="24" width="7" style="104" bestFit="1" customWidth="1"/>
    <col min="25" max="25" width="1.42578125" style="104" customWidth="1"/>
    <col min="26" max="28" width="6" style="104" customWidth="1"/>
    <col min="29" max="29" width="2.140625" style="104" customWidth="1"/>
    <col min="30" max="30" width="17" style="104" customWidth="1"/>
    <col min="31" max="33" width="6.140625" style="104" customWidth="1"/>
    <col min="34" max="34" width="1.42578125" style="104" customWidth="1"/>
    <col min="35" max="37" width="6.140625" style="104" customWidth="1"/>
    <col min="38" max="38" width="1.42578125" style="104" customWidth="1"/>
    <col min="39" max="41" width="6.140625" style="104" customWidth="1"/>
    <col min="42" max="42" width="1.42578125" style="104" customWidth="1"/>
    <col min="43" max="45" width="6.140625" style="104" customWidth="1"/>
    <col min="46" max="46" width="1.42578125" style="104" customWidth="1"/>
    <col min="47" max="49" width="6.140625" style="104" customWidth="1"/>
    <col min="50" max="50" width="1.42578125" style="104" customWidth="1"/>
    <col min="51" max="53" width="6.140625" style="104" customWidth="1"/>
    <col min="54" max="54" width="1.42578125" style="104" customWidth="1"/>
    <col min="55" max="57" width="6.140625" style="104" customWidth="1"/>
    <col min="58" max="62" width="11.42578125" style="98"/>
    <col min="63" max="256" width="11.42578125" style="104"/>
    <col min="257" max="257" width="19.28515625" style="104" customWidth="1"/>
    <col min="258" max="260" width="7.42578125" style="104" bestFit="1" customWidth="1"/>
    <col min="261" max="261" width="1.42578125" style="104" customWidth="1"/>
    <col min="262" max="264" width="6.140625" style="104" customWidth="1"/>
    <col min="265" max="265" width="1.42578125" style="104" customWidth="1"/>
    <col min="266" max="268" width="6.140625" style="104" customWidth="1"/>
    <col min="269" max="269" width="1.42578125" style="104" customWidth="1"/>
    <col min="270" max="272" width="6.140625" style="104" customWidth="1"/>
    <col min="273" max="273" width="1.42578125" style="104" customWidth="1"/>
    <col min="274" max="276" width="6.140625" style="104" customWidth="1"/>
    <col min="277" max="277" width="1.42578125" style="104" customWidth="1"/>
    <col min="278" max="280" width="6.140625" style="104" customWidth="1"/>
    <col min="281" max="281" width="1.42578125" style="104" customWidth="1"/>
    <col min="282" max="284" width="6.140625" style="104" customWidth="1"/>
    <col min="285" max="285" width="2.140625" style="104" customWidth="1"/>
    <col min="286" max="286" width="17" style="104" customWidth="1"/>
    <col min="287" max="289" width="6.140625" style="104" customWidth="1"/>
    <col min="290" max="290" width="1.42578125" style="104" customWidth="1"/>
    <col min="291" max="293" width="6.140625" style="104" customWidth="1"/>
    <col min="294" max="294" width="1.42578125" style="104" customWidth="1"/>
    <col min="295" max="297" width="6.140625" style="104" customWidth="1"/>
    <col min="298" max="298" width="1.42578125" style="104" customWidth="1"/>
    <col min="299" max="301" width="6.140625" style="104" customWidth="1"/>
    <col min="302" max="302" width="1.42578125" style="104" customWidth="1"/>
    <col min="303" max="305" width="6.140625" style="104" customWidth="1"/>
    <col min="306" max="306" width="1.42578125" style="104" customWidth="1"/>
    <col min="307" max="309" width="6.140625" style="104" customWidth="1"/>
    <col min="310" max="310" width="1.42578125" style="104" customWidth="1"/>
    <col min="311" max="313" width="6.140625" style="104" customWidth="1"/>
    <col min="314" max="512" width="11.42578125" style="104"/>
    <col min="513" max="513" width="19.28515625" style="104" customWidth="1"/>
    <col min="514" max="516" width="7.42578125" style="104" bestFit="1" customWidth="1"/>
    <col min="517" max="517" width="1.42578125" style="104" customWidth="1"/>
    <col min="518" max="520" width="6.140625" style="104" customWidth="1"/>
    <col min="521" max="521" width="1.42578125" style="104" customWidth="1"/>
    <col min="522" max="524" width="6.140625" style="104" customWidth="1"/>
    <col min="525" max="525" width="1.42578125" style="104" customWidth="1"/>
    <col min="526" max="528" width="6.140625" style="104" customWidth="1"/>
    <col min="529" max="529" width="1.42578125" style="104" customWidth="1"/>
    <col min="530" max="532" width="6.140625" style="104" customWidth="1"/>
    <col min="533" max="533" width="1.42578125" style="104" customWidth="1"/>
    <col min="534" max="536" width="6.140625" style="104" customWidth="1"/>
    <col min="537" max="537" width="1.42578125" style="104" customWidth="1"/>
    <col min="538" max="540" width="6.140625" style="104" customWidth="1"/>
    <col min="541" max="541" width="2.140625" style="104" customWidth="1"/>
    <col min="542" max="542" width="17" style="104" customWidth="1"/>
    <col min="543" max="545" width="6.140625" style="104" customWidth="1"/>
    <col min="546" max="546" width="1.42578125" style="104" customWidth="1"/>
    <col min="547" max="549" width="6.140625" style="104" customWidth="1"/>
    <col min="550" max="550" width="1.42578125" style="104" customWidth="1"/>
    <col min="551" max="553" width="6.140625" style="104" customWidth="1"/>
    <col min="554" max="554" width="1.42578125" style="104" customWidth="1"/>
    <col min="555" max="557" width="6.140625" style="104" customWidth="1"/>
    <col min="558" max="558" width="1.42578125" style="104" customWidth="1"/>
    <col min="559" max="561" width="6.140625" style="104" customWidth="1"/>
    <col min="562" max="562" width="1.42578125" style="104" customWidth="1"/>
    <col min="563" max="565" width="6.140625" style="104" customWidth="1"/>
    <col min="566" max="566" width="1.42578125" style="104" customWidth="1"/>
    <col min="567" max="569" width="6.140625" style="104" customWidth="1"/>
    <col min="570" max="768" width="11.42578125" style="104"/>
    <col min="769" max="769" width="19.28515625" style="104" customWidth="1"/>
    <col min="770" max="772" width="7.42578125" style="104" bestFit="1" customWidth="1"/>
    <col min="773" max="773" width="1.42578125" style="104" customWidth="1"/>
    <col min="774" max="776" width="6.140625" style="104" customWidth="1"/>
    <col min="777" max="777" width="1.42578125" style="104" customWidth="1"/>
    <col min="778" max="780" width="6.140625" style="104" customWidth="1"/>
    <col min="781" max="781" width="1.42578125" style="104" customWidth="1"/>
    <col min="782" max="784" width="6.140625" style="104" customWidth="1"/>
    <col min="785" max="785" width="1.42578125" style="104" customWidth="1"/>
    <col min="786" max="788" width="6.140625" style="104" customWidth="1"/>
    <col min="789" max="789" width="1.42578125" style="104" customWidth="1"/>
    <col min="790" max="792" width="6.140625" style="104" customWidth="1"/>
    <col min="793" max="793" width="1.42578125" style="104" customWidth="1"/>
    <col min="794" max="796" width="6.140625" style="104" customWidth="1"/>
    <col min="797" max="797" width="2.140625" style="104" customWidth="1"/>
    <col min="798" max="798" width="17" style="104" customWidth="1"/>
    <col min="799" max="801" width="6.140625" style="104" customWidth="1"/>
    <col min="802" max="802" width="1.42578125" style="104" customWidth="1"/>
    <col min="803" max="805" width="6.140625" style="104" customWidth="1"/>
    <col min="806" max="806" width="1.42578125" style="104" customWidth="1"/>
    <col min="807" max="809" width="6.140625" style="104" customWidth="1"/>
    <col min="810" max="810" width="1.42578125" style="104" customWidth="1"/>
    <col min="811" max="813" width="6.140625" style="104" customWidth="1"/>
    <col min="814" max="814" width="1.42578125" style="104" customWidth="1"/>
    <col min="815" max="817" width="6.140625" style="104" customWidth="1"/>
    <col min="818" max="818" width="1.42578125" style="104" customWidth="1"/>
    <col min="819" max="821" width="6.140625" style="104" customWidth="1"/>
    <col min="822" max="822" width="1.42578125" style="104" customWidth="1"/>
    <col min="823" max="825" width="6.140625" style="104" customWidth="1"/>
    <col min="826" max="1024" width="11.42578125" style="104"/>
    <col min="1025" max="1025" width="19.28515625" style="104" customWidth="1"/>
    <col min="1026" max="1028" width="7.42578125" style="104" bestFit="1" customWidth="1"/>
    <col min="1029" max="1029" width="1.42578125" style="104" customWidth="1"/>
    <col min="1030" max="1032" width="6.140625" style="104" customWidth="1"/>
    <col min="1033" max="1033" width="1.42578125" style="104" customWidth="1"/>
    <col min="1034" max="1036" width="6.140625" style="104" customWidth="1"/>
    <col min="1037" max="1037" width="1.42578125" style="104" customWidth="1"/>
    <col min="1038" max="1040" width="6.140625" style="104" customWidth="1"/>
    <col min="1041" max="1041" width="1.42578125" style="104" customWidth="1"/>
    <col min="1042" max="1044" width="6.140625" style="104" customWidth="1"/>
    <col min="1045" max="1045" width="1.42578125" style="104" customWidth="1"/>
    <col min="1046" max="1048" width="6.140625" style="104" customWidth="1"/>
    <col min="1049" max="1049" width="1.42578125" style="104" customWidth="1"/>
    <col min="1050" max="1052" width="6.140625" style="104" customWidth="1"/>
    <col min="1053" max="1053" width="2.140625" style="104" customWidth="1"/>
    <col min="1054" max="1054" width="17" style="104" customWidth="1"/>
    <col min="1055" max="1057" width="6.140625" style="104" customWidth="1"/>
    <col min="1058" max="1058" width="1.42578125" style="104" customWidth="1"/>
    <col min="1059" max="1061" width="6.140625" style="104" customWidth="1"/>
    <col min="1062" max="1062" width="1.42578125" style="104" customWidth="1"/>
    <col min="1063" max="1065" width="6.140625" style="104" customWidth="1"/>
    <col min="1066" max="1066" width="1.42578125" style="104" customWidth="1"/>
    <col min="1067" max="1069" width="6.140625" style="104" customWidth="1"/>
    <col min="1070" max="1070" width="1.42578125" style="104" customWidth="1"/>
    <col min="1071" max="1073" width="6.140625" style="104" customWidth="1"/>
    <col min="1074" max="1074" width="1.42578125" style="104" customWidth="1"/>
    <col min="1075" max="1077" width="6.140625" style="104" customWidth="1"/>
    <col min="1078" max="1078" width="1.42578125" style="104" customWidth="1"/>
    <col min="1079" max="1081" width="6.140625" style="104" customWidth="1"/>
    <col min="1082" max="1280" width="11.42578125" style="104"/>
    <col min="1281" max="1281" width="19.28515625" style="104" customWidth="1"/>
    <col min="1282" max="1284" width="7.42578125" style="104" bestFit="1" customWidth="1"/>
    <col min="1285" max="1285" width="1.42578125" style="104" customWidth="1"/>
    <col min="1286" max="1288" width="6.140625" style="104" customWidth="1"/>
    <col min="1289" max="1289" width="1.42578125" style="104" customWidth="1"/>
    <col min="1290" max="1292" width="6.140625" style="104" customWidth="1"/>
    <col min="1293" max="1293" width="1.42578125" style="104" customWidth="1"/>
    <col min="1294" max="1296" width="6.140625" style="104" customWidth="1"/>
    <col min="1297" max="1297" width="1.42578125" style="104" customWidth="1"/>
    <col min="1298" max="1300" width="6.140625" style="104" customWidth="1"/>
    <col min="1301" max="1301" width="1.42578125" style="104" customWidth="1"/>
    <col min="1302" max="1304" width="6.140625" style="104" customWidth="1"/>
    <col min="1305" max="1305" width="1.42578125" style="104" customWidth="1"/>
    <col min="1306" max="1308" width="6.140625" style="104" customWidth="1"/>
    <col min="1309" max="1309" width="2.140625" style="104" customWidth="1"/>
    <col min="1310" max="1310" width="17" style="104" customWidth="1"/>
    <col min="1311" max="1313" width="6.140625" style="104" customWidth="1"/>
    <col min="1314" max="1314" width="1.42578125" style="104" customWidth="1"/>
    <col min="1315" max="1317" width="6.140625" style="104" customWidth="1"/>
    <col min="1318" max="1318" width="1.42578125" style="104" customWidth="1"/>
    <col min="1319" max="1321" width="6.140625" style="104" customWidth="1"/>
    <col min="1322" max="1322" width="1.42578125" style="104" customWidth="1"/>
    <col min="1323" max="1325" width="6.140625" style="104" customWidth="1"/>
    <col min="1326" max="1326" width="1.42578125" style="104" customWidth="1"/>
    <col min="1327" max="1329" width="6.140625" style="104" customWidth="1"/>
    <col min="1330" max="1330" width="1.42578125" style="104" customWidth="1"/>
    <col min="1331" max="1333" width="6.140625" style="104" customWidth="1"/>
    <col min="1334" max="1334" width="1.42578125" style="104" customWidth="1"/>
    <col min="1335" max="1337" width="6.140625" style="104" customWidth="1"/>
    <col min="1338" max="1536" width="11.42578125" style="104"/>
    <col min="1537" max="1537" width="19.28515625" style="104" customWidth="1"/>
    <col min="1538" max="1540" width="7.42578125" style="104" bestFit="1" customWidth="1"/>
    <col min="1541" max="1541" width="1.42578125" style="104" customWidth="1"/>
    <col min="1542" max="1544" width="6.140625" style="104" customWidth="1"/>
    <col min="1545" max="1545" width="1.42578125" style="104" customWidth="1"/>
    <col min="1546" max="1548" width="6.140625" style="104" customWidth="1"/>
    <col min="1549" max="1549" width="1.42578125" style="104" customWidth="1"/>
    <col min="1550" max="1552" width="6.140625" style="104" customWidth="1"/>
    <col min="1553" max="1553" width="1.42578125" style="104" customWidth="1"/>
    <col min="1554" max="1556" width="6.140625" style="104" customWidth="1"/>
    <col min="1557" max="1557" width="1.42578125" style="104" customWidth="1"/>
    <col min="1558" max="1560" width="6.140625" style="104" customWidth="1"/>
    <col min="1561" max="1561" width="1.42578125" style="104" customWidth="1"/>
    <col min="1562" max="1564" width="6.140625" style="104" customWidth="1"/>
    <col min="1565" max="1565" width="2.140625" style="104" customWidth="1"/>
    <col min="1566" max="1566" width="17" style="104" customWidth="1"/>
    <col min="1567" max="1569" width="6.140625" style="104" customWidth="1"/>
    <col min="1570" max="1570" width="1.42578125" style="104" customWidth="1"/>
    <col min="1571" max="1573" width="6.140625" style="104" customWidth="1"/>
    <col min="1574" max="1574" width="1.42578125" style="104" customWidth="1"/>
    <col min="1575" max="1577" width="6.140625" style="104" customWidth="1"/>
    <col min="1578" max="1578" width="1.42578125" style="104" customWidth="1"/>
    <col min="1579" max="1581" width="6.140625" style="104" customWidth="1"/>
    <col min="1582" max="1582" width="1.42578125" style="104" customWidth="1"/>
    <col min="1583" max="1585" width="6.140625" style="104" customWidth="1"/>
    <col min="1586" max="1586" width="1.42578125" style="104" customWidth="1"/>
    <col min="1587" max="1589" width="6.140625" style="104" customWidth="1"/>
    <col min="1590" max="1590" width="1.42578125" style="104" customWidth="1"/>
    <col min="1591" max="1593" width="6.140625" style="104" customWidth="1"/>
    <col min="1594" max="1792" width="11.42578125" style="104"/>
    <col min="1793" max="1793" width="19.28515625" style="104" customWidth="1"/>
    <col min="1794" max="1796" width="7.42578125" style="104" bestFit="1" customWidth="1"/>
    <col min="1797" max="1797" width="1.42578125" style="104" customWidth="1"/>
    <col min="1798" max="1800" width="6.140625" style="104" customWidth="1"/>
    <col min="1801" max="1801" width="1.42578125" style="104" customWidth="1"/>
    <col min="1802" max="1804" width="6.140625" style="104" customWidth="1"/>
    <col min="1805" max="1805" width="1.42578125" style="104" customWidth="1"/>
    <col min="1806" max="1808" width="6.140625" style="104" customWidth="1"/>
    <col min="1809" max="1809" width="1.42578125" style="104" customWidth="1"/>
    <col min="1810" max="1812" width="6.140625" style="104" customWidth="1"/>
    <col min="1813" max="1813" width="1.42578125" style="104" customWidth="1"/>
    <col min="1814" max="1816" width="6.140625" style="104" customWidth="1"/>
    <col min="1817" max="1817" width="1.42578125" style="104" customWidth="1"/>
    <col min="1818" max="1820" width="6.140625" style="104" customWidth="1"/>
    <col min="1821" max="1821" width="2.140625" style="104" customWidth="1"/>
    <col min="1822" max="1822" width="17" style="104" customWidth="1"/>
    <col min="1823" max="1825" width="6.140625" style="104" customWidth="1"/>
    <col min="1826" max="1826" width="1.42578125" style="104" customWidth="1"/>
    <col min="1827" max="1829" width="6.140625" style="104" customWidth="1"/>
    <col min="1830" max="1830" width="1.42578125" style="104" customWidth="1"/>
    <col min="1831" max="1833" width="6.140625" style="104" customWidth="1"/>
    <col min="1834" max="1834" width="1.42578125" style="104" customWidth="1"/>
    <col min="1835" max="1837" width="6.140625" style="104" customWidth="1"/>
    <col min="1838" max="1838" width="1.42578125" style="104" customWidth="1"/>
    <col min="1839" max="1841" width="6.140625" style="104" customWidth="1"/>
    <col min="1842" max="1842" width="1.42578125" style="104" customWidth="1"/>
    <col min="1843" max="1845" width="6.140625" style="104" customWidth="1"/>
    <col min="1846" max="1846" width="1.42578125" style="104" customWidth="1"/>
    <col min="1847" max="1849" width="6.140625" style="104" customWidth="1"/>
    <col min="1850" max="2048" width="11.42578125" style="104"/>
    <col min="2049" max="2049" width="19.28515625" style="104" customWidth="1"/>
    <col min="2050" max="2052" width="7.42578125" style="104" bestFit="1" customWidth="1"/>
    <col min="2053" max="2053" width="1.42578125" style="104" customWidth="1"/>
    <col min="2054" max="2056" width="6.140625" style="104" customWidth="1"/>
    <col min="2057" max="2057" width="1.42578125" style="104" customWidth="1"/>
    <col min="2058" max="2060" width="6.140625" style="104" customWidth="1"/>
    <col min="2061" max="2061" width="1.42578125" style="104" customWidth="1"/>
    <col min="2062" max="2064" width="6.140625" style="104" customWidth="1"/>
    <col min="2065" max="2065" width="1.42578125" style="104" customWidth="1"/>
    <col min="2066" max="2068" width="6.140625" style="104" customWidth="1"/>
    <col min="2069" max="2069" width="1.42578125" style="104" customWidth="1"/>
    <col min="2070" max="2072" width="6.140625" style="104" customWidth="1"/>
    <col min="2073" max="2073" width="1.42578125" style="104" customWidth="1"/>
    <col min="2074" max="2076" width="6.140625" style="104" customWidth="1"/>
    <col min="2077" max="2077" width="2.140625" style="104" customWidth="1"/>
    <col min="2078" max="2078" width="17" style="104" customWidth="1"/>
    <col min="2079" max="2081" width="6.140625" style="104" customWidth="1"/>
    <col min="2082" max="2082" width="1.42578125" style="104" customWidth="1"/>
    <col min="2083" max="2085" width="6.140625" style="104" customWidth="1"/>
    <col min="2086" max="2086" width="1.42578125" style="104" customWidth="1"/>
    <col min="2087" max="2089" width="6.140625" style="104" customWidth="1"/>
    <col min="2090" max="2090" width="1.42578125" style="104" customWidth="1"/>
    <col min="2091" max="2093" width="6.140625" style="104" customWidth="1"/>
    <col min="2094" max="2094" width="1.42578125" style="104" customWidth="1"/>
    <col min="2095" max="2097" width="6.140625" style="104" customWidth="1"/>
    <col min="2098" max="2098" width="1.42578125" style="104" customWidth="1"/>
    <col min="2099" max="2101" width="6.140625" style="104" customWidth="1"/>
    <col min="2102" max="2102" width="1.42578125" style="104" customWidth="1"/>
    <col min="2103" max="2105" width="6.140625" style="104" customWidth="1"/>
    <col min="2106" max="2304" width="11.42578125" style="104"/>
    <col min="2305" max="2305" width="19.28515625" style="104" customWidth="1"/>
    <col min="2306" max="2308" width="7.42578125" style="104" bestFit="1" customWidth="1"/>
    <col min="2309" max="2309" width="1.42578125" style="104" customWidth="1"/>
    <col min="2310" max="2312" width="6.140625" style="104" customWidth="1"/>
    <col min="2313" max="2313" width="1.42578125" style="104" customWidth="1"/>
    <col min="2314" max="2316" width="6.140625" style="104" customWidth="1"/>
    <col min="2317" max="2317" width="1.42578125" style="104" customWidth="1"/>
    <col min="2318" max="2320" width="6.140625" style="104" customWidth="1"/>
    <col min="2321" max="2321" width="1.42578125" style="104" customWidth="1"/>
    <col min="2322" max="2324" width="6.140625" style="104" customWidth="1"/>
    <col min="2325" max="2325" width="1.42578125" style="104" customWidth="1"/>
    <col min="2326" max="2328" width="6.140625" style="104" customWidth="1"/>
    <col min="2329" max="2329" width="1.42578125" style="104" customWidth="1"/>
    <col min="2330" max="2332" width="6.140625" style="104" customWidth="1"/>
    <col min="2333" max="2333" width="2.140625" style="104" customWidth="1"/>
    <col min="2334" max="2334" width="17" style="104" customWidth="1"/>
    <col min="2335" max="2337" width="6.140625" style="104" customWidth="1"/>
    <col min="2338" max="2338" width="1.42578125" style="104" customWidth="1"/>
    <col min="2339" max="2341" width="6.140625" style="104" customWidth="1"/>
    <col min="2342" max="2342" width="1.42578125" style="104" customWidth="1"/>
    <col min="2343" max="2345" width="6.140625" style="104" customWidth="1"/>
    <col min="2346" max="2346" width="1.42578125" style="104" customWidth="1"/>
    <col min="2347" max="2349" width="6.140625" style="104" customWidth="1"/>
    <col min="2350" max="2350" width="1.42578125" style="104" customWidth="1"/>
    <col min="2351" max="2353" width="6.140625" style="104" customWidth="1"/>
    <col min="2354" max="2354" width="1.42578125" style="104" customWidth="1"/>
    <col min="2355" max="2357" width="6.140625" style="104" customWidth="1"/>
    <col min="2358" max="2358" width="1.42578125" style="104" customWidth="1"/>
    <col min="2359" max="2361" width="6.140625" style="104" customWidth="1"/>
    <col min="2362" max="2560" width="11.42578125" style="104"/>
    <col min="2561" max="2561" width="19.28515625" style="104" customWidth="1"/>
    <col min="2562" max="2564" width="7.42578125" style="104" bestFit="1" customWidth="1"/>
    <col min="2565" max="2565" width="1.42578125" style="104" customWidth="1"/>
    <col min="2566" max="2568" width="6.140625" style="104" customWidth="1"/>
    <col min="2569" max="2569" width="1.42578125" style="104" customWidth="1"/>
    <col min="2570" max="2572" width="6.140625" style="104" customWidth="1"/>
    <col min="2573" max="2573" width="1.42578125" style="104" customWidth="1"/>
    <col min="2574" max="2576" width="6.140625" style="104" customWidth="1"/>
    <col min="2577" max="2577" width="1.42578125" style="104" customWidth="1"/>
    <col min="2578" max="2580" width="6.140625" style="104" customWidth="1"/>
    <col min="2581" max="2581" width="1.42578125" style="104" customWidth="1"/>
    <col min="2582" max="2584" width="6.140625" style="104" customWidth="1"/>
    <col min="2585" max="2585" width="1.42578125" style="104" customWidth="1"/>
    <col min="2586" max="2588" width="6.140625" style="104" customWidth="1"/>
    <col min="2589" max="2589" width="2.140625" style="104" customWidth="1"/>
    <col min="2590" max="2590" width="17" style="104" customWidth="1"/>
    <col min="2591" max="2593" width="6.140625" style="104" customWidth="1"/>
    <col min="2594" max="2594" width="1.42578125" style="104" customWidth="1"/>
    <col min="2595" max="2597" width="6.140625" style="104" customWidth="1"/>
    <col min="2598" max="2598" width="1.42578125" style="104" customWidth="1"/>
    <col min="2599" max="2601" width="6.140625" style="104" customWidth="1"/>
    <col min="2602" max="2602" width="1.42578125" style="104" customWidth="1"/>
    <col min="2603" max="2605" width="6.140625" style="104" customWidth="1"/>
    <col min="2606" max="2606" width="1.42578125" style="104" customWidth="1"/>
    <col min="2607" max="2609" width="6.140625" style="104" customWidth="1"/>
    <col min="2610" max="2610" width="1.42578125" style="104" customWidth="1"/>
    <col min="2611" max="2613" width="6.140625" style="104" customWidth="1"/>
    <col min="2614" max="2614" width="1.42578125" style="104" customWidth="1"/>
    <col min="2615" max="2617" width="6.140625" style="104" customWidth="1"/>
    <col min="2618" max="2816" width="11.42578125" style="104"/>
    <col min="2817" max="2817" width="19.28515625" style="104" customWidth="1"/>
    <col min="2818" max="2820" width="7.42578125" style="104" bestFit="1" customWidth="1"/>
    <col min="2821" max="2821" width="1.42578125" style="104" customWidth="1"/>
    <col min="2822" max="2824" width="6.140625" style="104" customWidth="1"/>
    <col min="2825" max="2825" width="1.42578125" style="104" customWidth="1"/>
    <col min="2826" max="2828" width="6.140625" style="104" customWidth="1"/>
    <col min="2829" max="2829" width="1.42578125" style="104" customWidth="1"/>
    <col min="2830" max="2832" width="6.140625" style="104" customWidth="1"/>
    <col min="2833" max="2833" width="1.42578125" style="104" customWidth="1"/>
    <col min="2834" max="2836" width="6.140625" style="104" customWidth="1"/>
    <col min="2837" max="2837" width="1.42578125" style="104" customWidth="1"/>
    <col min="2838" max="2840" width="6.140625" style="104" customWidth="1"/>
    <col min="2841" max="2841" width="1.42578125" style="104" customWidth="1"/>
    <col min="2842" max="2844" width="6.140625" style="104" customWidth="1"/>
    <col min="2845" max="2845" width="2.140625" style="104" customWidth="1"/>
    <col min="2846" max="2846" width="17" style="104" customWidth="1"/>
    <col min="2847" max="2849" width="6.140625" style="104" customWidth="1"/>
    <col min="2850" max="2850" width="1.42578125" style="104" customWidth="1"/>
    <col min="2851" max="2853" width="6.140625" style="104" customWidth="1"/>
    <col min="2854" max="2854" width="1.42578125" style="104" customWidth="1"/>
    <col min="2855" max="2857" width="6.140625" style="104" customWidth="1"/>
    <col min="2858" max="2858" width="1.42578125" style="104" customWidth="1"/>
    <col min="2859" max="2861" width="6.140625" style="104" customWidth="1"/>
    <col min="2862" max="2862" width="1.42578125" style="104" customWidth="1"/>
    <col min="2863" max="2865" width="6.140625" style="104" customWidth="1"/>
    <col min="2866" max="2866" width="1.42578125" style="104" customWidth="1"/>
    <col min="2867" max="2869" width="6.140625" style="104" customWidth="1"/>
    <col min="2870" max="2870" width="1.42578125" style="104" customWidth="1"/>
    <col min="2871" max="2873" width="6.140625" style="104" customWidth="1"/>
    <col min="2874" max="3072" width="11.42578125" style="104"/>
    <col min="3073" max="3073" width="19.28515625" style="104" customWidth="1"/>
    <col min="3074" max="3076" width="7.42578125" style="104" bestFit="1" customWidth="1"/>
    <col min="3077" max="3077" width="1.42578125" style="104" customWidth="1"/>
    <col min="3078" max="3080" width="6.140625" style="104" customWidth="1"/>
    <col min="3081" max="3081" width="1.42578125" style="104" customWidth="1"/>
    <col min="3082" max="3084" width="6.140625" style="104" customWidth="1"/>
    <col min="3085" max="3085" width="1.42578125" style="104" customWidth="1"/>
    <col min="3086" max="3088" width="6.140625" style="104" customWidth="1"/>
    <col min="3089" max="3089" width="1.42578125" style="104" customWidth="1"/>
    <col min="3090" max="3092" width="6.140625" style="104" customWidth="1"/>
    <col min="3093" max="3093" width="1.42578125" style="104" customWidth="1"/>
    <col min="3094" max="3096" width="6.140625" style="104" customWidth="1"/>
    <col min="3097" max="3097" width="1.42578125" style="104" customWidth="1"/>
    <col min="3098" max="3100" width="6.140625" style="104" customWidth="1"/>
    <col min="3101" max="3101" width="2.140625" style="104" customWidth="1"/>
    <col min="3102" max="3102" width="17" style="104" customWidth="1"/>
    <col min="3103" max="3105" width="6.140625" style="104" customWidth="1"/>
    <col min="3106" max="3106" width="1.42578125" style="104" customWidth="1"/>
    <col min="3107" max="3109" width="6.140625" style="104" customWidth="1"/>
    <col min="3110" max="3110" width="1.42578125" style="104" customWidth="1"/>
    <col min="3111" max="3113" width="6.140625" style="104" customWidth="1"/>
    <col min="3114" max="3114" width="1.42578125" style="104" customWidth="1"/>
    <col min="3115" max="3117" width="6.140625" style="104" customWidth="1"/>
    <col min="3118" max="3118" width="1.42578125" style="104" customWidth="1"/>
    <col min="3119" max="3121" width="6.140625" style="104" customWidth="1"/>
    <col min="3122" max="3122" width="1.42578125" style="104" customWidth="1"/>
    <col min="3123" max="3125" width="6.140625" style="104" customWidth="1"/>
    <col min="3126" max="3126" width="1.42578125" style="104" customWidth="1"/>
    <col min="3127" max="3129" width="6.140625" style="104" customWidth="1"/>
    <col min="3130" max="3328" width="11.42578125" style="104"/>
    <col min="3329" max="3329" width="19.28515625" style="104" customWidth="1"/>
    <col min="3330" max="3332" width="7.42578125" style="104" bestFit="1" customWidth="1"/>
    <col min="3333" max="3333" width="1.42578125" style="104" customWidth="1"/>
    <col min="3334" max="3336" width="6.140625" style="104" customWidth="1"/>
    <col min="3337" max="3337" width="1.42578125" style="104" customWidth="1"/>
    <col min="3338" max="3340" width="6.140625" style="104" customWidth="1"/>
    <col min="3341" max="3341" width="1.42578125" style="104" customWidth="1"/>
    <col min="3342" max="3344" width="6.140625" style="104" customWidth="1"/>
    <col min="3345" max="3345" width="1.42578125" style="104" customWidth="1"/>
    <col min="3346" max="3348" width="6.140625" style="104" customWidth="1"/>
    <col min="3349" max="3349" width="1.42578125" style="104" customWidth="1"/>
    <col min="3350" max="3352" width="6.140625" style="104" customWidth="1"/>
    <col min="3353" max="3353" width="1.42578125" style="104" customWidth="1"/>
    <col min="3354" max="3356" width="6.140625" style="104" customWidth="1"/>
    <col min="3357" max="3357" width="2.140625" style="104" customWidth="1"/>
    <col min="3358" max="3358" width="17" style="104" customWidth="1"/>
    <col min="3359" max="3361" width="6.140625" style="104" customWidth="1"/>
    <col min="3362" max="3362" width="1.42578125" style="104" customWidth="1"/>
    <col min="3363" max="3365" width="6.140625" style="104" customWidth="1"/>
    <col min="3366" max="3366" width="1.42578125" style="104" customWidth="1"/>
    <col min="3367" max="3369" width="6.140625" style="104" customWidth="1"/>
    <col min="3370" max="3370" width="1.42578125" style="104" customWidth="1"/>
    <col min="3371" max="3373" width="6.140625" style="104" customWidth="1"/>
    <col min="3374" max="3374" width="1.42578125" style="104" customWidth="1"/>
    <col min="3375" max="3377" width="6.140625" style="104" customWidth="1"/>
    <col min="3378" max="3378" width="1.42578125" style="104" customWidth="1"/>
    <col min="3379" max="3381" width="6.140625" style="104" customWidth="1"/>
    <col min="3382" max="3382" width="1.42578125" style="104" customWidth="1"/>
    <col min="3383" max="3385" width="6.140625" style="104" customWidth="1"/>
    <col min="3386" max="3584" width="11.42578125" style="104"/>
    <col min="3585" max="3585" width="19.28515625" style="104" customWidth="1"/>
    <col min="3586" max="3588" width="7.42578125" style="104" bestFit="1" customWidth="1"/>
    <col min="3589" max="3589" width="1.42578125" style="104" customWidth="1"/>
    <col min="3590" max="3592" width="6.140625" style="104" customWidth="1"/>
    <col min="3593" max="3593" width="1.42578125" style="104" customWidth="1"/>
    <col min="3594" max="3596" width="6.140625" style="104" customWidth="1"/>
    <col min="3597" max="3597" width="1.42578125" style="104" customWidth="1"/>
    <col min="3598" max="3600" width="6.140625" style="104" customWidth="1"/>
    <col min="3601" max="3601" width="1.42578125" style="104" customWidth="1"/>
    <col min="3602" max="3604" width="6.140625" style="104" customWidth="1"/>
    <col min="3605" max="3605" width="1.42578125" style="104" customWidth="1"/>
    <col min="3606" max="3608" width="6.140625" style="104" customWidth="1"/>
    <col min="3609" max="3609" width="1.42578125" style="104" customWidth="1"/>
    <col min="3610" max="3612" width="6.140625" style="104" customWidth="1"/>
    <col min="3613" max="3613" width="2.140625" style="104" customWidth="1"/>
    <col min="3614" max="3614" width="17" style="104" customWidth="1"/>
    <col min="3615" max="3617" width="6.140625" style="104" customWidth="1"/>
    <col min="3618" max="3618" width="1.42578125" style="104" customWidth="1"/>
    <col min="3619" max="3621" width="6.140625" style="104" customWidth="1"/>
    <col min="3622" max="3622" width="1.42578125" style="104" customWidth="1"/>
    <col min="3623" max="3625" width="6.140625" style="104" customWidth="1"/>
    <col min="3626" max="3626" width="1.42578125" style="104" customWidth="1"/>
    <col min="3627" max="3629" width="6.140625" style="104" customWidth="1"/>
    <col min="3630" max="3630" width="1.42578125" style="104" customWidth="1"/>
    <col min="3631" max="3633" width="6.140625" style="104" customWidth="1"/>
    <col min="3634" max="3634" width="1.42578125" style="104" customWidth="1"/>
    <col min="3635" max="3637" width="6.140625" style="104" customWidth="1"/>
    <col min="3638" max="3638" width="1.42578125" style="104" customWidth="1"/>
    <col min="3639" max="3641" width="6.140625" style="104" customWidth="1"/>
    <col min="3642" max="3840" width="11.42578125" style="104"/>
    <col min="3841" max="3841" width="19.28515625" style="104" customWidth="1"/>
    <col min="3842" max="3844" width="7.42578125" style="104" bestFit="1" customWidth="1"/>
    <col min="3845" max="3845" width="1.42578125" style="104" customWidth="1"/>
    <col min="3846" max="3848" width="6.140625" style="104" customWidth="1"/>
    <col min="3849" max="3849" width="1.42578125" style="104" customWidth="1"/>
    <col min="3850" max="3852" width="6.140625" style="104" customWidth="1"/>
    <col min="3853" max="3853" width="1.42578125" style="104" customWidth="1"/>
    <col min="3854" max="3856" width="6.140625" style="104" customWidth="1"/>
    <col min="3857" max="3857" width="1.42578125" style="104" customWidth="1"/>
    <col min="3858" max="3860" width="6.140625" style="104" customWidth="1"/>
    <col min="3861" max="3861" width="1.42578125" style="104" customWidth="1"/>
    <col min="3862" max="3864" width="6.140625" style="104" customWidth="1"/>
    <col min="3865" max="3865" width="1.42578125" style="104" customWidth="1"/>
    <col min="3866" max="3868" width="6.140625" style="104" customWidth="1"/>
    <col min="3869" max="3869" width="2.140625" style="104" customWidth="1"/>
    <col min="3870" max="3870" width="17" style="104" customWidth="1"/>
    <col min="3871" max="3873" width="6.140625" style="104" customWidth="1"/>
    <col min="3874" max="3874" width="1.42578125" style="104" customWidth="1"/>
    <col min="3875" max="3877" width="6.140625" style="104" customWidth="1"/>
    <col min="3878" max="3878" width="1.42578125" style="104" customWidth="1"/>
    <col min="3879" max="3881" width="6.140625" style="104" customWidth="1"/>
    <col min="3882" max="3882" width="1.42578125" style="104" customWidth="1"/>
    <col min="3883" max="3885" width="6.140625" style="104" customWidth="1"/>
    <col min="3886" max="3886" width="1.42578125" style="104" customWidth="1"/>
    <col min="3887" max="3889" width="6.140625" style="104" customWidth="1"/>
    <col min="3890" max="3890" width="1.42578125" style="104" customWidth="1"/>
    <col min="3891" max="3893" width="6.140625" style="104" customWidth="1"/>
    <col min="3894" max="3894" width="1.42578125" style="104" customWidth="1"/>
    <col min="3895" max="3897" width="6.140625" style="104" customWidth="1"/>
    <col min="3898" max="4096" width="11.42578125" style="104"/>
    <col min="4097" max="4097" width="19.28515625" style="104" customWidth="1"/>
    <col min="4098" max="4100" width="7.42578125" style="104" bestFit="1" customWidth="1"/>
    <col min="4101" max="4101" width="1.42578125" style="104" customWidth="1"/>
    <col min="4102" max="4104" width="6.140625" style="104" customWidth="1"/>
    <col min="4105" max="4105" width="1.42578125" style="104" customWidth="1"/>
    <col min="4106" max="4108" width="6.140625" style="104" customWidth="1"/>
    <col min="4109" max="4109" width="1.42578125" style="104" customWidth="1"/>
    <col min="4110" max="4112" width="6.140625" style="104" customWidth="1"/>
    <col min="4113" max="4113" width="1.42578125" style="104" customWidth="1"/>
    <col min="4114" max="4116" width="6.140625" style="104" customWidth="1"/>
    <col min="4117" max="4117" width="1.42578125" style="104" customWidth="1"/>
    <col min="4118" max="4120" width="6.140625" style="104" customWidth="1"/>
    <col min="4121" max="4121" width="1.42578125" style="104" customWidth="1"/>
    <col min="4122" max="4124" width="6.140625" style="104" customWidth="1"/>
    <col min="4125" max="4125" width="2.140625" style="104" customWidth="1"/>
    <col min="4126" max="4126" width="17" style="104" customWidth="1"/>
    <col min="4127" max="4129" width="6.140625" style="104" customWidth="1"/>
    <col min="4130" max="4130" width="1.42578125" style="104" customWidth="1"/>
    <col min="4131" max="4133" width="6.140625" style="104" customWidth="1"/>
    <col min="4134" max="4134" width="1.42578125" style="104" customWidth="1"/>
    <col min="4135" max="4137" width="6.140625" style="104" customWidth="1"/>
    <col min="4138" max="4138" width="1.42578125" style="104" customWidth="1"/>
    <col min="4139" max="4141" width="6.140625" style="104" customWidth="1"/>
    <col min="4142" max="4142" width="1.42578125" style="104" customWidth="1"/>
    <col min="4143" max="4145" width="6.140625" style="104" customWidth="1"/>
    <col min="4146" max="4146" width="1.42578125" style="104" customWidth="1"/>
    <col min="4147" max="4149" width="6.140625" style="104" customWidth="1"/>
    <col min="4150" max="4150" width="1.42578125" style="104" customWidth="1"/>
    <col min="4151" max="4153" width="6.140625" style="104" customWidth="1"/>
    <col min="4154" max="4352" width="11.42578125" style="104"/>
    <col min="4353" max="4353" width="19.28515625" style="104" customWidth="1"/>
    <col min="4354" max="4356" width="7.42578125" style="104" bestFit="1" customWidth="1"/>
    <col min="4357" max="4357" width="1.42578125" style="104" customWidth="1"/>
    <col min="4358" max="4360" width="6.140625" style="104" customWidth="1"/>
    <col min="4361" max="4361" width="1.42578125" style="104" customWidth="1"/>
    <col min="4362" max="4364" width="6.140625" style="104" customWidth="1"/>
    <col min="4365" max="4365" width="1.42578125" style="104" customWidth="1"/>
    <col min="4366" max="4368" width="6.140625" style="104" customWidth="1"/>
    <col min="4369" max="4369" width="1.42578125" style="104" customWidth="1"/>
    <col min="4370" max="4372" width="6.140625" style="104" customWidth="1"/>
    <col min="4373" max="4373" width="1.42578125" style="104" customWidth="1"/>
    <col min="4374" max="4376" width="6.140625" style="104" customWidth="1"/>
    <col min="4377" max="4377" width="1.42578125" style="104" customWidth="1"/>
    <col min="4378" max="4380" width="6.140625" style="104" customWidth="1"/>
    <col min="4381" max="4381" width="2.140625" style="104" customWidth="1"/>
    <col min="4382" max="4382" width="17" style="104" customWidth="1"/>
    <col min="4383" max="4385" width="6.140625" style="104" customWidth="1"/>
    <col min="4386" max="4386" width="1.42578125" style="104" customWidth="1"/>
    <col min="4387" max="4389" width="6.140625" style="104" customWidth="1"/>
    <col min="4390" max="4390" width="1.42578125" style="104" customWidth="1"/>
    <col min="4391" max="4393" width="6.140625" style="104" customWidth="1"/>
    <col min="4394" max="4394" width="1.42578125" style="104" customWidth="1"/>
    <col min="4395" max="4397" width="6.140625" style="104" customWidth="1"/>
    <col min="4398" max="4398" width="1.42578125" style="104" customWidth="1"/>
    <col min="4399" max="4401" width="6.140625" style="104" customWidth="1"/>
    <col min="4402" max="4402" width="1.42578125" style="104" customWidth="1"/>
    <col min="4403" max="4405" width="6.140625" style="104" customWidth="1"/>
    <col min="4406" max="4406" width="1.42578125" style="104" customWidth="1"/>
    <col min="4407" max="4409" width="6.140625" style="104" customWidth="1"/>
    <col min="4410" max="4608" width="11.42578125" style="104"/>
    <col min="4609" max="4609" width="19.28515625" style="104" customWidth="1"/>
    <col min="4610" max="4612" width="7.42578125" style="104" bestFit="1" customWidth="1"/>
    <col min="4613" max="4613" width="1.42578125" style="104" customWidth="1"/>
    <col min="4614" max="4616" width="6.140625" style="104" customWidth="1"/>
    <col min="4617" max="4617" width="1.42578125" style="104" customWidth="1"/>
    <col min="4618" max="4620" width="6.140625" style="104" customWidth="1"/>
    <col min="4621" max="4621" width="1.42578125" style="104" customWidth="1"/>
    <col min="4622" max="4624" width="6.140625" style="104" customWidth="1"/>
    <col min="4625" max="4625" width="1.42578125" style="104" customWidth="1"/>
    <col min="4626" max="4628" width="6.140625" style="104" customWidth="1"/>
    <col min="4629" max="4629" width="1.42578125" style="104" customWidth="1"/>
    <col min="4630" max="4632" width="6.140625" style="104" customWidth="1"/>
    <col min="4633" max="4633" width="1.42578125" style="104" customWidth="1"/>
    <col min="4634" max="4636" width="6.140625" style="104" customWidth="1"/>
    <col min="4637" max="4637" width="2.140625" style="104" customWidth="1"/>
    <col min="4638" max="4638" width="17" style="104" customWidth="1"/>
    <col min="4639" max="4641" width="6.140625" style="104" customWidth="1"/>
    <col min="4642" max="4642" width="1.42578125" style="104" customWidth="1"/>
    <col min="4643" max="4645" width="6.140625" style="104" customWidth="1"/>
    <col min="4646" max="4646" width="1.42578125" style="104" customWidth="1"/>
    <col min="4647" max="4649" width="6.140625" style="104" customWidth="1"/>
    <col min="4650" max="4650" width="1.42578125" style="104" customWidth="1"/>
    <col min="4651" max="4653" width="6.140625" style="104" customWidth="1"/>
    <col min="4654" max="4654" width="1.42578125" style="104" customWidth="1"/>
    <col min="4655" max="4657" width="6.140625" style="104" customWidth="1"/>
    <col min="4658" max="4658" width="1.42578125" style="104" customWidth="1"/>
    <col min="4659" max="4661" width="6.140625" style="104" customWidth="1"/>
    <col min="4662" max="4662" width="1.42578125" style="104" customWidth="1"/>
    <col min="4663" max="4665" width="6.140625" style="104" customWidth="1"/>
    <col min="4666" max="4864" width="11.42578125" style="104"/>
    <col min="4865" max="4865" width="19.28515625" style="104" customWidth="1"/>
    <col min="4866" max="4868" width="7.42578125" style="104" bestFit="1" customWidth="1"/>
    <col min="4869" max="4869" width="1.42578125" style="104" customWidth="1"/>
    <col min="4870" max="4872" width="6.140625" style="104" customWidth="1"/>
    <col min="4873" max="4873" width="1.42578125" style="104" customWidth="1"/>
    <col min="4874" max="4876" width="6.140625" style="104" customWidth="1"/>
    <col min="4877" max="4877" width="1.42578125" style="104" customWidth="1"/>
    <col min="4878" max="4880" width="6.140625" style="104" customWidth="1"/>
    <col min="4881" max="4881" width="1.42578125" style="104" customWidth="1"/>
    <col min="4882" max="4884" width="6.140625" style="104" customWidth="1"/>
    <col min="4885" max="4885" width="1.42578125" style="104" customWidth="1"/>
    <col min="4886" max="4888" width="6.140625" style="104" customWidth="1"/>
    <col min="4889" max="4889" width="1.42578125" style="104" customWidth="1"/>
    <col min="4890" max="4892" width="6.140625" style="104" customWidth="1"/>
    <col min="4893" max="4893" width="2.140625" style="104" customWidth="1"/>
    <col min="4894" max="4894" width="17" style="104" customWidth="1"/>
    <col min="4895" max="4897" width="6.140625" style="104" customWidth="1"/>
    <col min="4898" max="4898" width="1.42578125" style="104" customWidth="1"/>
    <col min="4899" max="4901" width="6.140625" style="104" customWidth="1"/>
    <col min="4902" max="4902" width="1.42578125" style="104" customWidth="1"/>
    <col min="4903" max="4905" width="6.140625" style="104" customWidth="1"/>
    <col min="4906" max="4906" width="1.42578125" style="104" customWidth="1"/>
    <col min="4907" max="4909" width="6.140625" style="104" customWidth="1"/>
    <col min="4910" max="4910" width="1.42578125" style="104" customWidth="1"/>
    <col min="4911" max="4913" width="6.140625" style="104" customWidth="1"/>
    <col min="4914" max="4914" width="1.42578125" style="104" customWidth="1"/>
    <col min="4915" max="4917" width="6.140625" style="104" customWidth="1"/>
    <col min="4918" max="4918" width="1.42578125" style="104" customWidth="1"/>
    <col min="4919" max="4921" width="6.140625" style="104" customWidth="1"/>
    <col min="4922" max="5120" width="11.42578125" style="104"/>
    <col min="5121" max="5121" width="19.28515625" style="104" customWidth="1"/>
    <col min="5122" max="5124" width="7.42578125" style="104" bestFit="1" customWidth="1"/>
    <col min="5125" max="5125" width="1.42578125" style="104" customWidth="1"/>
    <col min="5126" max="5128" width="6.140625" style="104" customWidth="1"/>
    <col min="5129" max="5129" width="1.42578125" style="104" customWidth="1"/>
    <col min="5130" max="5132" width="6.140625" style="104" customWidth="1"/>
    <col min="5133" max="5133" width="1.42578125" style="104" customWidth="1"/>
    <col min="5134" max="5136" width="6.140625" style="104" customWidth="1"/>
    <col min="5137" max="5137" width="1.42578125" style="104" customWidth="1"/>
    <col min="5138" max="5140" width="6.140625" style="104" customWidth="1"/>
    <col min="5141" max="5141" width="1.42578125" style="104" customWidth="1"/>
    <col min="5142" max="5144" width="6.140625" style="104" customWidth="1"/>
    <col min="5145" max="5145" width="1.42578125" style="104" customWidth="1"/>
    <col min="5146" max="5148" width="6.140625" style="104" customWidth="1"/>
    <col min="5149" max="5149" width="2.140625" style="104" customWidth="1"/>
    <col min="5150" max="5150" width="17" style="104" customWidth="1"/>
    <col min="5151" max="5153" width="6.140625" style="104" customWidth="1"/>
    <col min="5154" max="5154" width="1.42578125" style="104" customWidth="1"/>
    <col min="5155" max="5157" width="6.140625" style="104" customWidth="1"/>
    <col min="5158" max="5158" width="1.42578125" style="104" customWidth="1"/>
    <col min="5159" max="5161" width="6.140625" style="104" customWidth="1"/>
    <col min="5162" max="5162" width="1.42578125" style="104" customWidth="1"/>
    <col min="5163" max="5165" width="6.140625" style="104" customWidth="1"/>
    <col min="5166" max="5166" width="1.42578125" style="104" customWidth="1"/>
    <col min="5167" max="5169" width="6.140625" style="104" customWidth="1"/>
    <col min="5170" max="5170" width="1.42578125" style="104" customWidth="1"/>
    <col min="5171" max="5173" width="6.140625" style="104" customWidth="1"/>
    <col min="5174" max="5174" width="1.42578125" style="104" customWidth="1"/>
    <col min="5175" max="5177" width="6.140625" style="104" customWidth="1"/>
    <col min="5178" max="5376" width="11.42578125" style="104"/>
    <col min="5377" max="5377" width="19.28515625" style="104" customWidth="1"/>
    <col min="5378" max="5380" width="7.42578125" style="104" bestFit="1" customWidth="1"/>
    <col min="5381" max="5381" width="1.42578125" style="104" customWidth="1"/>
    <col min="5382" max="5384" width="6.140625" style="104" customWidth="1"/>
    <col min="5385" max="5385" width="1.42578125" style="104" customWidth="1"/>
    <col min="5386" max="5388" width="6.140625" style="104" customWidth="1"/>
    <col min="5389" max="5389" width="1.42578125" style="104" customWidth="1"/>
    <col min="5390" max="5392" width="6.140625" style="104" customWidth="1"/>
    <col min="5393" max="5393" width="1.42578125" style="104" customWidth="1"/>
    <col min="5394" max="5396" width="6.140625" style="104" customWidth="1"/>
    <col min="5397" max="5397" width="1.42578125" style="104" customWidth="1"/>
    <col min="5398" max="5400" width="6.140625" style="104" customWidth="1"/>
    <col min="5401" max="5401" width="1.42578125" style="104" customWidth="1"/>
    <col min="5402" max="5404" width="6.140625" style="104" customWidth="1"/>
    <col min="5405" max="5405" width="2.140625" style="104" customWidth="1"/>
    <col min="5406" max="5406" width="17" style="104" customWidth="1"/>
    <col min="5407" max="5409" width="6.140625" style="104" customWidth="1"/>
    <col min="5410" max="5410" width="1.42578125" style="104" customWidth="1"/>
    <col min="5411" max="5413" width="6.140625" style="104" customWidth="1"/>
    <col min="5414" max="5414" width="1.42578125" style="104" customWidth="1"/>
    <col min="5415" max="5417" width="6.140625" style="104" customWidth="1"/>
    <col min="5418" max="5418" width="1.42578125" style="104" customWidth="1"/>
    <col min="5419" max="5421" width="6.140625" style="104" customWidth="1"/>
    <col min="5422" max="5422" width="1.42578125" style="104" customWidth="1"/>
    <col min="5423" max="5425" width="6.140625" style="104" customWidth="1"/>
    <col min="5426" max="5426" width="1.42578125" style="104" customWidth="1"/>
    <col min="5427" max="5429" width="6.140625" style="104" customWidth="1"/>
    <col min="5430" max="5430" width="1.42578125" style="104" customWidth="1"/>
    <col min="5431" max="5433" width="6.140625" style="104" customWidth="1"/>
    <col min="5434" max="5632" width="11.42578125" style="104"/>
    <col min="5633" max="5633" width="19.28515625" style="104" customWidth="1"/>
    <col min="5634" max="5636" width="7.42578125" style="104" bestFit="1" customWidth="1"/>
    <col min="5637" max="5637" width="1.42578125" style="104" customWidth="1"/>
    <col min="5638" max="5640" width="6.140625" style="104" customWidth="1"/>
    <col min="5641" max="5641" width="1.42578125" style="104" customWidth="1"/>
    <col min="5642" max="5644" width="6.140625" style="104" customWidth="1"/>
    <col min="5645" max="5645" width="1.42578125" style="104" customWidth="1"/>
    <col min="5646" max="5648" width="6.140625" style="104" customWidth="1"/>
    <col min="5649" max="5649" width="1.42578125" style="104" customWidth="1"/>
    <col min="5650" max="5652" width="6.140625" style="104" customWidth="1"/>
    <col min="5653" max="5653" width="1.42578125" style="104" customWidth="1"/>
    <col min="5654" max="5656" width="6.140625" style="104" customWidth="1"/>
    <col min="5657" max="5657" width="1.42578125" style="104" customWidth="1"/>
    <col min="5658" max="5660" width="6.140625" style="104" customWidth="1"/>
    <col min="5661" max="5661" width="2.140625" style="104" customWidth="1"/>
    <col min="5662" max="5662" width="17" style="104" customWidth="1"/>
    <col min="5663" max="5665" width="6.140625" style="104" customWidth="1"/>
    <col min="5666" max="5666" width="1.42578125" style="104" customWidth="1"/>
    <col min="5667" max="5669" width="6.140625" style="104" customWidth="1"/>
    <col min="5670" max="5670" width="1.42578125" style="104" customWidth="1"/>
    <col min="5671" max="5673" width="6.140625" style="104" customWidth="1"/>
    <col min="5674" max="5674" width="1.42578125" style="104" customWidth="1"/>
    <col min="5675" max="5677" width="6.140625" style="104" customWidth="1"/>
    <col min="5678" max="5678" width="1.42578125" style="104" customWidth="1"/>
    <col min="5679" max="5681" width="6.140625" style="104" customWidth="1"/>
    <col min="5682" max="5682" width="1.42578125" style="104" customWidth="1"/>
    <col min="5683" max="5685" width="6.140625" style="104" customWidth="1"/>
    <col min="5686" max="5686" width="1.42578125" style="104" customWidth="1"/>
    <col min="5687" max="5689" width="6.140625" style="104" customWidth="1"/>
    <col min="5690" max="5888" width="11.42578125" style="104"/>
    <col min="5889" max="5889" width="19.28515625" style="104" customWidth="1"/>
    <col min="5890" max="5892" width="7.42578125" style="104" bestFit="1" customWidth="1"/>
    <col min="5893" max="5893" width="1.42578125" style="104" customWidth="1"/>
    <col min="5894" max="5896" width="6.140625" style="104" customWidth="1"/>
    <col min="5897" max="5897" width="1.42578125" style="104" customWidth="1"/>
    <col min="5898" max="5900" width="6.140625" style="104" customWidth="1"/>
    <col min="5901" max="5901" width="1.42578125" style="104" customWidth="1"/>
    <col min="5902" max="5904" width="6.140625" style="104" customWidth="1"/>
    <col min="5905" max="5905" width="1.42578125" style="104" customWidth="1"/>
    <col min="5906" max="5908" width="6.140625" style="104" customWidth="1"/>
    <col min="5909" max="5909" width="1.42578125" style="104" customWidth="1"/>
    <col min="5910" max="5912" width="6.140625" style="104" customWidth="1"/>
    <col min="5913" max="5913" width="1.42578125" style="104" customWidth="1"/>
    <col min="5914" max="5916" width="6.140625" style="104" customWidth="1"/>
    <col min="5917" max="5917" width="2.140625" style="104" customWidth="1"/>
    <col min="5918" max="5918" width="17" style="104" customWidth="1"/>
    <col min="5919" max="5921" width="6.140625" style="104" customWidth="1"/>
    <col min="5922" max="5922" width="1.42578125" style="104" customWidth="1"/>
    <col min="5923" max="5925" width="6.140625" style="104" customWidth="1"/>
    <col min="5926" max="5926" width="1.42578125" style="104" customWidth="1"/>
    <col min="5927" max="5929" width="6.140625" style="104" customWidth="1"/>
    <col min="5930" max="5930" width="1.42578125" style="104" customWidth="1"/>
    <col min="5931" max="5933" width="6.140625" style="104" customWidth="1"/>
    <col min="5934" max="5934" width="1.42578125" style="104" customWidth="1"/>
    <col min="5935" max="5937" width="6.140625" style="104" customWidth="1"/>
    <col min="5938" max="5938" width="1.42578125" style="104" customWidth="1"/>
    <col min="5939" max="5941" width="6.140625" style="104" customWidth="1"/>
    <col min="5942" max="5942" width="1.42578125" style="104" customWidth="1"/>
    <col min="5943" max="5945" width="6.140625" style="104" customWidth="1"/>
    <col min="5946" max="6144" width="11.42578125" style="104"/>
    <col min="6145" max="6145" width="19.28515625" style="104" customWidth="1"/>
    <col min="6146" max="6148" width="7.42578125" style="104" bestFit="1" customWidth="1"/>
    <col min="6149" max="6149" width="1.42578125" style="104" customWidth="1"/>
    <col min="6150" max="6152" width="6.140625" style="104" customWidth="1"/>
    <col min="6153" max="6153" width="1.42578125" style="104" customWidth="1"/>
    <col min="6154" max="6156" width="6.140625" style="104" customWidth="1"/>
    <col min="6157" max="6157" width="1.42578125" style="104" customWidth="1"/>
    <col min="6158" max="6160" width="6.140625" style="104" customWidth="1"/>
    <col min="6161" max="6161" width="1.42578125" style="104" customWidth="1"/>
    <col min="6162" max="6164" width="6.140625" style="104" customWidth="1"/>
    <col min="6165" max="6165" width="1.42578125" style="104" customWidth="1"/>
    <col min="6166" max="6168" width="6.140625" style="104" customWidth="1"/>
    <col min="6169" max="6169" width="1.42578125" style="104" customWidth="1"/>
    <col min="6170" max="6172" width="6.140625" style="104" customWidth="1"/>
    <col min="6173" max="6173" width="2.140625" style="104" customWidth="1"/>
    <col min="6174" max="6174" width="17" style="104" customWidth="1"/>
    <col min="6175" max="6177" width="6.140625" style="104" customWidth="1"/>
    <col min="6178" max="6178" width="1.42578125" style="104" customWidth="1"/>
    <col min="6179" max="6181" width="6.140625" style="104" customWidth="1"/>
    <col min="6182" max="6182" width="1.42578125" style="104" customWidth="1"/>
    <col min="6183" max="6185" width="6.140625" style="104" customWidth="1"/>
    <col min="6186" max="6186" width="1.42578125" style="104" customWidth="1"/>
    <col min="6187" max="6189" width="6.140625" style="104" customWidth="1"/>
    <col min="6190" max="6190" width="1.42578125" style="104" customWidth="1"/>
    <col min="6191" max="6193" width="6.140625" style="104" customWidth="1"/>
    <col min="6194" max="6194" width="1.42578125" style="104" customWidth="1"/>
    <col min="6195" max="6197" width="6.140625" style="104" customWidth="1"/>
    <col min="6198" max="6198" width="1.42578125" style="104" customWidth="1"/>
    <col min="6199" max="6201" width="6.140625" style="104" customWidth="1"/>
    <col min="6202" max="6400" width="11.42578125" style="104"/>
    <col min="6401" max="6401" width="19.28515625" style="104" customWidth="1"/>
    <col min="6402" max="6404" width="7.42578125" style="104" bestFit="1" customWidth="1"/>
    <col min="6405" max="6405" width="1.42578125" style="104" customWidth="1"/>
    <col min="6406" max="6408" width="6.140625" style="104" customWidth="1"/>
    <col min="6409" max="6409" width="1.42578125" style="104" customWidth="1"/>
    <col min="6410" max="6412" width="6.140625" style="104" customWidth="1"/>
    <col min="6413" max="6413" width="1.42578125" style="104" customWidth="1"/>
    <col min="6414" max="6416" width="6.140625" style="104" customWidth="1"/>
    <col min="6417" max="6417" width="1.42578125" style="104" customWidth="1"/>
    <col min="6418" max="6420" width="6.140625" style="104" customWidth="1"/>
    <col min="6421" max="6421" width="1.42578125" style="104" customWidth="1"/>
    <col min="6422" max="6424" width="6.140625" style="104" customWidth="1"/>
    <col min="6425" max="6425" width="1.42578125" style="104" customWidth="1"/>
    <col min="6426" max="6428" width="6.140625" style="104" customWidth="1"/>
    <col min="6429" max="6429" width="2.140625" style="104" customWidth="1"/>
    <col min="6430" max="6430" width="17" style="104" customWidth="1"/>
    <col min="6431" max="6433" width="6.140625" style="104" customWidth="1"/>
    <col min="6434" max="6434" width="1.42578125" style="104" customWidth="1"/>
    <col min="6435" max="6437" width="6.140625" style="104" customWidth="1"/>
    <col min="6438" max="6438" width="1.42578125" style="104" customWidth="1"/>
    <col min="6439" max="6441" width="6.140625" style="104" customWidth="1"/>
    <col min="6442" max="6442" width="1.42578125" style="104" customWidth="1"/>
    <col min="6443" max="6445" width="6.140625" style="104" customWidth="1"/>
    <col min="6446" max="6446" width="1.42578125" style="104" customWidth="1"/>
    <col min="6447" max="6449" width="6.140625" style="104" customWidth="1"/>
    <col min="6450" max="6450" width="1.42578125" style="104" customWidth="1"/>
    <col min="6451" max="6453" width="6.140625" style="104" customWidth="1"/>
    <col min="6454" max="6454" width="1.42578125" style="104" customWidth="1"/>
    <col min="6455" max="6457" width="6.140625" style="104" customWidth="1"/>
    <col min="6458" max="6656" width="11.42578125" style="104"/>
    <col min="6657" max="6657" width="19.28515625" style="104" customWidth="1"/>
    <col min="6658" max="6660" width="7.42578125" style="104" bestFit="1" customWidth="1"/>
    <col min="6661" max="6661" width="1.42578125" style="104" customWidth="1"/>
    <col min="6662" max="6664" width="6.140625" style="104" customWidth="1"/>
    <col min="6665" max="6665" width="1.42578125" style="104" customWidth="1"/>
    <col min="6666" max="6668" width="6.140625" style="104" customWidth="1"/>
    <col min="6669" max="6669" width="1.42578125" style="104" customWidth="1"/>
    <col min="6670" max="6672" width="6.140625" style="104" customWidth="1"/>
    <col min="6673" max="6673" width="1.42578125" style="104" customWidth="1"/>
    <col min="6674" max="6676" width="6.140625" style="104" customWidth="1"/>
    <col min="6677" max="6677" width="1.42578125" style="104" customWidth="1"/>
    <col min="6678" max="6680" width="6.140625" style="104" customWidth="1"/>
    <col min="6681" max="6681" width="1.42578125" style="104" customWidth="1"/>
    <col min="6682" max="6684" width="6.140625" style="104" customWidth="1"/>
    <col min="6685" max="6685" width="2.140625" style="104" customWidth="1"/>
    <col min="6686" max="6686" width="17" style="104" customWidth="1"/>
    <col min="6687" max="6689" width="6.140625" style="104" customWidth="1"/>
    <col min="6690" max="6690" width="1.42578125" style="104" customWidth="1"/>
    <col min="6691" max="6693" width="6.140625" style="104" customWidth="1"/>
    <col min="6694" max="6694" width="1.42578125" style="104" customWidth="1"/>
    <col min="6695" max="6697" width="6.140625" style="104" customWidth="1"/>
    <col min="6698" max="6698" width="1.42578125" style="104" customWidth="1"/>
    <col min="6699" max="6701" width="6.140625" style="104" customWidth="1"/>
    <col min="6702" max="6702" width="1.42578125" style="104" customWidth="1"/>
    <col min="6703" max="6705" width="6.140625" style="104" customWidth="1"/>
    <col min="6706" max="6706" width="1.42578125" style="104" customWidth="1"/>
    <col min="6707" max="6709" width="6.140625" style="104" customWidth="1"/>
    <col min="6710" max="6710" width="1.42578125" style="104" customWidth="1"/>
    <col min="6711" max="6713" width="6.140625" style="104" customWidth="1"/>
    <col min="6714" max="6912" width="11.42578125" style="104"/>
    <col min="6913" max="6913" width="19.28515625" style="104" customWidth="1"/>
    <col min="6914" max="6916" width="7.42578125" style="104" bestFit="1" customWidth="1"/>
    <col min="6917" max="6917" width="1.42578125" style="104" customWidth="1"/>
    <col min="6918" max="6920" width="6.140625" style="104" customWidth="1"/>
    <col min="6921" max="6921" width="1.42578125" style="104" customWidth="1"/>
    <col min="6922" max="6924" width="6.140625" style="104" customWidth="1"/>
    <col min="6925" max="6925" width="1.42578125" style="104" customWidth="1"/>
    <col min="6926" max="6928" width="6.140625" style="104" customWidth="1"/>
    <col min="6929" max="6929" width="1.42578125" style="104" customWidth="1"/>
    <col min="6930" max="6932" width="6.140625" style="104" customWidth="1"/>
    <col min="6933" max="6933" width="1.42578125" style="104" customWidth="1"/>
    <col min="6934" max="6936" width="6.140625" style="104" customWidth="1"/>
    <col min="6937" max="6937" width="1.42578125" style="104" customWidth="1"/>
    <col min="6938" max="6940" width="6.140625" style="104" customWidth="1"/>
    <col min="6941" max="6941" width="2.140625" style="104" customWidth="1"/>
    <col min="6942" max="6942" width="17" style="104" customWidth="1"/>
    <col min="6943" max="6945" width="6.140625" style="104" customWidth="1"/>
    <col min="6946" max="6946" width="1.42578125" style="104" customWidth="1"/>
    <col min="6947" max="6949" width="6.140625" style="104" customWidth="1"/>
    <col min="6950" max="6950" width="1.42578125" style="104" customWidth="1"/>
    <col min="6951" max="6953" width="6.140625" style="104" customWidth="1"/>
    <col min="6954" max="6954" width="1.42578125" style="104" customWidth="1"/>
    <col min="6955" max="6957" width="6.140625" style="104" customWidth="1"/>
    <col min="6958" max="6958" width="1.42578125" style="104" customWidth="1"/>
    <col min="6959" max="6961" width="6.140625" style="104" customWidth="1"/>
    <col min="6962" max="6962" width="1.42578125" style="104" customWidth="1"/>
    <col min="6963" max="6965" width="6.140625" style="104" customWidth="1"/>
    <col min="6966" max="6966" width="1.42578125" style="104" customWidth="1"/>
    <col min="6967" max="6969" width="6.140625" style="104" customWidth="1"/>
    <col min="6970" max="7168" width="11.42578125" style="104"/>
    <col min="7169" max="7169" width="19.28515625" style="104" customWidth="1"/>
    <col min="7170" max="7172" width="7.42578125" style="104" bestFit="1" customWidth="1"/>
    <col min="7173" max="7173" width="1.42578125" style="104" customWidth="1"/>
    <col min="7174" max="7176" width="6.140625" style="104" customWidth="1"/>
    <col min="7177" max="7177" width="1.42578125" style="104" customWidth="1"/>
    <col min="7178" max="7180" width="6.140625" style="104" customWidth="1"/>
    <col min="7181" max="7181" width="1.42578125" style="104" customWidth="1"/>
    <col min="7182" max="7184" width="6.140625" style="104" customWidth="1"/>
    <col min="7185" max="7185" width="1.42578125" style="104" customWidth="1"/>
    <col min="7186" max="7188" width="6.140625" style="104" customWidth="1"/>
    <col min="7189" max="7189" width="1.42578125" style="104" customWidth="1"/>
    <col min="7190" max="7192" width="6.140625" style="104" customWidth="1"/>
    <col min="7193" max="7193" width="1.42578125" style="104" customWidth="1"/>
    <col min="7194" max="7196" width="6.140625" style="104" customWidth="1"/>
    <col min="7197" max="7197" width="2.140625" style="104" customWidth="1"/>
    <col min="7198" max="7198" width="17" style="104" customWidth="1"/>
    <col min="7199" max="7201" width="6.140625" style="104" customWidth="1"/>
    <col min="7202" max="7202" width="1.42578125" style="104" customWidth="1"/>
    <col min="7203" max="7205" width="6.140625" style="104" customWidth="1"/>
    <col min="7206" max="7206" width="1.42578125" style="104" customWidth="1"/>
    <col min="7207" max="7209" width="6.140625" style="104" customWidth="1"/>
    <col min="7210" max="7210" width="1.42578125" style="104" customWidth="1"/>
    <col min="7211" max="7213" width="6.140625" style="104" customWidth="1"/>
    <col min="7214" max="7214" width="1.42578125" style="104" customWidth="1"/>
    <col min="7215" max="7217" width="6.140625" style="104" customWidth="1"/>
    <col min="7218" max="7218" width="1.42578125" style="104" customWidth="1"/>
    <col min="7219" max="7221" width="6.140625" style="104" customWidth="1"/>
    <col min="7222" max="7222" width="1.42578125" style="104" customWidth="1"/>
    <col min="7223" max="7225" width="6.140625" style="104" customWidth="1"/>
    <col min="7226" max="7424" width="11.42578125" style="104"/>
    <col min="7425" max="7425" width="19.28515625" style="104" customWidth="1"/>
    <col min="7426" max="7428" width="7.42578125" style="104" bestFit="1" customWidth="1"/>
    <col min="7429" max="7429" width="1.42578125" style="104" customWidth="1"/>
    <col min="7430" max="7432" width="6.140625" style="104" customWidth="1"/>
    <col min="7433" max="7433" width="1.42578125" style="104" customWidth="1"/>
    <col min="7434" max="7436" width="6.140625" style="104" customWidth="1"/>
    <col min="7437" max="7437" width="1.42578125" style="104" customWidth="1"/>
    <col min="7438" max="7440" width="6.140625" style="104" customWidth="1"/>
    <col min="7441" max="7441" width="1.42578125" style="104" customWidth="1"/>
    <col min="7442" max="7444" width="6.140625" style="104" customWidth="1"/>
    <col min="7445" max="7445" width="1.42578125" style="104" customWidth="1"/>
    <col min="7446" max="7448" width="6.140625" style="104" customWidth="1"/>
    <col min="7449" max="7449" width="1.42578125" style="104" customWidth="1"/>
    <col min="7450" max="7452" width="6.140625" style="104" customWidth="1"/>
    <col min="7453" max="7453" width="2.140625" style="104" customWidth="1"/>
    <col min="7454" max="7454" width="17" style="104" customWidth="1"/>
    <col min="7455" max="7457" width="6.140625" style="104" customWidth="1"/>
    <col min="7458" max="7458" width="1.42578125" style="104" customWidth="1"/>
    <col min="7459" max="7461" width="6.140625" style="104" customWidth="1"/>
    <col min="7462" max="7462" width="1.42578125" style="104" customWidth="1"/>
    <col min="7463" max="7465" width="6.140625" style="104" customWidth="1"/>
    <col min="7466" max="7466" width="1.42578125" style="104" customWidth="1"/>
    <col min="7467" max="7469" width="6.140625" style="104" customWidth="1"/>
    <col min="7470" max="7470" width="1.42578125" style="104" customWidth="1"/>
    <col min="7471" max="7473" width="6.140625" style="104" customWidth="1"/>
    <col min="7474" max="7474" width="1.42578125" style="104" customWidth="1"/>
    <col min="7475" max="7477" width="6.140625" style="104" customWidth="1"/>
    <col min="7478" max="7478" width="1.42578125" style="104" customWidth="1"/>
    <col min="7479" max="7481" width="6.140625" style="104" customWidth="1"/>
    <col min="7482" max="7680" width="11.42578125" style="104"/>
    <col min="7681" max="7681" width="19.28515625" style="104" customWidth="1"/>
    <col min="7682" max="7684" width="7.42578125" style="104" bestFit="1" customWidth="1"/>
    <col min="7685" max="7685" width="1.42578125" style="104" customWidth="1"/>
    <col min="7686" max="7688" width="6.140625" style="104" customWidth="1"/>
    <col min="7689" max="7689" width="1.42578125" style="104" customWidth="1"/>
    <col min="7690" max="7692" width="6.140625" style="104" customWidth="1"/>
    <col min="7693" max="7693" width="1.42578125" style="104" customWidth="1"/>
    <col min="7694" max="7696" width="6.140625" style="104" customWidth="1"/>
    <col min="7697" max="7697" width="1.42578125" style="104" customWidth="1"/>
    <col min="7698" max="7700" width="6.140625" style="104" customWidth="1"/>
    <col min="7701" max="7701" width="1.42578125" style="104" customWidth="1"/>
    <col min="7702" max="7704" width="6.140625" style="104" customWidth="1"/>
    <col min="7705" max="7705" width="1.42578125" style="104" customWidth="1"/>
    <col min="7706" max="7708" width="6.140625" style="104" customWidth="1"/>
    <col min="7709" max="7709" width="2.140625" style="104" customWidth="1"/>
    <col min="7710" max="7710" width="17" style="104" customWidth="1"/>
    <col min="7711" max="7713" width="6.140625" style="104" customWidth="1"/>
    <col min="7714" max="7714" width="1.42578125" style="104" customWidth="1"/>
    <col min="7715" max="7717" width="6.140625" style="104" customWidth="1"/>
    <col min="7718" max="7718" width="1.42578125" style="104" customWidth="1"/>
    <col min="7719" max="7721" width="6.140625" style="104" customWidth="1"/>
    <col min="7722" max="7722" width="1.42578125" style="104" customWidth="1"/>
    <col min="7723" max="7725" width="6.140625" style="104" customWidth="1"/>
    <col min="7726" max="7726" width="1.42578125" style="104" customWidth="1"/>
    <col min="7727" max="7729" width="6.140625" style="104" customWidth="1"/>
    <col min="7730" max="7730" width="1.42578125" style="104" customWidth="1"/>
    <col min="7731" max="7733" width="6.140625" style="104" customWidth="1"/>
    <col min="7734" max="7734" width="1.42578125" style="104" customWidth="1"/>
    <col min="7735" max="7737" width="6.140625" style="104" customWidth="1"/>
    <col min="7738" max="7936" width="11.42578125" style="104"/>
    <col min="7937" max="7937" width="19.28515625" style="104" customWidth="1"/>
    <col min="7938" max="7940" width="7.42578125" style="104" bestFit="1" customWidth="1"/>
    <col min="7941" max="7941" width="1.42578125" style="104" customWidth="1"/>
    <col min="7942" max="7944" width="6.140625" style="104" customWidth="1"/>
    <col min="7945" max="7945" width="1.42578125" style="104" customWidth="1"/>
    <col min="7946" max="7948" width="6.140625" style="104" customWidth="1"/>
    <col min="7949" max="7949" width="1.42578125" style="104" customWidth="1"/>
    <col min="7950" max="7952" width="6.140625" style="104" customWidth="1"/>
    <col min="7953" max="7953" width="1.42578125" style="104" customWidth="1"/>
    <col min="7954" max="7956" width="6.140625" style="104" customWidth="1"/>
    <col min="7957" max="7957" width="1.42578125" style="104" customWidth="1"/>
    <col min="7958" max="7960" width="6.140625" style="104" customWidth="1"/>
    <col min="7961" max="7961" width="1.42578125" style="104" customWidth="1"/>
    <col min="7962" max="7964" width="6.140625" style="104" customWidth="1"/>
    <col min="7965" max="7965" width="2.140625" style="104" customWidth="1"/>
    <col min="7966" max="7966" width="17" style="104" customWidth="1"/>
    <col min="7967" max="7969" width="6.140625" style="104" customWidth="1"/>
    <col min="7970" max="7970" width="1.42578125" style="104" customWidth="1"/>
    <col min="7971" max="7973" width="6.140625" style="104" customWidth="1"/>
    <col min="7974" max="7974" width="1.42578125" style="104" customWidth="1"/>
    <col min="7975" max="7977" width="6.140625" style="104" customWidth="1"/>
    <col min="7978" max="7978" width="1.42578125" style="104" customWidth="1"/>
    <col min="7979" max="7981" width="6.140625" style="104" customWidth="1"/>
    <col min="7982" max="7982" width="1.42578125" style="104" customWidth="1"/>
    <col min="7983" max="7985" width="6.140625" style="104" customWidth="1"/>
    <col min="7986" max="7986" width="1.42578125" style="104" customWidth="1"/>
    <col min="7987" max="7989" width="6.140625" style="104" customWidth="1"/>
    <col min="7990" max="7990" width="1.42578125" style="104" customWidth="1"/>
    <col min="7991" max="7993" width="6.140625" style="104" customWidth="1"/>
    <col min="7994" max="8192" width="11.42578125" style="104"/>
    <col min="8193" max="8193" width="19.28515625" style="104" customWidth="1"/>
    <col min="8194" max="8196" width="7.42578125" style="104" bestFit="1" customWidth="1"/>
    <col min="8197" max="8197" width="1.42578125" style="104" customWidth="1"/>
    <col min="8198" max="8200" width="6.140625" style="104" customWidth="1"/>
    <col min="8201" max="8201" width="1.42578125" style="104" customWidth="1"/>
    <col min="8202" max="8204" width="6.140625" style="104" customWidth="1"/>
    <col min="8205" max="8205" width="1.42578125" style="104" customWidth="1"/>
    <col min="8206" max="8208" width="6.140625" style="104" customWidth="1"/>
    <col min="8209" max="8209" width="1.42578125" style="104" customWidth="1"/>
    <col min="8210" max="8212" width="6.140625" style="104" customWidth="1"/>
    <col min="8213" max="8213" width="1.42578125" style="104" customWidth="1"/>
    <col min="8214" max="8216" width="6.140625" style="104" customWidth="1"/>
    <col min="8217" max="8217" width="1.42578125" style="104" customWidth="1"/>
    <col min="8218" max="8220" width="6.140625" style="104" customWidth="1"/>
    <col min="8221" max="8221" width="2.140625" style="104" customWidth="1"/>
    <col min="8222" max="8222" width="17" style="104" customWidth="1"/>
    <col min="8223" max="8225" width="6.140625" style="104" customWidth="1"/>
    <col min="8226" max="8226" width="1.42578125" style="104" customWidth="1"/>
    <col min="8227" max="8229" width="6.140625" style="104" customWidth="1"/>
    <col min="8230" max="8230" width="1.42578125" style="104" customWidth="1"/>
    <col min="8231" max="8233" width="6.140625" style="104" customWidth="1"/>
    <col min="8234" max="8234" width="1.42578125" style="104" customWidth="1"/>
    <col min="8235" max="8237" width="6.140625" style="104" customWidth="1"/>
    <col min="8238" max="8238" width="1.42578125" style="104" customWidth="1"/>
    <col min="8239" max="8241" width="6.140625" style="104" customWidth="1"/>
    <col min="8242" max="8242" width="1.42578125" style="104" customWidth="1"/>
    <col min="8243" max="8245" width="6.140625" style="104" customWidth="1"/>
    <col min="8246" max="8246" width="1.42578125" style="104" customWidth="1"/>
    <col min="8247" max="8249" width="6.140625" style="104" customWidth="1"/>
    <col min="8250" max="8448" width="11.42578125" style="104"/>
    <col min="8449" max="8449" width="19.28515625" style="104" customWidth="1"/>
    <col min="8450" max="8452" width="7.42578125" style="104" bestFit="1" customWidth="1"/>
    <col min="8453" max="8453" width="1.42578125" style="104" customWidth="1"/>
    <col min="8454" max="8456" width="6.140625" style="104" customWidth="1"/>
    <col min="8457" max="8457" width="1.42578125" style="104" customWidth="1"/>
    <col min="8458" max="8460" width="6.140625" style="104" customWidth="1"/>
    <col min="8461" max="8461" width="1.42578125" style="104" customWidth="1"/>
    <col min="8462" max="8464" width="6.140625" style="104" customWidth="1"/>
    <col min="8465" max="8465" width="1.42578125" style="104" customWidth="1"/>
    <col min="8466" max="8468" width="6.140625" style="104" customWidth="1"/>
    <col min="8469" max="8469" width="1.42578125" style="104" customWidth="1"/>
    <col min="8470" max="8472" width="6.140625" style="104" customWidth="1"/>
    <col min="8473" max="8473" width="1.42578125" style="104" customWidth="1"/>
    <col min="8474" max="8476" width="6.140625" style="104" customWidth="1"/>
    <col min="8477" max="8477" width="2.140625" style="104" customWidth="1"/>
    <col min="8478" max="8478" width="17" style="104" customWidth="1"/>
    <col min="8479" max="8481" width="6.140625" style="104" customWidth="1"/>
    <col min="8482" max="8482" width="1.42578125" style="104" customWidth="1"/>
    <col min="8483" max="8485" width="6.140625" style="104" customWidth="1"/>
    <col min="8486" max="8486" width="1.42578125" style="104" customWidth="1"/>
    <col min="8487" max="8489" width="6.140625" style="104" customWidth="1"/>
    <col min="8490" max="8490" width="1.42578125" style="104" customWidth="1"/>
    <col min="8491" max="8493" width="6.140625" style="104" customWidth="1"/>
    <col min="8494" max="8494" width="1.42578125" style="104" customWidth="1"/>
    <col min="8495" max="8497" width="6.140625" style="104" customWidth="1"/>
    <col min="8498" max="8498" width="1.42578125" style="104" customWidth="1"/>
    <col min="8499" max="8501" width="6.140625" style="104" customWidth="1"/>
    <col min="8502" max="8502" width="1.42578125" style="104" customWidth="1"/>
    <col min="8503" max="8505" width="6.140625" style="104" customWidth="1"/>
    <col min="8506" max="8704" width="11.42578125" style="104"/>
    <col min="8705" max="8705" width="19.28515625" style="104" customWidth="1"/>
    <col min="8706" max="8708" width="7.42578125" style="104" bestFit="1" customWidth="1"/>
    <col min="8709" max="8709" width="1.42578125" style="104" customWidth="1"/>
    <col min="8710" max="8712" width="6.140625" style="104" customWidth="1"/>
    <col min="8713" max="8713" width="1.42578125" style="104" customWidth="1"/>
    <col min="8714" max="8716" width="6.140625" style="104" customWidth="1"/>
    <col min="8717" max="8717" width="1.42578125" style="104" customWidth="1"/>
    <col min="8718" max="8720" width="6.140625" style="104" customWidth="1"/>
    <col min="8721" max="8721" width="1.42578125" style="104" customWidth="1"/>
    <col min="8722" max="8724" width="6.140625" style="104" customWidth="1"/>
    <col min="8725" max="8725" width="1.42578125" style="104" customWidth="1"/>
    <col min="8726" max="8728" width="6.140625" style="104" customWidth="1"/>
    <col min="8729" max="8729" width="1.42578125" style="104" customWidth="1"/>
    <col min="8730" max="8732" width="6.140625" style="104" customWidth="1"/>
    <col min="8733" max="8733" width="2.140625" style="104" customWidth="1"/>
    <col min="8734" max="8734" width="17" style="104" customWidth="1"/>
    <col min="8735" max="8737" width="6.140625" style="104" customWidth="1"/>
    <col min="8738" max="8738" width="1.42578125" style="104" customWidth="1"/>
    <col min="8739" max="8741" width="6.140625" style="104" customWidth="1"/>
    <col min="8742" max="8742" width="1.42578125" style="104" customWidth="1"/>
    <col min="8743" max="8745" width="6.140625" style="104" customWidth="1"/>
    <col min="8746" max="8746" width="1.42578125" style="104" customWidth="1"/>
    <col min="8747" max="8749" width="6.140625" style="104" customWidth="1"/>
    <col min="8750" max="8750" width="1.42578125" style="104" customWidth="1"/>
    <col min="8751" max="8753" width="6.140625" style="104" customWidth="1"/>
    <col min="8754" max="8754" width="1.42578125" style="104" customWidth="1"/>
    <col min="8755" max="8757" width="6.140625" style="104" customWidth="1"/>
    <col min="8758" max="8758" width="1.42578125" style="104" customWidth="1"/>
    <col min="8759" max="8761" width="6.140625" style="104" customWidth="1"/>
    <col min="8762" max="8960" width="11.42578125" style="104"/>
    <col min="8961" max="8961" width="19.28515625" style="104" customWidth="1"/>
    <col min="8962" max="8964" width="7.42578125" style="104" bestFit="1" customWidth="1"/>
    <col min="8965" max="8965" width="1.42578125" style="104" customWidth="1"/>
    <col min="8966" max="8968" width="6.140625" style="104" customWidth="1"/>
    <col min="8969" max="8969" width="1.42578125" style="104" customWidth="1"/>
    <col min="8970" max="8972" width="6.140625" style="104" customWidth="1"/>
    <col min="8973" max="8973" width="1.42578125" style="104" customWidth="1"/>
    <col min="8974" max="8976" width="6.140625" style="104" customWidth="1"/>
    <col min="8977" max="8977" width="1.42578125" style="104" customWidth="1"/>
    <col min="8978" max="8980" width="6.140625" style="104" customWidth="1"/>
    <col min="8981" max="8981" width="1.42578125" style="104" customWidth="1"/>
    <col min="8982" max="8984" width="6.140625" style="104" customWidth="1"/>
    <col min="8985" max="8985" width="1.42578125" style="104" customWidth="1"/>
    <col min="8986" max="8988" width="6.140625" style="104" customWidth="1"/>
    <col min="8989" max="8989" width="2.140625" style="104" customWidth="1"/>
    <col min="8990" max="8990" width="17" style="104" customWidth="1"/>
    <col min="8991" max="8993" width="6.140625" style="104" customWidth="1"/>
    <col min="8994" max="8994" width="1.42578125" style="104" customWidth="1"/>
    <col min="8995" max="8997" width="6.140625" style="104" customWidth="1"/>
    <col min="8998" max="8998" width="1.42578125" style="104" customWidth="1"/>
    <col min="8999" max="9001" width="6.140625" style="104" customWidth="1"/>
    <col min="9002" max="9002" width="1.42578125" style="104" customWidth="1"/>
    <col min="9003" max="9005" width="6.140625" style="104" customWidth="1"/>
    <col min="9006" max="9006" width="1.42578125" style="104" customWidth="1"/>
    <col min="9007" max="9009" width="6.140625" style="104" customWidth="1"/>
    <col min="9010" max="9010" width="1.42578125" style="104" customWidth="1"/>
    <col min="9011" max="9013" width="6.140625" style="104" customWidth="1"/>
    <col min="9014" max="9014" width="1.42578125" style="104" customWidth="1"/>
    <col min="9015" max="9017" width="6.140625" style="104" customWidth="1"/>
    <col min="9018" max="9216" width="11.42578125" style="104"/>
    <col min="9217" max="9217" width="19.28515625" style="104" customWidth="1"/>
    <col min="9218" max="9220" width="7.42578125" style="104" bestFit="1" customWidth="1"/>
    <col min="9221" max="9221" width="1.42578125" style="104" customWidth="1"/>
    <col min="9222" max="9224" width="6.140625" style="104" customWidth="1"/>
    <col min="9225" max="9225" width="1.42578125" style="104" customWidth="1"/>
    <col min="9226" max="9228" width="6.140625" style="104" customWidth="1"/>
    <col min="9229" max="9229" width="1.42578125" style="104" customWidth="1"/>
    <col min="9230" max="9232" width="6.140625" style="104" customWidth="1"/>
    <col min="9233" max="9233" width="1.42578125" style="104" customWidth="1"/>
    <col min="9234" max="9236" width="6.140625" style="104" customWidth="1"/>
    <col min="9237" max="9237" width="1.42578125" style="104" customWidth="1"/>
    <col min="9238" max="9240" width="6.140625" style="104" customWidth="1"/>
    <col min="9241" max="9241" width="1.42578125" style="104" customWidth="1"/>
    <col min="9242" max="9244" width="6.140625" style="104" customWidth="1"/>
    <col min="9245" max="9245" width="2.140625" style="104" customWidth="1"/>
    <col min="9246" max="9246" width="17" style="104" customWidth="1"/>
    <col min="9247" max="9249" width="6.140625" style="104" customWidth="1"/>
    <col min="9250" max="9250" width="1.42578125" style="104" customWidth="1"/>
    <col min="9251" max="9253" width="6.140625" style="104" customWidth="1"/>
    <col min="9254" max="9254" width="1.42578125" style="104" customWidth="1"/>
    <col min="9255" max="9257" width="6.140625" style="104" customWidth="1"/>
    <col min="9258" max="9258" width="1.42578125" style="104" customWidth="1"/>
    <col min="9259" max="9261" width="6.140625" style="104" customWidth="1"/>
    <col min="9262" max="9262" width="1.42578125" style="104" customWidth="1"/>
    <col min="9263" max="9265" width="6.140625" style="104" customWidth="1"/>
    <col min="9266" max="9266" width="1.42578125" style="104" customWidth="1"/>
    <col min="9267" max="9269" width="6.140625" style="104" customWidth="1"/>
    <col min="9270" max="9270" width="1.42578125" style="104" customWidth="1"/>
    <col min="9271" max="9273" width="6.140625" style="104" customWidth="1"/>
    <col min="9274" max="9472" width="11.42578125" style="104"/>
    <col min="9473" max="9473" width="19.28515625" style="104" customWidth="1"/>
    <col min="9474" max="9476" width="7.42578125" style="104" bestFit="1" customWidth="1"/>
    <col min="9477" max="9477" width="1.42578125" style="104" customWidth="1"/>
    <col min="9478" max="9480" width="6.140625" style="104" customWidth="1"/>
    <col min="9481" max="9481" width="1.42578125" style="104" customWidth="1"/>
    <col min="9482" max="9484" width="6.140625" style="104" customWidth="1"/>
    <col min="9485" max="9485" width="1.42578125" style="104" customWidth="1"/>
    <col min="9486" max="9488" width="6.140625" style="104" customWidth="1"/>
    <col min="9489" max="9489" width="1.42578125" style="104" customWidth="1"/>
    <col min="9490" max="9492" width="6.140625" style="104" customWidth="1"/>
    <col min="9493" max="9493" width="1.42578125" style="104" customWidth="1"/>
    <col min="9494" max="9496" width="6.140625" style="104" customWidth="1"/>
    <col min="9497" max="9497" width="1.42578125" style="104" customWidth="1"/>
    <col min="9498" max="9500" width="6.140625" style="104" customWidth="1"/>
    <col min="9501" max="9501" width="2.140625" style="104" customWidth="1"/>
    <col min="9502" max="9502" width="17" style="104" customWidth="1"/>
    <col min="9503" max="9505" width="6.140625" style="104" customWidth="1"/>
    <col min="9506" max="9506" width="1.42578125" style="104" customWidth="1"/>
    <col min="9507" max="9509" width="6.140625" style="104" customWidth="1"/>
    <col min="9510" max="9510" width="1.42578125" style="104" customWidth="1"/>
    <col min="9511" max="9513" width="6.140625" style="104" customWidth="1"/>
    <col min="9514" max="9514" width="1.42578125" style="104" customWidth="1"/>
    <col min="9515" max="9517" width="6.140625" style="104" customWidth="1"/>
    <col min="9518" max="9518" width="1.42578125" style="104" customWidth="1"/>
    <col min="9519" max="9521" width="6.140625" style="104" customWidth="1"/>
    <col min="9522" max="9522" width="1.42578125" style="104" customWidth="1"/>
    <col min="9523" max="9525" width="6.140625" style="104" customWidth="1"/>
    <col min="9526" max="9526" width="1.42578125" style="104" customWidth="1"/>
    <col min="9527" max="9529" width="6.140625" style="104" customWidth="1"/>
    <col min="9530" max="9728" width="11.42578125" style="104"/>
    <col min="9729" max="9729" width="19.28515625" style="104" customWidth="1"/>
    <col min="9730" max="9732" width="7.42578125" style="104" bestFit="1" customWidth="1"/>
    <col min="9733" max="9733" width="1.42578125" style="104" customWidth="1"/>
    <col min="9734" max="9736" width="6.140625" style="104" customWidth="1"/>
    <col min="9737" max="9737" width="1.42578125" style="104" customWidth="1"/>
    <col min="9738" max="9740" width="6.140625" style="104" customWidth="1"/>
    <col min="9741" max="9741" width="1.42578125" style="104" customWidth="1"/>
    <col min="9742" max="9744" width="6.140625" style="104" customWidth="1"/>
    <col min="9745" max="9745" width="1.42578125" style="104" customWidth="1"/>
    <col min="9746" max="9748" width="6.140625" style="104" customWidth="1"/>
    <col min="9749" max="9749" width="1.42578125" style="104" customWidth="1"/>
    <col min="9750" max="9752" width="6.140625" style="104" customWidth="1"/>
    <col min="9753" max="9753" width="1.42578125" style="104" customWidth="1"/>
    <col min="9754" max="9756" width="6.140625" style="104" customWidth="1"/>
    <col min="9757" max="9757" width="2.140625" style="104" customWidth="1"/>
    <col min="9758" max="9758" width="17" style="104" customWidth="1"/>
    <col min="9759" max="9761" width="6.140625" style="104" customWidth="1"/>
    <col min="9762" max="9762" width="1.42578125" style="104" customWidth="1"/>
    <col min="9763" max="9765" width="6.140625" style="104" customWidth="1"/>
    <col min="9766" max="9766" width="1.42578125" style="104" customWidth="1"/>
    <col min="9767" max="9769" width="6.140625" style="104" customWidth="1"/>
    <col min="9770" max="9770" width="1.42578125" style="104" customWidth="1"/>
    <col min="9771" max="9773" width="6.140625" style="104" customWidth="1"/>
    <col min="9774" max="9774" width="1.42578125" style="104" customWidth="1"/>
    <col min="9775" max="9777" width="6.140625" style="104" customWidth="1"/>
    <col min="9778" max="9778" width="1.42578125" style="104" customWidth="1"/>
    <col min="9779" max="9781" width="6.140625" style="104" customWidth="1"/>
    <col min="9782" max="9782" width="1.42578125" style="104" customWidth="1"/>
    <col min="9783" max="9785" width="6.140625" style="104" customWidth="1"/>
    <col min="9786" max="9984" width="11.42578125" style="104"/>
    <col min="9985" max="9985" width="19.28515625" style="104" customWidth="1"/>
    <col min="9986" max="9988" width="7.42578125" style="104" bestFit="1" customWidth="1"/>
    <col min="9989" max="9989" width="1.42578125" style="104" customWidth="1"/>
    <col min="9990" max="9992" width="6.140625" style="104" customWidth="1"/>
    <col min="9993" max="9993" width="1.42578125" style="104" customWidth="1"/>
    <col min="9994" max="9996" width="6.140625" style="104" customWidth="1"/>
    <col min="9997" max="9997" width="1.42578125" style="104" customWidth="1"/>
    <col min="9998" max="10000" width="6.140625" style="104" customWidth="1"/>
    <col min="10001" max="10001" width="1.42578125" style="104" customWidth="1"/>
    <col min="10002" max="10004" width="6.140625" style="104" customWidth="1"/>
    <col min="10005" max="10005" width="1.42578125" style="104" customWidth="1"/>
    <col min="10006" max="10008" width="6.140625" style="104" customWidth="1"/>
    <col min="10009" max="10009" width="1.42578125" style="104" customWidth="1"/>
    <col min="10010" max="10012" width="6.140625" style="104" customWidth="1"/>
    <col min="10013" max="10013" width="2.140625" style="104" customWidth="1"/>
    <col min="10014" max="10014" width="17" style="104" customWidth="1"/>
    <col min="10015" max="10017" width="6.140625" style="104" customWidth="1"/>
    <col min="10018" max="10018" width="1.42578125" style="104" customWidth="1"/>
    <col min="10019" max="10021" width="6.140625" style="104" customWidth="1"/>
    <col min="10022" max="10022" width="1.42578125" style="104" customWidth="1"/>
    <col min="10023" max="10025" width="6.140625" style="104" customWidth="1"/>
    <col min="10026" max="10026" width="1.42578125" style="104" customWidth="1"/>
    <col min="10027" max="10029" width="6.140625" style="104" customWidth="1"/>
    <col min="10030" max="10030" width="1.42578125" style="104" customWidth="1"/>
    <col min="10031" max="10033" width="6.140625" style="104" customWidth="1"/>
    <col min="10034" max="10034" width="1.42578125" style="104" customWidth="1"/>
    <col min="10035" max="10037" width="6.140625" style="104" customWidth="1"/>
    <col min="10038" max="10038" width="1.42578125" style="104" customWidth="1"/>
    <col min="10039" max="10041" width="6.140625" style="104" customWidth="1"/>
    <col min="10042" max="10240" width="11.42578125" style="104"/>
    <col min="10241" max="10241" width="19.28515625" style="104" customWidth="1"/>
    <col min="10242" max="10244" width="7.42578125" style="104" bestFit="1" customWidth="1"/>
    <col min="10245" max="10245" width="1.42578125" style="104" customWidth="1"/>
    <col min="10246" max="10248" width="6.140625" style="104" customWidth="1"/>
    <col min="10249" max="10249" width="1.42578125" style="104" customWidth="1"/>
    <col min="10250" max="10252" width="6.140625" style="104" customWidth="1"/>
    <col min="10253" max="10253" width="1.42578125" style="104" customWidth="1"/>
    <col min="10254" max="10256" width="6.140625" style="104" customWidth="1"/>
    <col min="10257" max="10257" width="1.42578125" style="104" customWidth="1"/>
    <col min="10258" max="10260" width="6.140625" style="104" customWidth="1"/>
    <col min="10261" max="10261" width="1.42578125" style="104" customWidth="1"/>
    <col min="10262" max="10264" width="6.140625" style="104" customWidth="1"/>
    <col min="10265" max="10265" width="1.42578125" style="104" customWidth="1"/>
    <col min="10266" max="10268" width="6.140625" style="104" customWidth="1"/>
    <col min="10269" max="10269" width="2.140625" style="104" customWidth="1"/>
    <col min="10270" max="10270" width="17" style="104" customWidth="1"/>
    <col min="10271" max="10273" width="6.140625" style="104" customWidth="1"/>
    <col min="10274" max="10274" width="1.42578125" style="104" customWidth="1"/>
    <col min="10275" max="10277" width="6.140625" style="104" customWidth="1"/>
    <col min="10278" max="10278" width="1.42578125" style="104" customWidth="1"/>
    <col min="10279" max="10281" width="6.140625" style="104" customWidth="1"/>
    <col min="10282" max="10282" width="1.42578125" style="104" customWidth="1"/>
    <col min="10283" max="10285" width="6.140625" style="104" customWidth="1"/>
    <col min="10286" max="10286" width="1.42578125" style="104" customWidth="1"/>
    <col min="10287" max="10289" width="6.140625" style="104" customWidth="1"/>
    <col min="10290" max="10290" width="1.42578125" style="104" customWidth="1"/>
    <col min="10291" max="10293" width="6.140625" style="104" customWidth="1"/>
    <col min="10294" max="10294" width="1.42578125" style="104" customWidth="1"/>
    <col min="10295" max="10297" width="6.140625" style="104" customWidth="1"/>
    <col min="10298" max="10496" width="11.42578125" style="104"/>
    <col min="10497" max="10497" width="19.28515625" style="104" customWidth="1"/>
    <col min="10498" max="10500" width="7.42578125" style="104" bestFit="1" customWidth="1"/>
    <col min="10501" max="10501" width="1.42578125" style="104" customWidth="1"/>
    <col min="10502" max="10504" width="6.140625" style="104" customWidth="1"/>
    <col min="10505" max="10505" width="1.42578125" style="104" customWidth="1"/>
    <col min="10506" max="10508" width="6.140625" style="104" customWidth="1"/>
    <col min="10509" max="10509" width="1.42578125" style="104" customWidth="1"/>
    <col min="10510" max="10512" width="6.140625" style="104" customWidth="1"/>
    <col min="10513" max="10513" width="1.42578125" style="104" customWidth="1"/>
    <col min="10514" max="10516" width="6.140625" style="104" customWidth="1"/>
    <col min="10517" max="10517" width="1.42578125" style="104" customWidth="1"/>
    <col min="10518" max="10520" width="6.140625" style="104" customWidth="1"/>
    <col min="10521" max="10521" width="1.42578125" style="104" customWidth="1"/>
    <col min="10522" max="10524" width="6.140625" style="104" customWidth="1"/>
    <col min="10525" max="10525" width="2.140625" style="104" customWidth="1"/>
    <col min="10526" max="10526" width="17" style="104" customWidth="1"/>
    <col min="10527" max="10529" width="6.140625" style="104" customWidth="1"/>
    <col min="10530" max="10530" width="1.42578125" style="104" customWidth="1"/>
    <col min="10531" max="10533" width="6.140625" style="104" customWidth="1"/>
    <col min="10534" max="10534" width="1.42578125" style="104" customWidth="1"/>
    <col min="10535" max="10537" width="6.140625" style="104" customWidth="1"/>
    <col min="10538" max="10538" width="1.42578125" style="104" customWidth="1"/>
    <col min="10539" max="10541" width="6.140625" style="104" customWidth="1"/>
    <col min="10542" max="10542" width="1.42578125" style="104" customWidth="1"/>
    <col min="10543" max="10545" width="6.140625" style="104" customWidth="1"/>
    <col min="10546" max="10546" width="1.42578125" style="104" customWidth="1"/>
    <col min="10547" max="10549" width="6.140625" style="104" customWidth="1"/>
    <col min="10550" max="10550" width="1.42578125" style="104" customWidth="1"/>
    <col min="10551" max="10553" width="6.140625" style="104" customWidth="1"/>
    <col min="10554" max="10752" width="11.42578125" style="104"/>
    <col min="10753" max="10753" width="19.28515625" style="104" customWidth="1"/>
    <col min="10754" max="10756" width="7.42578125" style="104" bestFit="1" customWidth="1"/>
    <col min="10757" max="10757" width="1.42578125" style="104" customWidth="1"/>
    <col min="10758" max="10760" width="6.140625" style="104" customWidth="1"/>
    <col min="10761" max="10761" width="1.42578125" style="104" customWidth="1"/>
    <col min="10762" max="10764" width="6.140625" style="104" customWidth="1"/>
    <col min="10765" max="10765" width="1.42578125" style="104" customWidth="1"/>
    <col min="10766" max="10768" width="6.140625" style="104" customWidth="1"/>
    <col min="10769" max="10769" width="1.42578125" style="104" customWidth="1"/>
    <col min="10770" max="10772" width="6.140625" style="104" customWidth="1"/>
    <col min="10773" max="10773" width="1.42578125" style="104" customWidth="1"/>
    <col min="10774" max="10776" width="6.140625" style="104" customWidth="1"/>
    <col min="10777" max="10777" width="1.42578125" style="104" customWidth="1"/>
    <col min="10778" max="10780" width="6.140625" style="104" customWidth="1"/>
    <col min="10781" max="10781" width="2.140625" style="104" customWidth="1"/>
    <col min="10782" max="10782" width="17" style="104" customWidth="1"/>
    <col min="10783" max="10785" width="6.140625" style="104" customWidth="1"/>
    <col min="10786" max="10786" width="1.42578125" style="104" customWidth="1"/>
    <col min="10787" max="10789" width="6.140625" style="104" customWidth="1"/>
    <col min="10790" max="10790" width="1.42578125" style="104" customWidth="1"/>
    <col min="10791" max="10793" width="6.140625" style="104" customWidth="1"/>
    <col min="10794" max="10794" width="1.42578125" style="104" customWidth="1"/>
    <col min="10795" max="10797" width="6.140625" style="104" customWidth="1"/>
    <col min="10798" max="10798" width="1.42578125" style="104" customWidth="1"/>
    <col min="10799" max="10801" width="6.140625" style="104" customWidth="1"/>
    <col min="10802" max="10802" width="1.42578125" style="104" customWidth="1"/>
    <col min="10803" max="10805" width="6.140625" style="104" customWidth="1"/>
    <col min="10806" max="10806" width="1.42578125" style="104" customWidth="1"/>
    <col min="10807" max="10809" width="6.140625" style="104" customWidth="1"/>
    <col min="10810" max="11008" width="11.42578125" style="104"/>
    <col min="11009" max="11009" width="19.28515625" style="104" customWidth="1"/>
    <col min="11010" max="11012" width="7.42578125" style="104" bestFit="1" customWidth="1"/>
    <col min="11013" max="11013" width="1.42578125" style="104" customWidth="1"/>
    <col min="11014" max="11016" width="6.140625" style="104" customWidth="1"/>
    <col min="11017" max="11017" width="1.42578125" style="104" customWidth="1"/>
    <col min="11018" max="11020" width="6.140625" style="104" customWidth="1"/>
    <col min="11021" max="11021" width="1.42578125" style="104" customWidth="1"/>
    <col min="11022" max="11024" width="6.140625" style="104" customWidth="1"/>
    <col min="11025" max="11025" width="1.42578125" style="104" customWidth="1"/>
    <col min="11026" max="11028" width="6.140625" style="104" customWidth="1"/>
    <col min="11029" max="11029" width="1.42578125" style="104" customWidth="1"/>
    <col min="11030" max="11032" width="6.140625" style="104" customWidth="1"/>
    <col min="11033" max="11033" width="1.42578125" style="104" customWidth="1"/>
    <col min="11034" max="11036" width="6.140625" style="104" customWidth="1"/>
    <col min="11037" max="11037" width="2.140625" style="104" customWidth="1"/>
    <col min="11038" max="11038" width="17" style="104" customWidth="1"/>
    <col min="11039" max="11041" width="6.140625" style="104" customWidth="1"/>
    <col min="11042" max="11042" width="1.42578125" style="104" customWidth="1"/>
    <col min="11043" max="11045" width="6.140625" style="104" customWidth="1"/>
    <col min="11046" max="11046" width="1.42578125" style="104" customWidth="1"/>
    <col min="11047" max="11049" width="6.140625" style="104" customWidth="1"/>
    <col min="11050" max="11050" width="1.42578125" style="104" customWidth="1"/>
    <col min="11051" max="11053" width="6.140625" style="104" customWidth="1"/>
    <col min="11054" max="11054" width="1.42578125" style="104" customWidth="1"/>
    <col min="11055" max="11057" width="6.140625" style="104" customWidth="1"/>
    <col min="11058" max="11058" width="1.42578125" style="104" customWidth="1"/>
    <col min="11059" max="11061" width="6.140625" style="104" customWidth="1"/>
    <col min="11062" max="11062" width="1.42578125" style="104" customWidth="1"/>
    <col min="11063" max="11065" width="6.140625" style="104" customWidth="1"/>
    <col min="11066" max="11264" width="11.42578125" style="104"/>
    <col min="11265" max="11265" width="19.28515625" style="104" customWidth="1"/>
    <col min="11266" max="11268" width="7.42578125" style="104" bestFit="1" customWidth="1"/>
    <col min="11269" max="11269" width="1.42578125" style="104" customWidth="1"/>
    <col min="11270" max="11272" width="6.140625" style="104" customWidth="1"/>
    <col min="11273" max="11273" width="1.42578125" style="104" customWidth="1"/>
    <col min="11274" max="11276" width="6.140625" style="104" customWidth="1"/>
    <col min="11277" max="11277" width="1.42578125" style="104" customWidth="1"/>
    <col min="11278" max="11280" width="6.140625" style="104" customWidth="1"/>
    <col min="11281" max="11281" width="1.42578125" style="104" customWidth="1"/>
    <col min="11282" max="11284" width="6.140625" style="104" customWidth="1"/>
    <col min="11285" max="11285" width="1.42578125" style="104" customWidth="1"/>
    <col min="11286" max="11288" width="6.140625" style="104" customWidth="1"/>
    <col min="11289" max="11289" width="1.42578125" style="104" customWidth="1"/>
    <col min="11290" max="11292" width="6.140625" style="104" customWidth="1"/>
    <col min="11293" max="11293" width="2.140625" style="104" customWidth="1"/>
    <col min="11294" max="11294" width="17" style="104" customWidth="1"/>
    <col min="11295" max="11297" width="6.140625" style="104" customWidth="1"/>
    <col min="11298" max="11298" width="1.42578125" style="104" customWidth="1"/>
    <col min="11299" max="11301" width="6.140625" style="104" customWidth="1"/>
    <col min="11302" max="11302" width="1.42578125" style="104" customWidth="1"/>
    <col min="11303" max="11305" width="6.140625" style="104" customWidth="1"/>
    <col min="11306" max="11306" width="1.42578125" style="104" customWidth="1"/>
    <col min="11307" max="11309" width="6.140625" style="104" customWidth="1"/>
    <col min="11310" max="11310" width="1.42578125" style="104" customWidth="1"/>
    <col min="11311" max="11313" width="6.140625" style="104" customWidth="1"/>
    <col min="11314" max="11314" width="1.42578125" style="104" customWidth="1"/>
    <col min="11315" max="11317" width="6.140625" style="104" customWidth="1"/>
    <col min="11318" max="11318" width="1.42578125" style="104" customWidth="1"/>
    <col min="11319" max="11321" width="6.140625" style="104" customWidth="1"/>
    <col min="11322" max="11520" width="11.42578125" style="104"/>
    <col min="11521" max="11521" width="19.28515625" style="104" customWidth="1"/>
    <col min="11522" max="11524" width="7.42578125" style="104" bestFit="1" customWidth="1"/>
    <col min="11525" max="11525" width="1.42578125" style="104" customWidth="1"/>
    <col min="11526" max="11528" width="6.140625" style="104" customWidth="1"/>
    <col min="11529" max="11529" width="1.42578125" style="104" customWidth="1"/>
    <col min="11530" max="11532" width="6.140625" style="104" customWidth="1"/>
    <col min="11533" max="11533" width="1.42578125" style="104" customWidth="1"/>
    <col min="11534" max="11536" width="6.140625" style="104" customWidth="1"/>
    <col min="11537" max="11537" width="1.42578125" style="104" customWidth="1"/>
    <col min="11538" max="11540" width="6.140625" style="104" customWidth="1"/>
    <col min="11541" max="11541" width="1.42578125" style="104" customWidth="1"/>
    <col min="11542" max="11544" width="6.140625" style="104" customWidth="1"/>
    <col min="11545" max="11545" width="1.42578125" style="104" customWidth="1"/>
    <col min="11546" max="11548" width="6.140625" style="104" customWidth="1"/>
    <col min="11549" max="11549" width="2.140625" style="104" customWidth="1"/>
    <col min="11550" max="11550" width="17" style="104" customWidth="1"/>
    <col min="11551" max="11553" width="6.140625" style="104" customWidth="1"/>
    <col min="11554" max="11554" width="1.42578125" style="104" customWidth="1"/>
    <col min="11555" max="11557" width="6.140625" style="104" customWidth="1"/>
    <col min="11558" max="11558" width="1.42578125" style="104" customWidth="1"/>
    <col min="11559" max="11561" width="6.140625" style="104" customWidth="1"/>
    <col min="11562" max="11562" width="1.42578125" style="104" customWidth="1"/>
    <col min="11563" max="11565" width="6.140625" style="104" customWidth="1"/>
    <col min="11566" max="11566" width="1.42578125" style="104" customWidth="1"/>
    <col min="11567" max="11569" width="6.140625" style="104" customWidth="1"/>
    <col min="11570" max="11570" width="1.42578125" style="104" customWidth="1"/>
    <col min="11571" max="11573" width="6.140625" style="104" customWidth="1"/>
    <col min="11574" max="11574" width="1.42578125" style="104" customWidth="1"/>
    <col min="11575" max="11577" width="6.140625" style="104" customWidth="1"/>
    <col min="11578" max="11776" width="11.42578125" style="104"/>
    <col min="11777" max="11777" width="19.28515625" style="104" customWidth="1"/>
    <col min="11778" max="11780" width="7.42578125" style="104" bestFit="1" customWidth="1"/>
    <col min="11781" max="11781" width="1.42578125" style="104" customWidth="1"/>
    <col min="11782" max="11784" width="6.140625" style="104" customWidth="1"/>
    <col min="11785" max="11785" width="1.42578125" style="104" customWidth="1"/>
    <col min="11786" max="11788" width="6.140625" style="104" customWidth="1"/>
    <col min="11789" max="11789" width="1.42578125" style="104" customWidth="1"/>
    <col min="11790" max="11792" width="6.140625" style="104" customWidth="1"/>
    <col min="11793" max="11793" width="1.42578125" style="104" customWidth="1"/>
    <col min="11794" max="11796" width="6.140625" style="104" customWidth="1"/>
    <col min="11797" max="11797" width="1.42578125" style="104" customWidth="1"/>
    <col min="11798" max="11800" width="6.140625" style="104" customWidth="1"/>
    <col min="11801" max="11801" width="1.42578125" style="104" customWidth="1"/>
    <col min="11802" max="11804" width="6.140625" style="104" customWidth="1"/>
    <col min="11805" max="11805" width="2.140625" style="104" customWidth="1"/>
    <col min="11806" max="11806" width="17" style="104" customWidth="1"/>
    <col min="11807" max="11809" width="6.140625" style="104" customWidth="1"/>
    <col min="11810" max="11810" width="1.42578125" style="104" customWidth="1"/>
    <col min="11811" max="11813" width="6.140625" style="104" customWidth="1"/>
    <col min="11814" max="11814" width="1.42578125" style="104" customWidth="1"/>
    <col min="11815" max="11817" width="6.140625" style="104" customWidth="1"/>
    <col min="11818" max="11818" width="1.42578125" style="104" customWidth="1"/>
    <col min="11819" max="11821" width="6.140625" style="104" customWidth="1"/>
    <col min="11822" max="11822" width="1.42578125" style="104" customWidth="1"/>
    <col min="11823" max="11825" width="6.140625" style="104" customWidth="1"/>
    <col min="11826" max="11826" width="1.42578125" style="104" customWidth="1"/>
    <col min="11827" max="11829" width="6.140625" style="104" customWidth="1"/>
    <col min="11830" max="11830" width="1.42578125" style="104" customWidth="1"/>
    <col min="11831" max="11833" width="6.140625" style="104" customWidth="1"/>
    <col min="11834" max="12032" width="11.42578125" style="104"/>
    <col min="12033" max="12033" width="19.28515625" style="104" customWidth="1"/>
    <col min="12034" max="12036" width="7.42578125" style="104" bestFit="1" customWidth="1"/>
    <col min="12037" max="12037" width="1.42578125" style="104" customWidth="1"/>
    <col min="12038" max="12040" width="6.140625" style="104" customWidth="1"/>
    <col min="12041" max="12041" width="1.42578125" style="104" customWidth="1"/>
    <col min="12042" max="12044" width="6.140625" style="104" customWidth="1"/>
    <col min="12045" max="12045" width="1.42578125" style="104" customWidth="1"/>
    <col min="12046" max="12048" width="6.140625" style="104" customWidth="1"/>
    <col min="12049" max="12049" width="1.42578125" style="104" customWidth="1"/>
    <col min="12050" max="12052" width="6.140625" style="104" customWidth="1"/>
    <col min="12053" max="12053" width="1.42578125" style="104" customWidth="1"/>
    <col min="12054" max="12056" width="6.140625" style="104" customWidth="1"/>
    <col min="12057" max="12057" width="1.42578125" style="104" customWidth="1"/>
    <col min="12058" max="12060" width="6.140625" style="104" customWidth="1"/>
    <col min="12061" max="12061" width="2.140625" style="104" customWidth="1"/>
    <col min="12062" max="12062" width="17" style="104" customWidth="1"/>
    <col min="12063" max="12065" width="6.140625" style="104" customWidth="1"/>
    <col min="12066" max="12066" width="1.42578125" style="104" customWidth="1"/>
    <col min="12067" max="12069" width="6.140625" style="104" customWidth="1"/>
    <col min="12070" max="12070" width="1.42578125" style="104" customWidth="1"/>
    <col min="12071" max="12073" width="6.140625" style="104" customWidth="1"/>
    <col min="12074" max="12074" width="1.42578125" style="104" customWidth="1"/>
    <col min="12075" max="12077" width="6.140625" style="104" customWidth="1"/>
    <col min="12078" max="12078" width="1.42578125" style="104" customWidth="1"/>
    <col min="12079" max="12081" width="6.140625" style="104" customWidth="1"/>
    <col min="12082" max="12082" width="1.42578125" style="104" customWidth="1"/>
    <col min="12083" max="12085" width="6.140625" style="104" customWidth="1"/>
    <col min="12086" max="12086" width="1.42578125" style="104" customWidth="1"/>
    <col min="12087" max="12089" width="6.140625" style="104" customWidth="1"/>
    <col min="12090" max="12288" width="11.42578125" style="104"/>
    <col min="12289" max="12289" width="19.28515625" style="104" customWidth="1"/>
    <col min="12290" max="12292" width="7.42578125" style="104" bestFit="1" customWidth="1"/>
    <col min="12293" max="12293" width="1.42578125" style="104" customWidth="1"/>
    <col min="12294" max="12296" width="6.140625" style="104" customWidth="1"/>
    <col min="12297" max="12297" width="1.42578125" style="104" customWidth="1"/>
    <col min="12298" max="12300" width="6.140625" style="104" customWidth="1"/>
    <col min="12301" max="12301" width="1.42578125" style="104" customWidth="1"/>
    <col min="12302" max="12304" width="6.140625" style="104" customWidth="1"/>
    <col min="12305" max="12305" width="1.42578125" style="104" customWidth="1"/>
    <col min="12306" max="12308" width="6.140625" style="104" customWidth="1"/>
    <col min="12309" max="12309" width="1.42578125" style="104" customWidth="1"/>
    <col min="12310" max="12312" width="6.140625" style="104" customWidth="1"/>
    <col min="12313" max="12313" width="1.42578125" style="104" customWidth="1"/>
    <col min="12314" max="12316" width="6.140625" style="104" customWidth="1"/>
    <col min="12317" max="12317" width="2.140625" style="104" customWidth="1"/>
    <col min="12318" max="12318" width="17" style="104" customWidth="1"/>
    <col min="12319" max="12321" width="6.140625" style="104" customWidth="1"/>
    <col min="12322" max="12322" width="1.42578125" style="104" customWidth="1"/>
    <col min="12323" max="12325" width="6.140625" style="104" customWidth="1"/>
    <col min="12326" max="12326" width="1.42578125" style="104" customWidth="1"/>
    <col min="12327" max="12329" width="6.140625" style="104" customWidth="1"/>
    <col min="12330" max="12330" width="1.42578125" style="104" customWidth="1"/>
    <col min="12331" max="12333" width="6.140625" style="104" customWidth="1"/>
    <col min="12334" max="12334" width="1.42578125" style="104" customWidth="1"/>
    <col min="12335" max="12337" width="6.140625" style="104" customWidth="1"/>
    <col min="12338" max="12338" width="1.42578125" style="104" customWidth="1"/>
    <col min="12339" max="12341" width="6.140625" style="104" customWidth="1"/>
    <col min="12342" max="12342" width="1.42578125" style="104" customWidth="1"/>
    <col min="12343" max="12345" width="6.140625" style="104" customWidth="1"/>
    <col min="12346" max="12544" width="11.42578125" style="104"/>
    <col min="12545" max="12545" width="19.28515625" style="104" customWidth="1"/>
    <col min="12546" max="12548" width="7.42578125" style="104" bestFit="1" customWidth="1"/>
    <col min="12549" max="12549" width="1.42578125" style="104" customWidth="1"/>
    <col min="12550" max="12552" width="6.140625" style="104" customWidth="1"/>
    <col min="12553" max="12553" width="1.42578125" style="104" customWidth="1"/>
    <col min="12554" max="12556" width="6.140625" style="104" customWidth="1"/>
    <col min="12557" max="12557" width="1.42578125" style="104" customWidth="1"/>
    <col min="12558" max="12560" width="6.140625" style="104" customWidth="1"/>
    <col min="12561" max="12561" width="1.42578125" style="104" customWidth="1"/>
    <col min="12562" max="12564" width="6.140625" style="104" customWidth="1"/>
    <col min="12565" max="12565" width="1.42578125" style="104" customWidth="1"/>
    <col min="12566" max="12568" width="6.140625" style="104" customWidth="1"/>
    <col min="12569" max="12569" width="1.42578125" style="104" customWidth="1"/>
    <col min="12570" max="12572" width="6.140625" style="104" customWidth="1"/>
    <col min="12573" max="12573" width="2.140625" style="104" customWidth="1"/>
    <col min="12574" max="12574" width="17" style="104" customWidth="1"/>
    <col min="12575" max="12577" width="6.140625" style="104" customWidth="1"/>
    <col min="12578" max="12578" width="1.42578125" style="104" customWidth="1"/>
    <col min="12579" max="12581" width="6.140625" style="104" customWidth="1"/>
    <col min="12582" max="12582" width="1.42578125" style="104" customWidth="1"/>
    <col min="12583" max="12585" width="6.140625" style="104" customWidth="1"/>
    <col min="12586" max="12586" width="1.42578125" style="104" customWidth="1"/>
    <col min="12587" max="12589" width="6.140625" style="104" customWidth="1"/>
    <col min="12590" max="12590" width="1.42578125" style="104" customWidth="1"/>
    <col min="12591" max="12593" width="6.140625" style="104" customWidth="1"/>
    <col min="12594" max="12594" width="1.42578125" style="104" customWidth="1"/>
    <col min="12595" max="12597" width="6.140625" style="104" customWidth="1"/>
    <col min="12598" max="12598" width="1.42578125" style="104" customWidth="1"/>
    <col min="12599" max="12601" width="6.140625" style="104" customWidth="1"/>
    <col min="12602" max="12800" width="11.42578125" style="104"/>
    <col min="12801" max="12801" width="19.28515625" style="104" customWidth="1"/>
    <col min="12802" max="12804" width="7.42578125" style="104" bestFit="1" customWidth="1"/>
    <col min="12805" max="12805" width="1.42578125" style="104" customWidth="1"/>
    <col min="12806" max="12808" width="6.140625" style="104" customWidth="1"/>
    <col min="12809" max="12809" width="1.42578125" style="104" customWidth="1"/>
    <col min="12810" max="12812" width="6.140625" style="104" customWidth="1"/>
    <col min="12813" max="12813" width="1.42578125" style="104" customWidth="1"/>
    <col min="12814" max="12816" width="6.140625" style="104" customWidth="1"/>
    <col min="12817" max="12817" width="1.42578125" style="104" customWidth="1"/>
    <col min="12818" max="12820" width="6.140625" style="104" customWidth="1"/>
    <col min="12821" max="12821" width="1.42578125" style="104" customWidth="1"/>
    <col min="12822" max="12824" width="6.140625" style="104" customWidth="1"/>
    <col min="12825" max="12825" width="1.42578125" style="104" customWidth="1"/>
    <col min="12826" max="12828" width="6.140625" style="104" customWidth="1"/>
    <col min="12829" max="12829" width="2.140625" style="104" customWidth="1"/>
    <col min="12830" max="12830" width="17" style="104" customWidth="1"/>
    <col min="12831" max="12833" width="6.140625" style="104" customWidth="1"/>
    <col min="12834" max="12834" width="1.42578125" style="104" customWidth="1"/>
    <col min="12835" max="12837" width="6.140625" style="104" customWidth="1"/>
    <col min="12838" max="12838" width="1.42578125" style="104" customWidth="1"/>
    <col min="12839" max="12841" width="6.140625" style="104" customWidth="1"/>
    <col min="12842" max="12842" width="1.42578125" style="104" customWidth="1"/>
    <col min="12843" max="12845" width="6.140625" style="104" customWidth="1"/>
    <col min="12846" max="12846" width="1.42578125" style="104" customWidth="1"/>
    <col min="12847" max="12849" width="6.140625" style="104" customWidth="1"/>
    <col min="12850" max="12850" width="1.42578125" style="104" customWidth="1"/>
    <col min="12851" max="12853" width="6.140625" style="104" customWidth="1"/>
    <col min="12854" max="12854" width="1.42578125" style="104" customWidth="1"/>
    <col min="12855" max="12857" width="6.140625" style="104" customWidth="1"/>
    <col min="12858" max="13056" width="11.42578125" style="104"/>
    <col min="13057" max="13057" width="19.28515625" style="104" customWidth="1"/>
    <col min="13058" max="13060" width="7.42578125" style="104" bestFit="1" customWidth="1"/>
    <col min="13061" max="13061" width="1.42578125" style="104" customWidth="1"/>
    <col min="13062" max="13064" width="6.140625" style="104" customWidth="1"/>
    <col min="13065" max="13065" width="1.42578125" style="104" customWidth="1"/>
    <col min="13066" max="13068" width="6.140625" style="104" customWidth="1"/>
    <col min="13069" max="13069" width="1.42578125" style="104" customWidth="1"/>
    <col min="13070" max="13072" width="6.140625" style="104" customWidth="1"/>
    <col min="13073" max="13073" width="1.42578125" style="104" customWidth="1"/>
    <col min="13074" max="13076" width="6.140625" style="104" customWidth="1"/>
    <col min="13077" max="13077" width="1.42578125" style="104" customWidth="1"/>
    <col min="13078" max="13080" width="6.140625" style="104" customWidth="1"/>
    <col min="13081" max="13081" width="1.42578125" style="104" customWidth="1"/>
    <col min="13082" max="13084" width="6.140625" style="104" customWidth="1"/>
    <col min="13085" max="13085" width="2.140625" style="104" customWidth="1"/>
    <col min="13086" max="13086" width="17" style="104" customWidth="1"/>
    <col min="13087" max="13089" width="6.140625" style="104" customWidth="1"/>
    <col min="13090" max="13090" width="1.42578125" style="104" customWidth="1"/>
    <col min="13091" max="13093" width="6.140625" style="104" customWidth="1"/>
    <col min="13094" max="13094" width="1.42578125" style="104" customWidth="1"/>
    <col min="13095" max="13097" width="6.140625" style="104" customWidth="1"/>
    <col min="13098" max="13098" width="1.42578125" style="104" customWidth="1"/>
    <col min="13099" max="13101" width="6.140625" style="104" customWidth="1"/>
    <col min="13102" max="13102" width="1.42578125" style="104" customWidth="1"/>
    <col min="13103" max="13105" width="6.140625" style="104" customWidth="1"/>
    <col min="13106" max="13106" width="1.42578125" style="104" customWidth="1"/>
    <col min="13107" max="13109" width="6.140625" style="104" customWidth="1"/>
    <col min="13110" max="13110" width="1.42578125" style="104" customWidth="1"/>
    <col min="13111" max="13113" width="6.140625" style="104" customWidth="1"/>
    <col min="13114" max="13312" width="11.42578125" style="104"/>
    <col min="13313" max="13313" width="19.28515625" style="104" customWidth="1"/>
    <col min="13314" max="13316" width="7.42578125" style="104" bestFit="1" customWidth="1"/>
    <col min="13317" max="13317" width="1.42578125" style="104" customWidth="1"/>
    <col min="13318" max="13320" width="6.140625" style="104" customWidth="1"/>
    <col min="13321" max="13321" width="1.42578125" style="104" customWidth="1"/>
    <col min="13322" max="13324" width="6.140625" style="104" customWidth="1"/>
    <col min="13325" max="13325" width="1.42578125" style="104" customWidth="1"/>
    <col min="13326" max="13328" width="6.140625" style="104" customWidth="1"/>
    <col min="13329" max="13329" width="1.42578125" style="104" customWidth="1"/>
    <col min="13330" max="13332" width="6.140625" style="104" customWidth="1"/>
    <col min="13333" max="13333" width="1.42578125" style="104" customWidth="1"/>
    <col min="13334" max="13336" width="6.140625" style="104" customWidth="1"/>
    <col min="13337" max="13337" width="1.42578125" style="104" customWidth="1"/>
    <col min="13338" max="13340" width="6.140625" style="104" customWidth="1"/>
    <col min="13341" max="13341" width="2.140625" style="104" customWidth="1"/>
    <col min="13342" max="13342" width="17" style="104" customWidth="1"/>
    <col min="13343" max="13345" width="6.140625" style="104" customWidth="1"/>
    <col min="13346" max="13346" width="1.42578125" style="104" customWidth="1"/>
    <col min="13347" max="13349" width="6.140625" style="104" customWidth="1"/>
    <col min="13350" max="13350" width="1.42578125" style="104" customWidth="1"/>
    <col min="13351" max="13353" width="6.140625" style="104" customWidth="1"/>
    <col min="13354" max="13354" width="1.42578125" style="104" customWidth="1"/>
    <col min="13355" max="13357" width="6.140625" style="104" customWidth="1"/>
    <col min="13358" max="13358" width="1.42578125" style="104" customWidth="1"/>
    <col min="13359" max="13361" width="6.140625" style="104" customWidth="1"/>
    <col min="13362" max="13362" width="1.42578125" style="104" customWidth="1"/>
    <col min="13363" max="13365" width="6.140625" style="104" customWidth="1"/>
    <col min="13366" max="13366" width="1.42578125" style="104" customWidth="1"/>
    <col min="13367" max="13369" width="6.140625" style="104" customWidth="1"/>
    <col min="13370" max="13568" width="11.42578125" style="104"/>
    <col min="13569" max="13569" width="19.28515625" style="104" customWidth="1"/>
    <col min="13570" max="13572" width="7.42578125" style="104" bestFit="1" customWidth="1"/>
    <col min="13573" max="13573" width="1.42578125" style="104" customWidth="1"/>
    <col min="13574" max="13576" width="6.140625" style="104" customWidth="1"/>
    <col min="13577" max="13577" width="1.42578125" style="104" customWidth="1"/>
    <col min="13578" max="13580" width="6.140625" style="104" customWidth="1"/>
    <col min="13581" max="13581" width="1.42578125" style="104" customWidth="1"/>
    <col min="13582" max="13584" width="6.140625" style="104" customWidth="1"/>
    <col min="13585" max="13585" width="1.42578125" style="104" customWidth="1"/>
    <col min="13586" max="13588" width="6.140625" style="104" customWidth="1"/>
    <col min="13589" max="13589" width="1.42578125" style="104" customWidth="1"/>
    <col min="13590" max="13592" width="6.140625" style="104" customWidth="1"/>
    <col min="13593" max="13593" width="1.42578125" style="104" customWidth="1"/>
    <col min="13594" max="13596" width="6.140625" style="104" customWidth="1"/>
    <col min="13597" max="13597" width="2.140625" style="104" customWidth="1"/>
    <col min="13598" max="13598" width="17" style="104" customWidth="1"/>
    <col min="13599" max="13601" width="6.140625" style="104" customWidth="1"/>
    <col min="13602" max="13602" width="1.42578125" style="104" customWidth="1"/>
    <col min="13603" max="13605" width="6.140625" style="104" customWidth="1"/>
    <col min="13606" max="13606" width="1.42578125" style="104" customWidth="1"/>
    <col min="13607" max="13609" width="6.140625" style="104" customWidth="1"/>
    <col min="13610" max="13610" width="1.42578125" style="104" customWidth="1"/>
    <col min="13611" max="13613" width="6.140625" style="104" customWidth="1"/>
    <col min="13614" max="13614" width="1.42578125" style="104" customWidth="1"/>
    <col min="13615" max="13617" width="6.140625" style="104" customWidth="1"/>
    <col min="13618" max="13618" width="1.42578125" style="104" customWidth="1"/>
    <col min="13619" max="13621" width="6.140625" style="104" customWidth="1"/>
    <col min="13622" max="13622" width="1.42578125" style="104" customWidth="1"/>
    <col min="13623" max="13625" width="6.140625" style="104" customWidth="1"/>
    <col min="13626" max="13824" width="11.42578125" style="104"/>
    <col min="13825" max="13825" width="19.28515625" style="104" customWidth="1"/>
    <col min="13826" max="13828" width="7.42578125" style="104" bestFit="1" customWidth="1"/>
    <col min="13829" max="13829" width="1.42578125" style="104" customWidth="1"/>
    <col min="13830" max="13832" width="6.140625" style="104" customWidth="1"/>
    <col min="13833" max="13833" width="1.42578125" style="104" customWidth="1"/>
    <col min="13834" max="13836" width="6.140625" style="104" customWidth="1"/>
    <col min="13837" max="13837" width="1.42578125" style="104" customWidth="1"/>
    <col min="13838" max="13840" width="6.140625" style="104" customWidth="1"/>
    <col min="13841" max="13841" width="1.42578125" style="104" customWidth="1"/>
    <col min="13842" max="13844" width="6.140625" style="104" customWidth="1"/>
    <col min="13845" max="13845" width="1.42578125" style="104" customWidth="1"/>
    <col min="13846" max="13848" width="6.140625" style="104" customWidth="1"/>
    <col min="13849" max="13849" width="1.42578125" style="104" customWidth="1"/>
    <col min="13850" max="13852" width="6.140625" style="104" customWidth="1"/>
    <col min="13853" max="13853" width="2.140625" style="104" customWidth="1"/>
    <col min="13854" max="13854" width="17" style="104" customWidth="1"/>
    <col min="13855" max="13857" width="6.140625" style="104" customWidth="1"/>
    <col min="13858" max="13858" width="1.42578125" style="104" customWidth="1"/>
    <col min="13859" max="13861" width="6.140625" style="104" customWidth="1"/>
    <col min="13862" max="13862" width="1.42578125" style="104" customWidth="1"/>
    <col min="13863" max="13865" width="6.140625" style="104" customWidth="1"/>
    <col min="13866" max="13866" width="1.42578125" style="104" customWidth="1"/>
    <col min="13867" max="13869" width="6.140625" style="104" customWidth="1"/>
    <col min="13870" max="13870" width="1.42578125" style="104" customWidth="1"/>
    <col min="13871" max="13873" width="6.140625" style="104" customWidth="1"/>
    <col min="13874" max="13874" width="1.42578125" style="104" customWidth="1"/>
    <col min="13875" max="13877" width="6.140625" style="104" customWidth="1"/>
    <col min="13878" max="13878" width="1.42578125" style="104" customWidth="1"/>
    <col min="13879" max="13881" width="6.140625" style="104" customWidth="1"/>
    <col min="13882" max="14080" width="11.42578125" style="104"/>
    <col min="14081" max="14081" width="19.28515625" style="104" customWidth="1"/>
    <col min="14082" max="14084" width="7.42578125" style="104" bestFit="1" customWidth="1"/>
    <col min="14085" max="14085" width="1.42578125" style="104" customWidth="1"/>
    <col min="14086" max="14088" width="6.140625" style="104" customWidth="1"/>
    <col min="14089" max="14089" width="1.42578125" style="104" customWidth="1"/>
    <col min="14090" max="14092" width="6.140625" style="104" customWidth="1"/>
    <col min="14093" max="14093" width="1.42578125" style="104" customWidth="1"/>
    <col min="14094" max="14096" width="6.140625" style="104" customWidth="1"/>
    <col min="14097" max="14097" width="1.42578125" style="104" customWidth="1"/>
    <col min="14098" max="14100" width="6.140625" style="104" customWidth="1"/>
    <col min="14101" max="14101" width="1.42578125" style="104" customWidth="1"/>
    <col min="14102" max="14104" width="6.140625" style="104" customWidth="1"/>
    <col min="14105" max="14105" width="1.42578125" style="104" customWidth="1"/>
    <col min="14106" max="14108" width="6.140625" style="104" customWidth="1"/>
    <col min="14109" max="14109" width="2.140625" style="104" customWidth="1"/>
    <col min="14110" max="14110" width="17" style="104" customWidth="1"/>
    <col min="14111" max="14113" width="6.140625" style="104" customWidth="1"/>
    <col min="14114" max="14114" width="1.42578125" style="104" customWidth="1"/>
    <col min="14115" max="14117" width="6.140625" style="104" customWidth="1"/>
    <col min="14118" max="14118" width="1.42578125" style="104" customWidth="1"/>
    <col min="14119" max="14121" width="6.140625" style="104" customWidth="1"/>
    <col min="14122" max="14122" width="1.42578125" style="104" customWidth="1"/>
    <col min="14123" max="14125" width="6.140625" style="104" customWidth="1"/>
    <col min="14126" max="14126" width="1.42578125" style="104" customWidth="1"/>
    <col min="14127" max="14129" width="6.140625" style="104" customWidth="1"/>
    <col min="14130" max="14130" width="1.42578125" style="104" customWidth="1"/>
    <col min="14131" max="14133" width="6.140625" style="104" customWidth="1"/>
    <col min="14134" max="14134" width="1.42578125" style="104" customWidth="1"/>
    <col min="14135" max="14137" width="6.140625" style="104" customWidth="1"/>
    <col min="14138" max="14336" width="11.42578125" style="104"/>
    <col min="14337" max="14337" width="19.28515625" style="104" customWidth="1"/>
    <col min="14338" max="14340" width="7.42578125" style="104" bestFit="1" customWidth="1"/>
    <col min="14341" max="14341" width="1.42578125" style="104" customWidth="1"/>
    <col min="14342" max="14344" width="6.140625" style="104" customWidth="1"/>
    <col min="14345" max="14345" width="1.42578125" style="104" customWidth="1"/>
    <col min="14346" max="14348" width="6.140625" style="104" customWidth="1"/>
    <col min="14349" max="14349" width="1.42578125" style="104" customWidth="1"/>
    <col min="14350" max="14352" width="6.140625" style="104" customWidth="1"/>
    <col min="14353" max="14353" width="1.42578125" style="104" customWidth="1"/>
    <col min="14354" max="14356" width="6.140625" style="104" customWidth="1"/>
    <col min="14357" max="14357" width="1.42578125" style="104" customWidth="1"/>
    <col min="14358" max="14360" width="6.140625" style="104" customWidth="1"/>
    <col min="14361" max="14361" width="1.42578125" style="104" customWidth="1"/>
    <col min="14362" max="14364" width="6.140625" style="104" customWidth="1"/>
    <col min="14365" max="14365" width="2.140625" style="104" customWidth="1"/>
    <col min="14366" max="14366" width="17" style="104" customWidth="1"/>
    <col min="14367" max="14369" width="6.140625" style="104" customWidth="1"/>
    <col min="14370" max="14370" width="1.42578125" style="104" customWidth="1"/>
    <col min="14371" max="14373" width="6.140625" style="104" customWidth="1"/>
    <col min="14374" max="14374" width="1.42578125" style="104" customWidth="1"/>
    <col min="14375" max="14377" width="6.140625" style="104" customWidth="1"/>
    <col min="14378" max="14378" width="1.42578125" style="104" customWidth="1"/>
    <col min="14379" max="14381" width="6.140625" style="104" customWidth="1"/>
    <col min="14382" max="14382" width="1.42578125" style="104" customWidth="1"/>
    <col min="14383" max="14385" width="6.140625" style="104" customWidth="1"/>
    <col min="14386" max="14386" width="1.42578125" style="104" customWidth="1"/>
    <col min="14387" max="14389" width="6.140625" style="104" customWidth="1"/>
    <col min="14390" max="14390" width="1.42578125" style="104" customWidth="1"/>
    <col min="14391" max="14393" width="6.140625" style="104" customWidth="1"/>
    <col min="14394" max="14592" width="11.42578125" style="104"/>
    <col min="14593" max="14593" width="19.28515625" style="104" customWidth="1"/>
    <col min="14594" max="14596" width="7.42578125" style="104" bestFit="1" customWidth="1"/>
    <col min="14597" max="14597" width="1.42578125" style="104" customWidth="1"/>
    <col min="14598" max="14600" width="6.140625" style="104" customWidth="1"/>
    <col min="14601" max="14601" width="1.42578125" style="104" customWidth="1"/>
    <col min="14602" max="14604" width="6.140625" style="104" customWidth="1"/>
    <col min="14605" max="14605" width="1.42578125" style="104" customWidth="1"/>
    <col min="14606" max="14608" width="6.140625" style="104" customWidth="1"/>
    <col min="14609" max="14609" width="1.42578125" style="104" customWidth="1"/>
    <col min="14610" max="14612" width="6.140625" style="104" customWidth="1"/>
    <col min="14613" max="14613" width="1.42578125" style="104" customWidth="1"/>
    <col min="14614" max="14616" width="6.140625" style="104" customWidth="1"/>
    <col min="14617" max="14617" width="1.42578125" style="104" customWidth="1"/>
    <col min="14618" max="14620" width="6.140625" style="104" customWidth="1"/>
    <col min="14621" max="14621" width="2.140625" style="104" customWidth="1"/>
    <col min="14622" max="14622" width="17" style="104" customWidth="1"/>
    <col min="14623" max="14625" width="6.140625" style="104" customWidth="1"/>
    <col min="14626" max="14626" width="1.42578125" style="104" customWidth="1"/>
    <col min="14627" max="14629" width="6.140625" style="104" customWidth="1"/>
    <col min="14630" max="14630" width="1.42578125" style="104" customWidth="1"/>
    <col min="14631" max="14633" width="6.140625" style="104" customWidth="1"/>
    <col min="14634" max="14634" width="1.42578125" style="104" customWidth="1"/>
    <col min="14635" max="14637" width="6.140625" style="104" customWidth="1"/>
    <col min="14638" max="14638" width="1.42578125" style="104" customWidth="1"/>
    <col min="14639" max="14641" width="6.140625" style="104" customWidth="1"/>
    <col min="14642" max="14642" width="1.42578125" style="104" customWidth="1"/>
    <col min="14643" max="14645" width="6.140625" style="104" customWidth="1"/>
    <col min="14646" max="14646" width="1.42578125" style="104" customWidth="1"/>
    <col min="14647" max="14649" width="6.140625" style="104" customWidth="1"/>
    <col min="14650" max="14848" width="11.42578125" style="104"/>
    <col min="14849" max="14849" width="19.28515625" style="104" customWidth="1"/>
    <col min="14850" max="14852" width="7.42578125" style="104" bestFit="1" customWidth="1"/>
    <col min="14853" max="14853" width="1.42578125" style="104" customWidth="1"/>
    <col min="14854" max="14856" width="6.140625" style="104" customWidth="1"/>
    <col min="14857" max="14857" width="1.42578125" style="104" customWidth="1"/>
    <col min="14858" max="14860" width="6.140625" style="104" customWidth="1"/>
    <col min="14861" max="14861" width="1.42578125" style="104" customWidth="1"/>
    <col min="14862" max="14864" width="6.140625" style="104" customWidth="1"/>
    <col min="14865" max="14865" width="1.42578125" style="104" customWidth="1"/>
    <col min="14866" max="14868" width="6.140625" style="104" customWidth="1"/>
    <col min="14869" max="14869" width="1.42578125" style="104" customWidth="1"/>
    <col min="14870" max="14872" width="6.140625" style="104" customWidth="1"/>
    <col min="14873" max="14873" width="1.42578125" style="104" customWidth="1"/>
    <col min="14874" max="14876" width="6.140625" style="104" customWidth="1"/>
    <col min="14877" max="14877" width="2.140625" style="104" customWidth="1"/>
    <col min="14878" max="14878" width="17" style="104" customWidth="1"/>
    <col min="14879" max="14881" width="6.140625" style="104" customWidth="1"/>
    <col min="14882" max="14882" width="1.42578125" style="104" customWidth="1"/>
    <col min="14883" max="14885" width="6.140625" style="104" customWidth="1"/>
    <col min="14886" max="14886" width="1.42578125" style="104" customWidth="1"/>
    <col min="14887" max="14889" width="6.140625" style="104" customWidth="1"/>
    <col min="14890" max="14890" width="1.42578125" style="104" customWidth="1"/>
    <col min="14891" max="14893" width="6.140625" style="104" customWidth="1"/>
    <col min="14894" max="14894" width="1.42578125" style="104" customWidth="1"/>
    <col min="14895" max="14897" width="6.140625" style="104" customWidth="1"/>
    <col min="14898" max="14898" width="1.42578125" style="104" customWidth="1"/>
    <col min="14899" max="14901" width="6.140625" style="104" customWidth="1"/>
    <col min="14902" max="14902" width="1.42578125" style="104" customWidth="1"/>
    <col min="14903" max="14905" width="6.140625" style="104" customWidth="1"/>
    <col min="14906" max="15104" width="11.42578125" style="104"/>
    <col min="15105" max="15105" width="19.28515625" style="104" customWidth="1"/>
    <col min="15106" max="15108" width="7.42578125" style="104" bestFit="1" customWidth="1"/>
    <col min="15109" max="15109" width="1.42578125" style="104" customWidth="1"/>
    <col min="15110" max="15112" width="6.140625" style="104" customWidth="1"/>
    <col min="15113" max="15113" width="1.42578125" style="104" customWidth="1"/>
    <col min="15114" max="15116" width="6.140625" style="104" customWidth="1"/>
    <col min="15117" max="15117" width="1.42578125" style="104" customWidth="1"/>
    <col min="15118" max="15120" width="6.140625" style="104" customWidth="1"/>
    <col min="15121" max="15121" width="1.42578125" style="104" customWidth="1"/>
    <col min="15122" max="15124" width="6.140625" style="104" customWidth="1"/>
    <col min="15125" max="15125" width="1.42578125" style="104" customWidth="1"/>
    <col min="15126" max="15128" width="6.140625" style="104" customWidth="1"/>
    <col min="15129" max="15129" width="1.42578125" style="104" customWidth="1"/>
    <col min="15130" max="15132" width="6.140625" style="104" customWidth="1"/>
    <col min="15133" max="15133" width="2.140625" style="104" customWidth="1"/>
    <col min="15134" max="15134" width="17" style="104" customWidth="1"/>
    <col min="15135" max="15137" width="6.140625" style="104" customWidth="1"/>
    <col min="15138" max="15138" width="1.42578125" style="104" customWidth="1"/>
    <col min="15139" max="15141" width="6.140625" style="104" customWidth="1"/>
    <col min="15142" max="15142" width="1.42578125" style="104" customWidth="1"/>
    <col min="15143" max="15145" width="6.140625" style="104" customWidth="1"/>
    <col min="15146" max="15146" width="1.42578125" style="104" customWidth="1"/>
    <col min="15147" max="15149" width="6.140625" style="104" customWidth="1"/>
    <col min="15150" max="15150" width="1.42578125" style="104" customWidth="1"/>
    <col min="15151" max="15153" width="6.140625" style="104" customWidth="1"/>
    <col min="15154" max="15154" width="1.42578125" style="104" customWidth="1"/>
    <col min="15155" max="15157" width="6.140625" style="104" customWidth="1"/>
    <col min="15158" max="15158" width="1.42578125" style="104" customWidth="1"/>
    <col min="15159" max="15161" width="6.140625" style="104" customWidth="1"/>
    <col min="15162" max="15360" width="11.42578125" style="104"/>
    <col min="15361" max="15361" width="19.28515625" style="104" customWidth="1"/>
    <col min="15362" max="15364" width="7.42578125" style="104" bestFit="1" customWidth="1"/>
    <col min="15365" max="15365" width="1.42578125" style="104" customWidth="1"/>
    <col min="15366" max="15368" width="6.140625" style="104" customWidth="1"/>
    <col min="15369" max="15369" width="1.42578125" style="104" customWidth="1"/>
    <col min="15370" max="15372" width="6.140625" style="104" customWidth="1"/>
    <col min="15373" max="15373" width="1.42578125" style="104" customWidth="1"/>
    <col min="15374" max="15376" width="6.140625" style="104" customWidth="1"/>
    <col min="15377" max="15377" width="1.42578125" style="104" customWidth="1"/>
    <col min="15378" max="15380" width="6.140625" style="104" customWidth="1"/>
    <col min="15381" max="15381" width="1.42578125" style="104" customWidth="1"/>
    <col min="15382" max="15384" width="6.140625" style="104" customWidth="1"/>
    <col min="15385" max="15385" width="1.42578125" style="104" customWidth="1"/>
    <col min="15386" max="15388" width="6.140625" style="104" customWidth="1"/>
    <col min="15389" max="15389" width="2.140625" style="104" customWidth="1"/>
    <col min="15390" max="15390" width="17" style="104" customWidth="1"/>
    <col min="15391" max="15393" width="6.140625" style="104" customWidth="1"/>
    <col min="15394" max="15394" width="1.42578125" style="104" customWidth="1"/>
    <col min="15395" max="15397" width="6.140625" style="104" customWidth="1"/>
    <col min="15398" max="15398" width="1.42578125" style="104" customWidth="1"/>
    <col min="15399" max="15401" width="6.140625" style="104" customWidth="1"/>
    <col min="15402" max="15402" width="1.42578125" style="104" customWidth="1"/>
    <col min="15403" max="15405" width="6.140625" style="104" customWidth="1"/>
    <col min="15406" max="15406" width="1.42578125" style="104" customWidth="1"/>
    <col min="15407" max="15409" width="6.140625" style="104" customWidth="1"/>
    <col min="15410" max="15410" width="1.42578125" style="104" customWidth="1"/>
    <col min="15411" max="15413" width="6.140625" style="104" customWidth="1"/>
    <col min="15414" max="15414" width="1.42578125" style="104" customWidth="1"/>
    <col min="15415" max="15417" width="6.140625" style="104" customWidth="1"/>
    <col min="15418" max="15616" width="11.42578125" style="104"/>
    <col min="15617" max="15617" width="19.28515625" style="104" customWidth="1"/>
    <col min="15618" max="15620" width="7.42578125" style="104" bestFit="1" customWidth="1"/>
    <col min="15621" max="15621" width="1.42578125" style="104" customWidth="1"/>
    <col min="15622" max="15624" width="6.140625" style="104" customWidth="1"/>
    <col min="15625" max="15625" width="1.42578125" style="104" customWidth="1"/>
    <col min="15626" max="15628" width="6.140625" style="104" customWidth="1"/>
    <col min="15629" max="15629" width="1.42578125" style="104" customWidth="1"/>
    <col min="15630" max="15632" width="6.140625" style="104" customWidth="1"/>
    <col min="15633" max="15633" width="1.42578125" style="104" customWidth="1"/>
    <col min="15634" max="15636" width="6.140625" style="104" customWidth="1"/>
    <col min="15637" max="15637" width="1.42578125" style="104" customWidth="1"/>
    <col min="15638" max="15640" width="6.140625" style="104" customWidth="1"/>
    <col min="15641" max="15641" width="1.42578125" style="104" customWidth="1"/>
    <col min="15642" max="15644" width="6.140625" style="104" customWidth="1"/>
    <col min="15645" max="15645" width="2.140625" style="104" customWidth="1"/>
    <col min="15646" max="15646" width="17" style="104" customWidth="1"/>
    <col min="15647" max="15649" width="6.140625" style="104" customWidth="1"/>
    <col min="15650" max="15650" width="1.42578125" style="104" customWidth="1"/>
    <col min="15651" max="15653" width="6.140625" style="104" customWidth="1"/>
    <col min="15654" max="15654" width="1.42578125" style="104" customWidth="1"/>
    <col min="15655" max="15657" width="6.140625" style="104" customWidth="1"/>
    <col min="15658" max="15658" width="1.42578125" style="104" customWidth="1"/>
    <col min="15659" max="15661" width="6.140625" style="104" customWidth="1"/>
    <col min="15662" max="15662" width="1.42578125" style="104" customWidth="1"/>
    <col min="15663" max="15665" width="6.140625" style="104" customWidth="1"/>
    <col min="15666" max="15666" width="1.42578125" style="104" customWidth="1"/>
    <col min="15667" max="15669" width="6.140625" style="104" customWidth="1"/>
    <col min="15670" max="15670" width="1.42578125" style="104" customWidth="1"/>
    <col min="15671" max="15673" width="6.140625" style="104" customWidth="1"/>
    <col min="15674" max="15872" width="11.42578125" style="104"/>
    <col min="15873" max="15873" width="19.28515625" style="104" customWidth="1"/>
    <col min="15874" max="15876" width="7.42578125" style="104" bestFit="1" customWidth="1"/>
    <col min="15877" max="15877" width="1.42578125" style="104" customWidth="1"/>
    <col min="15878" max="15880" width="6.140625" style="104" customWidth="1"/>
    <col min="15881" max="15881" width="1.42578125" style="104" customWidth="1"/>
    <col min="15882" max="15884" width="6.140625" style="104" customWidth="1"/>
    <col min="15885" max="15885" width="1.42578125" style="104" customWidth="1"/>
    <col min="15886" max="15888" width="6.140625" style="104" customWidth="1"/>
    <col min="15889" max="15889" width="1.42578125" style="104" customWidth="1"/>
    <col min="15890" max="15892" width="6.140625" style="104" customWidth="1"/>
    <col min="15893" max="15893" width="1.42578125" style="104" customWidth="1"/>
    <col min="15894" max="15896" width="6.140625" style="104" customWidth="1"/>
    <col min="15897" max="15897" width="1.42578125" style="104" customWidth="1"/>
    <col min="15898" max="15900" width="6.140625" style="104" customWidth="1"/>
    <col min="15901" max="15901" width="2.140625" style="104" customWidth="1"/>
    <col min="15902" max="15902" width="17" style="104" customWidth="1"/>
    <col min="15903" max="15905" width="6.140625" style="104" customWidth="1"/>
    <col min="15906" max="15906" width="1.42578125" style="104" customWidth="1"/>
    <col min="15907" max="15909" width="6.140625" style="104" customWidth="1"/>
    <col min="15910" max="15910" width="1.42578125" style="104" customWidth="1"/>
    <col min="15911" max="15913" width="6.140625" style="104" customWidth="1"/>
    <col min="15914" max="15914" width="1.42578125" style="104" customWidth="1"/>
    <col min="15915" max="15917" width="6.140625" style="104" customWidth="1"/>
    <col min="15918" max="15918" width="1.42578125" style="104" customWidth="1"/>
    <col min="15919" max="15921" width="6.140625" style="104" customWidth="1"/>
    <col min="15922" max="15922" width="1.42578125" style="104" customWidth="1"/>
    <col min="15923" max="15925" width="6.140625" style="104" customWidth="1"/>
    <col min="15926" max="15926" width="1.42578125" style="104" customWidth="1"/>
    <col min="15927" max="15929" width="6.140625" style="104" customWidth="1"/>
    <col min="15930" max="16128" width="11.42578125" style="104"/>
    <col min="16129" max="16129" width="19.28515625" style="104" customWidth="1"/>
    <col min="16130" max="16132" width="7.42578125" style="104" bestFit="1" customWidth="1"/>
    <col min="16133" max="16133" width="1.42578125" style="104" customWidth="1"/>
    <col min="16134" max="16136" width="6.140625" style="104" customWidth="1"/>
    <col min="16137" max="16137" width="1.42578125" style="104" customWidth="1"/>
    <col min="16138" max="16140" width="6.140625" style="104" customWidth="1"/>
    <col min="16141" max="16141" width="1.42578125" style="104" customWidth="1"/>
    <col min="16142" max="16144" width="6.140625" style="104" customWidth="1"/>
    <col min="16145" max="16145" width="1.42578125" style="104" customWidth="1"/>
    <col min="16146" max="16148" width="6.140625" style="104" customWidth="1"/>
    <col min="16149" max="16149" width="1.42578125" style="104" customWidth="1"/>
    <col min="16150" max="16152" width="6.140625" style="104" customWidth="1"/>
    <col min="16153" max="16153" width="1.42578125" style="104" customWidth="1"/>
    <col min="16154" max="16156" width="6.140625" style="104" customWidth="1"/>
    <col min="16157" max="16157" width="2.140625" style="104" customWidth="1"/>
    <col min="16158" max="16158" width="17" style="104" customWidth="1"/>
    <col min="16159" max="16161" width="6.140625" style="104" customWidth="1"/>
    <col min="16162" max="16162" width="1.42578125" style="104" customWidth="1"/>
    <col min="16163" max="16165" width="6.140625" style="104" customWidth="1"/>
    <col min="16166" max="16166" width="1.42578125" style="104" customWidth="1"/>
    <col min="16167" max="16169" width="6.140625" style="104" customWidth="1"/>
    <col min="16170" max="16170" width="1.42578125" style="104" customWidth="1"/>
    <col min="16171" max="16173" width="6.140625" style="104" customWidth="1"/>
    <col min="16174" max="16174" width="1.42578125" style="104" customWidth="1"/>
    <col min="16175" max="16177" width="6.140625" style="104" customWidth="1"/>
    <col min="16178" max="16178" width="1.42578125" style="104" customWidth="1"/>
    <col min="16179" max="16181" width="6.140625" style="104" customWidth="1"/>
    <col min="16182" max="16182" width="1.42578125" style="104" customWidth="1"/>
    <col min="16183" max="16185" width="6.140625" style="104" customWidth="1"/>
    <col min="16186" max="16384" width="11.42578125" style="104"/>
  </cols>
  <sheetData>
    <row r="1" spans="1:62" ht="15" customHeight="1" x14ac:dyDescent="0.2">
      <c r="AD1" s="286" t="s">
        <v>362</v>
      </c>
      <c r="AE1" s="286"/>
    </row>
    <row r="2" spans="1:62" ht="15" customHeight="1" x14ac:dyDescent="0.2">
      <c r="AD2" s="286"/>
      <c r="AE2" s="286"/>
    </row>
    <row r="3" spans="1:62" ht="15" customHeight="1" x14ac:dyDescent="0.2">
      <c r="A3" s="311" t="s">
        <v>312</v>
      </c>
      <c r="B3" s="311"/>
      <c r="C3" s="311"/>
      <c r="D3" s="311"/>
      <c r="E3" s="311"/>
      <c r="F3" s="311"/>
      <c r="G3" s="311"/>
      <c r="H3" s="311"/>
      <c r="I3" s="311"/>
      <c r="J3" s="311"/>
      <c r="K3" s="311"/>
      <c r="L3" s="311"/>
      <c r="M3" s="311"/>
      <c r="N3" s="311"/>
      <c r="O3" s="311"/>
      <c r="P3" s="311"/>
      <c r="Q3" s="311"/>
      <c r="R3" s="311"/>
      <c r="S3" s="311"/>
      <c r="T3" s="311"/>
      <c r="U3" s="311"/>
      <c r="V3" s="311"/>
      <c r="W3" s="311"/>
      <c r="X3" s="311"/>
      <c r="Y3" s="311"/>
      <c r="Z3" s="311"/>
      <c r="AA3" s="311"/>
      <c r="AB3" s="311"/>
      <c r="AD3" s="311" t="s">
        <v>313</v>
      </c>
      <c r="AE3" s="311"/>
      <c r="AF3" s="311"/>
      <c r="AG3" s="311"/>
      <c r="AH3" s="311"/>
      <c r="AI3" s="311"/>
      <c r="AJ3" s="311"/>
      <c r="AK3" s="311"/>
      <c r="AL3" s="311"/>
      <c r="AM3" s="311"/>
      <c r="AN3" s="311"/>
      <c r="AO3" s="311"/>
      <c r="AP3" s="311"/>
      <c r="AQ3" s="311"/>
      <c r="AR3" s="311"/>
      <c r="AS3" s="311"/>
      <c r="AT3" s="311"/>
      <c r="AU3" s="311"/>
      <c r="AV3" s="311"/>
      <c r="AW3" s="311"/>
      <c r="AX3" s="311"/>
      <c r="AY3" s="311"/>
      <c r="AZ3" s="311"/>
      <c r="BA3" s="311"/>
      <c r="BB3" s="311"/>
      <c r="BC3" s="311"/>
      <c r="BD3" s="311"/>
      <c r="BE3" s="311"/>
    </row>
    <row r="4" spans="1:62" ht="15" customHeight="1" x14ac:dyDescent="0.2">
      <c r="A4" s="312" t="s">
        <v>148</v>
      </c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312"/>
      <c r="M4" s="312"/>
      <c r="N4" s="312"/>
      <c r="O4" s="312"/>
      <c r="P4" s="312"/>
      <c r="Q4" s="312"/>
      <c r="R4" s="312"/>
      <c r="S4" s="312"/>
      <c r="T4" s="312"/>
      <c r="U4" s="312"/>
      <c r="V4" s="312"/>
      <c r="W4" s="312"/>
      <c r="X4" s="312"/>
      <c r="Y4" s="312"/>
      <c r="Z4" s="312"/>
      <c r="AA4" s="312"/>
      <c r="AB4" s="312"/>
      <c r="AD4" s="312" t="s">
        <v>149</v>
      </c>
      <c r="AE4" s="312"/>
      <c r="AF4" s="312"/>
      <c r="AG4" s="312"/>
      <c r="AH4" s="312"/>
      <c r="AI4" s="312"/>
      <c r="AJ4" s="312"/>
      <c r="AK4" s="312"/>
      <c r="AL4" s="312"/>
      <c r="AM4" s="312"/>
      <c r="AN4" s="312"/>
      <c r="AO4" s="312"/>
      <c r="AP4" s="312"/>
      <c r="AQ4" s="312"/>
      <c r="AR4" s="312"/>
      <c r="AS4" s="312"/>
      <c r="AT4" s="312"/>
      <c r="AU4" s="312"/>
      <c r="AV4" s="312"/>
      <c r="AW4" s="312"/>
      <c r="AX4" s="312"/>
      <c r="AY4" s="312"/>
      <c r="AZ4" s="312"/>
      <c r="BA4" s="312"/>
      <c r="BB4" s="312"/>
      <c r="BC4" s="312"/>
      <c r="BD4" s="312"/>
      <c r="BE4" s="312"/>
    </row>
    <row r="5" spans="1:62" ht="15" customHeight="1" x14ac:dyDescent="0.2">
      <c r="A5" s="307" t="s">
        <v>257</v>
      </c>
      <c r="B5" s="307"/>
      <c r="C5" s="307"/>
      <c r="D5" s="307"/>
      <c r="E5" s="307"/>
      <c r="F5" s="307"/>
      <c r="G5" s="307"/>
      <c r="H5" s="307"/>
      <c r="I5" s="307"/>
      <c r="J5" s="307"/>
      <c r="K5" s="307"/>
      <c r="L5" s="307"/>
      <c r="M5" s="307"/>
      <c r="N5" s="307"/>
      <c r="O5" s="307"/>
      <c r="P5" s="307"/>
      <c r="Q5" s="307"/>
      <c r="R5" s="307"/>
      <c r="S5" s="307"/>
      <c r="T5" s="307"/>
      <c r="U5" s="307"/>
      <c r="V5" s="307"/>
      <c r="W5" s="307"/>
      <c r="X5" s="307"/>
      <c r="Y5" s="307"/>
      <c r="Z5" s="307"/>
      <c r="AA5" s="307"/>
      <c r="AB5" s="307"/>
      <c r="AD5" s="307" t="s">
        <v>257</v>
      </c>
      <c r="AE5" s="307"/>
      <c r="AF5" s="307"/>
      <c r="AG5" s="307"/>
      <c r="AH5" s="307"/>
      <c r="AI5" s="307"/>
      <c r="AJ5" s="307"/>
      <c r="AK5" s="307"/>
      <c r="AL5" s="307"/>
      <c r="AM5" s="307"/>
      <c r="AN5" s="307"/>
      <c r="AO5" s="307"/>
      <c r="AP5" s="307"/>
      <c r="AQ5" s="307"/>
      <c r="AR5" s="307"/>
      <c r="AS5" s="307"/>
      <c r="AT5" s="307"/>
      <c r="AU5" s="307"/>
      <c r="AV5" s="307"/>
      <c r="AW5" s="307"/>
      <c r="AX5" s="307"/>
      <c r="AY5" s="307"/>
      <c r="AZ5" s="307"/>
      <c r="BA5" s="307"/>
      <c r="BB5" s="307"/>
      <c r="BC5" s="307"/>
      <c r="BD5" s="307"/>
      <c r="BE5" s="307"/>
      <c r="BF5" s="104"/>
    </row>
    <row r="6" spans="1:62" ht="15" customHeight="1" x14ac:dyDescent="0.2">
      <c r="A6" s="307" t="s">
        <v>268</v>
      </c>
      <c r="B6" s="307"/>
      <c r="C6" s="307"/>
      <c r="D6" s="307"/>
      <c r="E6" s="307"/>
      <c r="F6" s="307"/>
      <c r="G6" s="307"/>
      <c r="H6" s="307"/>
      <c r="I6" s="307"/>
      <c r="J6" s="307"/>
      <c r="K6" s="307"/>
      <c r="L6" s="307"/>
      <c r="M6" s="307"/>
      <c r="N6" s="307"/>
      <c r="O6" s="307"/>
      <c r="P6" s="307"/>
      <c r="Q6" s="307"/>
      <c r="R6" s="307"/>
      <c r="S6" s="307"/>
      <c r="T6" s="307"/>
      <c r="U6" s="307"/>
      <c r="V6" s="307"/>
      <c r="W6" s="307"/>
      <c r="X6" s="307"/>
      <c r="Y6" s="307"/>
      <c r="Z6" s="307"/>
      <c r="AA6" s="307"/>
      <c r="AB6" s="307"/>
      <c r="AD6" s="307" t="s">
        <v>268</v>
      </c>
      <c r="AE6" s="307"/>
      <c r="AF6" s="307"/>
      <c r="AG6" s="307"/>
      <c r="AH6" s="307"/>
      <c r="AI6" s="307"/>
      <c r="AJ6" s="307"/>
      <c r="AK6" s="307"/>
      <c r="AL6" s="307"/>
      <c r="AM6" s="307"/>
      <c r="AN6" s="307"/>
      <c r="AO6" s="307"/>
      <c r="AP6" s="307"/>
      <c r="AQ6" s="307"/>
      <c r="AR6" s="307"/>
      <c r="AS6" s="307"/>
      <c r="AT6" s="307"/>
      <c r="AU6" s="307"/>
      <c r="AV6" s="307"/>
      <c r="AW6" s="307"/>
      <c r="AX6" s="307"/>
      <c r="AY6" s="307"/>
      <c r="AZ6" s="307"/>
      <c r="BA6" s="307"/>
      <c r="BB6" s="307"/>
      <c r="BC6" s="307"/>
      <c r="BD6" s="307"/>
      <c r="BE6" s="307"/>
      <c r="BF6" s="104"/>
    </row>
    <row r="7" spans="1:62" ht="15" customHeight="1" x14ac:dyDescent="0.2">
      <c r="A7" s="307" t="s">
        <v>250</v>
      </c>
      <c r="B7" s="307"/>
      <c r="C7" s="307"/>
      <c r="D7" s="307"/>
      <c r="E7" s="307"/>
      <c r="F7" s="307"/>
      <c r="G7" s="307"/>
      <c r="H7" s="307"/>
      <c r="I7" s="307"/>
      <c r="J7" s="307"/>
      <c r="K7" s="307"/>
      <c r="L7" s="307"/>
      <c r="M7" s="307"/>
      <c r="N7" s="307"/>
      <c r="O7" s="307"/>
      <c r="P7" s="307"/>
      <c r="Q7" s="307"/>
      <c r="R7" s="307"/>
      <c r="S7" s="307"/>
      <c r="T7" s="307"/>
      <c r="U7" s="307"/>
      <c r="V7" s="307"/>
      <c r="W7" s="307"/>
      <c r="X7" s="307"/>
      <c r="Y7" s="307"/>
      <c r="Z7" s="307"/>
      <c r="AA7" s="307"/>
      <c r="AB7" s="307"/>
      <c r="AD7" s="307" t="s">
        <v>250</v>
      </c>
      <c r="AE7" s="307"/>
      <c r="AF7" s="307"/>
      <c r="AG7" s="307"/>
      <c r="AH7" s="307"/>
      <c r="AI7" s="307"/>
      <c r="AJ7" s="307"/>
      <c r="AK7" s="307"/>
      <c r="AL7" s="307"/>
      <c r="AM7" s="307"/>
      <c r="AN7" s="307"/>
      <c r="AO7" s="307"/>
      <c r="AP7" s="307"/>
      <c r="AQ7" s="307"/>
      <c r="AR7" s="307"/>
      <c r="AS7" s="307"/>
      <c r="AT7" s="307"/>
      <c r="AU7" s="307"/>
      <c r="AV7" s="307"/>
      <c r="AW7" s="307"/>
      <c r="AX7" s="307"/>
      <c r="AY7" s="307"/>
      <c r="AZ7" s="307"/>
      <c r="BA7" s="307"/>
      <c r="BB7" s="307"/>
      <c r="BC7" s="307"/>
      <c r="BD7" s="307"/>
      <c r="BE7" s="307"/>
      <c r="BF7" s="104"/>
    </row>
    <row r="8" spans="1:62" ht="15" customHeight="1" x14ac:dyDescent="0.2">
      <c r="A8" s="307" t="s">
        <v>259</v>
      </c>
      <c r="B8" s="307"/>
      <c r="C8" s="307"/>
      <c r="D8" s="307"/>
      <c r="E8" s="307"/>
      <c r="F8" s="307"/>
      <c r="G8" s="307"/>
      <c r="H8" s="307"/>
      <c r="I8" s="307"/>
      <c r="J8" s="307"/>
      <c r="K8" s="307"/>
      <c r="L8" s="307"/>
      <c r="M8" s="307"/>
      <c r="N8" s="307"/>
      <c r="O8" s="307"/>
      <c r="P8" s="307"/>
      <c r="Q8" s="307"/>
      <c r="R8" s="307"/>
      <c r="S8" s="307"/>
      <c r="T8" s="307"/>
      <c r="U8" s="307"/>
      <c r="V8" s="307"/>
      <c r="W8" s="307"/>
      <c r="X8" s="307"/>
      <c r="Y8" s="307"/>
      <c r="Z8" s="307"/>
      <c r="AA8" s="307"/>
      <c r="AB8" s="307"/>
      <c r="AD8" s="307" t="s">
        <v>259</v>
      </c>
      <c r="AE8" s="307"/>
      <c r="AF8" s="307"/>
      <c r="AG8" s="307"/>
      <c r="AH8" s="307"/>
      <c r="AI8" s="307"/>
      <c r="AJ8" s="307"/>
      <c r="AK8" s="307"/>
      <c r="AL8" s="307"/>
      <c r="AM8" s="307"/>
      <c r="AN8" s="307"/>
      <c r="AO8" s="307"/>
      <c r="AP8" s="307"/>
      <c r="AQ8" s="307"/>
      <c r="AR8" s="307"/>
      <c r="AS8" s="307"/>
      <c r="AT8" s="307"/>
      <c r="AU8" s="307"/>
      <c r="AV8" s="307"/>
      <c r="AW8" s="307"/>
      <c r="AX8" s="307"/>
      <c r="AY8" s="307"/>
      <c r="AZ8" s="307"/>
      <c r="BA8" s="307"/>
      <c r="BB8" s="307"/>
      <c r="BC8" s="307"/>
      <c r="BD8" s="307"/>
      <c r="BE8" s="307"/>
      <c r="BF8" s="104"/>
    </row>
    <row r="9" spans="1:62" ht="15" customHeight="1" thickBot="1" x14ac:dyDescent="0.25">
      <c r="A9" s="102"/>
      <c r="B9" s="145"/>
      <c r="C9" s="102"/>
      <c r="D9" s="102"/>
      <c r="E9" s="102"/>
      <c r="F9" s="103"/>
      <c r="G9" s="102"/>
      <c r="H9" s="102"/>
      <c r="I9" s="102"/>
      <c r="J9" s="102"/>
      <c r="K9" s="102"/>
      <c r="L9" s="102"/>
      <c r="M9" s="102"/>
      <c r="N9" s="102"/>
      <c r="O9" s="102"/>
      <c r="P9" s="102"/>
      <c r="Q9" s="102"/>
      <c r="R9" s="102"/>
      <c r="S9" s="102"/>
      <c r="T9" s="102"/>
      <c r="U9" s="102"/>
      <c r="V9" s="102"/>
      <c r="W9" s="102"/>
      <c r="X9" s="102"/>
      <c r="Y9" s="102"/>
      <c r="Z9" s="102"/>
      <c r="AA9" s="102"/>
      <c r="AB9" s="102"/>
      <c r="AD9" s="102"/>
      <c r="AE9" s="145"/>
      <c r="AF9" s="102"/>
      <c r="AG9" s="102"/>
      <c r="AH9" s="102"/>
      <c r="AI9" s="103"/>
      <c r="AJ9" s="102"/>
      <c r="AK9" s="102"/>
      <c r="AL9" s="102"/>
      <c r="AM9" s="102"/>
      <c r="AN9" s="102"/>
      <c r="AO9" s="102"/>
      <c r="AP9" s="102"/>
      <c r="AQ9" s="102"/>
      <c r="AR9" s="102"/>
      <c r="AS9" s="102"/>
      <c r="AT9" s="102"/>
      <c r="AU9" s="102"/>
      <c r="AV9" s="102"/>
      <c r="AW9" s="102"/>
      <c r="AX9" s="102"/>
      <c r="AY9" s="102"/>
      <c r="AZ9" s="102"/>
      <c r="BA9" s="102"/>
      <c r="BB9" s="102"/>
      <c r="BC9" s="102"/>
      <c r="BD9" s="102"/>
      <c r="BE9" s="102"/>
      <c r="BF9" s="104"/>
    </row>
    <row r="10" spans="1:62" ht="15" customHeight="1" x14ac:dyDescent="0.2">
      <c r="A10" s="309" t="s">
        <v>264</v>
      </c>
      <c r="B10" s="302" t="s">
        <v>19</v>
      </c>
      <c r="C10" s="302"/>
      <c r="D10" s="302"/>
      <c r="E10" s="111"/>
      <c r="F10" s="302" t="s">
        <v>116</v>
      </c>
      <c r="G10" s="302"/>
      <c r="H10" s="302"/>
      <c r="I10" s="111"/>
      <c r="J10" s="302" t="s">
        <v>117</v>
      </c>
      <c r="K10" s="302"/>
      <c r="L10" s="302"/>
      <c r="M10" s="111"/>
      <c r="N10" s="302" t="s">
        <v>118</v>
      </c>
      <c r="O10" s="302"/>
      <c r="P10" s="302"/>
      <c r="Q10" s="111"/>
      <c r="R10" s="302" t="s">
        <v>119</v>
      </c>
      <c r="S10" s="302"/>
      <c r="T10" s="302"/>
      <c r="U10" s="111"/>
      <c r="V10" s="302" t="s">
        <v>120</v>
      </c>
      <c r="W10" s="302"/>
      <c r="X10" s="302"/>
      <c r="Y10" s="111"/>
      <c r="Z10" s="302" t="s">
        <v>121</v>
      </c>
      <c r="AA10" s="302"/>
      <c r="AB10" s="302"/>
      <c r="AD10" s="309" t="s">
        <v>264</v>
      </c>
      <c r="AE10" s="302" t="s">
        <v>19</v>
      </c>
      <c r="AF10" s="302"/>
      <c r="AG10" s="302"/>
      <c r="AH10" s="111"/>
      <c r="AI10" s="302" t="s">
        <v>116</v>
      </c>
      <c r="AJ10" s="302"/>
      <c r="AK10" s="302"/>
      <c r="AL10" s="111"/>
      <c r="AM10" s="302" t="s">
        <v>117</v>
      </c>
      <c r="AN10" s="302"/>
      <c r="AO10" s="302"/>
      <c r="AP10" s="111"/>
      <c r="AQ10" s="302" t="s">
        <v>118</v>
      </c>
      <c r="AR10" s="302"/>
      <c r="AS10" s="302"/>
      <c r="AT10" s="111"/>
      <c r="AU10" s="302" t="s">
        <v>119</v>
      </c>
      <c r="AV10" s="302"/>
      <c r="AW10" s="302"/>
      <c r="AX10" s="111"/>
      <c r="AY10" s="302" t="s">
        <v>120</v>
      </c>
      <c r="AZ10" s="302"/>
      <c r="BA10" s="302"/>
      <c r="BB10" s="111"/>
      <c r="BC10" s="302" t="s">
        <v>121</v>
      </c>
      <c r="BD10" s="302"/>
      <c r="BE10" s="302"/>
      <c r="BF10" s="104"/>
    </row>
    <row r="11" spans="1:62" ht="15" customHeight="1" thickBot="1" x14ac:dyDescent="0.25">
      <c r="A11" s="310"/>
      <c r="B11" s="112" t="s">
        <v>70</v>
      </c>
      <c r="C11" s="112" t="s">
        <v>71</v>
      </c>
      <c r="D11" s="112" t="s">
        <v>72</v>
      </c>
      <c r="E11" s="113"/>
      <c r="F11" s="112" t="s">
        <v>70</v>
      </c>
      <c r="G11" s="112" t="s">
        <v>71</v>
      </c>
      <c r="H11" s="112" t="s">
        <v>72</v>
      </c>
      <c r="I11" s="113"/>
      <c r="J11" s="112" t="s">
        <v>70</v>
      </c>
      <c r="K11" s="112" t="s">
        <v>71</v>
      </c>
      <c r="L11" s="112" t="s">
        <v>72</v>
      </c>
      <c r="M11" s="113"/>
      <c r="N11" s="112" t="s">
        <v>70</v>
      </c>
      <c r="O11" s="112" t="s">
        <v>71</v>
      </c>
      <c r="P11" s="112" t="s">
        <v>72</v>
      </c>
      <c r="Q11" s="113"/>
      <c r="R11" s="112" t="s">
        <v>70</v>
      </c>
      <c r="S11" s="112" t="s">
        <v>71</v>
      </c>
      <c r="T11" s="112" t="s">
        <v>72</v>
      </c>
      <c r="U11" s="113"/>
      <c r="V11" s="112" t="s">
        <v>70</v>
      </c>
      <c r="W11" s="112" t="s">
        <v>71</v>
      </c>
      <c r="X11" s="112" t="s">
        <v>72</v>
      </c>
      <c r="Y11" s="113"/>
      <c r="Z11" s="112" t="s">
        <v>70</v>
      </c>
      <c r="AA11" s="112" t="s">
        <v>71</v>
      </c>
      <c r="AB11" s="112" t="s">
        <v>72</v>
      </c>
      <c r="AD11" s="310"/>
      <c r="AE11" s="112" t="s">
        <v>70</v>
      </c>
      <c r="AF11" s="112" t="s">
        <v>71</v>
      </c>
      <c r="AG11" s="112" t="s">
        <v>72</v>
      </c>
      <c r="AH11" s="113"/>
      <c r="AI11" s="112" t="s">
        <v>70</v>
      </c>
      <c r="AJ11" s="112" t="s">
        <v>71</v>
      </c>
      <c r="AK11" s="112" t="s">
        <v>72</v>
      </c>
      <c r="AL11" s="113"/>
      <c r="AM11" s="112" t="s">
        <v>70</v>
      </c>
      <c r="AN11" s="112" t="s">
        <v>71</v>
      </c>
      <c r="AO11" s="112" t="s">
        <v>72</v>
      </c>
      <c r="AP11" s="113"/>
      <c r="AQ11" s="112" t="s">
        <v>70</v>
      </c>
      <c r="AR11" s="112" t="s">
        <v>71</v>
      </c>
      <c r="AS11" s="112" t="s">
        <v>72</v>
      </c>
      <c r="AT11" s="113"/>
      <c r="AU11" s="112" t="s">
        <v>70</v>
      </c>
      <c r="AV11" s="112" t="s">
        <v>71</v>
      </c>
      <c r="AW11" s="112" t="s">
        <v>72</v>
      </c>
      <c r="AX11" s="113"/>
      <c r="AY11" s="112" t="s">
        <v>70</v>
      </c>
      <c r="AZ11" s="112" t="s">
        <v>71</v>
      </c>
      <c r="BA11" s="112" t="s">
        <v>72</v>
      </c>
      <c r="BB11" s="113"/>
      <c r="BC11" s="112" t="s">
        <v>70</v>
      </c>
      <c r="BD11" s="112" t="s">
        <v>71</v>
      </c>
      <c r="BE11" s="112" t="s">
        <v>72</v>
      </c>
      <c r="BF11" s="104"/>
    </row>
    <row r="12" spans="1:62" ht="15" customHeight="1" x14ac:dyDescent="0.2">
      <c r="A12" s="129"/>
      <c r="B12" s="115"/>
      <c r="C12" s="115"/>
      <c r="D12" s="115"/>
      <c r="E12" s="116"/>
      <c r="F12" s="115"/>
      <c r="G12" s="115"/>
      <c r="H12" s="115"/>
      <c r="I12" s="116"/>
      <c r="J12" s="115"/>
      <c r="K12" s="115"/>
      <c r="L12" s="115"/>
      <c r="M12" s="116"/>
      <c r="N12" s="115"/>
      <c r="O12" s="115"/>
      <c r="P12" s="115"/>
      <c r="Q12" s="116"/>
      <c r="R12" s="115"/>
      <c r="S12" s="115"/>
      <c r="T12" s="115"/>
      <c r="U12" s="116"/>
      <c r="V12" s="115"/>
      <c r="W12" s="115"/>
      <c r="X12" s="115"/>
      <c r="Y12" s="116"/>
      <c r="Z12" s="115"/>
      <c r="AA12" s="115"/>
      <c r="AB12" s="115"/>
      <c r="AD12" s="106"/>
      <c r="AE12" s="100"/>
      <c r="AF12" s="100"/>
      <c r="AG12" s="100"/>
      <c r="AH12" s="101"/>
      <c r="AI12" s="100"/>
      <c r="AJ12" s="100"/>
      <c r="AK12" s="100"/>
      <c r="AL12" s="101"/>
      <c r="AM12" s="100"/>
      <c r="AN12" s="100"/>
      <c r="AO12" s="100"/>
      <c r="AP12" s="101"/>
      <c r="AQ12" s="100"/>
      <c r="AR12" s="100"/>
      <c r="AS12" s="100"/>
      <c r="AT12" s="101"/>
      <c r="AU12" s="100"/>
      <c r="AV12" s="100"/>
      <c r="AW12" s="100"/>
      <c r="AX12" s="101"/>
      <c r="AY12" s="100"/>
      <c r="AZ12" s="100"/>
      <c r="BA12" s="100"/>
      <c r="BB12" s="101"/>
      <c r="BC12" s="100"/>
      <c r="BD12" s="100"/>
      <c r="BE12" s="100"/>
    </row>
    <row r="13" spans="1:62" s="158" customFormat="1" ht="15" customHeight="1" x14ac:dyDescent="0.25">
      <c r="A13" s="154" t="s">
        <v>266</v>
      </c>
      <c r="B13" s="156">
        <f>+F13+J13+N13+R13+V13+Z13</f>
        <v>129540</v>
      </c>
      <c r="C13" s="156">
        <f>+G13+K13+O13+S13+W13+AA13</f>
        <v>59954</v>
      </c>
      <c r="D13" s="156">
        <f>+H13+L13+P13+T13+X13+AB13</f>
        <v>69586</v>
      </c>
      <c r="E13" s="156"/>
      <c r="F13" s="156">
        <f>SUM(F15:F41)</f>
        <v>32656</v>
      </c>
      <c r="G13" s="156">
        <f>SUM(G15:G41)</f>
        <v>15670</v>
      </c>
      <c r="H13" s="156">
        <f>SUM(H15:H41)</f>
        <v>16986</v>
      </c>
      <c r="I13" s="156"/>
      <c r="J13" s="156">
        <f>SUM(J15:J41)</f>
        <v>26518</v>
      </c>
      <c r="K13" s="156">
        <f>SUM(K15:K41)</f>
        <v>12370</v>
      </c>
      <c r="L13" s="156">
        <f>SUM(L15:L41)</f>
        <v>14148</v>
      </c>
      <c r="M13" s="156"/>
      <c r="N13" s="156">
        <f>SUM(N15:N41)</f>
        <v>26045</v>
      </c>
      <c r="O13" s="156">
        <f>SUM(O15:O41)</f>
        <v>11920</v>
      </c>
      <c r="P13" s="156">
        <f>SUM(P15:P41)</f>
        <v>14125</v>
      </c>
      <c r="Q13" s="156"/>
      <c r="R13" s="156">
        <f>SUM(R15:R41)</f>
        <v>20262</v>
      </c>
      <c r="S13" s="156">
        <f>SUM(S15:S41)</f>
        <v>9067</v>
      </c>
      <c r="T13" s="156">
        <f>SUM(T15:T41)</f>
        <v>11195</v>
      </c>
      <c r="U13" s="156"/>
      <c r="V13" s="156">
        <f>SUM(V15:V41)</f>
        <v>23548</v>
      </c>
      <c r="W13" s="156">
        <f>SUM(W15:W41)</f>
        <v>10712</v>
      </c>
      <c r="X13" s="156">
        <f>SUM(X15:X41)</f>
        <v>12836</v>
      </c>
      <c r="Y13" s="156"/>
      <c r="Z13" s="156">
        <f>SUM(Z15:Z41)</f>
        <v>511</v>
      </c>
      <c r="AA13" s="156">
        <f>SUM(AA15:AA41)</f>
        <v>215</v>
      </c>
      <c r="AB13" s="156">
        <f>SUM(AB15:AB41)</f>
        <v>296</v>
      </c>
      <c r="AD13" s="154" t="s">
        <v>266</v>
      </c>
      <c r="AE13" s="162">
        <f>+B13/(B13+B59+B106)*100</f>
        <v>59.928385717854539</v>
      </c>
      <c r="AF13" s="162">
        <f>+C13/(C13+C59+C106)*100</f>
        <v>55.894390423538411</v>
      </c>
      <c r="AG13" s="162">
        <f>+D13/(D13+D59+D106)*100</f>
        <v>63.901923871619445</v>
      </c>
      <c r="AH13" s="163"/>
      <c r="AI13" s="162">
        <f>+F13/(F13+F59+F106)*100</f>
        <v>55.836539283576982</v>
      </c>
      <c r="AJ13" s="162">
        <f>+G13/(G13+G59+G106)*100</f>
        <v>51.646287202135724</v>
      </c>
      <c r="AK13" s="162">
        <f>+H13/(H13+H59+H106)*100</f>
        <v>60.353894258101192</v>
      </c>
      <c r="AL13" s="163"/>
      <c r="AM13" s="162">
        <f>+J13/(J13+J59+J106)*100</f>
        <v>55.288451514709259</v>
      </c>
      <c r="AN13" s="162">
        <f>+K13/(K13+K59+K106)*100</f>
        <v>51.11781478573495</v>
      </c>
      <c r="AO13" s="162">
        <f>+L13/(L13+L59+L106)*100</f>
        <v>59.535431745497391</v>
      </c>
      <c r="AP13" s="163"/>
      <c r="AQ13" s="162">
        <f>+N13/(N13+N59+N106)*100</f>
        <v>64.365856069592724</v>
      </c>
      <c r="AR13" s="162">
        <f>+O13/(O13+O59+O106)*100</f>
        <v>60.086702288537154</v>
      </c>
      <c r="AS13" s="162">
        <f>+P13/(P13+P59+P106)*100</f>
        <v>68.481528168331224</v>
      </c>
      <c r="AT13" s="163"/>
      <c r="AU13" s="162">
        <f>+R13/(R13+R59+R106)*100</f>
        <v>53.140654095308037</v>
      </c>
      <c r="AV13" s="162">
        <f>+S13/(S13+S59+S106)*100</f>
        <v>49.164949571629975</v>
      </c>
      <c r="AW13" s="162">
        <f>+T13/(T13+T59+T106)*100</f>
        <v>56.86493625234926</v>
      </c>
      <c r="AX13" s="163"/>
      <c r="AY13" s="162">
        <f>+V13/(V13+V59+V106)*100</f>
        <v>76.954248366013061</v>
      </c>
      <c r="AZ13" s="162">
        <f>+W13/(W13+W59+W106)*100</f>
        <v>75.30404217926187</v>
      </c>
      <c r="BA13" s="162">
        <f>+X13/(X13+X59+X106)*100</f>
        <v>78.387786259541983</v>
      </c>
      <c r="BB13" s="163"/>
      <c r="BC13" s="162">
        <f>+Z13/(Z13+Z59+Z106)*100</f>
        <v>98.839458413926494</v>
      </c>
      <c r="BD13" s="162">
        <f>+AA13/(AA13+AA59+AA106)*100</f>
        <v>98.623853211009177</v>
      </c>
      <c r="BE13" s="162">
        <f>+AB13/(AB13+AB59+AB106)*100</f>
        <v>98.996655518394647</v>
      </c>
      <c r="BF13" s="99"/>
      <c r="BG13" s="99"/>
      <c r="BH13" s="99"/>
      <c r="BI13" s="99"/>
      <c r="BJ13" s="99"/>
    </row>
    <row r="14" spans="1:62" ht="15" customHeight="1" x14ac:dyDescent="0.2">
      <c r="A14" s="110"/>
      <c r="B14" s="148"/>
      <c r="C14" s="148"/>
      <c r="D14" s="148"/>
      <c r="E14" s="148"/>
      <c r="F14" s="148"/>
      <c r="G14" s="148"/>
      <c r="H14" s="148"/>
      <c r="I14" s="148"/>
      <c r="J14" s="148"/>
      <c r="K14" s="148"/>
      <c r="L14" s="148"/>
      <c r="M14" s="148"/>
      <c r="N14" s="148"/>
      <c r="O14" s="148"/>
      <c r="P14" s="148"/>
      <c r="Q14" s="148"/>
      <c r="R14" s="148"/>
      <c r="S14" s="148"/>
      <c r="T14" s="148"/>
      <c r="U14" s="148"/>
      <c r="V14" s="148"/>
      <c r="W14" s="148"/>
      <c r="X14" s="148"/>
      <c r="Y14" s="148"/>
      <c r="Z14" s="148"/>
      <c r="AA14" s="148"/>
      <c r="AB14" s="148"/>
      <c r="AD14" s="110"/>
      <c r="AE14" s="146"/>
      <c r="AF14" s="146"/>
      <c r="AG14" s="146"/>
      <c r="AH14" s="146"/>
      <c r="AI14" s="146"/>
      <c r="AJ14" s="146"/>
      <c r="AK14" s="146"/>
      <c r="AL14" s="146"/>
      <c r="AM14" s="146"/>
      <c r="AN14" s="146"/>
      <c r="AO14" s="146"/>
      <c r="AP14" s="146"/>
      <c r="AQ14" s="146"/>
      <c r="AR14" s="146"/>
      <c r="AS14" s="146"/>
      <c r="AT14" s="146"/>
      <c r="AU14" s="146"/>
      <c r="AV14" s="146"/>
      <c r="AW14" s="146"/>
      <c r="AX14" s="146"/>
      <c r="AY14" s="146"/>
      <c r="AZ14" s="146"/>
      <c r="BA14" s="146"/>
      <c r="BB14" s="146"/>
      <c r="BC14" s="146"/>
      <c r="BD14" s="146"/>
      <c r="BE14" s="146"/>
    </row>
    <row r="15" spans="1:62" ht="15" customHeight="1" x14ac:dyDescent="0.2">
      <c r="A15" s="110" t="s">
        <v>79</v>
      </c>
      <c r="B15" s="121">
        <v>8709</v>
      </c>
      <c r="C15" s="121">
        <v>4354</v>
      </c>
      <c r="D15" s="121">
        <v>4355</v>
      </c>
      <c r="E15" s="121"/>
      <c r="F15" s="121">
        <v>2265</v>
      </c>
      <c r="G15" s="121">
        <v>1233</v>
      </c>
      <c r="H15" s="121">
        <v>1032</v>
      </c>
      <c r="I15" s="121"/>
      <c r="J15" s="121">
        <v>1674</v>
      </c>
      <c r="K15" s="121">
        <v>822</v>
      </c>
      <c r="L15" s="121">
        <v>852</v>
      </c>
      <c r="M15" s="121"/>
      <c r="N15" s="121">
        <v>1769</v>
      </c>
      <c r="O15" s="121">
        <v>801</v>
      </c>
      <c r="P15" s="121">
        <v>968</v>
      </c>
      <c r="Q15" s="121"/>
      <c r="R15" s="121">
        <v>1411</v>
      </c>
      <c r="S15" s="121">
        <v>702</v>
      </c>
      <c r="T15" s="121">
        <v>709</v>
      </c>
      <c r="U15" s="121"/>
      <c r="V15" s="121">
        <v>1571</v>
      </c>
      <c r="W15" s="121">
        <v>777</v>
      </c>
      <c r="X15" s="121">
        <v>794</v>
      </c>
      <c r="Y15" s="121"/>
      <c r="Z15" s="121">
        <v>19</v>
      </c>
      <c r="AA15" s="121">
        <v>19</v>
      </c>
      <c r="AB15" s="121">
        <v>0</v>
      </c>
      <c r="AD15" s="110" t="s">
        <v>79</v>
      </c>
      <c r="AE15" s="105">
        <f t="shared" ref="AE15:AE41" si="0">+B15/(B15+B61+B108)*100</f>
        <v>55.862732520846691</v>
      </c>
      <c r="AF15" s="105">
        <f t="shared" ref="AF15:AF41" si="1">+C15/(C15+C61+C108)*100</f>
        <v>54.52041071875783</v>
      </c>
      <c r="AG15" s="105">
        <f t="shared" ref="AG15:AG41" si="2">+D15/(D15+D61+D108)*100</f>
        <v>57.272488164124148</v>
      </c>
      <c r="AH15" s="146"/>
      <c r="AI15" s="105">
        <f t="shared" ref="AI15:AI41" si="3">+F15/(F15+F61+F108)*100</f>
        <v>50.659807649295466</v>
      </c>
      <c r="AJ15" s="105">
        <f t="shared" ref="AJ15:AJ41" si="4">+G15/(G15+G61+G108)*100</f>
        <v>50.040584415584412</v>
      </c>
      <c r="AK15" s="105">
        <f t="shared" ref="AK15:AK41" si="5">+H15/(H15+H61+H108)*100</f>
        <v>51.420029895366213</v>
      </c>
      <c r="AL15" s="108"/>
      <c r="AM15" s="105">
        <f t="shared" ref="AM15:AM41" si="6">+J15/(J15+J61+J108)*100</f>
        <v>48.103448275862071</v>
      </c>
      <c r="AN15" s="105">
        <f t="shared" ref="AN15:AN41" si="7">+K15/(K15+K61+K108)*100</f>
        <v>46.917808219178085</v>
      </c>
      <c r="AO15" s="105">
        <f t="shared" ref="AO15:AO41" si="8">+L15/(L15+L61+L108)*100</f>
        <v>49.305555555555557</v>
      </c>
      <c r="AP15" s="108"/>
      <c r="AQ15" s="105">
        <f t="shared" ref="AQ15:AQ41" si="9">+N15/(N15+N61+N108)*100</f>
        <v>62.730496453900706</v>
      </c>
      <c r="AR15" s="105">
        <f t="shared" ref="AR15:AR41" si="10">+O15/(O15+O61+O108)*100</f>
        <v>58.381924198250736</v>
      </c>
      <c r="AS15" s="105">
        <f t="shared" ref="AS15:AS41" si="11">+P15/(P15+P61+P108)*100</f>
        <v>66.850828729281758</v>
      </c>
      <c r="AT15" s="108"/>
      <c r="AU15" s="105">
        <f t="shared" ref="AU15:AU41" si="12">+R15/(R15+R61+R108)*100</f>
        <v>50.920245398772998</v>
      </c>
      <c r="AV15" s="105">
        <f t="shared" ref="AV15:AV41" si="13">+S15/(S15+S61+S108)*100</f>
        <v>50.685920577617324</v>
      </c>
      <c r="AW15" s="105">
        <f t="shared" ref="AW15:AW41" si="14">+T15/(T15+T61+T108)*100</f>
        <v>51.15440115440115</v>
      </c>
      <c r="AX15" s="108"/>
      <c r="AY15" s="105">
        <f t="shared" ref="AY15:AY41" si="15">+V15/(V15+V61+V108)*100</f>
        <v>77.42730409068507</v>
      </c>
      <c r="AZ15" s="105">
        <f t="shared" ref="AZ15:AZ41" si="16">+W15/(W15+W61+W108)*100</f>
        <v>78.16901408450704</v>
      </c>
      <c r="BA15" s="105">
        <f t="shared" ref="BA15:BA41" si="17">+X15/(X15+X61+X108)*100</f>
        <v>76.714975845410621</v>
      </c>
      <c r="BB15" s="146"/>
      <c r="BC15" s="105" t="s">
        <v>61</v>
      </c>
      <c r="BD15" s="105" t="s">
        <v>61</v>
      </c>
      <c r="BE15" s="105" t="s">
        <v>61</v>
      </c>
    </row>
    <row r="16" spans="1:62" ht="15" customHeight="1" x14ac:dyDescent="0.2">
      <c r="A16" s="110" t="s">
        <v>80</v>
      </c>
      <c r="B16" s="121">
        <v>12305</v>
      </c>
      <c r="C16" s="121">
        <v>5734</v>
      </c>
      <c r="D16" s="121">
        <v>6571</v>
      </c>
      <c r="E16" s="121"/>
      <c r="F16" s="121">
        <v>2879</v>
      </c>
      <c r="G16" s="121">
        <v>1433</v>
      </c>
      <c r="H16" s="121">
        <v>1446</v>
      </c>
      <c r="I16" s="121"/>
      <c r="J16" s="121">
        <v>2573</v>
      </c>
      <c r="K16" s="121">
        <v>1180</v>
      </c>
      <c r="L16" s="121">
        <v>1393</v>
      </c>
      <c r="M16" s="121"/>
      <c r="N16" s="121">
        <v>2566</v>
      </c>
      <c r="O16" s="121">
        <v>1177</v>
      </c>
      <c r="P16" s="121">
        <v>1389</v>
      </c>
      <c r="Q16" s="121"/>
      <c r="R16" s="121">
        <v>1884</v>
      </c>
      <c r="S16" s="121">
        <v>829</v>
      </c>
      <c r="T16" s="121">
        <v>1055</v>
      </c>
      <c r="U16" s="121"/>
      <c r="V16" s="121">
        <v>2303</v>
      </c>
      <c r="W16" s="121">
        <v>1083</v>
      </c>
      <c r="X16" s="121">
        <v>1220</v>
      </c>
      <c r="Y16" s="121"/>
      <c r="Z16" s="121">
        <v>100</v>
      </c>
      <c r="AA16" s="121">
        <v>32</v>
      </c>
      <c r="AB16" s="121">
        <v>68</v>
      </c>
      <c r="AD16" s="110" t="s">
        <v>80</v>
      </c>
      <c r="AE16" s="105">
        <f t="shared" si="0"/>
        <v>61.865258924082454</v>
      </c>
      <c r="AF16" s="105">
        <f t="shared" si="1"/>
        <v>57.790767990324532</v>
      </c>
      <c r="AG16" s="105">
        <f t="shared" si="2"/>
        <v>65.920947030497587</v>
      </c>
      <c r="AH16" s="146"/>
      <c r="AI16" s="105">
        <f t="shared" si="3"/>
        <v>56.639779657682475</v>
      </c>
      <c r="AJ16" s="105">
        <f t="shared" si="4"/>
        <v>54.136758594635438</v>
      </c>
      <c r="AK16" s="105">
        <f t="shared" si="5"/>
        <v>59.35960591133005</v>
      </c>
      <c r="AL16" s="108"/>
      <c r="AM16" s="105">
        <f t="shared" si="6"/>
        <v>58.450704225352112</v>
      </c>
      <c r="AN16" s="105">
        <f t="shared" si="7"/>
        <v>53.61199454793276</v>
      </c>
      <c r="AO16" s="105">
        <f t="shared" si="8"/>
        <v>63.289413902771464</v>
      </c>
      <c r="AP16" s="108"/>
      <c r="AQ16" s="105">
        <f t="shared" si="9"/>
        <v>65.761148129164525</v>
      </c>
      <c r="AR16" s="105">
        <f t="shared" si="10"/>
        <v>60.204603580562654</v>
      </c>
      <c r="AS16" s="105">
        <f t="shared" si="11"/>
        <v>71.340523882896761</v>
      </c>
      <c r="AT16" s="108"/>
      <c r="AU16" s="105">
        <f t="shared" si="12"/>
        <v>54.831199068684519</v>
      </c>
      <c r="AV16" s="105">
        <f t="shared" si="13"/>
        <v>49.492537313432841</v>
      </c>
      <c r="AW16" s="105">
        <f t="shared" si="14"/>
        <v>59.909142532651906</v>
      </c>
      <c r="AX16" s="108"/>
      <c r="AY16" s="105">
        <f t="shared" si="15"/>
        <v>77.62049207954162</v>
      </c>
      <c r="AZ16" s="105">
        <f t="shared" si="16"/>
        <v>76.699716713881017</v>
      </c>
      <c r="BA16" s="105">
        <f t="shared" si="17"/>
        <v>78.456591639871391</v>
      </c>
      <c r="BB16" s="146"/>
      <c r="BC16" s="105">
        <f t="shared" ref="BC16:BE17" si="18">+Z16/(Z16+Z62+Z109)*100</f>
        <v>100</v>
      </c>
      <c r="BD16" s="105">
        <f t="shared" si="18"/>
        <v>100</v>
      </c>
      <c r="BE16" s="105">
        <f t="shared" si="18"/>
        <v>100</v>
      </c>
    </row>
    <row r="17" spans="1:57" ht="15" customHeight="1" x14ac:dyDescent="0.2">
      <c r="A17" s="110" t="s">
        <v>81</v>
      </c>
      <c r="B17" s="121">
        <v>8371</v>
      </c>
      <c r="C17" s="121">
        <v>3782</v>
      </c>
      <c r="D17" s="121">
        <v>4589</v>
      </c>
      <c r="E17" s="121"/>
      <c r="F17" s="121">
        <v>1948</v>
      </c>
      <c r="G17" s="121">
        <v>878</v>
      </c>
      <c r="H17" s="121">
        <v>1070</v>
      </c>
      <c r="I17" s="121"/>
      <c r="J17" s="121">
        <v>1778</v>
      </c>
      <c r="K17" s="121">
        <v>785</v>
      </c>
      <c r="L17" s="121">
        <v>993</v>
      </c>
      <c r="M17" s="121"/>
      <c r="N17" s="121">
        <v>1831</v>
      </c>
      <c r="O17" s="121">
        <v>833</v>
      </c>
      <c r="P17" s="121">
        <v>998</v>
      </c>
      <c r="Q17" s="121"/>
      <c r="R17" s="121">
        <v>1194</v>
      </c>
      <c r="S17" s="121">
        <v>526</v>
      </c>
      <c r="T17" s="121">
        <v>668</v>
      </c>
      <c r="U17" s="121"/>
      <c r="V17" s="121">
        <v>1471</v>
      </c>
      <c r="W17" s="121">
        <v>703</v>
      </c>
      <c r="X17" s="121">
        <v>768</v>
      </c>
      <c r="Y17" s="121"/>
      <c r="Z17" s="121">
        <v>149</v>
      </c>
      <c r="AA17" s="121">
        <v>57</v>
      </c>
      <c r="AB17" s="121">
        <v>92</v>
      </c>
      <c r="AD17" s="110" t="s">
        <v>81</v>
      </c>
      <c r="AE17" s="105">
        <f t="shared" si="0"/>
        <v>54.805551918292529</v>
      </c>
      <c r="AF17" s="105">
        <f t="shared" si="1"/>
        <v>50.239107332624869</v>
      </c>
      <c r="AG17" s="105">
        <f t="shared" si="2"/>
        <v>59.243480506067648</v>
      </c>
      <c r="AH17" s="146"/>
      <c r="AI17" s="105">
        <f t="shared" si="3"/>
        <v>44.313011828935394</v>
      </c>
      <c r="AJ17" s="105">
        <f t="shared" si="4"/>
        <v>39.2841163310962</v>
      </c>
      <c r="AK17" s="105">
        <f t="shared" si="5"/>
        <v>49.514113836186951</v>
      </c>
      <c r="AL17" s="108"/>
      <c r="AM17" s="105">
        <f t="shared" si="6"/>
        <v>50.785489860039988</v>
      </c>
      <c r="AN17" s="105">
        <f t="shared" si="7"/>
        <v>45.480880648899188</v>
      </c>
      <c r="AO17" s="105">
        <f t="shared" si="8"/>
        <v>55.943661971830984</v>
      </c>
      <c r="AP17" s="108"/>
      <c r="AQ17" s="105">
        <f t="shared" si="9"/>
        <v>62.813036020583191</v>
      </c>
      <c r="AR17" s="105">
        <f t="shared" si="10"/>
        <v>59.84195402298851</v>
      </c>
      <c r="AS17" s="105">
        <f t="shared" si="11"/>
        <v>65.528562048588313</v>
      </c>
      <c r="AT17" s="108"/>
      <c r="AU17" s="105">
        <f t="shared" si="12"/>
        <v>50.636132315521628</v>
      </c>
      <c r="AV17" s="105">
        <f t="shared" si="13"/>
        <v>44.842284739982951</v>
      </c>
      <c r="AW17" s="105">
        <f t="shared" si="14"/>
        <v>56.371308016877641</v>
      </c>
      <c r="AX17" s="108"/>
      <c r="AY17" s="105">
        <f t="shared" si="15"/>
        <v>75.242966751918161</v>
      </c>
      <c r="AZ17" s="105">
        <f t="shared" si="16"/>
        <v>74.391534391534393</v>
      </c>
      <c r="BA17" s="105">
        <f t="shared" si="17"/>
        <v>76.039603960396036</v>
      </c>
      <c r="BB17" s="146"/>
      <c r="BC17" s="105">
        <f t="shared" si="18"/>
        <v>100</v>
      </c>
      <c r="BD17" s="105">
        <f t="shared" si="18"/>
        <v>100</v>
      </c>
      <c r="BE17" s="105">
        <f t="shared" si="18"/>
        <v>100</v>
      </c>
    </row>
    <row r="18" spans="1:57" ht="15" customHeight="1" x14ac:dyDescent="0.2">
      <c r="A18" s="110" t="s">
        <v>82</v>
      </c>
      <c r="B18" s="121">
        <v>6059</v>
      </c>
      <c r="C18" s="121">
        <v>2617</v>
      </c>
      <c r="D18" s="121">
        <v>3442</v>
      </c>
      <c r="E18" s="121"/>
      <c r="F18" s="121">
        <v>1425</v>
      </c>
      <c r="G18" s="121">
        <v>628</v>
      </c>
      <c r="H18" s="121">
        <v>797</v>
      </c>
      <c r="I18" s="121"/>
      <c r="J18" s="121">
        <v>1364</v>
      </c>
      <c r="K18" s="121">
        <v>570</v>
      </c>
      <c r="L18" s="121">
        <v>794</v>
      </c>
      <c r="M18" s="121"/>
      <c r="N18" s="121">
        <v>1420</v>
      </c>
      <c r="O18" s="121">
        <v>649</v>
      </c>
      <c r="P18" s="121">
        <v>771</v>
      </c>
      <c r="Q18" s="121"/>
      <c r="R18" s="121">
        <v>809</v>
      </c>
      <c r="S18" s="121">
        <v>319</v>
      </c>
      <c r="T18" s="121">
        <v>490</v>
      </c>
      <c r="U18" s="121"/>
      <c r="V18" s="121">
        <v>1041</v>
      </c>
      <c r="W18" s="121">
        <v>451</v>
      </c>
      <c r="X18" s="121">
        <v>590</v>
      </c>
      <c r="Y18" s="121"/>
      <c r="Z18" s="121">
        <v>0</v>
      </c>
      <c r="AA18" s="121">
        <v>0</v>
      </c>
      <c r="AB18" s="121">
        <v>0</v>
      </c>
      <c r="AD18" s="110" t="s">
        <v>82</v>
      </c>
      <c r="AE18" s="105">
        <f t="shared" si="0"/>
        <v>49.372555410691007</v>
      </c>
      <c r="AF18" s="105">
        <f t="shared" si="1"/>
        <v>44.086927223719677</v>
      </c>
      <c r="AG18" s="105">
        <f t="shared" si="2"/>
        <v>54.324494949494948</v>
      </c>
      <c r="AH18" s="146"/>
      <c r="AI18" s="105">
        <f t="shared" si="3"/>
        <v>39.29950358521787</v>
      </c>
      <c r="AJ18" s="105">
        <f t="shared" si="4"/>
        <v>34.093376764386534</v>
      </c>
      <c r="AK18" s="105">
        <f t="shared" si="5"/>
        <v>44.674887892376681</v>
      </c>
      <c r="AL18" s="108"/>
      <c r="AM18" s="105">
        <f t="shared" si="6"/>
        <v>49.011857707509883</v>
      </c>
      <c r="AN18" s="105">
        <f t="shared" si="7"/>
        <v>42.37918215613383</v>
      </c>
      <c r="AO18" s="105">
        <f t="shared" si="8"/>
        <v>55.215577190542419</v>
      </c>
      <c r="AP18" s="108"/>
      <c r="AQ18" s="105">
        <f t="shared" si="9"/>
        <v>56.148675365757214</v>
      </c>
      <c r="AR18" s="105">
        <f t="shared" si="10"/>
        <v>52.044907778668801</v>
      </c>
      <c r="AS18" s="105">
        <f t="shared" si="11"/>
        <v>60.140405616224648</v>
      </c>
      <c r="AT18" s="108"/>
      <c r="AU18" s="105">
        <f t="shared" si="12"/>
        <v>41.529774127310063</v>
      </c>
      <c r="AV18" s="105">
        <f t="shared" si="13"/>
        <v>35.802469135802468</v>
      </c>
      <c r="AW18" s="105">
        <f t="shared" si="14"/>
        <v>46.357615894039732</v>
      </c>
      <c r="AX18" s="108"/>
      <c r="AY18" s="105">
        <f t="shared" si="15"/>
        <v>75.108225108225113</v>
      </c>
      <c r="AZ18" s="105">
        <f t="shared" si="16"/>
        <v>73.813420621931257</v>
      </c>
      <c r="BA18" s="105">
        <f t="shared" si="17"/>
        <v>76.129032258064512</v>
      </c>
      <c r="BB18" s="146"/>
      <c r="BC18" s="105">
        <v>0</v>
      </c>
      <c r="BD18" s="105">
        <v>0</v>
      </c>
      <c r="BE18" s="105">
        <v>0</v>
      </c>
    </row>
    <row r="19" spans="1:57" ht="15" customHeight="1" x14ac:dyDescent="0.2">
      <c r="A19" s="110" t="s">
        <v>83</v>
      </c>
      <c r="B19" s="121">
        <v>2543</v>
      </c>
      <c r="C19" s="121">
        <v>1206</v>
      </c>
      <c r="D19" s="121">
        <v>1337</v>
      </c>
      <c r="E19" s="121"/>
      <c r="F19" s="121">
        <v>553</v>
      </c>
      <c r="G19" s="121">
        <v>262</v>
      </c>
      <c r="H19" s="121">
        <v>291</v>
      </c>
      <c r="I19" s="121"/>
      <c r="J19" s="121">
        <v>559</v>
      </c>
      <c r="K19" s="121">
        <v>282</v>
      </c>
      <c r="L19" s="121">
        <v>277</v>
      </c>
      <c r="M19" s="121"/>
      <c r="N19" s="121">
        <v>525</v>
      </c>
      <c r="O19" s="121">
        <v>255</v>
      </c>
      <c r="P19" s="121">
        <v>270</v>
      </c>
      <c r="Q19" s="121"/>
      <c r="R19" s="121">
        <v>460</v>
      </c>
      <c r="S19" s="121">
        <v>201</v>
      </c>
      <c r="T19" s="121">
        <v>259</v>
      </c>
      <c r="U19" s="121"/>
      <c r="V19" s="121">
        <v>437</v>
      </c>
      <c r="W19" s="121">
        <v>201</v>
      </c>
      <c r="X19" s="121">
        <v>236</v>
      </c>
      <c r="Y19" s="121"/>
      <c r="Z19" s="121">
        <v>9</v>
      </c>
      <c r="AA19" s="121">
        <v>5</v>
      </c>
      <c r="AB19" s="121">
        <v>4</v>
      </c>
      <c r="AD19" s="110" t="s">
        <v>83</v>
      </c>
      <c r="AE19" s="105">
        <f t="shared" si="0"/>
        <v>80.322173089071384</v>
      </c>
      <c r="AF19" s="105">
        <f t="shared" si="1"/>
        <v>75.84905660377359</v>
      </c>
      <c r="AG19" s="105">
        <f t="shared" si="2"/>
        <v>84.835025380710661</v>
      </c>
      <c r="AH19" s="146"/>
      <c r="AI19" s="105">
        <f t="shared" si="3"/>
        <v>75.238095238095241</v>
      </c>
      <c r="AJ19" s="105">
        <f t="shared" si="4"/>
        <v>66.497461928934015</v>
      </c>
      <c r="AK19" s="105">
        <f t="shared" si="5"/>
        <v>85.337243401759537</v>
      </c>
      <c r="AL19" s="108"/>
      <c r="AM19" s="105">
        <f t="shared" si="6"/>
        <v>81.25</v>
      </c>
      <c r="AN19" s="105">
        <f t="shared" si="7"/>
        <v>77.260273972602747</v>
      </c>
      <c r="AO19" s="105">
        <f t="shared" si="8"/>
        <v>85.758513931888544</v>
      </c>
      <c r="AP19" s="108"/>
      <c r="AQ19" s="105">
        <f t="shared" si="9"/>
        <v>86.633663366336634</v>
      </c>
      <c r="AR19" s="105">
        <f t="shared" si="10"/>
        <v>85.858585858585855</v>
      </c>
      <c r="AS19" s="105">
        <f t="shared" si="11"/>
        <v>87.378640776699029</v>
      </c>
      <c r="AT19" s="108"/>
      <c r="AU19" s="105">
        <f t="shared" si="12"/>
        <v>72.440944881889763</v>
      </c>
      <c r="AV19" s="105">
        <f t="shared" si="13"/>
        <v>67.224080267558534</v>
      </c>
      <c r="AW19" s="105">
        <f t="shared" si="14"/>
        <v>77.083333333333343</v>
      </c>
      <c r="AX19" s="108"/>
      <c r="AY19" s="105">
        <f t="shared" si="15"/>
        <v>88.640973630831638</v>
      </c>
      <c r="AZ19" s="105">
        <f t="shared" si="16"/>
        <v>87.391304347826079</v>
      </c>
      <c r="BA19" s="105">
        <f t="shared" si="17"/>
        <v>89.733840304182507</v>
      </c>
      <c r="BB19" s="146"/>
      <c r="BC19" s="105">
        <v>0</v>
      </c>
      <c r="BD19" s="105">
        <v>0</v>
      </c>
      <c r="BE19" s="105">
        <v>0</v>
      </c>
    </row>
    <row r="20" spans="1:57" ht="15" customHeight="1" x14ac:dyDescent="0.2">
      <c r="A20" s="110" t="s">
        <v>84</v>
      </c>
      <c r="B20" s="121">
        <v>5072</v>
      </c>
      <c r="C20" s="121">
        <v>2363</v>
      </c>
      <c r="D20" s="121">
        <v>2709</v>
      </c>
      <c r="E20" s="121"/>
      <c r="F20" s="121">
        <v>1261</v>
      </c>
      <c r="G20" s="121">
        <v>619</v>
      </c>
      <c r="H20" s="121">
        <v>642</v>
      </c>
      <c r="I20" s="121"/>
      <c r="J20" s="121">
        <v>1137</v>
      </c>
      <c r="K20" s="121">
        <v>506</v>
      </c>
      <c r="L20" s="121">
        <v>631</v>
      </c>
      <c r="M20" s="121"/>
      <c r="N20" s="121">
        <v>993</v>
      </c>
      <c r="O20" s="121">
        <v>473</v>
      </c>
      <c r="P20" s="121">
        <v>520</v>
      </c>
      <c r="Q20" s="121"/>
      <c r="R20" s="121">
        <v>740</v>
      </c>
      <c r="S20" s="121">
        <v>331</v>
      </c>
      <c r="T20" s="121">
        <v>409</v>
      </c>
      <c r="U20" s="121"/>
      <c r="V20" s="121">
        <v>941</v>
      </c>
      <c r="W20" s="121">
        <v>434</v>
      </c>
      <c r="X20" s="121">
        <v>507</v>
      </c>
      <c r="Y20" s="121"/>
      <c r="Z20" s="121">
        <v>0</v>
      </c>
      <c r="AA20" s="121">
        <v>0</v>
      </c>
      <c r="AB20" s="121">
        <v>0</v>
      </c>
      <c r="AD20" s="110" t="s">
        <v>84</v>
      </c>
      <c r="AE20" s="105">
        <f t="shared" si="0"/>
        <v>67.744089755576326</v>
      </c>
      <c r="AF20" s="105">
        <f t="shared" si="1"/>
        <v>63.283342260310661</v>
      </c>
      <c r="AG20" s="105">
        <f t="shared" si="2"/>
        <v>72.182254196642674</v>
      </c>
      <c r="AH20" s="146"/>
      <c r="AI20" s="105">
        <f t="shared" si="3"/>
        <v>68.125337655321445</v>
      </c>
      <c r="AJ20" s="105">
        <f t="shared" si="4"/>
        <v>62.970498474058999</v>
      </c>
      <c r="AK20" s="105">
        <f t="shared" si="5"/>
        <v>73.963133640552996</v>
      </c>
      <c r="AL20" s="108"/>
      <c r="AM20" s="105">
        <f t="shared" si="6"/>
        <v>66.336056009334882</v>
      </c>
      <c r="AN20" s="105">
        <f t="shared" si="7"/>
        <v>59.389671361502351</v>
      </c>
      <c r="AO20" s="105">
        <f t="shared" si="8"/>
        <v>73.201856148491885</v>
      </c>
      <c r="AP20" s="108"/>
      <c r="AQ20" s="105">
        <f t="shared" si="9"/>
        <v>71.387491013659243</v>
      </c>
      <c r="AR20" s="105">
        <f t="shared" si="10"/>
        <v>67.66809728183118</v>
      </c>
      <c r="AS20" s="105">
        <f t="shared" si="11"/>
        <v>75.144508670520224</v>
      </c>
      <c r="AT20" s="108"/>
      <c r="AU20" s="105">
        <f t="shared" si="12"/>
        <v>55.722891566265062</v>
      </c>
      <c r="AV20" s="105">
        <f t="shared" si="13"/>
        <v>52.04402515723271</v>
      </c>
      <c r="AW20" s="105">
        <f t="shared" si="14"/>
        <v>59.104046242774565</v>
      </c>
      <c r="AX20" s="108"/>
      <c r="AY20" s="105">
        <f t="shared" si="15"/>
        <v>78.221113881961756</v>
      </c>
      <c r="AZ20" s="105">
        <f t="shared" si="16"/>
        <v>76.950354609929079</v>
      </c>
      <c r="BA20" s="105">
        <f t="shared" si="17"/>
        <v>79.342723004694832</v>
      </c>
      <c r="BB20" s="146"/>
      <c r="BC20" s="105">
        <v>0</v>
      </c>
      <c r="BD20" s="105">
        <v>0</v>
      </c>
      <c r="BE20" s="105">
        <v>0</v>
      </c>
    </row>
    <row r="21" spans="1:57" ht="15" customHeight="1" x14ac:dyDescent="0.2">
      <c r="A21" s="110" t="s">
        <v>85</v>
      </c>
      <c r="B21" s="121">
        <v>1113</v>
      </c>
      <c r="C21" s="121">
        <v>522</v>
      </c>
      <c r="D21" s="121">
        <v>591</v>
      </c>
      <c r="E21" s="121"/>
      <c r="F21" s="121">
        <v>253</v>
      </c>
      <c r="G21" s="121">
        <v>128</v>
      </c>
      <c r="H21" s="121">
        <v>125</v>
      </c>
      <c r="I21" s="121"/>
      <c r="J21" s="121">
        <v>172</v>
      </c>
      <c r="K21" s="121">
        <v>74</v>
      </c>
      <c r="L21" s="121">
        <v>98</v>
      </c>
      <c r="M21" s="121"/>
      <c r="N21" s="121">
        <v>198</v>
      </c>
      <c r="O21" s="121">
        <v>98</v>
      </c>
      <c r="P21" s="121">
        <v>100</v>
      </c>
      <c r="Q21" s="121"/>
      <c r="R21" s="121">
        <v>220</v>
      </c>
      <c r="S21" s="121">
        <v>89</v>
      </c>
      <c r="T21" s="121">
        <v>131</v>
      </c>
      <c r="U21" s="121"/>
      <c r="V21" s="121">
        <v>251</v>
      </c>
      <c r="W21" s="121">
        <v>122</v>
      </c>
      <c r="X21" s="121">
        <v>129</v>
      </c>
      <c r="Y21" s="121"/>
      <c r="Z21" s="121">
        <v>19</v>
      </c>
      <c r="AA21" s="121">
        <v>11</v>
      </c>
      <c r="AB21" s="121">
        <v>8</v>
      </c>
      <c r="AD21" s="110" t="s">
        <v>85</v>
      </c>
      <c r="AE21" s="105">
        <f t="shared" si="0"/>
        <v>66.72661870503596</v>
      </c>
      <c r="AF21" s="105">
        <f t="shared" si="1"/>
        <v>62.589928057553955</v>
      </c>
      <c r="AG21" s="105">
        <f t="shared" si="2"/>
        <v>70.863309352517987</v>
      </c>
      <c r="AH21" s="146"/>
      <c r="AI21" s="105">
        <f t="shared" si="3"/>
        <v>70.473537604456823</v>
      </c>
      <c r="AJ21" s="105">
        <f t="shared" si="4"/>
        <v>67.724867724867721</v>
      </c>
      <c r="AK21" s="105">
        <f t="shared" si="5"/>
        <v>73.529411764705884</v>
      </c>
      <c r="AL21" s="108"/>
      <c r="AM21" s="105">
        <f t="shared" si="6"/>
        <v>54.603174603174601</v>
      </c>
      <c r="AN21" s="105">
        <f t="shared" si="7"/>
        <v>45.679012345679013</v>
      </c>
      <c r="AO21" s="105">
        <f t="shared" si="8"/>
        <v>64.052287581699346</v>
      </c>
      <c r="AP21" s="108"/>
      <c r="AQ21" s="105">
        <f t="shared" si="9"/>
        <v>67.808219178082197</v>
      </c>
      <c r="AR21" s="105">
        <f t="shared" si="10"/>
        <v>66.666666666666657</v>
      </c>
      <c r="AS21" s="105">
        <f t="shared" si="11"/>
        <v>68.965517241379317</v>
      </c>
      <c r="AT21" s="108"/>
      <c r="AU21" s="105">
        <f t="shared" si="12"/>
        <v>60.273972602739725</v>
      </c>
      <c r="AV21" s="105">
        <f t="shared" si="13"/>
        <v>49.444444444444443</v>
      </c>
      <c r="AW21" s="105">
        <f t="shared" si="14"/>
        <v>70.810810810810807</v>
      </c>
      <c r="AX21" s="108"/>
      <c r="AY21" s="105">
        <f t="shared" si="15"/>
        <v>78.930817610062903</v>
      </c>
      <c r="AZ21" s="105">
        <f t="shared" si="16"/>
        <v>84.137931034482762</v>
      </c>
      <c r="BA21" s="105">
        <f t="shared" si="17"/>
        <v>74.566473988439313</v>
      </c>
      <c r="BB21" s="146"/>
      <c r="BC21" s="105">
        <v>0</v>
      </c>
      <c r="BD21" s="105">
        <v>0</v>
      </c>
      <c r="BE21" s="105">
        <v>0</v>
      </c>
    </row>
    <row r="22" spans="1:57" ht="15" customHeight="1" x14ac:dyDescent="0.2">
      <c r="A22" s="110" t="s">
        <v>86</v>
      </c>
      <c r="B22" s="121">
        <v>12096</v>
      </c>
      <c r="C22" s="121">
        <v>5551</v>
      </c>
      <c r="D22" s="121">
        <v>6545</v>
      </c>
      <c r="E22" s="121"/>
      <c r="F22" s="121">
        <v>2924</v>
      </c>
      <c r="G22" s="121">
        <v>1394</v>
      </c>
      <c r="H22" s="121">
        <v>1530</v>
      </c>
      <c r="I22" s="121"/>
      <c r="J22" s="121">
        <v>2498</v>
      </c>
      <c r="K22" s="121">
        <v>1174</v>
      </c>
      <c r="L22" s="121">
        <v>1324</v>
      </c>
      <c r="M22" s="121"/>
      <c r="N22" s="121">
        <v>2452</v>
      </c>
      <c r="O22" s="121">
        <v>1089</v>
      </c>
      <c r="P22" s="121">
        <v>1363</v>
      </c>
      <c r="Q22" s="121"/>
      <c r="R22" s="121">
        <v>1904</v>
      </c>
      <c r="S22" s="121">
        <v>856</v>
      </c>
      <c r="T22" s="121">
        <v>1048</v>
      </c>
      <c r="U22" s="121"/>
      <c r="V22" s="121">
        <v>2254</v>
      </c>
      <c r="W22" s="121">
        <v>1014</v>
      </c>
      <c r="X22" s="121">
        <v>1240</v>
      </c>
      <c r="Y22" s="121"/>
      <c r="Z22" s="121">
        <v>64</v>
      </c>
      <c r="AA22" s="121">
        <v>24</v>
      </c>
      <c r="AB22" s="121">
        <v>40</v>
      </c>
      <c r="AD22" s="110" t="s">
        <v>86</v>
      </c>
      <c r="AE22" s="105">
        <f t="shared" si="0"/>
        <v>59.934595183827177</v>
      </c>
      <c r="AF22" s="105">
        <f t="shared" si="1"/>
        <v>55.816993464052288</v>
      </c>
      <c r="AG22" s="105">
        <f t="shared" si="2"/>
        <v>63.934746507765951</v>
      </c>
      <c r="AH22" s="146"/>
      <c r="AI22" s="105">
        <f t="shared" si="3"/>
        <v>54.931429644937069</v>
      </c>
      <c r="AJ22" s="105">
        <f t="shared" si="4"/>
        <v>50.434153400868311</v>
      </c>
      <c r="AK22" s="105">
        <f t="shared" si="5"/>
        <v>59.788980070339981</v>
      </c>
      <c r="AL22" s="108"/>
      <c r="AM22" s="105">
        <f t="shared" si="6"/>
        <v>54.553395937977726</v>
      </c>
      <c r="AN22" s="105">
        <f t="shared" si="7"/>
        <v>50.55986218776917</v>
      </c>
      <c r="AO22" s="105">
        <f t="shared" si="8"/>
        <v>58.66194062915374</v>
      </c>
      <c r="AP22" s="108"/>
      <c r="AQ22" s="105">
        <f t="shared" si="9"/>
        <v>63.954094940010428</v>
      </c>
      <c r="AR22" s="105">
        <f t="shared" si="10"/>
        <v>60.567296996662954</v>
      </c>
      <c r="AS22" s="105">
        <f t="shared" si="11"/>
        <v>66.944990176817285</v>
      </c>
      <c r="AT22" s="108"/>
      <c r="AU22" s="105">
        <f t="shared" si="12"/>
        <v>53.70944992947814</v>
      </c>
      <c r="AV22" s="105">
        <f t="shared" si="13"/>
        <v>49.508386350491612</v>
      </c>
      <c r="AW22" s="105">
        <f t="shared" si="14"/>
        <v>57.709251101321591</v>
      </c>
      <c r="AX22" s="108"/>
      <c r="AY22" s="105">
        <f t="shared" si="15"/>
        <v>79.450123369756781</v>
      </c>
      <c r="AZ22" s="105">
        <f t="shared" si="16"/>
        <v>77.522935779816521</v>
      </c>
      <c r="BA22" s="105">
        <f t="shared" si="17"/>
        <v>81.098757357750159</v>
      </c>
      <c r="BB22" s="146"/>
      <c r="BC22" s="105">
        <v>0</v>
      </c>
      <c r="BD22" s="105">
        <v>0</v>
      </c>
      <c r="BE22" s="105">
        <v>0</v>
      </c>
    </row>
    <row r="23" spans="1:57" ht="15" customHeight="1" x14ac:dyDescent="0.2">
      <c r="A23" s="110" t="s">
        <v>87</v>
      </c>
      <c r="B23" s="121">
        <v>6774</v>
      </c>
      <c r="C23" s="121">
        <v>3115</v>
      </c>
      <c r="D23" s="121">
        <v>3659</v>
      </c>
      <c r="E23" s="121"/>
      <c r="F23" s="121">
        <v>1675</v>
      </c>
      <c r="G23" s="121">
        <v>778</v>
      </c>
      <c r="H23" s="121">
        <v>897</v>
      </c>
      <c r="I23" s="121"/>
      <c r="J23" s="121">
        <v>1336</v>
      </c>
      <c r="K23" s="121">
        <v>654</v>
      </c>
      <c r="L23" s="121">
        <v>682</v>
      </c>
      <c r="M23" s="121"/>
      <c r="N23" s="121">
        <v>1112</v>
      </c>
      <c r="O23" s="121">
        <v>477</v>
      </c>
      <c r="P23" s="121">
        <v>635</v>
      </c>
      <c r="Q23" s="121"/>
      <c r="R23" s="121">
        <v>1227</v>
      </c>
      <c r="S23" s="121">
        <v>572</v>
      </c>
      <c r="T23" s="121">
        <v>655</v>
      </c>
      <c r="U23" s="121"/>
      <c r="V23" s="121">
        <v>1380</v>
      </c>
      <c r="W23" s="121">
        <v>617</v>
      </c>
      <c r="X23" s="121">
        <v>763</v>
      </c>
      <c r="Y23" s="121"/>
      <c r="Z23" s="121">
        <v>44</v>
      </c>
      <c r="AA23" s="121">
        <v>17</v>
      </c>
      <c r="AB23" s="121">
        <v>27</v>
      </c>
      <c r="AD23" s="110" t="s">
        <v>87</v>
      </c>
      <c r="AE23" s="105">
        <f t="shared" si="0"/>
        <v>69.698528655211447</v>
      </c>
      <c r="AF23" s="105">
        <f t="shared" si="1"/>
        <v>65.73116691285081</v>
      </c>
      <c r="AG23" s="105">
        <f t="shared" si="2"/>
        <v>73.47389558232932</v>
      </c>
      <c r="AH23" s="146"/>
      <c r="AI23" s="105">
        <f t="shared" si="3"/>
        <v>71.703767123287676</v>
      </c>
      <c r="AJ23" s="105">
        <f t="shared" si="4"/>
        <v>66.438941076003417</v>
      </c>
      <c r="AK23" s="105">
        <f t="shared" si="5"/>
        <v>76.995708154506431</v>
      </c>
      <c r="AL23" s="108"/>
      <c r="AM23" s="105">
        <f t="shared" si="6"/>
        <v>66.335650446871895</v>
      </c>
      <c r="AN23" s="105">
        <f t="shared" si="7"/>
        <v>65.009940357852884</v>
      </c>
      <c r="AO23" s="105">
        <f t="shared" si="8"/>
        <v>67.658730158730165</v>
      </c>
      <c r="AP23" s="108"/>
      <c r="AQ23" s="105">
        <f t="shared" si="9"/>
        <v>66.58682634730539</v>
      </c>
      <c r="AR23" s="105">
        <f t="shared" si="10"/>
        <v>60.609911054637863</v>
      </c>
      <c r="AS23" s="105">
        <f t="shared" si="11"/>
        <v>71.913929784824461</v>
      </c>
      <c r="AT23" s="108"/>
      <c r="AU23" s="105">
        <f t="shared" si="12"/>
        <v>62.570117287098412</v>
      </c>
      <c r="AV23" s="105">
        <f t="shared" si="13"/>
        <v>60.020986358866736</v>
      </c>
      <c r="AW23" s="105">
        <f t="shared" si="14"/>
        <v>64.980158730158735</v>
      </c>
      <c r="AX23" s="108"/>
      <c r="AY23" s="105">
        <f t="shared" si="15"/>
        <v>81.463990554899652</v>
      </c>
      <c r="AZ23" s="105">
        <f t="shared" si="16"/>
        <v>76.645962732919259</v>
      </c>
      <c r="BA23" s="105">
        <f t="shared" si="17"/>
        <v>85.826771653543304</v>
      </c>
      <c r="BB23" s="146"/>
      <c r="BC23" s="105">
        <v>0</v>
      </c>
      <c r="BD23" s="105">
        <v>0</v>
      </c>
      <c r="BE23" s="105">
        <v>0</v>
      </c>
    </row>
    <row r="24" spans="1:57" ht="15" customHeight="1" x14ac:dyDescent="0.2">
      <c r="A24" s="110" t="s">
        <v>88</v>
      </c>
      <c r="B24" s="121">
        <v>5423</v>
      </c>
      <c r="C24" s="121">
        <v>2400</v>
      </c>
      <c r="D24" s="121">
        <v>3023</v>
      </c>
      <c r="E24" s="121"/>
      <c r="F24" s="121">
        <v>1420</v>
      </c>
      <c r="G24" s="121">
        <v>655</v>
      </c>
      <c r="H24" s="121">
        <v>765</v>
      </c>
      <c r="I24" s="121"/>
      <c r="J24" s="121">
        <v>1130</v>
      </c>
      <c r="K24" s="121">
        <v>499</v>
      </c>
      <c r="L24" s="121">
        <v>631</v>
      </c>
      <c r="M24" s="121"/>
      <c r="N24" s="121">
        <v>1115</v>
      </c>
      <c r="O24" s="121">
        <v>490</v>
      </c>
      <c r="P24" s="121">
        <v>625</v>
      </c>
      <c r="Q24" s="121"/>
      <c r="R24" s="121">
        <v>804</v>
      </c>
      <c r="S24" s="121">
        <v>356</v>
      </c>
      <c r="T24" s="121">
        <v>448</v>
      </c>
      <c r="U24" s="121"/>
      <c r="V24" s="121">
        <v>954</v>
      </c>
      <c r="W24" s="121">
        <v>400</v>
      </c>
      <c r="X24" s="121">
        <v>554</v>
      </c>
      <c r="Y24" s="121"/>
      <c r="Z24" s="121">
        <v>0</v>
      </c>
      <c r="AA24" s="121">
        <v>0</v>
      </c>
      <c r="AB24" s="121">
        <v>0</v>
      </c>
      <c r="AD24" s="110" t="s">
        <v>88</v>
      </c>
      <c r="AE24" s="105">
        <f t="shared" si="0"/>
        <v>61.200767407741786</v>
      </c>
      <c r="AF24" s="105">
        <f t="shared" si="1"/>
        <v>54.397098821396192</v>
      </c>
      <c r="AG24" s="105">
        <f t="shared" si="2"/>
        <v>67.947853450213529</v>
      </c>
      <c r="AH24" s="146"/>
      <c r="AI24" s="105">
        <f t="shared" si="3"/>
        <v>60.761660248181428</v>
      </c>
      <c r="AJ24" s="105">
        <f t="shared" si="4"/>
        <v>53.820870994248146</v>
      </c>
      <c r="AK24" s="105">
        <f t="shared" si="5"/>
        <v>68.303571428571431</v>
      </c>
      <c r="AL24" s="108"/>
      <c r="AM24" s="105">
        <f t="shared" si="6"/>
        <v>55.229716520039098</v>
      </c>
      <c r="AN24" s="105">
        <f t="shared" si="7"/>
        <v>48.825831702544029</v>
      </c>
      <c r="AO24" s="105">
        <f t="shared" si="8"/>
        <v>61.62109375</v>
      </c>
      <c r="AP24" s="108"/>
      <c r="AQ24" s="105">
        <f t="shared" si="9"/>
        <v>66.806470940683056</v>
      </c>
      <c r="AR24" s="105">
        <f t="shared" si="10"/>
        <v>58.542413381123062</v>
      </c>
      <c r="AS24" s="105">
        <f t="shared" si="11"/>
        <v>75.120192307692307</v>
      </c>
      <c r="AT24" s="108"/>
      <c r="AU24" s="105">
        <f t="shared" si="12"/>
        <v>53.069306930693074</v>
      </c>
      <c r="AV24" s="105">
        <f t="shared" si="13"/>
        <v>46.596858638743456</v>
      </c>
      <c r="AW24" s="105">
        <f t="shared" si="14"/>
        <v>59.653794940079898</v>
      </c>
      <c r="AX24" s="108"/>
      <c r="AY24" s="105">
        <f t="shared" si="15"/>
        <v>73.724884080370941</v>
      </c>
      <c r="AZ24" s="105">
        <f t="shared" si="16"/>
        <v>69.930069930069934</v>
      </c>
      <c r="BA24" s="105">
        <f t="shared" si="17"/>
        <v>76.73130193905817</v>
      </c>
      <c r="BB24" s="146"/>
      <c r="BC24" s="105">
        <v>0</v>
      </c>
      <c r="BD24" s="105">
        <v>0</v>
      </c>
      <c r="BE24" s="105">
        <v>0</v>
      </c>
    </row>
    <row r="25" spans="1:57" ht="15" customHeight="1" x14ac:dyDescent="0.2">
      <c r="A25" s="110" t="s">
        <v>89</v>
      </c>
      <c r="B25" s="121">
        <v>1820</v>
      </c>
      <c r="C25" s="121">
        <v>811</v>
      </c>
      <c r="D25" s="121">
        <v>1009</v>
      </c>
      <c r="E25" s="121"/>
      <c r="F25" s="121">
        <v>517</v>
      </c>
      <c r="G25" s="121">
        <v>250</v>
      </c>
      <c r="H25" s="121">
        <v>267</v>
      </c>
      <c r="I25" s="121"/>
      <c r="J25" s="121">
        <v>339</v>
      </c>
      <c r="K25" s="121">
        <v>146</v>
      </c>
      <c r="L25" s="121">
        <v>193</v>
      </c>
      <c r="M25" s="121"/>
      <c r="N25" s="121">
        <v>427</v>
      </c>
      <c r="O25" s="121">
        <v>182</v>
      </c>
      <c r="P25" s="121">
        <v>245</v>
      </c>
      <c r="Q25" s="121"/>
      <c r="R25" s="121">
        <v>244</v>
      </c>
      <c r="S25" s="121">
        <v>99</v>
      </c>
      <c r="T25" s="121">
        <v>145</v>
      </c>
      <c r="U25" s="121"/>
      <c r="V25" s="121">
        <v>293</v>
      </c>
      <c r="W25" s="121">
        <v>134</v>
      </c>
      <c r="X25" s="121">
        <v>159</v>
      </c>
      <c r="Y25" s="121"/>
      <c r="Z25" s="121">
        <v>0</v>
      </c>
      <c r="AA25" s="121">
        <v>0</v>
      </c>
      <c r="AB25" s="121">
        <v>0</v>
      </c>
      <c r="AD25" s="110" t="s">
        <v>89</v>
      </c>
      <c r="AE25" s="105">
        <f t="shared" si="0"/>
        <v>56.592039800995018</v>
      </c>
      <c r="AF25" s="105">
        <f t="shared" si="1"/>
        <v>50.719199499687306</v>
      </c>
      <c r="AG25" s="105">
        <f t="shared" si="2"/>
        <v>62.399505256648112</v>
      </c>
      <c r="AH25" s="146"/>
      <c r="AI25" s="105">
        <f t="shared" si="3"/>
        <v>54.825026511134681</v>
      </c>
      <c r="AJ25" s="105">
        <f t="shared" si="4"/>
        <v>49.115913555992144</v>
      </c>
      <c r="AK25" s="105">
        <f t="shared" si="5"/>
        <v>61.520737327188932</v>
      </c>
      <c r="AL25" s="108"/>
      <c r="AM25" s="105">
        <f t="shared" si="6"/>
        <v>47.346368715083798</v>
      </c>
      <c r="AN25" s="105">
        <f t="shared" si="7"/>
        <v>41.011235955056179</v>
      </c>
      <c r="AO25" s="105">
        <f t="shared" si="8"/>
        <v>53.611111111111107</v>
      </c>
      <c r="AP25" s="108"/>
      <c r="AQ25" s="105">
        <f t="shared" si="9"/>
        <v>74.781085814360765</v>
      </c>
      <c r="AR25" s="105">
        <f t="shared" si="10"/>
        <v>70.542635658914733</v>
      </c>
      <c r="AS25" s="105">
        <f t="shared" si="11"/>
        <v>78.274760383386578</v>
      </c>
      <c r="AT25" s="108"/>
      <c r="AU25" s="105">
        <f t="shared" si="12"/>
        <v>42.732049036777582</v>
      </c>
      <c r="AV25" s="105">
        <f t="shared" si="13"/>
        <v>34.859154929577464</v>
      </c>
      <c r="AW25" s="105">
        <f t="shared" si="14"/>
        <v>50.522648083623686</v>
      </c>
      <c r="AX25" s="108"/>
      <c r="AY25" s="105">
        <f t="shared" si="15"/>
        <v>70.602409638554221</v>
      </c>
      <c r="AZ25" s="105">
        <f t="shared" si="16"/>
        <v>69.791666666666657</v>
      </c>
      <c r="BA25" s="105">
        <f t="shared" si="17"/>
        <v>71.300448430493262</v>
      </c>
      <c r="BB25" s="146"/>
      <c r="BC25" s="105">
        <v>0</v>
      </c>
      <c r="BD25" s="105">
        <v>0</v>
      </c>
      <c r="BE25" s="105">
        <v>0</v>
      </c>
    </row>
    <row r="26" spans="1:57" ht="15" customHeight="1" x14ac:dyDescent="0.2">
      <c r="A26" s="157" t="s">
        <v>90</v>
      </c>
      <c r="B26" s="121">
        <v>10519</v>
      </c>
      <c r="C26" s="121">
        <v>5056</v>
      </c>
      <c r="D26" s="121">
        <v>5463</v>
      </c>
      <c r="E26" s="121"/>
      <c r="F26" s="121">
        <v>2741</v>
      </c>
      <c r="G26" s="121">
        <v>1366</v>
      </c>
      <c r="H26" s="121">
        <v>1375</v>
      </c>
      <c r="I26" s="121"/>
      <c r="J26" s="121">
        <v>2093</v>
      </c>
      <c r="K26" s="121">
        <v>1026</v>
      </c>
      <c r="L26" s="121">
        <v>1067</v>
      </c>
      <c r="M26" s="121"/>
      <c r="N26" s="121">
        <v>2110</v>
      </c>
      <c r="O26" s="121">
        <v>970</v>
      </c>
      <c r="P26" s="121">
        <v>1140</v>
      </c>
      <c r="Q26" s="121"/>
      <c r="R26" s="121">
        <v>1583</v>
      </c>
      <c r="S26" s="121">
        <v>782</v>
      </c>
      <c r="T26" s="121">
        <v>801</v>
      </c>
      <c r="U26" s="121"/>
      <c r="V26" s="121">
        <v>1979</v>
      </c>
      <c r="W26" s="121">
        <v>903</v>
      </c>
      <c r="X26" s="121">
        <v>1076</v>
      </c>
      <c r="Y26" s="121"/>
      <c r="Z26" s="121">
        <v>13</v>
      </c>
      <c r="AA26" s="121">
        <v>9</v>
      </c>
      <c r="AB26" s="121">
        <v>4</v>
      </c>
      <c r="AD26" s="157" t="s">
        <v>90</v>
      </c>
      <c r="AE26" s="105">
        <f t="shared" si="0"/>
        <v>55.278785012349573</v>
      </c>
      <c r="AF26" s="105">
        <f t="shared" si="1"/>
        <v>52.947952665200546</v>
      </c>
      <c r="AG26" s="105">
        <f t="shared" si="2"/>
        <v>57.62658227848101</v>
      </c>
      <c r="AH26" s="146"/>
      <c r="AI26" s="105">
        <f t="shared" si="3"/>
        <v>49.863561942877929</v>
      </c>
      <c r="AJ26" s="105">
        <f t="shared" si="4"/>
        <v>46.828933836133011</v>
      </c>
      <c r="AK26" s="105">
        <f t="shared" si="5"/>
        <v>53.29457364341085</v>
      </c>
      <c r="AL26" s="108"/>
      <c r="AM26" s="105">
        <f t="shared" si="6"/>
        <v>49.703158394680599</v>
      </c>
      <c r="AN26" s="105">
        <f t="shared" si="7"/>
        <v>47.988774555659496</v>
      </c>
      <c r="AO26" s="105">
        <f t="shared" si="8"/>
        <v>51.471297636275928</v>
      </c>
      <c r="AP26" s="108"/>
      <c r="AQ26" s="105">
        <f t="shared" si="9"/>
        <v>59.319651391622152</v>
      </c>
      <c r="AR26" s="105">
        <f t="shared" si="10"/>
        <v>56.004618937644345</v>
      </c>
      <c r="AS26" s="105">
        <f t="shared" si="11"/>
        <v>62.465753424657535</v>
      </c>
      <c r="AT26" s="108"/>
      <c r="AU26" s="105">
        <f t="shared" si="12"/>
        <v>49.070055796652198</v>
      </c>
      <c r="AV26" s="105">
        <f t="shared" si="13"/>
        <v>48.541278708876476</v>
      </c>
      <c r="AW26" s="105">
        <f t="shared" si="14"/>
        <v>49.597523219814242</v>
      </c>
      <c r="AX26" s="108"/>
      <c r="AY26" s="105">
        <f t="shared" si="15"/>
        <v>78.376237623762378</v>
      </c>
      <c r="AZ26" s="105">
        <f t="shared" si="16"/>
        <v>79.071803852889673</v>
      </c>
      <c r="BA26" s="105">
        <f t="shared" si="17"/>
        <v>77.801879971077369</v>
      </c>
      <c r="BB26" s="146"/>
      <c r="BC26" s="105">
        <v>0</v>
      </c>
      <c r="BD26" s="105">
        <v>0</v>
      </c>
      <c r="BE26" s="105">
        <v>0</v>
      </c>
    </row>
    <row r="27" spans="1:57" ht="15" customHeight="1" x14ac:dyDescent="0.2">
      <c r="A27" s="110" t="s">
        <v>91</v>
      </c>
      <c r="B27" s="121">
        <v>3618</v>
      </c>
      <c r="C27" s="121">
        <v>1717</v>
      </c>
      <c r="D27" s="121">
        <v>1901</v>
      </c>
      <c r="E27" s="121"/>
      <c r="F27" s="121">
        <v>920</v>
      </c>
      <c r="G27" s="121">
        <v>446</v>
      </c>
      <c r="H27" s="121">
        <v>474</v>
      </c>
      <c r="I27" s="121"/>
      <c r="J27" s="121">
        <v>701</v>
      </c>
      <c r="K27" s="121">
        <v>341</v>
      </c>
      <c r="L27" s="121">
        <v>360</v>
      </c>
      <c r="M27" s="121"/>
      <c r="N27" s="121">
        <v>655</v>
      </c>
      <c r="O27" s="121">
        <v>335</v>
      </c>
      <c r="P27" s="121">
        <v>320</v>
      </c>
      <c r="Q27" s="121"/>
      <c r="R27" s="121">
        <v>671</v>
      </c>
      <c r="S27" s="121">
        <v>312</v>
      </c>
      <c r="T27" s="121">
        <v>359</v>
      </c>
      <c r="U27" s="121"/>
      <c r="V27" s="121">
        <v>671</v>
      </c>
      <c r="W27" s="121">
        <v>283</v>
      </c>
      <c r="X27" s="121">
        <v>388</v>
      </c>
      <c r="Y27" s="121"/>
      <c r="Z27" s="121">
        <v>0</v>
      </c>
      <c r="AA27" s="121">
        <v>0</v>
      </c>
      <c r="AB27" s="121">
        <v>0</v>
      </c>
      <c r="AD27" s="110" t="s">
        <v>91</v>
      </c>
      <c r="AE27" s="105">
        <f t="shared" si="0"/>
        <v>70.774647887323937</v>
      </c>
      <c r="AF27" s="105">
        <f t="shared" si="1"/>
        <v>66.550387596899228</v>
      </c>
      <c r="AG27" s="105">
        <f t="shared" si="2"/>
        <v>75.078988941548189</v>
      </c>
      <c r="AH27" s="146"/>
      <c r="AI27" s="105">
        <f t="shared" si="3"/>
        <v>71.539657853810269</v>
      </c>
      <c r="AJ27" s="105">
        <f t="shared" si="4"/>
        <v>67.884322678843219</v>
      </c>
      <c r="AK27" s="105">
        <f t="shared" si="5"/>
        <v>75.357710651828299</v>
      </c>
      <c r="AL27" s="108"/>
      <c r="AM27" s="105">
        <f t="shared" si="6"/>
        <v>65.945437441204135</v>
      </c>
      <c r="AN27" s="105">
        <f t="shared" si="7"/>
        <v>61.330935251798557</v>
      </c>
      <c r="AO27" s="105">
        <f t="shared" si="8"/>
        <v>71.005917159763314</v>
      </c>
      <c r="AP27" s="108"/>
      <c r="AQ27" s="105">
        <f t="shared" si="9"/>
        <v>69.092827004219416</v>
      </c>
      <c r="AR27" s="105">
        <f t="shared" si="10"/>
        <v>67.134268537074149</v>
      </c>
      <c r="AS27" s="105">
        <f t="shared" si="11"/>
        <v>71.269487750556792</v>
      </c>
      <c r="AT27" s="108"/>
      <c r="AU27" s="105">
        <f t="shared" si="12"/>
        <v>63.843958135109425</v>
      </c>
      <c r="AV27" s="105">
        <f t="shared" si="13"/>
        <v>58.867924528301884</v>
      </c>
      <c r="AW27" s="105">
        <f t="shared" si="14"/>
        <v>68.905950095969288</v>
      </c>
      <c r="AX27" s="108"/>
      <c r="AY27" s="105">
        <f t="shared" si="15"/>
        <v>87.827225130890056</v>
      </c>
      <c r="AZ27" s="105">
        <f t="shared" si="16"/>
        <v>83.727810650887562</v>
      </c>
      <c r="BA27" s="105">
        <f t="shared" si="17"/>
        <v>91.079812206572768</v>
      </c>
      <c r="BB27" s="146"/>
      <c r="BC27" s="105">
        <v>0</v>
      </c>
      <c r="BD27" s="105">
        <v>0</v>
      </c>
      <c r="BE27" s="105">
        <v>0</v>
      </c>
    </row>
    <row r="28" spans="1:57" ht="15" customHeight="1" x14ac:dyDescent="0.2">
      <c r="A28" s="110" t="s">
        <v>92</v>
      </c>
      <c r="B28" s="121">
        <v>12263</v>
      </c>
      <c r="C28" s="121">
        <v>5745</v>
      </c>
      <c r="D28" s="121">
        <v>6518</v>
      </c>
      <c r="E28" s="121"/>
      <c r="F28" s="121">
        <v>3115</v>
      </c>
      <c r="G28" s="121">
        <v>1491</v>
      </c>
      <c r="H28" s="121">
        <v>1624</v>
      </c>
      <c r="I28" s="121"/>
      <c r="J28" s="121">
        <v>2361</v>
      </c>
      <c r="K28" s="121">
        <v>1094</v>
      </c>
      <c r="L28" s="121">
        <v>1267</v>
      </c>
      <c r="M28" s="121"/>
      <c r="N28" s="121">
        <v>2569</v>
      </c>
      <c r="O28" s="121">
        <v>1207</v>
      </c>
      <c r="P28" s="121">
        <v>1362</v>
      </c>
      <c r="Q28" s="121"/>
      <c r="R28" s="121">
        <v>1957</v>
      </c>
      <c r="S28" s="121">
        <v>872</v>
      </c>
      <c r="T28" s="121">
        <v>1085</v>
      </c>
      <c r="U28" s="121"/>
      <c r="V28" s="121">
        <v>2261</v>
      </c>
      <c r="W28" s="121">
        <v>1081</v>
      </c>
      <c r="X28" s="121">
        <v>1180</v>
      </c>
      <c r="Y28" s="121"/>
      <c r="Z28" s="121">
        <v>0</v>
      </c>
      <c r="AA28" s="121">
        <v>0</v>
      </c>
      <c r="AB28" s="121">
        <v>0</v>
      </c>
      <c r="AD28" s="110" t="s">
        <v>92</v>
      </c>
      <c r="AE28" s="105">
        <f t="shared" si="0"/>
        <v>58.939728924348742</v>
      </c>
      <c r="AF28" s="105">
        <f t="shared" si="1"/>
        <v>55.464375362039007</v>
      </c>
      <c r="AG28" s="105">
        <f t="shared" si="2"/>
        <v>62.385145482388971</v>
      </c>
      <c r="AH28" s="146"/>
      <c r="AI28" s="105">
        <f t="shared" si="3"/>
        <v>55.07425742574258</v>
      </c>
      <c r="AJ28" s="105">
        <f t="shared" si="4"/>
        <v>51.878914405010434</v>
      </c>
      <c r="AK28" s="105">
        <f t="shared" si="5"/>
        <v>58.375269590222857</v>
      </c>
      <c r="AL28" s="108"/>
      <c r="AM28" s="105">
        <f t="shared" si="6"/>
        <v>51.103896103896105</v>
      </c>
      <c r="AN28" s="105">
        <f t="shared" si="7"/>
        <v>46.573009791400594</v>
      </c>
      <c r="AO28" s="105">
        <f t="shared" si="8"/>
        <v>55.79040070453545</v>
      </c>
      <c r="AP28" s="108"/>
      <c r="AQ28" s="105">
        <f t="shared" si="9"/>
        <v>65.402240325865577</v>
      </c>
      <c r="AR28" s="105">
        <f t="shared" si="10"/>
        <v>61.175874303091739</v>
      </c>
      <c r="AS28" s="105">
        <f t="shared" si="11"/>
        <v>69.667519181585675</v>
      </c>
      <c r="AT28" s="108"/>
      <c r="AU28" s="105">
        <f t="shared" si="12"/>
        <v>52.522812667740205</v>
      </c>
      <c r="AV28" s="105">
        <f t="shared" si="13"/>
        <v>48.961257720381809</v>
      </c>
      <c r="AW28" s="105">
        <f t="shared" si="14"/>
        <v>55.784061696658092</v>
      </c>
      <c r="AX28" s="108"/>
      <c r="AY28" s="105">
        <f t="shared" si="15"/>
        <v>78.616133518776081</v>
      </c>
      <c r="AZ28" s="105">
        <f t="shared" si="16"/>
        <v>78.276611151339608</v>
      </c>
      <c r="BA28" s="105">
        <f t="shared" si="17"/>
        <v>78.929765886287626</v>
      </c>
      <c r="BB28" s="146"/>
      <c r="BC28" s="105">
        <v>0</v>
      </c>
      <c r="BD28" s="105">
        <v>0</v>
      </c>
      <c r="BE28" s="105">
        <v>0</v>
      </c>
    </row>
    <row r="29" spans="1:57" ht="15" customHeight="1" x14ac:dyDescent="0.2">
      <c r="A29" s="110" t="s">
        <v>93</v>
      </c>
      <c r="B29" s="121">
        <v>1828</v>
      </c>
      <c r="C29" s="121">
        <v>859</v>
      </c>
      <c r="D29" s="121">
        <v>969</v>
      </c>
      <c r="E29" s="121"/>
      <c r="F29" s="121">
        <v>561</v>
      </c>
      <c r="G29" s="121">
        <v>258</v>
      </c>
      <c r="H29" s="121">
        <v>303</v>
      </c>
      <c r="I29" s="121"/>
      <c r="J29" s="121">
        <v>362</v>
      </c>
      <c r="K29" s="121">
        <v>190</v>
      </c>
      <c r="L29" s="121">
        <v>172</v>
      </c>
      <c r="M29" s="121"/>
      <c r="N29" s="121">
        <v>386</v>
      </c>
      <c r="O29" s="121">
        <v>172</v>
      </c>
      <c r="P29" s="121">
        <v>214</v>
      </c>
      <c r="Q29" s="121"/>
      <c r="R29" s="121">
        <v>246</v>
      </c>
      <c r="S29" s="121">
        <v>109</v>
      </c>
      <c r="T29" s="121">
        <v>137</v>
      </c>
      <c r="U29" s="121"/>
      <c r="V29" s="121">
        <v>273</v>
      </c>
      <c r="W29" s="121">
        <v>130</v>
      </c>
      <c r="X29" s="121">
        <v>143</v>
      </c>
      <c r="Y29" s="121"/>
      <c r="Z29" s="121">
        <v>0</v>
      </c>
      <c r="AA29" s="121">
        <v>0</v>
      </c>
      <c r="AB29" s="121">
        <v>0</v>
      </c>
      <c r="AD29" s="110" t="s">
        <v>93</v>
      </c>
      <c r="AE29" s="105">
        <f t="shared" si="0"/>
        <v>61.260053619302944</v>
      </c>
      <c r="AF29" s="105">
        <f t="shared" si="1"/>
        <v>55.490956072351416</v>
      </c>
      <c r="AG29" s="105">
        <f t="shared" si="2"/>
        <v>67.479108635097489</v>
      </c>
      <c r="AH29" s="146"/>
      <c r="AI29" s="105">
        <f t="shared" si="3"/>
        <v>61.580680570801313</v>
      </c>
      <c r="AJ29" s="105">
        <f t="shared" si="4"/>
        <v>55.483870967741936</v>
      </c>
      <c r="AK29" s="105">
        <f t="shared" si="5"/>
        <v>67.937219730941706</v>
      </c>
      <c r="AL29" s="108"/>
      <c r="AM29" s="105">
        <f t="shared" si="6"/>
        <v>53.157121879588843</v>
      </c>
      <c r="AN29" s="105">
        <f t="shared" si="7"/>
        <v>49.738219895287962</v>
      </c>
      <c r="AO29" s="105">
        <f t="shared" si="8"/>
        <v>57.525083612040127</v>
      </c>
      <c r="AP29" s="108"/>
      <c r="AQ29" s="105">
        <f t="shared" si="9"/>
        <v>68.561278863232673</v>
      </c>
      <c r="AR29" s="105">
        <f t="shared" si="10"/>
        <v>60.350877192982452</v>
      </c>
      <c r="AS29" s="105">
        <f t="shared" si="11"/>
        <v>76.978417266187051</v>
      </c>
      <c r="AT29" s="108"/>
      <c r="AU29" s="105">
        <f t="shared" si="12"/>
        <v>54.788418708240542</v>
      </c>
      <c r="AV29" s="105">
        <f t="shared" si="13"/>
        <v>49.321266968325794</v>
      </c>
      <c r="AW29" s="105">
        <f t="shared" si="14"/>
        <v>60.087719298245609</v>
      </c>
      <c r="AX29" s="108"/>
      <c r="AY29" s="105">
        <f t="shared" si="15"/>
        <v>71.84210526315789</v>
      </c>
      <c r="AZ29" s="105">
        <f t="shared" si="16"/>
        <v>66.666666666666657</v>
      </c>
      <c r="BA29" s="105">
        <f t="shared" si="17"/>
        <v>77.297297297297291</v>
      </c>
      <c r="BB29" s="146"/>
      <c r="BC29" s="105">
        <v>0</v>
      </c>
      <c r="BD29" s="105">
        <v>0</v>
      </c>
      <c r="BE29" s="105">
        <v>0</v>
      </c>
    </row>
    <row r="30" spans="1:57" ht="15" customHeight="1" x14ac:dyDescent="0.2">
      <c r="A30" s="110" t="s">
        <v>94</v>
      </c>
      <c r="B30" s="121">
        <v>3416</v>
      </c>
      <c r="C30" s="121">
        <v>1473</v>
      </c>
      <c r="D30" s="121">
        <v>1943</v>
      </c>
      <c r="E30" s="121"/>
      <c r="F30" s="121">
        <v>917</v>
      </c>
      <c r="G30" s="121">
        <v>398</v>
      </c>
      <c r="H30" s="121">
        <v>519</v>
      </c>
      <c r="I30" s="121"/>
      <c r="J30" s="121">
        <v>638</v>
      </c>
      <c r="K30" s="121">
        <v>304</v>
      </c>
      <c r="L30" s="121">
        <v>334</v>
      </c>
      <c r="M30" s="121"/>
      <c r="N30" s="121">
        <v>680</v>
      </c>
      <c r="O30" s="121">
        <v>277</v>
      </c>
      <c r="P30" s="121">
        <v>403</v>
      </c>
      <c r="Q30" s="121"/>
      <c r="R30" s="121">
        <v>525</v>
      </c>
      <c r="S30" s="121">
        <v>214</v>
      </c>
      <c r="T30" s="121">
        <v>311</v>
      </c>
      <c r="U30" s="121"/>
      <c r="V30" s="121">
        <v>615</v>
      </c>
      <c r="W30" s="121">
        <v>263</v>
      </c>
      <c r="X30" s="121">
        <v>352</v>
      </c>
      <c r="Y30" s="121"/>
      <c r="Z30" s="121">
        <v>41</v>
      </c>
      <c r="AA30" s="121">
        <v>17</v>
      </c>
      <c r="AB30" s="121">
        <v>24</v>
      </c>
      <c r="AD30" s="110" t="s">
        <v>94</v>
      </c>
      <c r="AE30" s="105">
        <f t="shared" si="0"/>
        <v>54.621042532779015</v>
      </c>
      <c r="AF30" s="105">
        <f t="shared" si="1"/>
        <v>49.847715736040612</v>
      </c>
      <c r="AG30" s="105">
        <f t="shared" si="2"/>
        <v>58.896635344043645</v>
      </c>
      <c r="AH30" s="146"/>
      <c r="AI30" s="105">
        <f t="shared" si="3"/>
        <v>53.252032520325201</v>
      </c>
      <c r="AJ30" s="105">
        <f t="shared" si="4"/>
        <v>47.324613555291315</v>
      </c>
      <c r="AK30" s="105">
        <f t="shared" si="5"/>
        <v>58.910329171396135</v>
      </c>
      <c r="AL30" s="108"/>
      <c r="AM30" s="105">
        <f t="shared" si="6"/>
        <v>49.804839968774395</v>
      </c>
      <c r="AN30" s="105">
        <f t="shared" si="7"/>
        <v>45.9214501510574</v>
      </c>
      <c r="AO30" s="105">
        <f t="shared" si="8"/>
        <v>53.957996768982227</v>
      </c>
      <c r="AP30" s="108"/>
      <c r="AQ30" s="105">
        <f t="shared" si="9"/>
        <v>57.239057239057232</v>
      </c>
      <c r="AR30" s="105">
        <f t="shared" si="10"/>
        <v>50.363636363636367</v>
      </c>
      <c r="AS30" s="105">
        <f t="shared" si="11"/>
        <v>63.16614420062696</v>
      </c>
      <c r="AT30" s="108"/>
      <c r="AU30" s="105">
        <f t="shared" si="12"/>
        <v>45.375972342264475</v>
      </c>
      <c r="AV30" s="105">
        <f t="shared" si="13"/>
        <v>41.878669275929546</v>
      </c>
      <c r="AW30" s="105">
        <f t="shared" si="14"/>
        <v>48.142414860681114</v>
      </c>
      <c r="AX30" s="108"/>
      <c r="AY30" s="105">
        <f t="shared" si="15"/>
        <v>71.594877764842849</v>
      </c>
      <c r="AZ30" s="105">
        <f t="shared" si="16"/>
        <v>70.889487870619945</v>
      </c>
      <c r="BA30" s="105">
        <f t="shared" si="17"/>
        <v>72.131147540983605</v>
      </c>
      <c r="BB30" s="146"/>
      <c r="BC30" s="105">
        <v>0</v>
      </c>
      <c r="BD30" s="105">
        <v>0</v>
      </c>
      <c r="BE30" s="105">
        <v>0</v>
      </c>
    </row>
    <row r="31" spans="1:57" ht="15" customHeight="1" x14ac:dyDescent="0.2">
      <c r="A31" s="110" t="s">
        <v>95</v>
      </c>
      <c r="B31" s="121">
        <v>1704</v>
      </c>
      <c r="C31" s="121">
        <v>757</v>
      </c>
      <c r="D31" s="121">
        <v>947</v>
      </c>
      <c r="E31" s="121"/>
      <c r="F31" s="121">
        <v>363</v>
      </c>
      <c r="G31" s="121">
        <v>161</v>
      </c>
      <c r="H31" s="121">
        <v>202</v>
      </c>
      <c r="I31" s="121"/>
      <c r="J31" s="121">
        <v>284</v>
      </c>
      <c r="K31" s="121">
        <v>121</v>
      </c>
      <c r="L31" s="121">
        <v>163</v>
      </c>
      <c r="M31" s="121"/>
      <c r="N31" s="121">
        <v>326</v>
      </c>
      <c r="O31" s="121">
        <v>154</v>
      </c>
      <c r="P31" s="121">
        <v>172</v>
      </c>
      <c r="Q31" s="121"/>
      <c r="R31" s="121">
        <v>307</v>
      </c>
      <c r="S31" s="121">
        <v>126</v>
      </c>
      <c r="T31" s="121">
        <v>181</v>
      </c>
      <c r="U31" s="121"/>
      <c r="V31" s="121">
        <v>424</v>
      </c>
      <c r="W31" s="121">
        <v>195</v>
      </c>
      <c r="X31" s="121">
        <v>229</v>
      </c>
      <c r="Y31" s="121"/>
      <c r="Z31" s="121">
        <v>0</v>
      </c>
      <c r="AA31" s="121">
        <v>0</v>
      </c>
      <c r="AB31" s="121">
        <v>0</v>
      </c>
      <c r="AD31" s="110" t="s">
        <v>95</v>
      </c>
      <c r="AE31" s="105">
        <f t="shared" si="0"/>
        <v>68.433734939759034</v>
      </c>
      <c r="AF31" s="105">
        <f t="shared" si="1"/>
        <v>62.873754152823921</v>
      </c>
      <c r="AG31" s="105">
        <f t="shared" si="2"/>
        <v>73.639191290824257</v>
      </c>
      <c r="AH31" s="146"/>
      <c r="AI31" s="105">
        <f t="shared" si="3"/>
        <v>61.421319796954307</v>
      </c>
      <c r="AJ31" s="105">
        <f t="shared" si="4"/>
        <v>55.326460481099659</v>
      </c>
      <c r="AK31" s="105">
        <f t="shared" si="5"/>
        <v>67.333333333333329</v>
      </c>
      <c r="AL31" s="108"/>
      <c r="AM31" s="105">
        <f t="shared" si="6"/>
        <v>66.04651162790698</v>
      </c>
      <c r="AN31" s="105">
        <f t="shared" si="7"/>
        <v>58.454106280193244</v>
      </c>
      <c r="AO31" s="105">
        <f t="shared" si="8"/>
        <v>73.094170403587441</v>
      </c>
      <c r="AP31" s="108"/>
      <c r="AQ31" s="105">
        <f t="shared" si="9"/>
        <v>71.179039301310041</v>
      </c>
      <c r="AR31" s="105">
        <f t="shared" si="10"/>
        <v>66.956521739130437</v>
      </c>
      <c r="AS31" s="105">
        <f t="shared" si="11"/>
        <v>75.438596491228068</v>
      </c>
      <c r="AT31" s="108"/>
      <c r="AU31" s="105">
        <f t="shared" si="12"/>
        <v>61.523046092184366</v>
      </c>
      <c r="AV31" s="105">
        <f t="shared" si="13"/>
        <v>52.941176470588239</v>
      </c>
      <c r="AW31" s="105">
        <f t="shared" si="14"/>
        <v>69.348659003831415</v>
      </c>
      <c r="AX31" s="108"/>
      <c r="AY31" s="105">
        <f t="shared" si="15"/>
        <v>82.8125</v>
      </c>
      <c r="AZ31" s="105">
        <f t="shared" si="16"/>
        <v>81.932773109243698</v>
      </c>
      <c r="BA31" s="105">
        <f t="shared" si="17"/>
        <v>83.576642335766422</v>
      </c>
      <c r="BB31" s="146"/>
      <c r="BC31" s="105">
        <v>0</v>
      </c>
      <c r="BD31" s="105">
        <v>0</v>
      </c>
      <c r="BE31" s="105">
        <v>0</v>
      </c>
    </row>
    <row r="32" spans="1:57" ht="15" customHeight="1" x14ac:dyDescent="0.2">
      <c r="A32" s="110" t="s">
        <v>96</v>
      </c>
      <c r="B32" s="121">
        <v>2542</v>
      </c>
      <c r="C32" s="121">
        <v>1125</v>
      </c>
      <c r="D32" s="121">
        <v>1417</v>
      </c>
      <c r="E32" s="121"/>
      <c r="F32" s="121">
        <v>598</v>
      </c>
      <c r="G32" s="121">
        <v>282</v>
      </c>
      <c r="H32" s="121">
        <v>316</v>
      </c>
      <c r="I32" s="121"/>
      <c r="J32" s="121">
        <v>530</v>
      </c>
      <c r="K32" s="121">
        <v>222</v>
      </c>
      <c r="L32" s="121">
        <v>308</v>
      </c>
      <c r="M32" s="121"/>
      <c r="N32" s="121">
        <v>464</v>
      </c>
      <c r="O32" s="121">
        <v>216</v>
      </c>
      <c r="P32" s="121">
        <v>248</v>
      </c>
      <c r="Q32" s="121"/>
      <c r="R32" s="121">
        <v>403</v>
      </c>
      <c r="S32" s="121">
        <v>167</v>
      </c>
      <c r="T32" s="121">
        <v>236</v>
      </c>
      <c r="U32" s="121"/>
      <c r="V32" s="121">
        <v>529</v>
      </c>
      <c r="W32" s="121">
        <v>231</v>
      </c>
      <c r="X32" s="121">
        <v>298</v>
      </c>
      <c r="Y32" s="121"/>
      <c r="Z32" s="121">
        <v>18</v>
      </c>
      <c r="AA32" s="121">
        <v>7</v>
      </c>
      <c r="AB32" s="121">
        <v>11</v>
      </c>
      <c r="AD32" s="110" t="s">
        <v>96</v>
      </c>
      <c r="AE32" s="105">
        <f t="shared" si="0"/>
        <v>65.481710458526535</v>
      </c>
      <c r="AF32" s="105">
        <f t="shared" si="1"/>
        <v>59.055118110236215</v>
      </c>
      <c r="AG32" s="105">
        <f t="shared" si="2"/>
        <v>71.674253920080929</v>
      </c>
      <c r="AH32" s="146"/>
      <c r="AI32" s="105">
        <f t="shared" si="3"/>
        <v>62.226847034339229</v>
      </c>
      <c r="AJ32" s="105">
        <f t="shared" si="4"/>
        <v>56.513026052104209</v>
      </c>
      <c r="AK32" s="105">
        <f t="shared" si="5"/>
        <v>68.398268398268399</v>
      </c>
      <c r="AL32" s="108"/>
      <c r="AM32" s="105">
        <f t="shared" si="6"/>
        <v>66.25</v>
      </c>
      <c r="AN32" s="105">
        <f t="shared" si="7"/>
        <v>56.202531645569621</v>
      </c>
      <c r="AO32" s="105">
        <f t="shared" si="8"/>
        <v>76.049382716049379</v>
      </c>
      <c r="AP32" s="108"/>
      <c r="AQ32" s="105">
        <f t="shared" si="9"/>
        <v>64.9859943977591</v>
      </c>
      <c r="AR32" s="105">
        <f t="shared" si="10"/>
        <v>62.247838616714702</v>
      </c>
      <c r="AS32" s="105">
        <f t="shared" si="11"/>
        <v>67.574931880108991</v>
      </c>
      <c r="AT32" s="108"/>
      <c r="AU32" s="105">
        <f t="shared" si="12"/>
        <v>56.206415620641557</v>
      </c>
      <c r="AV32" s="105">
        <f t="shared" si="13"/>
        <v>49.702380952380956</v>
      </c>
      <c r="AW32" s="105">
        <f t="shared" si="14"/>
        <v>61.942257217847775</v>
      </c>
      <c r="AX32" s="108"/>
      <c r="AY32" s="105">
        <f t="shared" si="15"/>
        <v>78.720238095238088</v>
      </c>
      <c r="AZ32" s="105">
        <f t="shared" si="16"/>
        <v>71.962616822429908</v>
      </c>
      <c r="BA32" s="105">
        <f t="shared" si="17"/>
        <v>84.900284900284902</v>
      </c>
      <c r="BB32" s="146"/>
      <c r="BC32" s="105">
        <v>0</v>
      </c>
      <c r="BD32" s="105">
        <v>0</v>
      </c>
      <c r="BE32" s="105">
        <v>0</v>
      </c>
    </row>
    <row r="33" spans="1:57" ht="15" customHeight="1" x14ac:dyDescent="0.2">
      <c r="A33" s="110" t="s">
        <v>97</v>
      </c>
      <c r="B33" s="121">
        <v>1758</v>
      </c>
      <c r="C33" s="121">
        <v>791</v>
      </c>
      <c r="D33" s="121">
        <v>967</v>
      </c>
      <c r="E33" s="121"/>
      <c r="F33" s="121">
        <v>368</v>
      </c>
      <c r="G33" s="121">
        <v>155</v>
      </c>
      <c r="H33" s="121">
        <v>213</v>
      </c>
      <c r="I33" s="121"/>
      <c r="J33" s="121">
        <v>332</v>
      </c>
      <c r="K33" s="121">
        <v>168</v>
      </c>
      <c r="L33" s="121">
        <v>164</v>
      </c>
      <c r="M33" s="121"/>
      <c r="N33" s="121">
        <v>357</v>
      </c>
      <c r="O33" s="121">
        <v>161</v>
      </c>
      <c r="P33" s="121">
        <v>196</v>
      </c>
      <c r="Q33" s="121"/>
      <c r="R33" s="121">
        <v>291</v>
      </c>
      <c r="S33" s="121">
        <v>136</v>
      </c>
      <c r="T33" s="121">
        <v>155</v>
      </c>
      <c r="U33" s="121"/>
      <c r="V33" s="121">
        <v>410</v>
      </c>
      <c r="W33" s="121">
        <v>171</v>
      </c>
      <c r="X33" s="121">
        <v>239</v>
      </c>
      <c r="Y33" s="121"/>
      <c r="Z33" s="121">
        <v>0</v>
      </c>
      <c r="AA33" s="121">
        <v>0</v>
      </c>
      <c r="AB33" s="121">
        <v>0</v>
      </c>
      <c r="AD33" s="110" t="s">
        <v>97</v>
      </c>
      <c r="AE33" s="105">
        <f t="shared" si="0"/>
        <v>59.87738419618529</v>
      </c>
      <c r="AF33" s="105">
        <f t="shared" si="1"/>
        <v>53.409858203916272</v>
      </c>
      <c r="AG33" s="105">
        <f t="shared" si="2"/>
        <v>66.460481099656349</v>
      </c>
      <c r="AH33" s="146"/>
      <c r="AI33" s="105">
        <f t="shared" si="3"/>
        <v>53.722627737226283</v>
      </c>
      <c r="AJ33" s="105">
        <f t="shared" si="4"/>
        <v>44.540229885057471</v>
      </c>
      <c r="AK33" s="105">
        <f t="shared" si="5"/>
        <v>63.204747774480708</v>
      </c>
      <c r="AL33" s="108"/>
      <c r="AM33" s="105">
        <f t="shared" si="6"/>
        <v>53.290529695024077</v>
      </c>
      <c r="AN33" s="105">
        <f t="shared" si="7"/>
        <v>50.602409638554214</v>
      </c>
      <c r="AO33" s="105">
        <f t="shared" si="8"/>
        <v>56.357388316151201</v>
      </c>
      <c r="AP33" s="108"/>
      <c r="AQ33" s="105">
        <f t="shared" si="9"/>
        <v>67.741935483870961</v>
      </c>
      <c r="AR33" s="105">
        <f t="shared" si="10"/>
        <v>64.143426294820713</v>
      </c>
      <c r="AS33" s="105">
        <f t="shared" si="11"/>
        <v>71.014492753623188</v>
      </c>
      <c r="AT33" s="108"/>
      <c r="AU33" s="105">
        <f t="shared" si="12"/>
        <v>53.296703296703299</v>
      </c>
      <c r="AV33" s="105">
        <f t="shared" si="13"/>
        <v>46.575342465753423</v>
      </c>
      <c r="AW33" s="105">
        <f t="shared" si="14"/>
        <v>61.023622047244096</v>
      </c>
      <c r="AX33" s="108"/>
      <c r="AY33" s="105">
        <f t="shared" si="15"/>
        <v>73.873873873873876</v>
      </c>
      <c r="AZ33" s="105">
        <f t="shared" si="16"/>
        <v>66.279069767441854</v>
      </c>
      <c r="BA33" s="105">
        <f t="shared" si="17"/>
        <v>80.471380471380471</v>
      </c>
      <c r="BB33" s="146"/>
      <c r="BC33" s="105">
        <v>0</v>
      </c>
      <c r="BD33" s="105">
        <v>0</v>
      </c>
      <c r="BE33" s="105">
        <v>0</v>
      </c>
    </row>
    <row r="34" spans="1:57" ht="15" customHeight="1" x14ac:dyDescent="0.2">
      <c r="A34" s="110" t="s">
        <v>98</v>
      </c>
      <c r="B34" s="121">
        <v>4282</v>
      </c>
      <c r="C34" s="121">
        <v>1963</v>
      </c>
      <c r="D34" s="121">
        <v>2319</v>
      </c>
      <c r="E34" s="121"/>
      <c r="F34" s="121">
        <v>1182</v>
      </c>
      <c r="G34" s="121">
        <v>568</v>
      </c>
      <c r="H34" s="121">
        <v>614</v>
      </c>
      <c r="I34" s="121"/>
      <c r="J34" s="121">
        <v>972</v>
      </c>
      <c r="K34" s="121">
        <v>442</v>
      </c>
      <c r="L34" s="121">
        <v>530</v>
      </c>
      <c r="M34" s="121"/>
      <c r="N34" s="121">
        <v>736</v>
      </c>
      <c r="O34" s="121">
        <v>350</v>
      </c>
      <c r="P34" s="121">
        <v>386</v>
      </c>
      <c r="Q34" s="121"/>
      <c r="R34" s="121">
        <v>702</v>
      </c>
      <c r="S34" s="121">
        <v>311</v>
      </c>
      <c r="T34" s="121">
        <v>391</v>
      </c>
      <c r="U34" s="121"/>
      <c r="V34" s="121">
        <v>684</v>
      </c>
      <c r="W34" s="121">
        <v>290</v>
      </c>
      <c r="X34" s="121">
        <v>394</v>
      </c>
      <c r="Y34" s="121"/>
      <c r="Z34" s="121">
        <v>6</v>
      </c>
      <c r="AA34" s="121">
        <v>2</v>
      </c>
      <c r="AB34" s="121">
        <v>4</v>
      </c>
      <c r="AD34" s="110" t="s">
        <v>98</v>
      </c>
      <c r="AE34" s="105">
        <f t="shared" si="0"/>
        <v>58.013819265682152</v>
      </c>
      <c r="AF34" s="105">
        <f t="shared" si="1"/>
        <v>54.301521438450898</v>
      </c>
      <c r="AG34" s="105">
        <f t="shared" si="2"/>
        <v>61.577270313329791</v>
      </c>
      <c r="AH34" s="146"/>
      <c r="AI34" s="105">
        <f t="shared" si="3"/>
        <v>56.393129770992367</v>
      </c>
      <c r="AJ34" s="105">
        <f t="shared" si="4"/>
        <v>52.985074626865668</v>
      </c>
      <c r="AK34" s="105">
        <f t="shared" si="5"/>
        <v>59.9609375</v>
      </c>
      <c r="AL34" s="108"/>
      <c r="AM34" s="105">
        <f t="shared" si="6"/>
        <v>57.926102502979738</v>
      </c>
      <c r="AN34" s="105">
        <f t="shared" si="7"/>
        <v>52.122641509433961</v>
      </c>
      <c r="AO34" s="105">
        <f t="shared" si="8"/>
        <v>63.855421686746979</v>
      </c>
      <c r="AP34" s="108"/>
      <c r="AQ34" s="105">
        <f t="shared" si="9"/>
        <v>58.879999999999995</v>
      </c>
      <c r="AR34" s="105">
        <f t="shared" si="10"/>
        <v>54.945054945054949</v>
      </c>
      <c r="AS34" s="105">
        <f t="shared" si="11"/>
        <v>62.969004893964112</v>
      </c>
      <c r="AT34" s="108"/>
      <c r="AU34" s="105">
        <f t="shared" si="12"/>
        <v>51.504035216434339</v>
      </c>
      <c r="AV34" s="105">
        <f t="shared" si="13"/>
        <v>49.286846275752772</v>
      </c>
      <c r="AW34" s="105">
        <f t="shared" si="14"/>
        <v>53.415300546448087</v>
      </c>
      <c r="AX34" s="108"/>
      <c r="AY34" s="105">
        <f t="shared" si="15"/>
        <v>69.230769230769226</v>
      </c>
      <c r="AZ34" s="105">
        <f t="shared" si="16"/>
        <v>68.235294117647058</v>
      </c>
      <c r="BA34" s="105">
        <f t="shared" si="17"/>
        <v>69.982238010657198</v>
      </c>
      <c r="BB34" s="146"/>
      <c r="BC34" s="105">
        <v>0</v>
      </c>
      <c r="BD34" s="105">
        <v>0</v>
      </c>
      <c r="BE34" s="105">
        <v>0</v>
      </c>
    </row>
    <row r="35" spans="1:57" ht="15" customHeight="1" x14ac:dyDescent="0.2">
      <c r="A35" s="110" t="s">
        <v>99</v>
      </c>
      <c r="B35" s="121">
        <v>2992</v>
      </c>
      <c r="C35" s="121">
        <v>1377</v>
      </c>
      <c r="D35" s="121">
        <v>1615</v>
      </c>
      <c r="E35" s="121"/>
      <c r="F35" s="121">
        <v>788</v>
      </c>
      <c r="G35" s="121">
        <v>366</v>
      </c>
      <c r="H35" s="121">
        <v>422</v>
      </c>
      <c r="I35" s="121"/>
      <c r="J35" s="121">
        <v>690</v>
      </c>
      <c r="K35" s="121">
        <v>324</v>
      </c>
      <c r="L35" s="121">
        <v>366</v>
      </c>
      <c r="M35" s="121"/>
      <c r="N35" s="121">
        <v>544</v>
      </c>
      <c r="O35" s="121">
        <v>268</v>
      </c>
      <c r="P35" s="121">
        <v>276</v>
      </c>
      <c r="Q35" s="121"/>
      <c r="R35" s="121">
        <v>517</v>
      </c>
      <c r="S35" s="121">
        <v>224</v>
      </c>
      <c r="T35" s="121">
        <v>293</v>
      </c>
      <c r="U35" s="121"/>
      <c r="V35" s="121">
        <v>453</v>
      </c>
      <c r="W35" s="121">
        <v>195</v>
      </c>
      <c r="X35" s="121">
        <v>258</v>
      </c>
      <c r="Y35" s="121"/>
      <c r="Z35" s="121">
        <v>0</v>
      </c>
      <c r="AA35" s="121">
        <v>0</v>
      </c>
      <c r="AB35" s="121">
        <v>0</v>
      </c>
      <c r="AD35" s="110" t="s">
        <v>99</v>
      </c>
      <c r="AE35" s="105">
        <f t="shared" si="0"/>
        <v>67.402568145978819</v>
      </c>
      <c r="AF35" s="105">
        <f t="shared" si="1"/>
        <v>63.165137614678898</v>
      </c>
      <c r="AG35" s="105">
        <f t="shared" si="2"/>
        <v>71.491810535635238</v>
      </c>
      <c r="AH35" s="146"/>
      <c r="AI35" s="105">
        <f t="shared" si="3"/>
        <v>70.483005366726289</v>
      </c>
      <c r="AJ35" s="105">
        <f t="shared" si="4"/>
        <v>64.09807355516638</v>
      </c>
      <c r="AK35" s="105">
        <f t="shared" si="5"/>
        <v>77.148080438756864</v>
      </c>
      <c r="AL35" s="108"/>
      <c r="AM35" s="105">
        <f t="shared" si="6"/>
        <v>67.055393586005835</v>
      </c>
      <c r="AN35" s="105">
        <f t="shared" si="7"/>
        <v>64.413518886679924</v>
      </c>
      <c r="AO35" s="105">
        <f t="shared" si="8"/>
        <v>69.581749049429646</v>
      </c>
      <c r="AP35" s="108"/>
      <c r="AQ35" s="105">
        <f t="shared" si="9"/>
        <v>67.915106117353304</v>
      </c>
      <c r="AR35" s="105">
        <f t="shared" si="10"/>
        <v>62.763466042154569</v>
      </c>
      <c r="AS35" s="105">
        <f t="shared" si="11"/>
        <v>73.796791443850267</v>
      </c>
      <c r="AT35" s="108"/>
      <c r="AU35" s="105">
        <f t="shared" si="12"/>
        <v>62.666666666666671</v>
      </c>
      <c r="AV35" s="105">
        <f t="shared" si="13"/>
        <v>58.638743455497377</v>
      </c>
      <c r="AW35" s="105">
        <f t="shared" si="14"/>
        <v>66.139954853273139</v>
      </c>
      <c r="AX35" s="108"/>
      <c r="AY35" s="105">
        <f t="shared" si="15"/>
        <v>68.018018018018026</v>
      </c>
      <c r="AZ35" s="105">
        <f t="shared" si="16"/>
        <v>65.656565656565661</v>
      </c>
      <c r="BA35" s="105">
        <f t="shared" si="17"/>
        <v>69.918699186991873</v>
      </c>
      <c r="BB35" s="146"/>
      <c r="BC35" s="105">
        <v>0</v>
      </c>
      <c r="BD35" s="105">
        <v>0</v>
      </c>
      <c r="BE35" s="105">
        <v>0</v>
      </c>
    </row>
    <row r="36" spans="1:57" ht="15" customHeight="1" x14ac:dyDescent="0.2">
      <c r="A36" s="110" t="s">
        <v>100</v>
      </c>
      <c r="B36" s="121">
        <v>632</v>
      </c>
      <c r="C36" s="121">
        <v>294</v>
      </c>
      <c r="D36" s="121">
        <v>338</v>
      </c>
      <c r="E36" s="121"/>
      <c r="F36" s="121">
        <v>158</v>
      </c>
      <c r="G36" s="121">
        <v>68</v>
      </c>
      <c r="H36" s="121">
        <v>90</v>
      </c>
      <c r="I36" s="121"/>
      <c r="J36" s="121">
        <v>123</v>
      </c>
      <c r="K36" s="121">
        <v>60</v>
      </c>
      <c r="L36" s="121">
        <v>63</v>
      </c>
      <c r="M36" s="121"/>
      <c r="N36" s="121">
        <v>123</v>
      </c>
      <c r="O36" s="121">
        <v>68</v>
      </c>
      <c r="P36" s="121">
        <v>55</v>
      </c>
      <c r="Q36" s="121"/>
      <c r="R36" s="121">
        <v>104</v>
      </c>
      <c r="S36" s="121">
        <v>48</v>
      </c>
      <c r="T36" s="121">
        <v>56</v>
      </c>
      <c r="U36" s="121"/>
      <c r="V36" s="121">
        <v>124</v>
      </c>
      <c r="W36" s="121">
        <v>50</v>
      </c>
      <c r="X36" s="121">
        <v>74</v>
      </c>
      <c r="Y36" s="121"/>
      <c r="Z36" s="121">
        <v>0</v>
      </c>
      <c r="AA36" s="121">
        <v>0</v>
      </c>
      <c r="AB36" s="121">
        <v>0</v>
      </c>
      <c r="AD36" s="110" t="s">
        <v>100</v>
      </c>
      <c r="AE36" s="105">
        <f t="shared" si="0"/>
        <v>66.316894018887723</v>
      </c>
      <c r="AF36" s="105">
        <f t="shared" si="1"/>
        <v>62.025316455696199</v>
      </c>
      <c r="AG36" s="105">
        <f t="shared" si="2"/>
        <v>70.563674321503129</v>
      </c>
      <c r="AH36" s="146"/>
      <c r="AI36" s="105">
        <f t="shared" si="3"/>
        <v>66.386554621848731</v>
      </c>
      <c r="AJ36" s="105">
        <f t="shared" si="4"/>
        <v>58.620689655172406</v>
      </c>
      <c r="AK36" s="105">
        <f t="shared" si="5"/>
        <v>73.770491803278688</v>
      </c>
      <c r="AL36" s="108"/>
      <c r="AM36" s="105">
        <f t="shared" si="6"/>
        <v>61.809045226130657</v>
      </c>
      <c r="AN36" s="105">
        <f t="shared" si="7"/>
        <v>57.692307692307686</v>
      </c>
      <c r="AO36" s="105">
        <f t="shared" si="8"/>
        <v>66.315789473684205</v>
      </c>
      <c r="AP36" s="108"/>
      <c r="AQ36" s="105">
        <f t="shared" si="9"/>
        <v>65.775401069518708</v>
      </c>
      <c r="AR36" s="105">
        <f t="shared" si="10"/>
        <v>66.666666666666657</v>
      </c>
      <c r="AS36" s="105">
        <f t="shared" si="11"/>
        <v>64.705882352941174</v>
      </c>
      <c r="AT36" s="108"/>
      <c r="AU36" s="105">
        <f t="shared" si="12"/>
        <v>58.100558659217882</v>
      </c>
      <c r="AV36" s="105">
        <f t="shared" si="13"/>
        <v>53.932584269662918</v>
      </c>
      <c r="AW36" s="105">
        <f t="shared" si="14"/>
        <v>62.222222222222221</v>
      </c>
      <c r="AX36" s="108"/>
      <c r="AY36" s="105">
        <f t="shared" si="15"/>
        <v>82.666666666666671</v>
      </c>
      <c r="AZ36" s="105">
        <f t="shared" si="16"/>
        <v>79.365079365079367</v>
      </c>
      <c r="BA36" s="105">
        <f t="shared" si="17"/>
        <v>85.057471264367805</v>
      </c>
      <c r="BB36" s="146"/>
      <c r="BC36" s="105">
        <v>0</v>
      </c>
      <c r="BD36" s="105">
        <v>0</v>
      </c>
      <c r="BE36" s="105">
        <v>0</v>
      </c>
    </row>
    <row r="37" spans="1:57" ht="15" customHeight="1" x14ac:dyDescent="0.2">
      <c r="A37" s="110" t="s">
        <v>101</v>
      </c>
      <c r="B37" s="121">
        <v>2504</v>
      </c>
      <c r="C37" s="121">
        <v>1164</v>
      </c>
      <c r="D37" s="121">
        <v>1340</v>
      </c>
      <c r="E37" s="121"/>
      <c r="F37" s="121">
        <v>641</v>
      </c>
      <c r="G37" s="121">
        <v>316</v>
      </c>
      <c r="H37" s="121">
        <v>325</v>
      </c>
      <c r="I37" s="121"/>
      <c r="J37" s="121">
        <v>576</v>
      </c>
      <c r="K37" s="121">
        <v>287</v>
      </c>
      <c r="L37" s="121">
        <v>289</v>
      </c>
      <c r="M37" s="121"/>
      <c r="N37" s="121">
        <v>531</v>
      </c>
      <c r="O37" s="121">
        <v>236</v>
      </c>
      <c r="P37" s="121">
        <v>295</v>
      </c>
      <c r="Q37" s="121"/>
      <c r="R37" s="121">
        <v>339</v>
      </c>
      <c r="S37" s="121">
        <v>141</v>
      </c>
      <c r="T37" s="121">
        <v>198</v>
      </c>
      <c r="U37" s="121"/>
      <c r="V37" s="121">
        <v>417</v>
      </c>
      <c r="W37" s="121">
        <v>184</v>
      </c>
      <c r="X37" s="121">
        <v>233</v>
      </c>
      <c r="Y37" s="121"/>
      <c r="Z37" s="121">
        <v>0</v>
      </c>
      <c r="AA37" s="121">
        <v>0</v>
      </c>
      <c r="AB37" s="121">
        <v>0</v>
      </c>
      <c r="AD37" s="110" t="s">
        <v>101</v>
      </c>
      <c r="AE37" s="105">
        <f t="shared" si="0"/>
        <v>61.387594998774212</v>
      </c>
      <c r="AF37" s="105">
        <f t="shared" si="1"/>
        <v>57.086807258460027</v>
      </c>
      <c r="AG37" s="105">
        <f t="shared" si="2"/>
        <v>65.686274509803923</v>
      </c>
      <c r="AH37" s="146"/>
      <c r="AI37" s="105">
        <f t="shared" si="3"/>
        <v>58.114233907524934</v>
      </c>
      <c r="AJ37" s="105">
        <f t="shared" si="4"/>
        <v>55.731922398589063</v>
      </c>
      <c r="AK37" s="105">
        <f t="shared" si="5"/>
        <v>60.634328358208954</v>
      </c>
      <c r="AL37" s="108"/>
      <c r="AM37" s="105">
        <f t="shared" si="6"/>
        <v>60.440713536201471</v>
      </c>
      <c r="AN37" s="105">
        <f t="shared" si="7"/>
        <v>56.607495069033533</v>
      </c>
      <c r="AO37" s="105">
        <f t="shared" si="8"/>
        <v>64.79820627802691</v>
      </c>
      <c r="AP37" s="108"/>
      <c r="AQ37" s="105">
        <f t="shared" si="9"/>
        <v>66.458072590738425</v>
      </c>
      <c r="AR37" s="105">
        <f t="shared" si="10"/>
        <v>59.445843828715361</v>
      </c>
      <c r="AS37" s="105">
        <f t="shared" si="11"/>
        <v>73.383084577114431</v>
      </c>
      <c r="AT37" s="108"/>
      <c r="AU37" s="105">
        <f t="shared" si="12"/>
        <v>49.059334298118671</v>
      </c>
      <c r="AV37" s="105">
        <f t="shared" si="13"/>
        <v>43.518518518518519</v>
      </c>
      <c r="AW37" s="105">
        <f t="shared" si="14"/>
        <v>53.950953678474114</v>
      </c>
      <c r="AX37" s="108"/>
      <c r="AY37" s="105">
        <f t="shared" si="15"/>
        <v>78.236397748592864</v>
      </c>
      <c r="AZ37" s="105">
        <f t="shared" si="16"/>
        <v>75.409836065573771</v>
      </c>
      <c r="BA37" s="105">
        <f t="shared" si="17"/>
        <v>80.622837370242223</v>
      </c>
      <c r="BB37" s="146"/>
      <c r="BC37" s="105">
        <v>0</v>
      </c>
      <c r="BD37" s="105">
        <v>0</v>
      </c>
      <c r="BE37" s="105">
        <v>0</v>
      </c>
    </row>
    <row r="38" spans="1:57" ht="15" customHeight="1" x14ac:dyDescent="0.2">
      <c r="A38" s="110" t="s">
        <v>102</v>
      </c>
      <c r="B38" s="121">
        <v>258</v>
      </c>
      <c r="C38" s="121">
        <v>99</v>
      </c>
      <c r="D38" s="121">
        <v>159</v>
      </c>
      <c r="E38" s="121"/>
      <c r="F38" s="121">
        <v>77</v>
      </c>
      <c r="G38" s="121">
        <v>33</v>
      </c>
      <c r="H38" s="121">
        <v>44</v>
      </c>
      <c r="I38" s="121"/>
      <c r="J38" s="121">
        <v>60</v>
      </c>
      <c r="K38" s="121">
        <v>24</v>
      </c>
      <c r="L38" s="121">
        <v>36</v>
      </c>
      <c r="M38" s="121"/>
      <c r="N38" s="121">
        <v>48</v>
      </c>
      <c r="O38" s="121">
        <v>20</v>
      </c>
      <c r="P38" s="121">
        <v>28</v>
      </c>
      <c r="Q38" s="121"/>
      <c r="R38" s="121">
        <v>34</v>
      </c>
      <c r="S38" s="121">
        <v>12</v>
      </c>
      <c r="T38" s="121">
        <v>22</v>
      </c>
      <c r="U38" s="121"/>
      <c r="V38" s="121">
        <v>39</v>
      </c>
      <c r="W38" s="121">
        <v>10</v>
      </c>
      <c r="X38" s="121">
        <v>29</v>
      </c>
      <c r="Y38" s="121"/>
      <c r="Z38" s="121">
        <v>0</v>
      </c>
      <c r="AA38" s="121">
        <v>0</v>
      </c>
      <c r="AB38" s="121">
        <v>0</v>
      </c>
      <c r="AD38" s="110" t="s">
        <v>102</v>
      </c>
      <c r="AE38" s="105">
        <f t="shared" si="0"/>
        <v>52.016129032258064</v>
      </c>
      <c r="AF38" s="105">
        <f t="shared" si="1"/>
        <v>43.231441048034938</v>
      </c>
      <c r="AG38" s="105">
        <f t="shared" si="2"/>
        <v>59.550561797752813</v>
      </c>
      <c r="AH38" s="146"/>
      <c r="AI38" s="105">
        <f t="shared" si="3"/>
        <v>57.037037037037038</v>
      </c>
      <c r="AJ38" s="105">
        <f t="shared" si="4"/>
        <v>49.253731343283583</v>
      </c>
      <c r="AK38" s="105">
        <f t="shared" si="5"/>
        <v>64.705882352941174</v>
      </c>
      <c r="AL38" s="108"/>
      <c r="AM38" s="105">
        <f t="shared" si="6"/>
        <v>47.244094488188978</v>
      </c>
      <c r="AN38" s="105">
        <f t="shared" si="7"/>
        <v>37.5</v>
      </c>
      <c r="AO38" s="105">
        <f t="shared" si="8"/>
        <v>57.142857142857139</v>
      </c>
      <c r="AP38" s="108"/>
      <c r="AQ38" s="105">
        <f t="shared" si="9"/>
        <v>58.536585365853654</v>
      </c>
      <c r="AR38" s="105">
        <f t="shared" si="10"/>
        <v>46.511627906976742</v>
      </c>
      <c r="AS38" s="105">
        <f t="shared" si="11"/>
        <v>71.794871794871796</v>
      </c>
      <c r="AT38" s="108"/>
      <c r="AU38" s="105">
        <f t="shared" si="12"/>
        <v>40.963855421686745</v>
      </c>
      <c r="AV38" s="105">
        <f t="shared" si="13"/>
        <v>34.285714285714285</v>
      </c>
      <c r="AW38" s="105">
        <f t="shared" si="14"/>
        <v>45.833333333333329</v>
      </c>
      <c r="AX38" s="108"/>
      <c r="AY38" s="105">
        <f t="shared" si="15"/>
        <v>56.521739130434781</v>
      </c>
      <c r="AZ38" s="105">
        <f t="shared" si="16"/>
        <v>50</v>
      </c>
      <c r="BA38" s="105">
        <f t="shared" si="17"/>
        <v>59.183673469387756</v>
      </c>
      <c r="BB38" s="146"/>
      <c r="BC38" s="105">
        <v>0</v>
      </c>
      <c r="BD38" s="105">
        <v>0</v>
      </c>
      <c r="BE38" s="105">
        <v>0</v>
      </c>
    </row>
    <row r="39" spans="1:57" ht="15" customHeight="1" x14ac:dyDescent="0.2">
      <c r="A39" s="110" t="s">
        <v>103</v>
      </c>
      <c r="B39" s="121">
        <v>5126</v>
      </c>
      <c r="C39" s="121">
        <v>2374</v>
      </c>
      <c r="D39" s="121">
        <v>2752</v>
      </c>
      <c r="E39" s="121"/>
      <c r="F39" s="121">
        <v>1519</v>
      </c>
      <c r="G39" s="121">
        <v>723</v>
      </c>
      <c r="H39" s="121">
        <v>796</v>
      </c>
      <c r="I39" s="121"/>
      <c r="J39" s="121">
        <v>1018</v>
      </c>
      <c r="K39" s="121">
        <v>502</v>
      </c>
      <c r="L39" s="121">
        <v>516</v>
      </c>
      <c r="M39" s="121"/>
      <c r="N39" s="121">
        <v>923</v>
      </c>
      <c r="O39" s="121">
        <v>429</v>
      </c>
      <c r="P39" s="121">
        <v>494</v>
      </c>
      <c r="Q39" s="121"/>
      <c r="R39" s="121">
        <v>780</v>
      </c>
      <c r="S39" s="121">
        <v>319</v>
      </c>
      <c r="T39" s="121">
        <v>461</v>
      </c>
      <c r="U39" s="121"/>
      <c r="V39" s="121">
        <v>886</v>
      </c>
      <c r="W39" s="121">
        <v>401</v>
      </c>
      <c r="X39" s="121">
        <v>485</v>
      </c>
      <c r="Y39" s="121"/>
      <c r="Z39" s="121">
        <v>0</v>
      </c>
      <c r="AA39" s="121">
        <v>0</v>
      </c>
      <c r="AB39" s="121">
        <v>0</v>
      </c>
      <c r="AD39" s="110" t="s">
        <v>103</v>
      </c>
      <c r="AE39" s="105">
        <f t="shared" si="0"/>
        <v>59.246417013407303</v>
      </c>
      <c r="AF39" s="105">
        <f t="shared" si="1"/>
        <v>55.31220876048463</v>
      </c>
      <c r="AG39" s="105">
        <f t="shared" si="2"/>
        <v>63.119266055045877</v>
      </c>
      <c r="AH39" s="146"/>
      <c r="AI39" s="105">
        <f t="shared" si="3"/>
        <v>60.063266113088176</v>
      </c>
      <c r="AJ39" s="105">
        <f t="shared" si="4"/>
        <v>53.995519044062732</v>
      </c>
      <c r="AK39" s="105">
        <f t="shared" si="5"/>
        <v>66.890756302520998</v>
      </c>
      <c r="AL39" s="108"/>
      <c r="AM39" s="105">
        <f t="shared" si="6"/>
        <v>52.609819121447032</v>
      </c>
      <c r="AN39" s="105">
        <f t="shared" si="7"/>
        <v>51.276813074565887</v>
      </c>
      <c r="AO39" s="105">
        <f t="shared" si="8"/>
        <v>53.97489539748954</v>
      </c>
      <c r="AP39" s="108"/>
      <c r="AQ39" s="105">
        <f t="shared" si="9"/>
        <v>61.004626569729012</v>
      </c>
      <c r="AR39" s="105">
        <f t="shared" si="10"/>
        <v>58.767123287671232</v>
      </c>
      <c r="AS39" s="105">
        <f t="shared" si="11"/>
        <v>63.090676883780326</v>
      </c>
      <c r="AT39" s="108"/>
      <c r="AU39" s="105">
        <f t="shared" si="12"/>
        <v>53.351573187414502</v>
      </c>
      <c r="AV39" s="105">
        <f t="shared" si="13"/>
        <v>48.187311178247732</v>
      </c>
      <c r="AW39" s="105">
        <f t="shared" si="14"/>
        <v>57.625000000000007</v>
      </c>
      <c r="AX39" s="108"/>
      <c r="AY39" s="105">
        <f t="shared" si="15"/>
        <v>73.042044517724648</v>
      </c>
      <c r="AZ39" s="105">
        <f t="shared" si="16"/>
        <v>68.900343642611688</v>
      </c>
      <c r="BA39" s="105">
        <f t="shared" si="17"/>
        <v>76.862123613312207</v>
      </c>
      <c r="BB39" s="146"/>
      <c r="BC39" s="105">
        <v>0</v>
      </c>
      <c r="BD39" s="105">
        <v>0</v>
      </c>
      <c r="BE39" s="105">
        <v>0</v>
      </c>
    </row>
    <row r="40" spans="1:57" ht="15" customHeight="1" x14ac:dyDescent="0.2">
      <c r="A40" s="110" t="s">
        <v>104</v>
      </c>
      <c r="B40" s="121">
        <v>5196</v>
      </c>
      <c r="C40" s="121">
        <v>2371</v>
      </c>
      <c r="D40" s="121">
        <v>2825</v>
      </c>
      <c r="E40" s="121"/>
      <c r="F40" s="121">
        <v>1421</v>
      </c>
      <c r="G40" s="121">
        <v>684</v>
      </c>
      <c r="H40" s="121">
        <v>737</v>
      </c>
      <c r="I40" s="121"/>
      <c r="J40" s="121">
        <v>1103</v>
      </c>
      <c r="K40" s="121">
        <v>510</v>
      </c>
      <c r="L40" s="121">
        <v>593</v>
      </c>
      <c r="M40" s="121"/>
      <c r="N40" s="121">
        <v>1056</v>
      </c>
      <c r="O40" s="121">
        <v>463</v>
      </c>
      <c r="P40" s="121">
        <v>593</v>
      </c>
      <c r="Q40" s="121"/>
      <c r="R40" s="121">
        <v>815</v>
      </c>
      <c r="S40" s="121">
        <v>369</v>
      </c>
      <c r="T40" s="121">
        <v>446</v>
      </c>
      <c r="U40" s="121"/>
      <c r="V40" s="121">
        <v>772</v>
      </c>
      <c r="W40" s="121">
        <v>330</v>
      </c>
      <c r="X40" s="121">
        <v>442</v>
      </c>
      <c r="Y40" s="121"/>
      <c r="Z40" s="121">
        <v>29</v>
      </c>
      <c r="AA40" s="121">
        <v>15</v>
      </c>
      <c r="AB40" s="121">
        <v>14</v>
      </c>
      <c r="AD40" s="110" t="s">
        <v>104</v>
      </c>
      <c r="AE40" s="105">
        <f t="shared" si="0"/>
        <v>63.173252279635264</v>
      </c>
      <c r="AF40" s="105">
        <f t="shared" si="1"/>
        <v>59.053549190535492</v>
      </c>
      <c r="AG40" s="105">
        <f t="shared" si="2"/>
        <v>67.10213776722091</v>
      </c>
      <c r="AH40" s="146"/>
      <c r="AI40" s="105">
        <f t="shared" si="3"/>
        <v>66.277985074626869</v>
      </c>
      <c r="AJ40" s="105">
        <f t="shared" si="4"/>
        <v>61.73285198555957</v>
      </c>
      <c r="AK40" s="105">
        <f t="shared" si="5"/>
        <v>71.138996138996134</v>
      </c>
      <c r="AL40" s="108"/>
      <c r="AM40" s="105">
        <f t="shared" si="6"/>
        <v>60.273224043715842</v>
      </c>
      <c r="AN40" s="105">
        <f t="shared" si="7"/>
        <v>55.555555555555557</v>
      </c>
      <c r="AO40" s="105">
        <f t="shared" si="8"/>
        <v>65.021929824561411</v>
      </c>
      <c r="AP40" s="108"/>
      <c r="AQ40" s="105">
        <f t="shared" si="9"/>
        <v>67.822736030828509</v>
      </c>
      <c r="AR40" s="105">
        <f t="shared" si="10"/>
        <v>62.398921832884099</v>
      </c>
      <c r="AS40" s="105">
        <f t="shared" si="11"/>
        <v>72.760736196319016</v>
      </c>
      <c r="AT40" s="108"/>
      <c r="AU40" s="105">
        <f t="shared" si="12"/>
        <v>52.61459005810201</v>
      </c>
      <c r="AV40" s="105">
        <f t="shared" si="13"/>
        <v>50.478796169630648</v>
      </c>
      <c r="AW40" s="105">
        <f t="shared" si="14"/>
        <v>54.52322738386308</v>
      </c>
      <c r="AX40" s="108"/>
      <c r="AY40" s="105">
        <f t="shared" si="15"/>
        <v>69.17562724014337</v>
      </c>
      <c r="AZ40" s="105">
        <f t="shared" si="16"/>
        <v>65.868263473053887</v>
      </c>
      <c r="BA40" s="105">
        <f t="shared" si="17"/>
        <v>71.869918699186996</v>
      </c>
      <c r="BB40" s="146"/>
      <c r="BC40" s="105">
        <v>0</v>
      </c>
      <c r="BD40" s="105">
        <v>0</v>
      </c>
      <c r="BE40" s="105">
        <v>0</v>
      </c>
    </row>
    <row r="41" spans="1:57" ht="15" customHeight="1" thickBot="1" x14ac:dyDescent="0.25">
      <c r="A41" s="125" t="s">
        <v>105</v>
      </c>
      <c r="B41" s="123">
        <v>617</v>
      </c>
      <c r="C41" s="123">
        <v>334</v>
      </c>
      <c r="D41" s="123">
        <v>283</v>
      </c>
      <c r="E41" s="123"/>
      <c r="F41" s="123">
        <v>167</v>
      </c>
      <c r="G41" s="123">
        <v>97</v>
      </c>
      <c r="H41" s="123">
        <v>70</v>
      </c>
      <c r="I41" s="123"/>
      <c r="J41" s="123">
        <v>115</v>
      </c>
      <c r="K41" s="123">
        <v>63</v>
      </c>
      <c r="L41" s="123">
        <v>52</v>
      </c>
      <c r="M41" s="123"/>
      <c r="N41" s="123">
        <v>129</v>
      </c>
      <c r="O41" s="123">
        <v>70</v>
      </c>
      <c r="P41" s="123">
        <v>59</v>
      </c>
      <c r="Q41" s="123"/>
      <c r="R41" s="123">
        <v>91</v>
      </c>
      <c r="S41" s="123">
        <v>45</v>
      </c>
      <c r="T41" s="123">
        <v>46</v>
      </c>
      <c r="U41" s="123"/>
      <c r="V41" s="123">
        <v>115</v>
      </c>
      <c r="W41" s="123">
        <v>59</v>
      </c>
      <c r="X41" s="123">
        <v>56</v>
      </c>
      <c r="Y41" s="123"/>
      <c r="Z41" s="123">
        <v>0</v>
      </c>
      <c r="AA41" s="123">
        <v>0</v>
      </c>
      <c r="AB41" s="123">
        <v>0</v>
      </c>
      <c r="AD41" s="125" t="s">
        <v>105</v>
      </c>
      <c r="AE41" s="107">
        <f t="shared" si="0"/>
        <v>55.336322869955154</v>
      </c>
      <c r="AF41" s="107">
        <f t="shared" si="1"/>
        <v>54.397394136807819</v>
      </c>
      <c r="AG41" s="107">
        <f t="shared" si="2"/>
        <v>56.487025948103799</v>
      </c>
      <c r="AH41" s="159"/>
      <c r="AI41" s="107">
        <f t="shared" si="3"/>
        <v>47.308781869688389</v>
      </c>
      <c r="AJ41" s="107">
        <f t="shared" si="4"/>
        <v>50</v>
      </c>
      <c r="AK41" s="107">
        <f t="shared" si="5"/>
        <v>44.025157232704402</v>
      </c>
      <c r="AL41" s="103"/>
      <c r="AM41" s="107">
        <f t="shared" si="6"/>
        <v>43.39622641509434</v>
      </c>
      <c r="AN41" s="107">
        <f t="shared" si="7"/>
        <v>43.150684931506852</v>
      </c>
      <c r="AO41" s="107">
        <f t="shared" si="8"/>
        <v>43.69747899159664</v>
      </c>
      <c r="AP41" s="103"/>
      <c r="AQ41" s="107">
        <f t="shared" si="9"/>
        <v>66.839378238341979</v>
      </c>
      <c r="AR41" s="107">
        <f t="shared" si="10"/>
        <v>67.307692307692307</v>
      </c>
      <c r="AS41" s="107">
        <f t="shared" si="11"/>
        <v>66.292134831460672</v>
      </c>
      <c r="AT41" s="103"/>
      <c r="AU41" s="107">
        <f t="shared" si="12"/>
        <v>52.601156069364166</v>
      </c>
      <c r="AV41" s="107">
        <f t="shared" si="13"/>
        <v>45.454545454545453</v>
      </c>
      <c r="AW41" s="107">
        <f t="shared" si="14"/>
        <v>62.162162162162161</v>
      </c>
      <c r="AX41" s="103"/>
      <c r="AY41" s="107">
        <f t="shared" si="15"/>
        <v>87.786259541984734</v>
      </c>
      <c r="AZ41" s="107">
        <f t="shared" si="16"/>
        <v>83.098591549295776</v>
      </c>
      <c r="BA41" s="107">
        <f t="shared" si="17"/>
        <v>93.333333333333329</v>
      </c>
      <c r="BB41" s="159"/>
      <c r="BC41" s="107">
        <v>0</v>
      </c>
      <c r="BD41" s="107">
        <v>0</v>
      </c>
      <c r="BE41" s="107">
        <v>0</v>
      </c>
    </row>
    <row r="42" spans="1:57" ht="15" customHeight="1" x14ac:dyDescent="0.2">
      <c r="A42" s="303" t="s">
        <v>260</v>
      </c>
      <c r="B42" s="303"/>
      <c r="C42" s="303"/>
      <c r="D42" s="303"/>
      <c r="E42" s="303"/>
      <c r="F42" s="303"/>
      <c r="G42" s="303"/>
      <c r="H42" s="303"/>
      <c r="I42" s="303"/>
      <c r="J42" s="303"/>
      <c r="K42" s="303"/>
      <c r="L42" s="303"/>
      <c r="M42" s="303"/>
      <c r="N42" s="303"/>
      <c r="O42" s="303"/>
      <c r="P42" s="303"/>
      <c r="Q42" s="303"/>
      <c r="R42" s="303"/>
      <c r="S42" s="303"/>
      <c r="T42" s="303"/>
      <c r="U42" s="303"/>
      <c r="V42" s="303"/>
      <c r="W42" s="303"/>
      <c r="X42" s="303"/>
      <c r="Y42" s="303"/>
      <c r="Z42" s="303"/>
      <c r="AA42" s="303"/>
      <c r="AB42" s="303"/>
      <c r="AD42" s="303" t="s">
        <v>260</v>
      </c>
      <c r="AE42" s="303"/>
      <c r="AF42" s="303"/>
      <c r="AG42" s="303"/>
      <c r="AH42" s="303"/>
      <c r="AI42" s="303"/>
      <c r="AJ42" s="303"/>
      <c r="AK42" s="303"/>
      <c r="AL42" s="303"/>
      <c r="AM42" s="303"/>
      <c r="AN42" s="303"/>
      <c r="AO42" s="303"/>
      <c r="AP42" s="303"/>
      <c r="AQ42" s="303"/>
      <c r="AR42" s="303"/>
      <c r="AS42" s="303"/>
      <c r="AT42" s="303"/>
      <c r="AU42" s="303"/>
      <c r="AV42" s="303"/>
      <c r="AW42" s="303"/>
      <c r="AX42" s="303"/>
      <c r="AY42" s="303"/>
      <c r="AZ42" s="303"/>
      <c r="BA42" s="303"/>
      <c r="BB42" s="303"/>
      <c r="BC42" s="303"/>
      <c r="BD42" s="303"/>
      <c r="BE42" s="303"/>
    </row>
    <row r="43" spans="1:57" ht="15" customHeight="1" x14ac:dyDescent="0.2">
      <c r="A43" s="304" t="s">
        <v>243</v>
      </c>
      <c r="B43" s="304"/>
      <c r="C43" s="304"/>
      <c r="D43" s="304"/>
      <c r="E43" s="304"/>
      <c r="F43" s="304"/>
      <c r="G43" s="304"/>
      <c r="H43" s="304"/>
      <c r="I43" s="304"/>
      <c r="J43" s="304"/>
      <c r="K43" s="304"/>
      <c r="L43" s="304"/>
      <c r="M43" s="304"/>
      <c r="N43" s="304"/>
      <c r="O43" s="304"/>
      <c r="P43" s="304"/>
      <c r="Q43" s="304"/>
      <c r="R43" s="304"/>
      <c r="S43" s="304"/>
      <c r="T43" s="304"/>
      <c r="U43" s="304"/>
      <c r="V43" s="304"/>
      <c r="W43" s="304"/>
      <c r="X43" s="304"/>
      <c r="Y43" s="304"/>
      <c r="Z43" s="304"/>
      <c r="AA43" s="304"/>
      <c r="AB43" s="304"/>
      <c r="AD43" s="304" t="s">
        <v>243</v>
      </c>
      <c r="AE43" s="304"/>
      <c r="AF43" s="304"/>
      <c r="AG43" s="304"/>
      <c r="AH43" s="304"/>
      <c r="AI43" s="304"/>
      <c r="AJ43" s="304"/>
      <c r="AK43" s="304"/>
      <c r="AL43" s="304"/>
      <c r="AM43" s="304"/>
      <c r="AN43" s="304"/>
      <c r="AO43" s="304"/>
      <c r="AP43" s="304"/>
      <c r="AQ43" s="304"/>
      <c r="AR43" s="304"/>
      <c r="AS43" s="304"/>
      <c r="AT43" s="304"/>
      <c r="AU43" s="304"/>
      <c r="AV43" s="304"/>
      <c r="AW43" s="304"/>
      <c r="AX43" s="304"/>
      <c r="AY43" s="304"/>
      <c r="AZ43" s="304"/>
      <c r="BA43" s="304"/>
      <c r="BB43" s="304"/>
      <c r="BC43" s="304"/>
      <c r="BD43" s="304"/>
      <c r="BE43" s="304"/>
    </row>
    <row r="44" spans="1:57" ht="15" customHeight="1" x14ac:dyDescent="0.2">
      <c r="A44" s="144"/>
      <c r="B44" s="144"/>
      <c r="C44" s="144"/>
      <c r="D44" s="144"/>
      <c r="E44" s="144"/>
      <c r="F44" s="144"/>
      <c r="G44" s="144"/>
      <c r="H44" s="144"/>
      <c r="I44" s="144"/>
      <c r="J44" s="144"/>
      <c r="K44" s="144"/>
      <c r="L44" s="144"/>
      <c r="M44" s="144"/>
      <c r="N44" s="144"/>
      <c r="O44" s="144"/>
      <c r="P44" s="144"/>
      <c r="Q44" s="144"/>
      <c r="R44" s="144"/>
      <c r="S44" s="144"/>
      <c r="T44" s="144"/>
      <c r="U44" s="144"/>
      <c r="V44" s="144"/>
      <c r="W44" s="144"/>
      <c r="X44" s="144"/>
      <c r="Y44" s="144"/>
      <c r="Z44" s="144"/>
      <c r="AA44" s="144"/>
      <c r="AB44" s="144"/>
      <c r="AD44" s="144"/>
      <c r="AE44" s="144"/>
      <c r="AF44" s="144"/>
      <c r="AG44" s="144"/>
      <c r="AH44" s="144"/>
      <c r="AI44" s="144"/>
      <c r="AJ44" s="144"/>
      <c r="AK44" s="144"/>
      <c r="AL44" s="144"/>
      <c r="AM44" s="144"/>
      <c r="AN44" s="144"/>
      <c r="AO44" s="144"/>
      <c r="AP44" s="144"/>
      <c r="AQ44" s="144"/>
      <c r="AR44" s="144"/>
      <c r="AS44" s="144"/>
      <c r="AT44" s="144"/>
      <c r="AU44" s="144"/>
      <c r="AV44" s="144"/>
      <c r="AW44" s="144"/>
      <c r="AX44" s="144"/>
      <c r="AY44" s="144"/>
      <c r="AZ44" s="144"/>
      <c r="BA44" s="144"/>
      <c r="BB44" s="144"/>
      <c r="BC44" s="144"/>
      <c r="BD44" s="144"/>
      <c r="BE44" s="144"/>
    </row>
    <row r="45" spans="1:57" ht="15" customHeight="1" x14ac:dyDescent="0.2">
      <c r="A45" s="144"/>
      <c r="B45" s="144"/>
      <c r="C45" s="144"/>
      <c r="D45" s="144"/>
      <c r="E45" s="144"/>
      <c r="F45" s="144"/>
      <c r="G45" s="144"/>
      <c r="H45" s="144"/>
      <c r="I45" s="144"/>
      <c r="J45" s="144"/>
      <c r="K45" s="144"/>
      <c r="L45" s="144"/>
      <c r="M45" s="144"/>
      <c r="N45" s="144"/>
      <c r="O45" s="144"/>
      <c r="P45" s="144"/>
      <c r="Q45" s="144"/>
      <c r="R45" s="144"/>
      <c r="S45" s="144"/>
      <c r="T45" s="144"/>
      <c r="U45" s="144"/>
      <c r="V45" s="144"/>
      <c r="W45" s="144"/>
      <c r="X45" s="144"/>
      <c r="Y45" s="144"/>
      <c r="Z45" s="144"/>
      <c r="AA45" s="144"/>
      <c r="AB45" s="144"/>
      <c r="AD45" s="144"/>
      <c r="AE45" s="144"/>
      <c r="AF45" s="144"/>
      <c r="AG45" s="144"/>
      <c r="AH45" s="144"/>
      <c r="AI45" s="144"/>
      <c r="AJ45" s="144"/>
      <c r="AK45" s="144"/>
      <c r="AL45" s="144"/>
      <c r="AM45" s="144"/>
      <c r="AN45" s="144"/>
      <c r="AO45" s="144"/>
      <c r="AP45" s="144"/>
      <c r="AQ45" s="144"/>
      <c r="AR45" s="144"/>
      <c r="AS45" s="144"/>
      <c r="AT45" s="144"/>
      <c r="AU45" s="144"/>
      <c r="AV45" s="144"/>
      <c r="AW45" s="144"/>
      <c r="AX45" s="144"/>
      <c r="AY45" s="144"/>
      <c r="AZ45" s="144"/>
      <c r="BA45" s="144"/>
      <c r="BB45" s="144"/>
      <c r="BC45" s="144"/>
      <c r="BD45" s="144"/>
      <c r="BE45" s="144"/>
    </row>
    <row r="46" spans="1:57" ht="15" customHeight="1" x14ac:dyDescent="0.2">
      <c r="A46" s="144"/>
      <c r="B46" s="144"/>
      <c r="C46" s="144"/>
      <c r="D46" s="144"/>
      <c r="E46" s="144"/>
      <c r="F46" s="144"/>
      <c r="G46" s="144"/>
      <c r="H46" s="144"/>
      <c r="I46" s="144"/>
      <c r="J46" s="144"/>
      <c r="K46" s="144"/>
      <c r="L46" s="144"/>
      <c r="M46" s="144"/>
      <c r="N46" s="144"/>
      <c r="O46" s="144"/>
      <c r="P46" s="144"/>
      <c r="Q46" s="144"/>
      <c r="R46" s="144"/>
      <c r="S46" s="144"/>
      <c r="T46" s="144"/>
      <c r="U46" s="144"/>
      <c r="V46" s="144"/>
      <c r="W46" s="144"/>
      <c r="X46" s="144"/>
      <c r="Y46" s="144"/>
      <c r="Z46" s="144"/>
      <c r="AA46" s="144"/>
      <c r="AB46" s="144"/>
      <c r="AD46" s="144"/>
      <c r="AE46" s="144"/>
      <c r="AF46" s="144"/>
      <c r="AG46" s="144"/>
      <c r="AH46" s="144"/>
      <c r="AI46" s="144"/>
      <c r="AJ46" s="144"/>
      <c r="AK46" s="144"/>
      <c r="AL46" s="144"/>
      <c r="AM46" s="144"/>
      <c r="AN46" s="144"/>
      <c r="AO46" s="144"/>
      <c r="AP46" s="144"/>
      <c r="AQ46" s="144"/>
      <c r="AR46" s="144"/>
      <c r="AS46" s="144"/>
      <c r="AT46" s="144"/>
      <c r="AU46" s="144"/>
      <c r="AV46" s="144"/>
      <c r="AW46" s="144"/>
      <c r="AX46" s="144"/>
      <c r="AY46" s="144"/>
      <c r="AZ46" s="144"/>
      <c r="BA46" s="144"/>
      <c r="BB46" s="144"/>
      <c r="BC46" s="144"/>
      <c r="BD46" s="144"/>
      <c r="BE46" s="144"/>
    </row>
    <row r="47" spans="1:57" ht="15" customHeight="1" x14ac:dyDescent="0.2">
      <c r="A47" s="144"/>
      <c r="B47" s="144"/>
      <c r="C47" s="144"/>
      <c r="D47" s="144"/>
      <c r="E47" s="144"/>
      <c r="F47" s="144"/>
      <c r="G47" s="144"/>
      <c r="H47" s="144"/>
      <c r="I47" s="144"/>
      <c r="J47" s="144"/>
      <c r="K47" s="144"/>
      <c r="L47" s="144"/>
      <c r="M47" s="144"/>
      <c r="N47" s="144"/>
      <c r="O47" s="144"/>
      <c r="P47" s="144"/>
      <c r="Q47" s="144"/>
      <c r="R47" s="144"/>
      <c r="S47" s="144"/>
      <c r="T47" s="144"/>
      <c r="U47" s="144"/>
      <c r="V47" s="144"/>
      <c r="W47" s="144"/>
      <c r="X47" s="144"/>
      <c r="Y47" s="144"/>
      <c r="Z47" s="144"/>
      <c r="AA47" s="144"/>
      <c r="AB47" s="144"/>
      <c r="AD47" s="144"/>
      <c r="AE47" s="144"/>
      <c r="AF47" s="144"/>
      <c r="AG47" s="144"/>
      <c r="AH47" s="144"/>
      <c r="AI47" s="144"/>
      <c r="AJ47" s="144"/>
      <c r="AK47" s="144"/>
      <c r="AL47" s="144"/>
      <c r="AM47" s="144"/>
      <c r="AN47" s="144"/>
      <c r="AO47" s="144"/>
      <c r="AP47" s="144"/>
      <c r="AQ47" s="144"/>
      <c r="AR47" s="144"/>
      <c r="AS47" s="144"/>
      <c r="AT47" s="144"/>
      <c r="AU47" s="144"/>
      <c r="AV47" s="144"/>
      <c r="AW47" s="144"/>
      <c r="AX47" s="144"/>
      <c r="AY47" s="144"/>
      <c r="AZ47" s="144"/>
      <c r="BA47" s="144"/>
      <c r="BB47" s="144"/>
      <c r="BC47" s="144"/>
      <c r="BD47" s="144"/>
      <c r="BE47" s="144"/>
    </row>
    <row r="48" spans="1:57" ht="15" customHeight="1" x14ac:dyDescent="0.2">
      <c r="A48" s="144"/>
      <c r="B48" s="144"/>
      <c r="C48" s="144"/>
      <c r="D48" s="144"/>
      <c r="E48" s="144"/>
      <c r="F48" s="144"/>
      <c r="G48" s="144"/>
      <c r="H48" s="144"/>
      <c r="I48" s="144"/>
      <c r="J48" s="144"/>
      <c r="K48" s="144"/>
      <c r="L48" s="144"/>
      <c r="M48" s="144"/>
      <c r="N48" s="144"/>
      <c r="O48" s="144"/>
      <c r="P48" s="144"/>
      <c r="Q48" s="144"/>
      <c r="R48" s="144"/>
      <c r="S48" s="144"/>
      <c r="T48" s="144"/>
      <c r="U48" s="144"/>
      <c r="V48" s="144"/>
      <c r="W48" s="144"/>
      <c r="X48" s="144"/>
      <c r="Y48" s="144"/>
      <c r="Z48" s="144"/>
      <c r="AA48" s="144"/>
      <c r="AB48" s="144"/>
      <c r="AD48" s="144"/>
      <c r="AE48" s="144"/>
      <c r="AF48" s="144"/>
      <c r="AG48" s="144"/>
      <c r="AH48" s="144"/>
      <c r="AI48" s="144"/>
      <c r="AJ48" s="144"/>
      <c r="AK48" s="144"/>
      <c r="AL48" s="144"/>
      <c r="AM48" s="144"/>
      <c r="AN48" s="144"/>
      <c r="AO48" s="144"/>
      <c r="AP48" s="144"/>
      <c r="AQ48" s="144"/>
      <c r="AR48" s="144"/>
      <c r="AS48" s="144"/>
      <c r="AT48" s="144"/>
      <c r="AU48" s="144"/>
      <c r="AV48" s="144"/>
      <c r="AW48" s="144"/>
      <c r="AX48" s="144"/>
      <c r="AY48" s="144"/>
      <c r="AZ48" s="144"/>
      <c r="BA48" s="144"/>
      <c r="BB48" s="144"/>
      <c r="BC48" s="144"/>
      <c r="BD48" s="144"/>
      <c r="BE48" s="144"/>
    </row>
    <row r="49" spans="1:58" ht="15" customHeight="1" x14ac:dyDescent="0.2">
      <c r="A49" s="311" t="s">
        <v>310</v>
      </c>
      <c r="B49" s="311"/>
      <c r="C49" s="311"/>
      <c r="D49" s="311"/>
      <c r="E49" s="311"/>
      <c r="F49" s="311"/>
      <c r="G49" s="311"/>
      <c r="H49" s="311"/>
      <c r="I49" s="311"/>
      <c r="J49" s="311"/>
      <c r="K49" s="311"/>
      <c r="L49" s="311"/>
      <c r="M49" s="311"/>
      <c r="N49" s="311"/>
      <c r="O49" s="311"/>
      <c r="P49" s="311"/>
      <c r="Q49" s="311"/>
      <c r="R49" s="311"/>
      <c r="S49" s="311"/>
      <c r="T49" s="311"/>
      <c r="U49" s="311"/>
      <c r="V49" s="311"/>
      <c r="W49" s="311"/>
      <c r="X49" s="311"/>
      <c r="Y49" s="311"/>
      <c r="Z49" s="311"/>
      <c r="AA49" s="311"/>
      <c r="AB49" s="311"/>
      <c r="AD49" s="311" t="s">
        <v>311</v>
      </c>
      <c r="AE49" s="311"/>
      <c r="AF49" s="311"/>
      <c r="AG49" s="311"/>
      <c r="AH49" s="311"/>
      <c r="AI49" s="311"/>
      <c r="AJ49" s="311"/>
      <c r="AK49" s="311"/>
      <c r="AL49" s="311"/>
      <c r="AM49" s="311"/>
      <c r="AN49" s="311"/>
      <c r="AO49" s="311"/>
      <c r="AP49" s="311"/>
      <c r="AQ49" s="311"/>
      <c r="AR49" s="311"/>
      <c r="AS49" s="311"/>
      <c r="AT49" s="311"/>
      <c r="AU49" s="311"/>
      <c r="AV49" s="311"/>
      <c r="AW49" s="311"/>
      <c r="AX49" s="311"/>
      <c r="AY49" s="311"/>
      <c r="AZ49" s="311"/>
      <c r="BA49" s="311"/>
      <c r="BB49" s="311"/>
      <c r="BC49" s="311"/>
      <c r="BD49" s="311"/>
      <c r="BE49" s="311"/>
    </row>
    <row r="50" spans="1:58" ht="15" customHeight="1" x14ac:dyDescent="0.2">
      <c r="A50" s="312" t="s">
        <v>150</v>
      </c>
      <c r="B50" s="312"/>
      <c r="C50" s="312"/>
      <c r="D50" s="312"/>
      <c r="E50" s="312"/>
      <c r="F50" s="312"/>
      <c r="G50" s="312"/>
      <c r="H50" s="312"/>
      <c r="I50" s="312"/>
      <c r="J50" s="312"/>
      <c r="K50" s="312"/>
      <c r="L50" s="312"/>
      <c r="M50" s="312"/>
      <c r="N50" s="312"/>
      <c r="O50" s="312"/>
      <c r="P50" s="312"/>
      <c r="Q50" s="312"/>
      <c r="R50" s="312"/>
      <c r="S50" s="312"/>
      <c r="T50" s="312"/>
      <c r="U50" s="312"/>
      <c r="V50" s="312"/>
      <c r="W50" s="312"/>
      <c r="X50" s="312"/>
      <c r="Y50" s="312"/>
      <c r="Z50" s="312"/>
      <c r="AA50" s="312"/>
      <c r="AB50" s="312"/>
      <c r="AD50" s="312" t="s">
        <v>151</v>
      </c>
      <c r="AE50" s="312"/>
      <c r="AF50" s="312"/>
      <c r="AG50" s="312"/>
      <c r="AH50" s="312"/>
      <c r="AI50" s="312"/>
      <c r="AJ50" s="312"/>
      <c r="AK50" s="312"/>
      <c r="AL50" s="312"/>
      <c r="AM50" s="312"/>
      <c r="AN50" s="312"/>
      <c r="AO50" s="312"/>
      <c r="AP50" s="312"/>
      <c r="AQ50" s="312"/>
      <c r="AR50" s="312"/>
      <c r="AS50" s="312"/>
      <c r="AT50" s="312"/>
      <c r="AU50" s="312"/>
      <c r="AV50" s="312"/>
      <c r="AW50" s="312"/>
      <c r="AX50" s="312"/>
      <c r="AY50" s="312"/>
      <c r="AZ50" s="312"/>
      <c r="BA50" s="312"/>
      <c r="BB50" s="312"/>
      <c r="BC50" s="312"/>
      <c r="BD50" s="312"/>
      <c r="BE50" s="312"/>
    </row>
    <row r="51" spans="1:58" ht="15" customHeight="1" x14ac:dyDescent="0.2">
      <c r="A51" s="307" t="s">
        <v>257</v>
      </c>
      <c r="B51" s="307"/>
      <c r="C51" s="307"/>
      <c r="D51" s="307"/>
      <c r="E51" s="307"/>
      <c r="F51" s="307"/>
      <c r="G51" s="307"/>
      <c r="H51" s="307"/>
      <c r="I51" s="307"/>
      <c r="J51" s="307"/>
      <c r="K51" s="307"/>
      <c r="L51" s="307"/>
      <c r="M51" s="307"/>
      <c r="N51" s="307"/>
      <c r="O51" s="307"/>
      <c r="P51" s="307"/>
      <c r="Q51" s="307"/>
      <c r="R51" s="307"/>
      <c r="S51" s="307"/>
      <c r="T51" s="307"/>
      <c r="U51" s="307"/>
      <c r="V51" s="307"/>
      <c r="W51" s="307"/>
      <c r="X51" s="307"/>
      <c r="Y51" s="307"/>
      <c r="Z51" s="307"/>
      <c r="AA51" s="307"/>
      <c r="AB51" s="307"/>
      <c r="AD51" s="307" t="s">
        <v>257</v>
      </c>
      <c r="AE51" s="307"/>
      <c r="AF51" s="307"/>
      <c r="AG51" s="307"/>
      <c r="AH51" s="307"/>
      <c r="AI51" s="307"/>
      <c r="AJ51" s="307"/>
      <c r="AK51" s="307"/>
      <c r="AL51" s="307"/>
      <c r="AM51" s="307"/>
      <c r="AN51" s="307"/>
      <c r="AO51" s="307"/>
      <c r="AP51" s="307"/>
      <c r="AQ51" s="307"/>
      <c r="AR51" s="307"/>
      <c r="AS51" s="307"/>
      <c r="AT51" s="307"/>
      <c r="AU51" s="307"/>
      <c r="AV51" s="307"/>
      <c r="AW51" s="307"/>
      <c r="AX51" s="307"/>
      <c r="AY51" s="307"/>
      <c r="AZ51" s="307"/>
      <c r="BA51" s="307"/>
      <c r="BB51" s="307"/>
      <c r="BC51" s="307"/>
      <c r="BD51" s="307"/>
      <c r="BE51" s="307"/>
      <c r="BF51" s="104"/>
    </row>
    <row r="52" spans="1:58" ht="15" customHeight="1" x14ac:dyDescent="0.2">
      <c r="A52" s="307" t="s">
        <v>268</v>
      </c>
      <c r="B52" s="307"/>
      <c r="C52" s="307"/>
      <c r="D52" s="307"/>
      <c r="E52" s="307"/>
      <c r="F52" s="307"/>
      <c r="G52" s="307"/>
      <c r="H52" s="307"/>
      <c r="I52" s="307"/>
      <c r="J52" s="307"/>
      <c r="K52" s="307"/>
      <c r="L52" s="307"/>
      <c r="M52" s="307"/>
      <c r="N52" s="307"/>
      <c r="O52" s="307"/>
      <c r="P52" s="307"/>
      <c r="Q52" s="307"/>
      <c r="R52" s="307"/>
      <c r="S52" s="307"/>
      <c r="T52" s="307"/>
      <c r="U52" s="307"/>
      <c r="V52" s="307"/>
      <c r="W52" s="307"/>
      <c r="X52" s="307"/>
      <c r="Y52" s="307"/>
      <c r="Z52" s="307"/>
      <c r="AA52" s="307"/>
      <c r="AB52" s="307"/>
      <c r="AD52" s="307" t="s">
        <v>268</v>
      </c>
      <c r="AE52" s="307"/>
      <c r="AF52" s="307"/>
      <c r="AG52" s="307"/>
      <c r="AH52" s="307"/>
      <c r="AI52" s="307"/>
      <c r="AJ52" s="307"/>
      <c r="AK52" s="307"/>
      <c r="AL52" s="307"/>
      <c r="AM52" s="307"/>
      <c r="AN52" s="307"/>
      <c r="AO52" s="307"/>
      <c r="AP52" s="307"/>
      <c r="AQ52" s="307"/>
      <c r="AR52" s="307"/>
      <c r="AS52" s="307"/>
      <c r="AT52" s="307"/>
      <c r="AU52" s="307"/>
      <c r="AV52" s="307"/>
      <c r="AW52" s="307"/>
      <c r="AX52" s="307"/>
      <c r="AY52" s="307"/>
      <c r="AZ52" s="307"/>
      <c r="BA52" s="307"/>
      <c r="BB52" s="307"/>
      <c r="BC52" s="307"/>
      <c r="BD52" s="307"/>
      <c r="BE52" s="307"/>
      <c r="BF52" s="104"/>
    </row>
    <row r="53" spans="1:58" ht="15" customHeight="1" x14ac:dyDescent="0.2">
      <c r="A53" s="307" t="s">
        <v>250</v>
      </c>
      <c r="B53" s="307"/>
      <c r="C53" s="307"/>
      <c r="D53" s="307"/>
      <c r="E53" s="307"/>
      <c r="F53" s="307"/>
      <c r="G53" s="307"/>
      <c r="H53" s="307"/>
      <c r="I53" s="307"/>
      <c r="J53" s="307"/>
      <c r="K53" s="307"/>
      <c r="L53" s="307"/>
      <c r="M53" s="307"/>
      <c r="N53" s="307"/>
      <c r="O53" s="307"/>
      <c r="P53" s="307"/>
      <c r="Q53" s="307"/>
      <c r="R53" s="307"/>
      <c r="S53" s="307"/>
      <c r="T53" s="307"/>
      <c r="U53" s="307"/>
      <c r="V53" s="307"/>
      <c r="W53" s="307"/>
      <c r="X53" s="307"/>
      <c r="Y53" s="307"/>
      <c r="Z53" s="307"/>
      <c r="AA53" s="307"/>
      <c r="AB53" s="307"/>
      <c r="AD53" s="307" t="s">
        <v>250</v>
      </c>
      <c r="AE53" s="307"/>
      <c r="AF53" s="307"/>
      <c r="AG53" s="307"/>
      <c r="AH53" s="307"/>
      <c r="AI53" s="307"/>
      <c r="AJ53" s="307"/>
      <c r="AK53" s="307"/>
      <c r="AL53" s="307"/>
      <c r="AM53" s="307"/>
      <c r="AN53" s="307"/>
      <c r="AO53" s="307"/>
      <c r="AP53" s="307"/>
      <c r="AQ53" s="307"/>
      <c r="AR53" s="307"/>
      <c r="AS53" s="307"/>
      <c r="AT53" s="307"/>
      <c r="AU53" s="307"/>
      <c r="AV53" s="307"/>
      <c r="AW53" s="307"/>
      <c r="AX53" s="307"/>
      <c r="AY53" s="307"/>
      <c r="AZ53" s="307"/>
      <c r="BA53" s="307"/>
      <c r="BB53" s="307"/>
      <c r="BC53" s="307"/>
      <c r="BD53" s="307"/>
      <c r="BE53" s="307"/>
      <c r="BF53" s="104"/>
    </row>
    <row r="54" spans="1:58" ht="15" customHeight="1" x14ac:dyDescent="0.2">
      <c r="A54" s="307" t="s">
        <v>259</v>
      </c>
      <c r="B54" s="307"/>
      <c r="C54" s="307"/>
      <c r="D54" s="307"/>
      <c r="E54" s="307"/>
      <c r="F54" s="307"/>
      <c r="G54" s="307"/>
      <c r="H54" s="307"/>
      <c r="I54" s="307"/>
      <c r="J54" s="307"/>
      <c r="K54" s="307"/>
      <c r="L54" s="307"/>
      <c r="M54" s="307"/>
      <c r="N54" s="307"/>
      <c r="O54" s="307"/>
      <c r="P54" s="307"/>
      <c r="Q54" s="307"/>
      <c r="R54" s="307"/>
      <c r="S54" s="307"/>
      <c r="T54" s="307"/>
      <c r="U54" s="307"/>
      <c r="V54" s="307"/>
      <c r="W54" s="307"/>
      <c r="X54" s="307"/>
      <c r="Y54" s="307"/>
      <c r="Z54" s="307"/>
      <c r="AA54" s="307"/>
      <c r="AB54" s="307"/>
      <c r="AD54" s="307" t="s">
        <v>259</v>
      </c>
      <c r="AE54" s="307"/>
      <c r="AF54" s="307"/>
      <c r="AG54" s="307"/>
      <c r="AH54" s="307"/>
      <c r="AI54" s="307"/>
      <c r="AJ54" s="307"/>
      <c r="AK54" s="307"/>
      <c r="AL54" s="307"/>
      <c r="AM54" s="307"/>
      <c r="AN54" s="307"/>
      <c r="AO54" s="307"/>
      <c r="AP54" s="307"/>
      <c r="AQ54" s="307"/>
      <c r="AR54" s="307"/>
      <c r="AS54" s="307"/>
      <c r="AT54" s="307"/>
      <c r="AU54" s="307"/>
      <c r="AV54" s="307"/>
      <c r="AW54" s="307"/>
      <c r="AX54" s="307"/>
      <c r="AY54" s="307"/>
      <c r="AZ54" s="307"/>
      <c r="BA54" s="307"/>
      <c r="BB54" s="307"/>
      <c r="BC54" s="307"/>
      <c r="BD54" s="307"/>
      <c r="BE54" s="307"/>
      <c r="BF54" s="104"/>
    </row>
    <row r="55" spans="1:58" ht="15" customHeight="1" thickBot="1" x14ac:dyDescent="0.25">
      <c r="A55" s="102"/>
      <c r="B55" s="145"/>
      <c r="C55" s="102"/>
      <c r="D55" s="102"/>
      <c r="E55" s="102"/>
      <c r="F55" s="103"/>
      <c r="G55" s="102"/>
      <c r="H55" s="102"/>
      <c r="I55" s="102"/>
      <c r="J55" s="102"/>
      <c r="K55" s="102"/>
      <c r="L55" s="102"/>
      <c r="M55" s="102"/>
      <c r="N55" s="102"/>
      <c r="O55" s="102"/>
      <c r="P55" s="102"/>
      <c r="Q55" s="102"/>
      <c r="R55" s="102"/>
      <c r="S55" s="102"/>
      <c r="T55" s="102"/>
      <c r="U55" s="102"/>
      <c r="V55" s="102"/>
      <c r="W55" s="102"/>
      <c r="X55" s="102"/>
      <c r="Y55" s="102"/>
      <c r="Z55" s="102"/>
      <c r="AA55" s="102"/>
      <c r="AB55" s="102"/>
      <c r="AD55" s="102"/>
      <c r="AE55" s="145"/>
      <c r="AF55" s="102"/>
      <c r="AG55" s="102"/>
      <c r="AH55" s="102"/>
      <c r="AI55" s="103"/>
      <c r="AJ55" s="102"/>
      <c r="AK55" s="102"/>
      <c r="AL55" s="102"/>
      <c r="AM55" s="102"/>
      <c r="AN55" s="102"/>
      <c r="AO55" s="102"/>
      <c r="AP55" s="102"/>
      <c r="AQ55" s="102"/>
      <c r="AR55" s="102"/>
      <c r="AS55" s="102"/>
      <c r="AT55" s="102"/>
      <c r="AU55" s="102"/>
      <c r="AV55" s="102"/>
      <c r="AW55" s="102"/>
      <c r="AX55" s="102"/>
      <c r="AY55" s="102"/>
      <c r="AZ55" s="102"/>
      <c r="BA55" s="102"/>
      <c r="BB55" s="102"/>
      <c r="BC55" s="102"/>
      <c r="BD55" s="102"/>
      <c r="BE55" s="102"/>
      <c r="BF55" s="104"/>
    </row>
    <row r="56" spans="1:58" ht="15" customHeight="1" x14ac:dyDescent="0.2">
      <c r="A56" s="309" t="s">
        <v>264</v>
      </c>
      <c r="B56" s="302" t="s">
        <v>19</v>
      </c>
      <c r="C56" s="302"/>
      <c r="D56" s="302"/>
      <c r="E56" s="111"/>
      <c r="F56" s="302" t="s">
        <v>116</v>
      </c>
      <c r="G56" s="302"/>
      <c r="H56" s="302"/>
      <c r="I56" s="111"/>
      <c r="J56" s="302" t="s">
        <v>117</v>
      </c>
      <c r="K56" s="302"/>
      <c r="L56" s="302"/>
      <c r="M56" s="111"/>
      <c r="N56" s="302" t="s">
        <v>118</v>
      </c>
      <c r="O56" s="302"/>
      <c r="P56" s="302"/>
      <c r="Q56" s="111"/>
      <c r="R56" s="302" t="s">
        <v>119</v>
      </c>
      <c r="S56" s="302"/>
      <c r="T56" s="302"/>
      <c r="U56" s="111"/>
      <c r="V56" s="302" t="s">
        <v>120</v>
      </c>
      <c r="W56" s="302"/>
      <c r="X56" s="302"/>
      <c r="Y56" s="111"/>
      <c r="Z56" s="302" t="s">
        <v>121</v>
      </c>
      <c r="AA56" s="302"/>
      <c r="AB56" s="302"/>
      <c r="AD56" s="309" t="s">
        <v>264</v>
      </c>
      <c r="AE56" s="302" t="s">
        <v>19</v>
      </c>
      <c r="AF56" s="302"/>
      <c r="AG56" s="302"/>
      <c r="AH56" s="111"/>
      <c r="AI56" s="302" t="s">
        <v>116</v>
      </c>
      <c r="AJ56" s="302"/>
      <c r="AK56" s="302"/>
      <c r="AL56" s="111"/>
      <c r="AM56" s="302" t="s">
        <v>117</v>
      </c>
      <c r="AN56" s="302"/>
      <c r="AO56" s="302"/>
      <c r="AP56" s="111"/>
      <c r="AQ56" s="302" t="s">
        <v>118</v>
      </c>
      <c r="AR56" s="302"/>
      <c r="AS56" s="302"/>
      <c r="AT56" s="111"/>
      <c r="AU56" s="302" t="s">
        <v>119</v>
      </c>
      <c r="AV56" s="302"/>
      <c r="AW56" s="302"/>
      <c r="AX56" s="111"/>
      <c r="AY56" s="302" t="s">
        <v>120</v>
      </c>
      <c r="AZ56" s="302"/>
      <c r="BA56" s="302"/>
      <c r="BB56" s="111"/>
      <c r="BC56" s="302" t="s">
        <v>121</v>
      </c>
      <c r="BD56" s="302"/>
      <c r="BE56" s="302"/>
      <c r="BF56" s="104"/>
    </row>
    <row r="57" spans="1:58" ht="15" customHeight="1" thickBot="1" x14ac:dyDescent="0.25">
      <c r="A57" s="310"/>
      <c r="B57" s="112" t="s">
        <v>70</v>
      </c>
      <c r="C57" s="112" t="s">
        <v>71</v>
      </c>
      <c r="D57" s="112" t="s">
        <v>72</v>
      </c>
      <c r="E57" s="113"/>
      <c r="F57" s="112" t="s">
        <v>70</v>
      </c>
      <c r="G57" s="112" t="s">
        <v>71</v>
      </c>
      <c r="H57" s="112" t="s">
        <v>72</v>
      </c>
      <c r="I57" s="113"/>
      <c r="J57" s="112" t="s">
        <v>70</v>
      </c>
      <c r="K57" s="112" t="s">
        <v>71</v>
      </c>
      <c r="L57" s="112" t="s">
        <v>72</v>
      </c>
      <c r="M57" s="113"/>
      <c r="N57" s="112" t="s">
        <v>70</v>
      </c>
      <c r="O57" s="112" t="s">
        <v>71</v>
      </c>
      <c r="P57" s="112" t="s">
        <v>72</v>
      </c>
      <c r="Q57" s="113"/>
      <c r="R57" s="112" t="s">
        <v>70</v>
      </c>
      <c r="S57" s="112" t="s">
        <v>71</v>
      </c>
      <c r="T57" s="112" t="s">
        <v>72</v>
      </c>
      <c r="U57" s="113"/>
      <c r="V57" s="112" t="s">
        <v>70</v>
      </c>
      <c r="W57" s="112" t="s">
        <v>71</v>
      </c>
      <c r="X57" s="112" t="s">
        <v>72</v>
      </c>
      <c r="Y57" s="113"/>
      <c r="Z57" s="112" t="s">
        <v>70</v>
      </c>
      <c r="AA57" s="112" t="s">
        <v>71</v>
      </c>
      <c r="AB57" s="112" t="s">
        <v>72</v>
      </c>
      <c r="AD57" s="310"/>
      <c r="AE57" s="112" t="s">
        <v>70</v>
      </c>
      <c r="AF57" s="112" t="s">
        <v>71</v>
      </c>
      <c r="AG57" s="112" t="s">
        <v>72</v>
      </c>
      <c r="AH57" s="113"/>
      <c r="AI57" s="112" t="s">
        <v>70</v>
      </c>
      <c r="AJ57" s="112" t="s">
        <v>71</v>
      </c>
      <c r="AK57" s="112" t="s">
        <v>72</v>
      </c>
      <c r="AL57" s="113"/>
      <c r="AM57" s="112" t="s">
        <v>70</v>
      </c>
      <c r="AN57" s="112" t="s">
        <v>71</v>
      </c>
      <c r="AO57" s="112" t="s">
        <v>72</v>
      </c>
      <c r="AP57" s="113"/>
      <c r="AQ57" s="112" t="s">
        <v>70</v>
      </c>
      <c r="AR57" s="112" t="s">
        <v>71</v>
      </c>
      <c r="AS57" s="112" t="s">
        <v>72</v>
      </c>
      <c r="AT57" s="113"/>
      <c r="AU57" s="112" t="s">
        <v>70</v>
      </c>
      <c r="AV57" s="112" t="s">
        <v>71</v>
      </c>
      <c r="AW57" s="112" t="s">
        <v>72</v>
      </c>
      <c r="AX57" s="113"/>
      <c r="AY57" s="112" t="s">
        <v>70</v>
      </c>
      <c r="AZ57" s="112" t="s">
        <v>71</v>
      </c>
      <c r="BA57" s="112" t="s">
        <v>72</v>
      </c>
      <c r="BB57" s="113"/>
      <c r="BC57" s="112" t="s">
        <v>70</v>
      </c>
      <c r="BD57" s="112" t="s">
        <v>71</v>
      </c>
      <c r="BE57" s="112" t="s">
        <v>72</v>
      </c>
      <c r="BF57" s="104"/>
    </row>
    <row r="58" spans="1:58" ht="15" customHeight="1" x14ac:dyDescent="0.2">
      <c r="A58" s="106"/>
      <c r="B58" s="100"/>
      <c r="C58" s="100"/>
      <c r="D58" s="100"/>
      <c r="E58" s="101"/>
      <c r="F58" s="100"/>
      <c r="G58" s="100"/>
      <c r="H58" s="100"/>
      <c r="I58" s="101"/>
      <c r="J58" s="100"/>
      <c r="K58" s="100"/>
      <c r="L58" s="100"/>
      <c r="M58" s="101"/>
      <c r="N58" s="100"/>
      <c r="O58" s="100"/>
      <c r="P58" s="100"/>
      <c r="Q58" s="101"/>
      <c r="R58" s="100"/>
      <c r="S58" s="100"/>
      <c r="T58" s="100"/>
      <c r="U58" s="101"/>
      <c r="V58" s="100"/>
      <c r="W58" s="100"/>
      <c r="X58" s="100"/>
      <c r="Y58" s="101"/>
      <c r="Z58" s="100"/>
      <c r="AA58" s="100"/>
      <c r="AB58" s="100"/>
      <c r="AD58" s="106"/>
      <c r="AE58" s="100"/>
      <c r="AF58" s="100"/>
      <c r="AG58" s="100"/>
      <c r="AH58" s="101"/>
      <c r="AI58" s="100"/>
      <c r="AJ58" s="100"/>
      <c r="AK58" s="100"/>
      <c r="AL58" s="101"/>
      <c r="AM58" s="100"/>
      <c r="AN58" s="100"/>
      <c r="AO58" s="100"/>
      <c r="AP58" s="101"/>
      <c r="AQ58" s="100"/>
      <c r="AR58" s="100"/>
      <c r="AS58" s="100"/>
      <c r="AT58" s="101"/>
      <c r="AU58" s="100"/>
      <c r="AV58" s="100"/>
      <c r="AW58" s="100"/>
      <c r="AX58" s="101"/>
      <c r="AY58" s="100"/>
      <c r="AZ58" s="100"/>
      <c r="BA58" s="100"/>
      <c r="BB58" s="101"/>
      <c r="BC58" s="100"/>
      <c r="BD58" s="100"/>
      <c r="BE58" s="100"/>
    </row>
    <row r="59" spans="1:58" ht="15" customHeight="1" x14ac:dyDescent="0.25">
      <c r="A59" s="154" t="s">
        <v>266</v>
      </c>
      <c r="B59" s="156">
        <f>+F59+J59+N59+R59+V59+Z59</f>
        <v>63069</v>
      </c>
      <c r="C59" s="156">
        <f>+G59+K59+O59+S59+W59+AA59</f>
        <v>33384</v>
      </c>
      <c r="D59" s="156">
        <f>+H59+L59+P59+T59+X59+AB59</f>
        <v>29685</v>
      </c>
      <c r="E59" s="156"/>
      <c r="F59" s="156">
        <f>SUM(F61:F87)</f>
        <v>17087</v>
      </c>
      <c r="G59" s="156">
        <f>SUM(G61:G87)</f>
        <v>9387</v>
      </c>
      <c r="H59" s="156">
        <f>SUM(H61:H87)</f>
        <v>7700</v>
      </c>
      <c r="I59" s="156"/>
      <c r="J59" s="156">
        <f>SUM(J61:J87)</f>
        <v>15683</v>
      </c>
      <c r="K59" s="156">
        <f>SUM(K61:K87)</f>
        <v>8390</v>
      </c>
      <c r="L59" s="156">
        <f>SUM(L61:L87)</f>
        <v>7293</v>
      </c>
      <c r="M59" s="156"/>
      <c r="N59" s="156">
        <f>SUM(N61:N87)</f>
        <v>11708</v>
      </c>
      <c r="O59" s="156">
        <f>SUM(O61:O87)</f>
        <v>6279</v>
      </c>
      <c r="P59" s="156">
        <f>SUM(P61:P87)</f>
        <v>5429</v>
      </c>
      <c r="Q59" s="156"/>
      <c r="R59" s="156">
        <f>SUM(R61:R87)</f>
        <v>12622</v>
      </c>
      <c r="S59" s="156">
        <f>SUM(S61:S87)</f>
        <v>6398</v>
      </c>
      <c r="T59" s="156">
        <f>SUM(T61:T87)</f>
        <v>6224</v>
      </c>
      <c r="U59" s="156"/>
      <c r="V59" s="156">
        <f>SUM(V61:V87)</f>
        <v>5963</v>
      </c>
      <c r="W59" s="156">
        <f>SUM(W61:W87)</f>
        <v>2927</v>
      </c>
      <c r="X59" s="156">
        <f>SUM(X61:X87)</f>
        <v>3036</v>
      </c>
      <c r="Y59" s="156"/>
      <c r="Z59" s="156">
        <f>SUM(Z61:Z87)</f>
        <v>6</v>
      </c>
      <c r="AA59" s="156">
        <f>SUM(AA61:AA87)</f>
        <v>3</v>
      </c>
      <c r="AB59" s="156">
        <f>SUM(AB61:AB87)</f>
        <v>3</v>
      </c>
      <c r="AC59" s="158"/>
      <c r="AD59" s="154" t="s">
        <v>266</v>
      </c>
      <c r="AE59" s="162">
        <f>+B59/(B59+B13+B106)*100</f>
        <v>29.177268479538114</v>
      </c>
      <c r="AF59" s="162">
        <f>+C59/(C59+C13+C106)*100</f>
        <v>31.123500181796143</v>
      </c>
      <c r="AG59" s="162">
        <f>+D59/(D59+D13+D106)*100</f>
        <v>27.260204784425362</v>
      </c>
      <c r="AH59" s="163"/>
      <c r="AI59" s="162">
        <f>+F59/(F59+F13+F106)*100</f>
        <v>29.216038300418912</v>
      </c>
      <c r="AJ59" s="162">
        <f>+G59/(G59+G13+G106)*100</f>
        <v>30.938334267163242</v>
      </c>
      <c r="AK59" s="162">
        <f>+H59/(H59+H13+H106)*100</f>
        <v>27.359295054007958</v>
      </c>
      <c r="AL59" s="163"/>
      <c r="AM59" s="162">
        <f>+J59/(J59+J13+J106)*100</f>
        <v>32.698121468632067</v>
      </c>
      <c r="AN59" s="162">
        <f>+K59/(K59+K13+K106)*100</f>
        <v>34.67085416752758</v>
      </c>
      <c r="AO59" s="162">
        <f>+L59/(L59+L13+L106)*100</f>
        <v>30.689277899343541</v>
      </c>
      <c r="AP59" s="163"/>
      <c r="AQ59" s="162">
        <f>+N59/(N59+N13+N106)*100</f>
        <v>28.934361407671016</v>
      </c>
      <c r="AR59" s="162">
        <f>+O59/(O59+O13+O106)*100</f>
        <v>31.651376146788991</v>
      </c>
      <c r="AS59" s="162">
        <f>+P59/(P59+P13+P106)*100</f>
        <v>26.321148065548339</v>
      </c>
      <c r="AT59" s="163"/>
      <c r="AU59" s="162">
        <f>+R59/(R59+R13+R106)*100</f>
        <v>33.103412101025462</v>
      </c>
      <c r="AV59" s="162">
        <f>+S59/(S59+S13+S106)*100</f>
        <v>34.692549615009213</v>
      </c>
      <c r="AW59" s="162">
        <f>+T59/(T59+T13+T106)*100</f>
        <v>31.614771168791588</v>
      </c>
      <c r="AX59" s="163"/>
      <c r="AY59" s="162">
        <f>+V59/(V59+V13+V106)*100</f>
        <v>19.486928104575163</v>
      </c>
      <c r="AZ59" s="162">
        <f>+W59/(W59+W13+W106)*100</f>
        <v>20.576449912126538</v>
      </c>
      <c r="BA59" s="162">
        <f>+X59/(X59+X13+X106)*100</f>
        <v>18.540458015267173</v>
      </c>
      <c r="BB59" s="163"/>
      <c r="BC59" s="162">
        <f>+Z59/(Z59+Z13+Z106)*100</f>
        <v>1.1605415860735011</v>
      </c>
      <c r="BD59" s="162">
        <f>+AA59/(AA59+AA13+AA106)*100</f>
        <v>1.3761467889908259</v>
      </c>
      <c r="BE59" s="162">
        <f>+AB59/(AB59+AB13+AB106)*100</f>
        <v>1.0033444816053512</v>
      </c>
      <c r="BF59" s="164"/>
    </row>
    <row r="60" spans="1:58" ht="15" customHeight="1" x14ac:dyDescent="0.2">
      <c r="A60" s="110"/>
      <c r="B60" s="148"/>
      <c r="C60" s="148"/>
      <c r="D60" s="148"/>
      <c r="E60" s="148"/>
      <c r="F60" s="148"/>
      <c r="G60" s="148"/>
      <c r="H60" s="148"/>
      <c r="I60" s="148"/>
      <c r="J60" s="148"/>
      <c r="K60" s="148"/>
      <c r="L60" s="148"/>
      <c r="M60" s="148"/>
      <c r="N60" s="148"/>
      <c r="O60" s="148"/>
      <c r="P60" s="148"/>
      <c r="Q60" s="148"/>
      <c r="R60" s="148"/>
      <c r="S60" s="148"/>
      <c r="T60" s="148"/>
      <c r="U60" s="148"/>
      <c r="V60" s="148"/>
      <c r="W60" s="148"/>
      <c r="X60" s="148"/>
      <c r="Y60" s="148"/>
      <c r="Z60" s="148"/>
      <c r="AA60" s="148"/>
      <c r="AB60" s="148"/>
      <c r="AD60" s="110"/>
      <c r="AE60" s="146"/>
      <c r="AF60" s="146"/>
      <c r="AG60" s="146"/>
      <c r="AH60" s="146"/>
      <c r="AI60" s="146"/>
      <c r="AJ60" s="146"/>
      <c r="AK60" s="146"/>
      <c r="AL60" s="146"/>
      <c r="AM60" s="146"/>
      <c r="AN60" s="146"/>
      <c r="AO60" s="146"/>
      <c r="AP60" s="146"/>
      <c r="AQ60" s="146"/>
      <c r="AR60" s="146"/>
      <c r="AS60" s="146"/>
      <c r="AT60" s="146"/>
      <c r="AU60" s="146"/>
      <c r="AV60" s="146"/>
      <c r="AW60" s="146"/>
      <c r="AX60" s="146"/>
      <c r="AY60" s="146"/>
      <c r="AZ60" s="146"/>
      <c r="BA60" s="146"/>
      <c r="BB60" s="146"/>
      <c r="BC60" s="146"/>
      <c r="BD60" s="146"/>
      <c r="BE60" s="146"/>
    </row>
    <row r="61" spans="1:58" ht="15" customHeight="1" x14ac:dyDescent="0.2">
      <c r="A61" s="110" t="s">
        <v>79</v>
      </c>
      <c r="B61" s="121">
        <v>4532</v>
      </c>
      <c r="C61" s="121">
        <v>2341</v>
      </c>
      <c r="D61" s="121">
        <v>2191</v>
      </c>
      <c r="E61" s="121"/>
      <c r="F61" s="121">
        <v>1212</v>
      </c>
      <c r="G61" s="121">
        <v>667</v>
      </c>
      <c r="H61" s="121">
        <v>545</v>
      </c>
      <c r="I61" s="121"/>
      <c r="J61" s="121">
        <v>1217</v>
      </c>
      <c r="K61" s="121">
        <v>614</v>
      </c>
      <c r="L61" s="121">
        <v>603</v>
      </c>
      <c r="M61" s="121"/>
      <c r="N61" s="121">
        <v>803</v>
      </c>
      <c r="O61" s="121">
        <v>421</v>
      </c>
      <c r="P61" s="121">
        <v>382</v>
      </c>
      <c r="Q61" s="121"/>
      <c r="R61" s="121">
        <v>899</v>
      </c>
      <c r="S61" s="121">
        <v>448</v>
      </c>
      <c r="T61" s="121">
        <v>451</v>
      </c>
      <c r="U61" s="121"/>
      <c r="V61" s="121">
        <v>401</v>
      </c>
      <c r="W61" s="121">
        <v>191</v>
      </c>
      <c r="X61" s="121">
        <v>210</v>
      </c>
      <c r="Y61" s="121"/>
      <c r="Z61" s="121">
        <v>0</v>
      </c>
      <c r="AA61" s="121">
        <v>0</v>
      </c>
      <c r="AB61" s="121">
        <v>0</v>
      </c>
      <c r="AD61" s="110" t="s">
        <v>79</v>
      </c>
      <c r="AE61" s="105">
        <f t="shared" ref="AE61:AE87" si="19">+B61/(B61+B15+B108)*100</f>
        <v>29.069916613213596</v>
      </c>
      <c r="AF61" s="105">
        <f t="shared" ref="AF61:AF87" si="20">+C61/(C61+C15+C108)*100</f>
        <v>29.313799148509894</v>
      </c>
      <c r="AG61" s="105">
        <f t="shared" ref="AG61:AG87" si="21">+D61/(D61+D15+D108)*100</f>
        <v>28.813782219884271</v>
      </c>
      <c r="AH61" s="146"/>
      <c r="AI61" s="105">
        <f t="shared" ref="AI61:AI87" si="22">+F61/(F61+F15+F108)*100</f>
        <v>27.10802952359651</v>
      </c>
      <c r="AJ61" s="105">
        <f t="shared" ref="AJ61:AJ87" si="23">+G61/(G61+G15+G108)*100</f>
        <v>27.069805194805198</v>
      </c>
      <c r="AK61" s="105">
        <f t="shared" ref="AK61:AK87" si="24">+H61/(H61+H15+H108)*100</f>
        <v>27.154957648231193</v>
      </c>
      <c r="AL61" s="108"/>
      <c r="AM61" s="105">
        <f t="shared" ref="AM61:AM87" si="25">+J61/(J61+J15+J108)*100</f>
        <v>34.97126436781609</v>
      </c>
      <c r="AN61" s="105">
        <f t="shared" ref="AN61:AN87" si="26">+K61/(K61+K15+K108)*100</f>
        <v>35.045662100456617</v>
      </c>
      <c r="AO61" s="105">
        <f t="shared" ref="AO61:AO87" si="27">+L61/(L61+L15+L108)*100</f>
        <v>34.895833333333329</v>
      </c>
      <c r="AP61" s="108"/>
      <c r="AQ61" s="105">
        <f t="shared" ref="AQ61:AQ87" si="28">+N61/(N61+N15+N108)*100</f>
        <v>28.475177304964539</v>
      </c>
      <c r="AR61" s="105">
        <f t="shared" ref="AR61:AR87" si="29">+O61/(O61+O15+O108)*100</f>
        <v>30.685131195335273</v>
      </c>
      <c r="AS61" s="105">
        <f t="shared" ref="AS61:AS87" si="30">+P61/(P61+P15+P108)*100</f>
        <v>26.381215469613263</v>
      </c>
      <c r="AT61" s="108"/>
      <c r="AU61" s="105">
        <f t="shared" ref="AU61:AU87" si="31">+R61/(R61+R15+R108)*100</f>
        <v>32.443161313605195</v>
      </c>
      <c r="AV61" s="105">
        <f t="shared" ref="AV61:AV87" si="32">+S61/(S61+S15+S108)*100</f>
        <v>32.346570397111911</v>
      </c>
      <c r="AW61" s="105">
        <f t="shared" ref="AW61:AW87" si="33">+T61/(T61+T15+T108)*100</f>
        <v>32.539682539682538</v>
      </c>
      <c r="AX61" s="108"/>
      <c r="AY61" s="105">
        <f t="shared" ref="AY61:AY87" si="34">+V61/(V61+V15+V108)*100</f>
        <v>19.76343026121242</v>
      </c>
      <c r="AZ61" s="105">
        <f t="shared" ref="AZ61:AZ87" si="35">+W61/(W61+W15+W108)*100</f>
        <v>19.21529175050302</v>
      </c>
      <c r="BA61" s="105">
        <f t="shared" ref="BA61:BA87" si="36">+X61/(X61+X15+X108)*100</f>
        <v>20.289855072463769</v>
      </c>
      <c r="BB61" s="146"/>
      <c r="BC61" s="105" t="s">
        <v>61</v>
      </c>
      <c r="BD61" s="105" t="s">
        <v>61</v>
      </c>
      <c r="BE61" s="105" t="s">
        <v>61</v>
      </c>
    </row>
    <row r="62" spans="1:58" ht="15" customHeight="1" x14ac:dyDescent="0.2">
      <c r="A62" s="110" t="s">
        <v>80</v>
      </c>
      <c r="B62" s="121">
        <v>5580</v>
      </c>
      <c r="C62" s="121">
        <v>2961</v>
      </c>
      <c r="D62" s="121">
        <v>2619</v>
      </c>
      <c r="E62" s="121"/>
      <c r="F62" s="121">
        <v>1510</v>
      </c>
      <c r="G62" s="121">
        <v>813</v>
      </c>
      <c r="H62" s="121">
        <v>697</v>
      </c>
      <c r="I62" s="121"/>
      <c r="J62" s="121">
        <v>1272</v>
      </c>
      <c r="K62" s="121">
        <v>684</v>
      </c>
      <c r="L62" s="121">
        <v>588</v>
      </c>
      <c r="M62" s="121"/>
      <c r="N62" s="121">
        <v>1155</v>
      </c>
      <c r="O62" s="121">
        <v>649</v>
      </c>
      <c r="P62" s="121">
        <v>506</v>
      </c>
      <c r="Q62" s="121"/>
      <c r="R62" s="121">
        <v>1073</v>
      </c>
      <c r="S62" s="121">
        <v>539</v>
      </c>
      <c r="T62" s="121">
        <v>534</v>
      </c>
      <c r="U62" s="121"/>
      <c r="V62" s="121">
        <v>570</v>
      </c>
      <c r="W62" s="121">
        <v>276</v>
      </c>
      <c r="X62" s="121">
        <v>294</v>
      </c>
      <c r="Y62" s="121"/>
      <c r="Z62" s="121">
        <v>0</v>
      </c>
      <c r="AA62" s="121">
        <v>0</v>
      </c>
      <c r="AB62" s="121">
        <v>0</v>
      </c>
      <c r="AD62" s="110" t="s">
        <v>80</v>
      </c>
      <c r="AE62" s="105">
        <f t="shared" si="19"/>
        <v>28.054298642533936</v>
      </c>
      <c r="AF62" s="105">
        <f t="shared" si="20"/>
        <v>29.842773634347914</v>
      </c>
      <c r="AG62" s="105">
        <f t="shared" si="21"/>
        <v>26.274077046548953</v>
      </c>
      <c r="AH62" s="146"/>
      <c r="AI62" s="105">
        <f t="shared" si="22"/>
        <v>29.70686602400157</v>
      </c>
      <c r="AJ62" s="105">
        <f t="shared" si="23"/>
        <v>30.714015867019267</v>
      </c>
      <c r="AK62" s="105">
        <f t="shared" si="24"/>
        <v>28.61247947454844</v>
      </c>
      <c r="AL62" s="108"/>
      <c r="AM62" s="105">
        <f t="shared" si="25"/>
        <v>28.895956383462064</v>
      </c>
      <c r="AN62" s="105">
        <f t="shared" si="26"/>
        <v>31.076783280327124</v>
      </c>
      <c r="AO62" s="105">
        <f t="shared" si="27"/>
        <v>26.715129486597</v>
      </c>
      <c r="AP62" s="108"/>
      <c r="AQ62" s="105">
        <f t="shared" si="28"/>
        <v>29.600205023065097</v>
      </c>
      <c r="AR62" s="105">
        <f t="shared" si="29"/>
        <v>33.196930946291559</v>
      </c>
      <c r="AS62" s="105">
        <f t="shared" si="30"/>
        <v>25.988700564971751</v>
      </c>
      <c r="AT62" s="108"/>
      <c r="AU62" s="105">
        <f t="shared" si="31"/>
        <v>31.228172293364377</v>
      </c>
      <c r="AV62" s="105">
        <f t="shared" si="32"/>
        <v>32.179104477611943</v>
      </c>
      <c r="AW62" s="105">
        <f t="shared" si="33"/>
        <v>30.323679727427599</v>
      </c>
      <c r="AX62" s="108"/>
      <c r="AY62" s="105">
        <f t="shared" si="34"/>
        <v>19.211324570273003</v>
      </c>
      <c r="AZ62" s="105">
        <f t="shared" si="35"/>
        <v>19.546742209631731</v>
      </c>
      <c r="BA62" s="105">
        <f t="shared" si="36"/>
        <v>18.90675241157556</v>
      </c>
      <c r="BB62" s="146"/>
      <c r="BC62" s="105">
        <f t="shared" ref="BC62:BE63" si="37">+Z62/(Z62+Z16+Z109)*100</f>
        <v>0</v>
      </c>
      <c r="BD62" s="105">
        <f t="shared" si="37"/>
        <v>0</v>
      </c>
      <c r="BE62" s="105">
        <f t="shared" si="37"/>
        <v>0</v>
      </c>
    </row>
    <row r="63" spans="1:58" ht="15" customHeight="1" x14ac:dyDescent="0.2">
      <c r="A63" s="110" t="s">
        <v>81</v>
      </c>
      <c r="B63" s="121">
        <v>4739</v>
      </c>
      <c r="C63" s="121">
        <v>2509</v>
      </c>
      <c r="D63" s="121">
        <v>2230</v>
      </c>
      <c r="E63" s="121"/>
      <c r="F63" s="121">
        <v>1530</v>
      </c>
      <c r="G63" s="121">
        <v>824</v>
      </c>
      <c r="H63" s="121">
        <v>706</v>
      </c>
      <c r="I63" s="121"/>
      <c r="J63" s="121">
        <v>1170</v>
      </c>
      <c r="K63" s="121">
        <v>611</v>
      </c>
      <c r="L63" s="121">
        <v>559</v>
      </c>
      <c r="M63" s="121"/>
      <c r="N63" s="121">
        <v>882</v>
      </c>
      <c r="O63" s="121">
        <v>461</v>
      </c>
      <c r="P63" s="121">
        <v>421</v>
      </c>
      <c r="Q63" s="121"/>
      <c r="R63" s="121">
        <v>760</v>
      </c>
      <c r="S63" s="121">
        <v>405</v>
      </c>
      <c r="T63" s="121">
        <v>355</v>
      </c>
      <c r="U63" s="121"/>
      <c r="V63" s="121">
        <v>397</v>
      </c>
      <c r="W63" s="121">
        <v>208</v>
      </c>
      <c r="X63" s="121">
        <v>189</v>
      </c>
      <c r="Y63" s="121"/>
      <c r="Z63" s="121">
        <v>0</v>
      </c>
      <c r="AA63" s="121">
        <v>0</v>
      </c>
      <c r="AB63" s="121">
        <v>0</v>
      </c>
      <c r="AD63" s="110" t="s">
        <v>81</v>
      </c>
      <c r="AE63" s="105">
        <f t="shared" si="19"/>
        <v>31.026581118240149</v>
      </c>
      <c r="AF63" s="105">
        <f t="shared" si="20"/>
        <v>33.328905419766208</v>
      </c>
      <c r="AG63" s="105">
        <f t="shared" si="21"/>
        <v>28.789052414149239</v>
      </c>
      <c r="AH63" s="146"/>
      <c r="AI63" s="105">
        <f t="shared" si="22"/>
        <v>34.804367606915378</v>
      </c>
      <c r="AJ63" s="105">
        <f t="shared" si="23"/>
        <v>36.868008948545864</v>
      </c>
      <c r="AK63" s="105">
        <f t="shared" si="24"/>
        <v>32.670060157334568</v>
      </c>
      <c r="AL63" s="108"/>
      <c r="AM63" s="105">
        <f t="shared" si="25"/>
        <v>33.419023136246793</v>
      </c>
      <c r="AN63" s="105">
        <f t="shared" si="26"/>
        <v>35.399768250289689</v>
      </c>
      <c r="AO63" s="105">
        <f t="shared" si="27"/>
        <v>31.492957746478872</v>
      </c>
      <c r="AP63" s="108"/>
      <c r="AQ63" s="105">
        <f t="shared" si="28"/>
        <v>30.257289879931388</v>
      </c>
      <c r="AR63" s="105">
        <f t="shared" si="29"/>
        <v>33.117816091954019</v>
      </c>
      <c r="AS63" s="105">
        <f t="shared" si="30"/>
        <v>27.642810242941561</v>
      </c>
      <c r="AT63" s="108"/>
      <c r="AU63" s="105">
        <f t="shared" si="31"/>
        <v>32.230703986429177</v>
      </c>
      <c r="AV63" s="105">
        <f t="shared" si="32"/>
        <v>34.526854219948852</v>
      </c>
      <c r="AW63" s="105">
        <f t="shared" si="33"/>
        <v>29.957805907172997</v>
      </c>
      <c r="AX63" s="108"/>
      <c r="AY63" s="105">
        <f t="shared" si="34"/>
        <v>20.306905370843989</v>
      </c>
      <c r="AZ63" s="105">
        <f t="shared" si="35"/>
        <v>22.010582010582009</v>
      </c>
      <c r="BA63" s="105">
        <f t="shared" si="36"/>
        <v>18.712871287128714</v>
      </c>
      <c r="BB63" s="146"/>
      <c r="BC63" s="105">
        <f t="shared" si="37"/>
        <v>0</v>
      </c>
      <c r="BD63" s="105">
        <f t="shared" si="37"/>
        <v>0</v>
      </c>
      <c r="BE63" s="105">
        <f t="shared" si="37"/>
        <v>0</v>
      </c>
    </row>
    <row r="64" spans="1:58" ht="15" customHeight="1" x14ac:dyDescent="0.2">
      <c r="A64" s="110" t="s">
        <v>82</v>
      </c>
      <c r="B64" s="121">
        <v>4010</v>
      </c>
      <c r="C64" s="121">
        <v>2002</v>
      </c>
      <c r="D64" s="121">
        <v>2008</v>
      </c>
      <c r="E64" s="121"/>
      <c r="F64" s="121">
        <v>1231</v>
      </c>
      <c r="G64" s="121">
        <v>618</v>
      </c>
      <c r="H64" s="121">
        <v>613</v>
      </c>
      <c r="I64" s="121"/>
      <c r="J64" s="121">
        <v>902</v>
      </c>
      <c r="K64" s="121">
        <v>461</v>
      </c>
      <c r="L64" s="121">
        <v>441</v>
      </c>
      <c r="M64" s="121"/>
      <c r="N64" s="121">
        <v>841</v>
      </c>
      <c r="O64" s="121">
        <v>435</v>
      </c>
      <c r="P64" s="121">
        <v>406</v>
      </c>
      <c r="Q64" s="121"/>
      <c r="R64" s="121">
        <v>768</v>
      </c>
      <c r="S64" s="121">
        <v>363</v>
      </c>
      <c r="T64" s="121">
        <v>405</v>
      </c>
      <c r="U64" s="121"/>
      <c r="V64" s="121">
        <v>268</v>
      </c>
      <c r="W64" s="121">
        <v>125</v>
      </c>
      <c r="X64" s="121">
        <v>143</v>
      </c>
      <c r="Y64" s="121"/>
      <c r="Z64" s="121">
        <v>0</v>
      </c>
      <c r="AA64" s="121">
        <v>0</v>
      </c>
      <c r="AB64" s="121">
        <v>0</v>
      </c>
      <c r="AD64" s="110" t="s">
        <v>82</v>
      </c>
      <c r="AE64" s="105">
        <f t="shared" si="19"/>
        <v>32.676010430247722</v>
      </c>
      <c r="AF64" s="105">
        <f t="shared" si="20"/>
        <v>33.726415094339622</v>
      </c>
      <c r="AG64" s="105">
        <f t="shared" si="21"/>
        <v>31.691919191919194</v>
      </c>
      <c r="AH64" s="146"/>
      <c r="AI64" s="105">
        <f t="shared" si="22"/>
        <v>33.949255377826809</v>
      </c>
      <c r="AJ64" s="105">
        <f t="shared" si="23"/>
        <v>33.550488599348533</v>
      </c>
      <c r="AK64" s="105">
        <f t="shared" si="24"/>
        <v>34.360986547085204</v>
      </c>
      <c r="AL64" s="108"/>
      <c r="AM64" s="105">
        <f t="shared" si="25"/>
        <v>32.411067193675891</v>
      </c>
      <c r="AN64" s="105">
        <f t="shared" si="26"/>
        <v>34.275092936802977</v>
      </c>
      <c r="AO64" s="105">
        <f t="shared" si="27"/>
        <v>30.667593880389433</v>
      </c>
      <c r="AP64" s="108"/>
      <c r="AQ64" s="105">
        <f t="shared" si="28"/>
        <v>33.254250691973112</v>
      </c>
      <c r="AR64" s="105">
        <f t="shared" si="29"/>
        <v>34.883720930232556</v>
      </c>
      <c r="AS64" s="105">
        <f t="shared" si="30"/>
        <v>31.669266770670827</v>
      </c>
      <c r="AT64" s="108"/>
      <c r="AU64" s="105">
        <f t="shared" si="31"/>
        <v>39.42505133470226</v>
      </c>
      <c r="AV64" s="105">
        <f t="shared" si="32"/>
        <v>40.74074074074074</v>
      </c>
      <c r="AW64" s="105">
        <f t="shared" si="33"/>
        <v>38.315988647114473</v>
      </c>
      <c r="AX64" s="108"/>
      <c r="AY64" s="105">
        <f t="shared" si="34"/>
        <v>19.336219336219337</v>
      </c>
      <c r="AZ64" s="105">
        <f t="shared" si="35"/>
        <v>20.458265139116204</v>
      </c>
      <c r="BA64" s="105">
        <f t="shared" si="36"/>
        <v>18.451612903225804</v>
      </c>
      <c r="BB64" s="146"/>
      <c r="BC64" s="105">
        <v>0</v>
      </c>
      <c r="BD64" s="105">
        <v>0</v>
      </c>
      <c r="BE64" s="105">
        <v>0</v>
      </c>
    </row>
    <row r="65" spans="1:57" ht="15" customHeight="1" x14ac:dyDescent="0.2">
      <c r="A65" s="110" t="s">
        <v>83</v>
      </c>
      <c r="B65" s="121">
        <v>484</v>
      </c>
      <c r="C65" s="121">
        <v>292</v>
      </c>
      <c r="D65" s="121">
        <v>192</v>
      </c>
      <c r="E65" s="121"/>
      <c r="F65" s="121">
        <v>154</v>
      </c>
      <c r="G65" s="121">
        <v>109</v>
      </c>
      <c r="H65" s="121">
        <v>45</v>
      </c>
      <c r="I65" s="121"/>
      <c r="J65" s="121">
        <v>106</v>
      </c>
      <c r="K65" s="121">
        <v>65</v>
      </c>
      <c r="L65" s="121">
        <v>41</v>
      </c>
      <c r="M65" s="121"/>
      <c r="N65" s="121">
        <v>68</v>
      </c>
      <c r="O65" s="121">
        <v>34</v>
      </c>
      <c r="P65" s="121">
        <v>34</v>
      </c>
      <c r="Q65" s="121"/>
      <c r="R65" s="121">
        <v>105</v>
      </c>
      <c r="S65" s="121">
        <v>56</v>
      </c>
      <c r="T65" s="121">
        <v>49</v>
      </c>
      <c r="U65" s="121"/>
      <c r="V65" s="121">
        <v>51</v>
      </c>
      <c r="W65" s="121">
        <v>28</v>
      </c>
      <c r="X65" s="121">
        <v>23</v>
      </c>
      <c r="Y65" s="121"/>
      <c r="Z65" s="121">
        <v>0</v>
      </c>
      <c r="AA65" s="121">
        <v>0</v>
      </c>
      <c r="AB65" s="121">
        <v>0</v>
      </c>
      <c r="AD65" s="110" t="s">
        <v>83</v>
      </c>
      <c r="AE65" s="105">
        <f t="shared" si="19"/>
        <v>15.287428932406822</v>
      </c>
      <c r="AF65" s="105">
        <f t="shared" si="20"/>
        <v>18.364779874213834</v>
      </c>
      <c r="AG65" s="105">
        <f t="shared" si="21"/>
        <v>12.18274111675127</v>
      </c>
      <c r="AH65" s="146"/>
      <c r="AI65" s="105">
        <f t="shared" si="22"/>
        <v>20.952380952380953</v>
      </c>
      <c r="AJ65" s="105">
        <f t="shared" si="23"/>
        <v>27.664974619289339</v>
      </c>
      <c r="AK65" s="105">
        <f t="shared" si="24"/>
        <v>13.196480938416421</v>
      </c>
      <c r="AL65" s="108"/>
      <c r="AM65" s="105">
        <f t="shared" si="25"/>
        <v>15.406976744186046</v>
      </c>
      <c r="AN65" s="105">
        <f t="shared" si="26"/>
        <v>17.80821917808219</v>
      </c>
      <c r="AO65" s="105">
        <f t="shared" si="27"/>
        <v>12.693498452012383</v>
      </c>
      <c r="AP65" s="108"/>
      <c r="AQ65" s="105">
        <f t="shared" si="28"/>
        <v>11.221122112211221</v>
      </c>
      <c r="AR65" s="105">
        <f t="shared" si="29"/>
        <v>11.447811447811448</v>
      </c>
      <c r="AS65" s="105">
        <f t="shared" si="30"/>
        <v>11.003236245954692</v>
      </c>
      <c r="AT65" s="108"/>
      <c r="AU65" s="105">
        <f t="shared" si="31"/>
        <v>16.535433070866144</v>
      </c>
      <c r="AV65" s="105">
        <f t="shared" si="32"/>
        <v>18.729096989966553</v>
      </c>
      <c r="AW65" s="105">
        <f t="shared" si="33"/>
        <v>14.583333333333334</v>
      </c>
      <c r="AX65" s="108"/>
      <c r="AY65" s="105">
        <f t="shared" si="34"/>
        <v>10.344827586206897</v>
      </c>
      <c r="AZ65" s="105">
        <f t="shared" si="35"/>
        <v>12.173913043478262</v>
      </c>
      <c r="BA65" s="105">
        <f t="shared" si="36"/>
        <v>8.7452471482889731</v>
      </c>
      <c r="BB65" s="146"/>
      <c r="BC65" s="105">
        <v>0</v>
      </c>
      <c r="BD65" s="105">
        <v>0</v>
      </c>
      <c r="BE65" s="105">
        <v>0</v>
      </c>
    </row>
    <row r="66" spans="1:57" ht="15" customHeight="1" x14ac:dyDescent="0.2">
      <c r="A66" s="110" t="s">
        <v>84</v>
      </c>
      <c r="B66" s="121">
        <v>1958</v>
      </c>
      <c r="C66" s="121">
        <v>1086</v>
      </c>
      <c r="D66" s="121">
        <v>872</v>
      </c>
      <c r="E66" s="121"/>
      <c r="F66" s="121">
        <v>454</v>
      </c>
      <c r="G66" s="121">
        <v>275</v>
      </c>
      <c r="H66" s="121">
        <v>179</v>
      </c>
      <c r="I66" s="121"/>
      <c r="J66" s="121">
        <v>483</v>
      </c>
      <c r="K66" s="121">
        <v>280</v>
      </c>
      <c r="L66" s="121">
        <v>203</v>
      </c>
      <c r="M66" s="121"/>
      <c r="N66" s="121">
        <v>345</v>
      </c>
      <c r="O66" s="121">
        <v>193</v>
      </c>
      <c r="P66" s="121">
        <v>152</v>
      </c>
      <c r="Q66" s="121"/>
      <c r="R66" s="121">
        <v>450</v>
      </c>
      <c r="S66" s="121">
        <v>233</v>
      </c>
      <c r="T66" s="121">
        <v>217</v>
      </c>
      <c r="U66" s="121"/>
      <c r="V66" s="121">
        <v>226</v>
      </c>
      <c r="W66" s="121">
        <v>105</v>
      </c>
      <c r="X66" s="121">
        <v>121</v>
      </c>
      <c r="Y66" s="121"/>
      <c r="Z66" s="121">
        <v>0</v>
      </c>
      <c r="AA66" s="121">
        <v>0</v>
      </c>
      <c r="AB66" s="121">
        <v>0</v>
      </c>
      <c r="AD66" s="110" t="s">
        <v>84</v>
      </c>
      <c r="AE66" s="105">
        <f t="shared" si="19"/>
        <v>26.151996794443704</v>
      </c>
      <c r="AF66" s="105">
        <f t="shared" si="20"/>
        <v>29.084092126405999</v>
      </c>
      <c r="AG66" s="105">
        <f t="shared" si="21"/>
        <v>23.234745536903812</v>
      </c>
      <c r="AH66" s="146"/>
      <c r="AI66" s="105">
        <f t="shared" si="22"/>
        <v>24.527282549972988</v>
      </c>
      <c r="AJ66" s="105">
        <f t="shared" si="23"/>
        <v>27.97558494404883</v>
      </c>
      <c r="AK66" s="105">
        <f t="shared" si="24"/>
        <v>20.622119815668203</v>
      </c>
      <c r="AL66" s="108"/>
      <c r="AM66" s="105">
        <f t="shared" si="25"/>
        <v>28.179696616102685</v>
      </c>
      <c r="AN66" s="105">
        <f t="shared" si="26"/>
        <v>32.863849765258216</v>
      </c>
      <c r="AO66" s="105">
        <f t="shared" si="27"/>
        <v>23.549883990719259</v>
      </c>
      <c r="AP66" s="108"/>
      <c r="AQ66" s="105">
        <f t="shared" si="28"/>
        <v>24.802300503235085</v>
      </c>
      <c r="AR66" s="105">
        <f t="shared" si="29"/>
        <v>27.610872675250359</v>
      </c>
      <c r="AS66" s="105">
        <f t="shared" si="30"/>
        <v>21.965317919075144</v>
      </c>
      <c r="AT66" s="108"/>
      <c r="AU66" s="105">
        <f t="shared" si="31"/>
        <v>33.885542168674696</v>
      </c>
      <c r="AV66" s="105">
        <f t="shared" si="32"/>
        <v>36.635220125786162</v>
      </c>
      <c r="AW66" s="105">
        <f t="shared" si="33"/>
        <v>31.358381502890175</v>
      </c>
      <c r="AX66" s="108"/>
      <c r="AY66" s="105">
        <f t="shared" si="34"/>
        <v>18.786367414796342</v>
      </c>
      <c r="AZ66" s="105">
        <f t="shared" si="35"/>
        <v>18.617021276595743</v>
      </c>
      <c r="BA66" s="105">
        <f t="shared" si="36"/>
        <v>18.935837245696401</v>
      </c>
      <c r="BB66" s="146"/>
      <c r="BC66" s="105">
        <v>0</v>
      </c>
      <c r="BD66" s="105">
        <v>0</v>
      </c>
      <c r="BE66" s="105">
        <v>0</v>
      </c>
    </row>
    <row r="67" spans="1:57" ht="15" customHeight="1" x14ac:dyDescent="0.2">
      <c r="A67" s="110" t="s">
        <v>85</v>
      </c>
      <c r="B67" s="121">
        <v>477</v>
      </c>
      <c r="C67" s="121">
        <v>253</v>
      </c>
      <c r="D67" s="121">
        <v>224</v>
      </c>
      <c r="E67" s="121"/>
      <c r="F67" s="121">
        <v>96</v>
      </c>
      <c r="G67" s="121">
        <v>56</v>
      </c>
      <c r="H67" s="121">
        <v>40</v>
      </c>
      <c r="I67" s="121"/>
      <c r="J67" s="121">
        <v>118</v>
      </c>
      <c r="K67" s="121">
        <v>67</v>
      </c>
      <c r="L67" s="121">
        <v>51</v>
      </c>
      <c r="M67" s="121"/>
      <c r="N67" s="121">
        <v>88</v>
      </c>
      <c r="O67" s="121">
        <v>44</v>
      </c>
      <c r="P67" s="121">
        <v>44</v>
      </c>
      <c r="Q67" s="121"/>
      <c r="R67" s="121">
        <v>115</v>
      </c>
      <c r="S67" s="121">
        <v>67</v>
      </c>
      <c r="T67" s="121">
        <v>48</v>
      </c>
      <c r="U67" s="121"/>
      <c r="V67" s="121">
        <v>60</v>
      </c>
      <c r="W67" s="121">
        <v>19</v>
      </c>
      <c r="X67" s="121">
        <v>41</v>
      </c>
      <c r="Y67" s="121"/>
      <c r="Z67" s="121">
        <v>0</v>
      </c>
      <c r="AA67" s="121">
        <v>0</v>
      </c>
      <c r="AB67" s="121">
        <v>0</v>
      </c>
      <c r="AD67" s="110" t="s">
        <v>85</v>
      </c>
      <c r="AE67" s="105">
        <f t="shared" si="19"/>
        <v>28.597122302158272</v>
      </c>
      <c r="AF67" s="105">
        <f t="shared" si="20"/>
        <v>30.335731414868107</v>
      </c>
      <c r="AG67" s="105">
        <f t="shared" si="21"/>
        <v>26.858513189448441</v>
      </c>
      <c r="AH67" s="146"/>
      <c r="AI67" s="105">
        <f t="shared" si="22"/>
        <v>26.740947075208915</v>
      </c>
      <c r="AJ67" s="105">
        <f t="shared" si="23"/>
        <v>29.629629629629626</v>
      </c>
      <c r="AK67" s="105">
        <f t="shared" si="24"/>
        <v>23.52941176470588</v>
      </c>
      <c r="AL67" s="108"/>
      <c r="AM67" s="105">
        <f t="shared" si="25"/>
        <v>37.460317460317462</v>
      </c>
      <c r="AN67" s="105">
        <f t="shared" si="26"/>
        <v>41.358024691358025</v>
      </c>
      <c r="AO67" s="105">
        <f t="shared" si="27"/>
        <v>33.333333333333329</v>
      </c>
      <c r="AP67" s="108"/>
      <c r="AQ67" s="105">
        <f t="shared" si="28"/>
        <v>30.136986301369863</v>
      </c>
      <c r="AR67" s="105">
        <f t="shared" si="29"/>
        <v>29.931972789115648</v>
      </c>
      <c r="AS67" s="105">
        <f t="shared" si="30"/>
        <v>30.344827586206897</v>
      </c>
      <c r="AT67" s="108"/>
      <c r="AU67" s="105">
        <f t="shared" si="31"/>
        <v>31.506849315068493</v>
      </c>
      <c r="AV67" s="105">
        <f t="shared" si="32"/>
        <v>37.222222222222221</v>
      </c>
      <c r="AW67" s="105">
        <f t="shared" si="33"/>
        <v>25.945945945945947</v>
      </c>
      <c r="AX67" s="108"/>
      <c r="AY67" s="105">
        <f t="shared" si="34"/>
        <v>18.867924528301888</v>
      </c>
      <c r="AZ67" s="105">
        <f t="shared" si="35"/>
        <v>13.103448275862069</v>
      </c>
      <c r="BA67" s="105">
        <f t="shared" si="36"/>
        <v>23.699421965317917</v>
      </c>
      <c r="BB67" s="146"/>
      <c r="BC67" s="105">
        <v>0</v>
      </c>
      <c r="BD67" s="105">
        <v>0</v>
      </c>
      <c r="BE67" s="105">
        <v>0</v>
      </c>
    </row>
    <row r="68" spans="1:57" ht="15" customHeight="1" x14ac:dyDescent="0.2">
      <c r="A68" s="110" t="s">
        <v>86</v>
      </c>
      <c r="B68" s="121">
        <v>5734</v>
      </c>
      <c r="C68" s="121">
        <v>2986</v>
      </c>
      <c r="D68" s="121">
        <v>2748</v>
      </c>
      <c r="E68" s="121"/>
      <c r="F68" s="121">
        <v>1530</v>
      </c>
      <c r="G68" s="121">
        <v>822</v>
      </c>
      <c r="H68" s="121">
        <v>708</v>
      </c>
      <c r="I68" s="121"/>
      <c r="J68" s="121">
        <v>1491</v>
      </c>
      <c r="K68" s="121">
        <v>801</v>
      </c>
      <c r="L68" s="121">
        <v>690</v>
      </c>
      <c r="M68" s="121"/>
      <c r="N68" s="121">
        <v>1076</v>
      </c>
      <c r="O68" s="121">
        <v>533</v>
      </c>
      <c r="P68" s="121">
        <v>543</v>
      </c>
      <c r="Q68" s="121"/>
      <c r="R68" s="121">
        <v>1113</v>
      </c>
      <c r="S68" s="121">
        <v>565</v>
      </c>
      <c r="T68" s="121">
        <v>548</v>
      </c>
      <c r="U68" s="121"/>
      <c r="V68" s="121">
        <v>524</v>
      </c>
      <c r="W68" s="121">
        <v>265</v>
      </c>
      <c r="X68" s="121">
        <v>259</v>
      </c>
      <c r="Y68" s="121"/>
      <c r="Z68" s="121">
        <v>0</v>
      </c>
      <c r="AA68" s="121">
        <v>0</v>
      </c>
      <c r="AB68" s="121">
        <v>0</v>
      </c>
      <c r="AD68" s="110" t="s">
        <v>86</v>
      </c>
      <c r="AE68" s="105">
        <f t="shared" si="19"/>
        <v>28.411455752650877</v>
      </c>
      <c r="AF68" s="105">
        <f t="shared" si="20"/>
        <v>30.025138260432378</v>
      </c>
      <c r="AG68" s="105">
        <f t="shared" si="21"/>
        <v>26.84380189508645</v>
      </c>
      <c r="AH68" s="146"/>
      <c r="AI68" s="105">
        <f t="shared" si="22"/>
        <v>28.743189930490328</v>
      </c>
      <c r="AJ68" s="105">
        <f t="shared" si="23"/>
        <v>29.739507959479017</v>
      </c>
      <c r="AK68" s="105">
        <f t="shared" si="24"/>
        <v>27.667057444314185</v>
      </c>
      <c r="AL68" s="108"/>
      <c r="AM68" s="105">
        <f t="shared" si="25"/>
        <v>32.561694693164448</v>
      </c>
      <c r="AN68" s="105">
        <f t="shared" si="26"/>
        <v>34.496124031007753</v>
      </c>
      <c r="AO68" s="105">
        <f t="shared" si="27"/>
        <v>30.571555161719093</v>
      </c>
      <c r="AP68" s="108"/>
      <c r="AQ68" s="105">
        <f t="shared" si="28"/>
        <v>28.064684402712569</v>
      </c>
      <c r="AR68" s="105">
        <f t="shared" si="29"/>
        <v>29.644048943270302</v>
      </c>
      <c r="AS68" s="105">
        <f t="shared" si="30"/>
        <v>26.669941060903735</v>
      </c>
      <c r="AT68" s="108"/>
      <c r="AU68" s="105">
        <f t="shared" si="31"/>
        <v>31.396332863187588</v>
      </c>
      <c r="AV68" s="105">
        <f t="shared" si="32"/>
        <v>32.67784846732215</v>
      </c>
      <c r="AW68" s="105">
        <f t="shared" si="33"/>
        <v>30.176211453744493</v>
      </c>
      <c r="AX68" s="108"/>
      <c r="AY68" s="105">
        <f t="shared" si="34"/>
        <v>18.470215015861825</v>
      </c>
      <c r="AZ68" s="105">
        <f t="shared" si="35"/>
        <v>20.259938837920487</v>
      </c>
      <c r="BA68" s="105">
        <f t="shared" si="36"/>
        <v>16.939175931981687</v>
      </c>
      <c r="BB68" s="146"/>
      <c r="BC68" s="105">
        <v>0</v>
      </c>
      <c r="BD68" s="105">
        <v>0</v>
      </c>
      <c r="BE68" s="105">
        <v>0</v>
      </c>
    </row>
    <row r="69" spans="1:57" ht="15" customHeight="1" x14ac:dyDescent="0.2">
      <c r="A69" s="110" t="s">
        <v>87</v>
      </c>
      <c r="B69" s="121">
        <v>2207</v>
      </c>
      <c r="C69" s="121">
        <v>1189</v>
      </c>
      <c r="D69" s="121">
        <v>1018</v>
      </c>
      <c r="E69" s="121"/>
      <c r="F69" s="121">
        <v>444</v>
      </c>
      <c r="G69" s="121">
        <v>246</v>
      </c>
      <c r="H69" s="121">
        <v>198</v>
      </c>
      <c r="I69" s="121"/>
      <c r="J69" s="121">
        <v>515</v>
      </c>
      <c r="K69" s="121">
        <v>281</v>
      </c>
      <c r="L69" s="121">
        <v>234</v>
      </c>
      <c r="M69" s="121"/>
      <c r="N69" s="121">
        <v>423</v>
      </c>
      <c r="O69" s="121">
        <v>226</v>
      </c>
      <c r="P69" s="121">
        <v>197</v>
      </c>
      <c r="Q69" s="121"/>
      <c r="R69" s="121">
        <v>560</v>
      </c>
      <c r="S69" s="121">
        <v>283</v>
      </c>
      <c r="T69" s="121">
        <v>277</v>
      </c>
      <c r="U69" s="121"/>
      <c r="V69" s="121">
        <v>265</v>
      </c>
      <c r="W69" s="121">
        <v>153</v>
      </c>
      <c r="X69" s="121">
        <v>112</v>
      </c>
      <c r="Y69" s="121"/>
      <c r="Z69" s="121">
        <v>0</v>
      </c>
      <c r="AA69" s="121">
        <v>0</v>
      </c>
      <c r="AB69" s="121">
        <v>0</v>
      </c>
      <c r="AD69" s="110" t="s">
        <v>87</v>
      </c>
      <c r="AE69" s="105">
        <f t="shared" si="19"/>
        <v>22.708097540899271</v>
      </c>
      <c r="AF69" s="105">
        <f t="shared" si="20"/>
        <v>25.089681367377082</v>
      </c>
      <c r="AG69" s="105">
        <f t="shared" si="21"/>
        <v>20.441767068273091</v>
      </c>
      <c r="AH69" s="146"/>
      <c r="AI69" s="105">
        <f t="shared" si="22"/>
        <v>19.006849315068493</v>
      </c>
      <c r="AJ69" s="105">
        <f t="shared" si="23"/>
        <v>21.007685738684884</v>
      </c>
      <c r="AK69" s="105">
        <f t="shared" si="24"/>
        <v>16.995708154506435</v>
      </c>
      <c r="AL69" s="108"/>
      <c r="AM69" s="105">
        <f t="shared" si="25"/>
        <v>25.57100297914598</v>
      </c>
      <c r="AN69" s="105">
        <f t="shared" si="26"/>
        <v>27.932405566600398</v>
      </c>
      <c r="AO69" s="105">
        <f t="shared" si="27"/>
        <v>23.214285714285715</v>
      </c>
      <c r="AP69" s="108"/>
      <c r="AQ69" s="105">
        <f t="shared" si="28"/>
        <v>25.329341317365266</v>
      </c>
      <c r="AR69" s="105">
        <f t="shared" si="29"/>
        <v>28.716645489199493</v>
      </c>
      <c r="AS69" s="105">
        <f t="shared" si="30"/>
        <v>22.310305775764437</v>
      </c>
      <c r="AT69" s="108"/>
      <c r="AU69" s="105">
        <f t="shared" si="31"/>
        <v>28.556858745537987</v>
      </c>
      <c r="AV69" s="105">
        <f t="shared" si="32"/>
        <v>29.69569779643232</v>
      </c>
      <c r="AW69" s="105">
        <f t="shared" si="33"/>
        <v>27.480158730158731</v>
      </c>
      <c r="AX69" s="108"/>
      <c r="AY69" s="105">
        <f t="shared" si="34"/>
        <v>15.643447461629279</v>
      </c>
      <c r="AZ69" s="105">
        <f t="shared" si="35"/>
        <v>19.006211180124225</v>
      </c>
      <c r="BA69" s="105">
        <f t="shared" si="36"/>
        <v>12.598425196850393</v>
      </c>
      <c r="BB69" s="146"/>
      <c r="BC69" s="105">
        <v>0</v>
      </c>
      <c r="BD69" s="105">
        <v>0</v>
      </c>
      <c r="BE69" s="105">
        <v>0</v>
      </c>
    </row>
    <row r="70" spans="1:57" ht="15" customHeight="1" x14ac:dyDescent="0.2">
      <c r="A70" s="110" t="s">
        <v>88</v>
      </c>
      <c r="B70" s="121">
        <v>2650</v>
      </c>
      <c r="C70" s="121">
        <v>1512</v>
      </c>
      <c r="D70" s="121">
        <v>1138</v>
      </c>
      <c r="E70" s="121"/>
      <c r="F70" s="121">
        <v>675</v>
      </c>
      <c r="G70" s="121">
        <v>403</v>
      </c>
      <c r="H70" s="121">
        <v>272</v>
      </c>
      <c r="I70" s="121"/>
      <c r="J70" s="121">
        <v>740</v>
      </c>
      <c r="K70" s="121">
        <v>410</v>
      </c>
      <c r="L70" s="121">
        <v>330</v>
      </c>
      <c r="M70" s="121"/>
      <c r="N70" s="121">
        <v>454</v>
      </c>
      <c r="O70" s="121">
        <v>273</v>
      </c>
      <c r="P70" s="121">
        <v>181</v>
      </c>
      <c r="Q70" s="121"/>
      <c r="R70" s="121">
        <v>508</v>
      </c>
      <c r="S70" s="121">
        <v>289</v>
      </c>
      <c r="T70" s="121">
        <v>219</v>
      </c>
      <c r="U70" s="121"/>
      <c r="V70" s="121">
        <v>273</v>
      </c>
      <c r="W70" s="121">
        <v>137</v>
      </c>
      <c r="X70" s="121">
        <v>136</v>
      </c>
      <c r="Y70" s="121"/>
      <c r="Z70" s="121">
        <v>0</v>
      </c>
      <c r="AA70" s="121">
        <v>0</v>
      </c>
      <c r="AB70" s="121">
        <v>0</v>
      </c>
      <c r="AD70" s="110" t="s">
        <v>88</v>
      </c>
      <c r="AE70" s="105">
        <f t="shared" si="19"/>
        <v>29.906331113869765</v>
      </c>
      <c r="AF70" s="105">
        <f t="shared" si="20"/>
        <v>34.270172257479601</v>
      </c>
      <c r="AG70" s="105">
        <f t="shared" si="21"/>
        <v>25.578781748707573</v>
      </c>
      <c r="AH70" s="146"/>
      <c r="AI70" s="105">
        <f t="shared" si="22"/>
        <v>28.88318356867779</v>
      </c>
      <c r="AJ70" s="105">
        <f t="shared" si="23"/>
        <v>33.114215283483979</v>
      </c>
      <c r="AK70" s="105">
        <f t="shared" si="24"/>
        <v>24.285714285714285</v>
      </c>
      <c r="AL70" s="108"/>
      <c r="AM70" s="105">
        <f t="shared" si="25"/>
        <v>36.168132942326494</v>
      </c>
      <c r="AN70" s="105">
        <f t="shared" si="26"/>
        <v>40.117416829745594</v>
      </c>
      <c r="AO70" s="105">
        <f t="shared" si="27"/>
        <v>32.2265625</v>
      </c>
      <c r="AP70" s="108"/>
      <c r="AQ70" s="105">
        <f t="shared" si="28"/>
        <v>27.201917315757939</v>
      </c>
      <c r="AR70" s="105">
        <f t="shared" si="29"/>
        <v>32.616487455197138</v>
      </c>
      <c r="AS70" s="105">
        <f t="shared" si="30"/>
        <v>21.754807692307693</v>
      </c>
      <c r="AT70" s="108"/>
      <c r="AU70" s="105">
        <f t="shared" si="31"/>
        <v>33.53135313531353</v>
      </c>
      <c r="AV70" s="105">
        <f t="shared" si="32"/>
        <v>37.827225130890049</v>
      </c>
      <c r="AW70" s="105">
        <f t="shared" si="33"/>
        <v>29.161118508655125</v>
      </c>
      <c r="AX70" s="108"/>
      <c r="AY70" s="105">
        <f t="shared" si="34"/>
        <v>21.097372488408038</v>
      </c>
      <c r="AZ70" s="105">
        <f t="shared" si="35"/>
        <v>23.95104895104895</v>
      </c>
      <c r="BA70" s="105">
        <f t="shared" si="36"/>
        <v>18.83656509695291</v>
      </c>
      <c r="BB70" s="146"/>
      <c r="BC70" s="105">
        <v>0</v>
      </c>
      <c r="BD70" s="105">
        <v>0</v>
      </c>
      <c r="BE70" s="105">
        <v>0</v>
      </c>
    </row>
    <row r="71" spans="1:57" ht="15" customHeight="1" x14ac:dyDescent="0.2">
      <c r="A71" s="110" t="s">
        <v>89</v>
      </c>
      <c r="B71" s="121">
        <v>1100</v>
      </c>
      <c r="C71" s="121">
        <v>591</v>
      </c>
      <c r="D71" s="121">
        <v>509</v>
      </c>
      <c r="E71" s="121"/>
      <c r="F71" s="121">
        <v>307</v>
      </c>
      <c r="G71" s="121">
        <v>174</v>
      </c>
      <c r="H71" s="121">
        <v>133</v>
      </c>
      <c r="I71" s="121"/>
      <c r="J71" s="121">
        <v>293</v>
      </c>
      <c r="K71" s="121">
        <v>162</v>
      </c>
      <c r="L71" s="121">
        <v>131</v>
      </c>
      <c r="M71" s="121"/>
      <c r="N71" s="121">
        <v>122</v>
      </c>
      <c r="O71" s="121">
        <v>62</v>
      </c>
      <c r="P71" s="121">
        <v>60</v>
      </c>
      <c r="Q71" s="121"/>
      <c r="R71" s="121">
        <v>265</v>
      </c>
      <c r="S71" s="121">
        <v>142</v>
      </c>
      <c r="T71" s="121">
        <v>123</v>
      </c>
      <c r="U71" s="121"/>
      <c r="V71" s="121">
        <v>113</v>
      </c>
      <c r="W71" s="121">
        <v>51</v>
      </c>
      <c r="X71" s="121">
        <v>62</v>
      </c>
      <c r="Y71" s="121"/>
      <c r="Z71" s="121">
        <v>0</v>
      </c>
      <c r="AA71" s="121">
        <v>0</v>
      </c>
      <c r="AB71" s="121">
        <v>0</v>
      </c>
      <c r="AD71" s="110" t="s">
        <v>89</v>
      </c>
      <c r="AE71" s="105">
        <f t="shared" si="19"/>
        <v>34.203980099502488</v>
      </c>
      <c r="AF71" s="105">
        <f t="shared" si="20"/>
        <v>36.96060037523452</v>
      </c>
      <c r="AG71" s="105">
        <f t="shared" si="21"/>
        <v>31.478045763760047</v>
      </c>
      <c r="AH71" s="146"/>
      <c r="AI71" s="105">
        <f t="shared" si="22"/>
        <v>32.555673382820785</v>
      </c>
      <c r="AJ71" s="105">
        <f t="shared" si="23"/>
        <v>34.184675834970527</v>
      </c>
      <c r="AK71" s="105">
        <f t="shared" si="24"/>
        <v>30.64516129032258</v>
      </c>
      <c r="AL71" s="108"/>
      <c r="AM71" s="105">
        <f t="shared" si="25"/>
        <v>40.92178770949721</v>
      </c>
      <c r="AN71" s="105">
        <f t="shared" si="26"/>
        <v>45.50561797752809</v>
      </c>
      <c r="AO71" s="105">
        <f t="shared" si="27"/>
        <v>36.388888888888886</v>
      </c>
      <c r="AP71" s="108"/>
      <c r="AQ71" s="105">
        <f t="shared" si="28"/>
        <v>21.366024518388791</v>
      </c>
      <c r="AR71" s="105">
        <f t="shared" si="29"/>
        <v>24.031007751937985</v>
      </c>
      <c r="AS71" s="105">
        <f t="shared" si="30"/>
        <v>19.169329073482427</v>
      </c>
      <c r="AT71" s="108"/>
      <c r="AU71" s="105">
        <f t="shared" si="31"/>
        <v>46.409807355516634</v>
      </c>
      <c r="AV71" s="105">
        <f t="shared" si="32"/>
        <v>50</v>
      </c>
      <c r="AW71" s="105">
        <f t="shared" si="33"/>
        <v>42.857142857142854</v>
      </c>
      <c r="AX71" s="108"/>
      <c r="AY71" s="105">
        <f t="shared" si="34"/>
        <v>27.228915662650603</v>
      </c>
      <c r="AZ71" s="105">
        <f t="shared" si="35"/>
        <v>26.5625</v>
      </c>
      <c r="BA71" s="105">
        <f t="shared" si="36"/>
        <v>27.802690582959645</v>
      </c>
      <c r="BB71" s="146"/>
      <c r="BC71" s="105">
        <v>0</v>
      </c>
      <c r="BD71" s="105">
        <v>0</v>
      </c>
      <c r="BE71" s="105">
        <v>0</v>
      </c>
    </row>
    <row r="72" spans="1:57" ht="15" customHeight="1" x14ac:dyDescent="0.2">
      <c r="A72" s="157" t="s">
        <v>90</v>
      </c>
      <c r="B72" s="121">
        <v>5846</v>
      </c>
      <c r="C72" s="121">
        <v>2980</v>
      </c>
      <c r="D72" s="121">
        <v>2866</v>
      </c>
      <c r="E72" s="121"/>
      <c r="F72" s="121">
        <v>1802</v>
      </c>
      <c r="G72" s="121">
        <v>1003</v>
      </c>
      <c r="H72" s="121">
        <v>799</v>
      </c>
      <c r="I72" s="121"/>
      <c r="J72" s="121">
        <v>1454</v>
      </c>
      <c r="K72" s="121">
        <v>724</v>
      </c>
      <c r="L72" s="121">
        <v>730</v>
      </c>
      <c r="M72" s="121"/>
      <c r="N72" s="121">
        <v>1094</v>
      </c>
      <c r="O72" s="121">
        <v>552</v>
      </c>
      <c r="P72" s="121">
        <v>542</v>
      </c>
      <c r="Q72" s="121"/>
      <c r="R72" s="121">
        <v>1040</v>
      </c>
      <c r="S72" s="121">
        <v>511</v>
      </c>
      <c r="T72" s="121">
        <v>529</v>
      </c>
      <c r="U72" s="121"/>
      <c r="V72" s="121">
        <v>456</v>
      </c>
      <c r="W72" s="121">
        <v>190</v>
      </c>
      <c r="X72" s="121">
        <v>266</v>
      </c>
      <c r="Y72" s="121"/>
      <c r="Z72" s="121">
        <v>0</v>
      </c>
      <c r="AA72" s="121">
        <v>0</v>
      </c>
      <c r="AB72" s="121">
        <v>0</v>
      </c>
      <c r="AD72" s="157" t="s">
        <v>90</v>
      </c>
      <c r="AE72" s="105">
        <f t="shared" si="19"/>
        <v>30.721530295864209</v>
      </c>
      <c r="AF72" s="105">
        <f t="shared" si="20"/>
        <v>31.207456278144306</v>
      </c>
      <c r="AG72" s="105">
        <f t="shared" si="21"/>
        <v>30.232067510548521</v>
      </c>
      <c r="AH72" s="146"/>
      <c r="AI72" s="105">
        <f t="shared" si="22"/>
        <v>32.781517191195199</v>
      </c>
      <c r="AJ72" s="105">
        <f t="shared" si="23"/>
        <v>34.384641755227975</v>
      </c>
      <c r="AK72" s="105">
        <f t="shared" si="24"/>
        <v>30.968992248062015</v>
      </c>
      <c r="AL72" s="108"/>
      <c r="AM72" s="105">
        <f t="shared" si="25"/>
        <v>34.528615530752788</v>
      </c>
      <c r="AN72" s="105">
        <f t="shared" si="26"/>
        <v>33.863423760523851</v>
      </c>
      <c r="AO72" s="105">
        <f t="shared" si="27"/>
        <v>35.214664737095994</v>
      </c>
      <c r="AP72" s="108"/>
      <c r="AQ72" s="105">
        <f t="shared" si="28"/>
        <v>30.756255271296034</v>
      </c>
      <c r="AR72" s="105">
        <f t="shared" si="29"/>
        <v>31.87066974595843</v>
      </c>
      <c r="AS72" s="105">
        <f t="shared" si="30"/>
        <v>29.698630136986303</v>
      </c>
      <c r="AT72" s="108"/>
      <c r="AU72" s="105">
        <f t="shared" si="31"/>
        <v>32.238065716057037</v>
      </c>
      <c r="AV72" s="105">
        <f t="shared" si="32"/>
        <v>31.719428926132835</v>
      </c>
      <c r="AW72" s="105">
        <f t="shared" si="33"/>
        <v>32.755417956656345</v>
      </c>
      <c r="AX72" s="108"/>
      <c r="AY72" s="105">
        <f t="shared" si="34"/>
        <v>18.059405940594058</v>
      </c>
      <c r="AZ72" s="105">
        <f t="shared" si="35"/>
        <v>16.637478108581437</v>
      </c>
      <c r="BA72" s="105">
        <f t="shared" si="36"/>
        <v>19.233550253073027</v>
      </c>
      <c r="BB72" s="146"/>
      <c r="BC72" s="105">
        <v>0</v>
      </c>
      <c r="BD72" s="105">
        <v>0</v>
      </c>
      <c r="BE72" s="105">
        <v>0</v>
      </c>
    </row>
    <row r="73" spans="1:57" ht="15" customHeight="1" x14ac:dyDescent="0.2">
      <c r="A73" s="110" t="s">
        <v>91</v>
      </c>
      <c r="B73" s="121">
        <v>1135</v>
      </c>
      <c r="C73" s="121">
        <v>645</v>
      </c>
      <c r="D73" s="121">
        <v>490</v>
      </c>
      <c r="E73" s="121"/>
      <c r="F73" s="121">
        <v>253</v>
      </c>
      <c r="G73" s="121">
        <v>142</v>
      </c>
      <c r="H73" s="121">
        <v>111</v>
      </c>
      <c r="I73" s="121"/>
      <c r="J73" s="121">
        <v>284</v>
      </c>
      <c r="K73" s="121">
        <v>167</v>
      </c>
      <c r="L73" s="121">
        <v>117</v>
      </c>
      <c r="M73" s="121"/>
      <c r="N73" s="121">
        <v>260</v>
      </c>
      <c r="O73" s="121">
        <v>146</v>
      </c>
      <c r="P73" s="121">
        <v>114</v>
      </c>
      <c r="Q73" s="121"/>
      <c r="R73" s="121">
        <v>254</v>
      </c>
      <c r="S73" s="121">
        <v>142</v>
      </c>
      <c r="T73" s="121">
        <v>112</v>
      </c>
      <c r="U73" s="121"/>
      <c r="V73" s="121">
        <v>84</v>
      </c>
      <c r="W73" s="121">
        <v>48</v>
      </c>
      <c r="X73" s="121">
        <v>36</v>
      </c>
      <c r="Y73" s="121"/>
      <c r="Z73" s="121">
        <v>0</v>
      </c>
      <c r="AA73" s="121">
        <v>0</v>
      </c>
      <c r="AB73" s="121">
        <v>0</v>
      </c>
      <c r="AD73" s="110" t="s">
        <v>91</v>
      </c>
      <c r="AE73" s="105">
        <f t="shared" si="19"/>
        <v>22.202660406885759</v>
      </c>
      <c r="AF73" s="105">
        <f t="shared" si="20"/>
        <v>25</v>
      </c>
      <c r="AG73" s="105">
        <f t="shared" si="21"/>
        <v>19.352290679304897</v>
      </c>
      <c r="AH73" s="146"/>
      <c r="AI73" s="105">
        <f t="shared" si="22"/>
        <v>19.673405909797822</v>
      </c>
      <c r="AJ73" s="105">
        <f t="shared" si="23"/>
        <v>21.613394216133941</v>
      </c>
      <c r="AK73" s="105">
        <f t="shared" si="24"/>
        <v>17.647058823529413</v>
      </c>
      <c r="AL73" s="108"/>
      <c r="AM73" s="105">
        <f t="shared" si="25"/>
        <v>26.716839134524928</v>
      </c>
      <c r="AN73" s="105">
        <f t="shared" si="26"/>
        <v>30.035971223021583</v>
      </c>
      <c r="AO73" s="105">
        <f t="shared" si="27"/>
        <v>23.076923076923077</v>
      </c>
      <c r="AP73" s="108"/>
      <c r="AQ73" s="105">
        <f t="shared" si="28"/>
        <v>27.426160337552741</v>
      </c>
      <c r="AR73" s="105">
        <f t="shared" si="29"/>
        <v>29.258517034068138</v>
      </c>
      <c r="AS73" s="105">
        <f t="shared" si="30"/>
        <v>25.389755011135858</v>
      </c>
      <c r="AT73" s="108"/>
      <c r="AU73" s="105">
        <f t="shared" si="31"/>
        <v>24.1674595623216</v>
      </c>
      <c r="AV73" s="105">
        <f t="shared" si="32"/>
        <v>26.79245283018868</v>
      </c>
      <c r="AW73" s="105">
        <f t="shared" si="33"/>
        <v>21.497120921305182</v>
      </c>
      <c r="AX73" s="108"/>
      <c r="AY73" s="105">
        <f t="shared" si="34"/>
        <v>10.99476439790576</v>
      </c>
      <c r="AZ73" s="105">
        <f t="shared" si="35"/>
        <v>14.201183431952662</v>
      </c>
      <c r="BA73" s="105">
        <f t="shared" si="36"/>
        <v>8.4507042253521121</v>
      </c>
      <c r="BB73" s="146"/>
      <c r="BC73" s="105">
        <v>0</v>
      </c>
      <c r="BD73" s="105">
        <v>0</v>
      </c>
      <c r="BE73" s="105">
        <v>0</v>
      </c>
    </row>
    <row r="74" spans="1:57" ht="15" customHeight="1" x14ac:dyDescent="0.2">
      <c r="A74" s="110" t="s">
        <v>92</v>
      </c>
      <c r="B74" s="121">
        <v>5854</v>
      </c>
      <c r="C74" s="121">
        <v>3101</v>
      </c>
      <c r="D74" s="121">
        <v>2753</v>
      </c>
      <c r="E74" s="121"/>
      <c r="F74" s="121">
        <v>1628</v>
      </c>
      <c r="G74" s="121">
        <v>858</v>
      </c>
      <c r="H74" s="121">
        <v>770</v>
      </c>
      <c r="I74" s="121"/>
      <c r="J74" s="121">
        <v>1548</v>
      </c>
      <c r="K74" s="121">
        <v>838</v>
      </c>
      <c r="L74" s="121">
        <v>710</v>
      </c>
      <c r="M74" s="121"/>
      <c r="N74" s="121">
        <v>1033</v>
      </c>
      <c r="O74" s="121">
        <v>580</v>
      </c>
      <c r="P74" s="121">
        <v>453</v>
      </c>
      <c r="Q74" s="121"/>
      <c r="R74" s="121">
        <v>1167</v>
      </c>
      <c r="S74" s="121">
        <v>589</v>
      </c>
      <c r="T74" s="121">
        <v>578</v>
      </c>
      <c r="U74" s="121"/>
      <c r="V74" s="121">
        <v>478</v>
      </c>
      <c r="W74" s="121">
        <v>236</v>
      </c>
      <c r="X74" s="121">
        <v>242</v>
      </c>
      <c r="Y74" s="121"/>
      <c r="Z74" s="121">
        <v>0</v>
      </c>
      <c r="AA74" s="121">
        <v>0</v>
      </c>
      <c r="AB74" s="121">
        <v>0</v>
      </c>
      <c r="AD74" s="110" t="s">
        <v>92</v>
      </c>
      <c r="AE74" s="105">
        <f t="shared" si="19"/>
        <v>28.136114582332016</v>
      </c>
      <c r="AF74" s="105">
        <f t="shared" si="20"/>
        <v>29.938212010040548</v>
      </c>
      <c r="AG74" s="105">
        <f t="shared" si="21"/>
        <v>26.349540581929553</v>
      </c>
      <c r="AH74" s="146"/>
      <c r="AI74" s="105">
        <f t="shared" si="22"/>
        <v>28.783592644978782</v>
      </c>
      <c r="AJ74" s="105">
        <f t="shared" si="23"/>
        <v>29.853862212943632</v>
      </c>
      <c r="AK74" s="105">
        <f t="shared" si="24"/>
        <v>27.677929547088425</v>
      </c>
      <c r="AL74" s="108"/>
      <c r="AM74" s="105">
        <f t="shared" si="25"/>
        <v>33.506493506493506</v>
      </c>
      <c r="AN74" s="105">
        <f t="shared" si="26"/>
        <v>35.674755214985097</v>
      </c>
      <c r="AO74" s="105">
        <f t="shared" si="27"/>
        <v>31.263760457948042</v>
      </c>
      <c r="AP74" s="108"/>
      <c r="AQ74" s="105">
        <f t="shared" si="28"/>
        <v>26.298370672097761</v>
      </c>
      <c r="AR74" s="105">
        <f t="shared" si="29"/>
        <v>29.39685757729346</v>
      </c>
      <c r="AS74" s="105">
        <f t="shared" si="30"/>
        <v>23.171355498721226</v>
      </c>
      <c r="AT74" s="108"/>
      <c r="AU74" s="105">
        <f t="shared" si="31"/>
        <v>31.320450885668276</v>
      </c>
      <c r="AV74" s="105">
        <f t="shared" si="32"/>
        <v>33.071308253790008</v>
      </c>
      <c r="AW74" s="105">
        <f t="shared" si="33"/>
        <v>29.717223650385606</v>
      </c>
      <c r="AX74" s="108"/>
      <c r="AY74" s="105">
        <f t="shared" si="34"/>
        <v>16.620305980528514</v>
      </c>
      <c r="AZ74" s="105">
        <f t="shared" si="35"/>
        <v>17.089065894279507</v>
      </c>
      <c r="BA74" s="105">
        <f t="shared" si="36"/>
        <v>16.187290969899664</v>
      </c>
      <c r="BB74" s="146"/>
      <c r="BC74" s="105">
        <v>0</v>
      </c>
      <c r="BD74" s="105">
        <v>0</v>
      </c>
      <c r="BE74" s="105">
        <v>0</v>
      </c>
    </row>
    <row r="75" spans="1:57" ht="15" customHeight="1" x14ac:dyDescent="0.2">
      <c r="A75" s="110" t="s">
        <v>93</v>
      </c>
      <c r="B75" s="121">
        <v>938</v>
      </c>
      <c r="C75" s="121">
        <v>533</v>
      </c>
      <c r="D75" s="121">
        <v>405</v>
      </c>
      <c r="E75" s="121"/>
      <c r="F75" s="121">
        <v>258</v>
      </c>
      <c r="G75" s="121">
        <v>141</v>
      </c>
      <c r="H75" s="121">
        <v>117</v>
      </c>
      <c r="I75" s="121"/>
      <c r="J75" s="121">
        <v>279</v>
      </c>
      <c r="K75" s="121">
        <v>168</v>
      </c>
      <c r="L75" s="121">
        <v>111</v>
      </c>
      <c r="M75" s="121"/>
      <c r="N75" s="121">
        <v>143</v>
      </c>
      <c r="O75" s="121">
        <v>82</v>
      </c>
      <c r="P75" s="121">
        <v>61</v>
      </c>
      <c r="Q75" s="121"/>
      <c r="R75" s="121">
        <v>153</v>
      </c>
      <c r="S75" s="121">
        <v>78</v>
      </c>
      <c r="T75" s="121">
        <v>75</v>
      </c>
      <c r="U75" s="121"/>
      <c r="V75" s="121">
        <v>105</v>
      </c>
      <c r="W75" s="121">
        <v>64</v>
      </c>
      <c r="X75" s="121">
        <v>41</v>
      </c>
      <c r="Y75" s="121"/>
      <c r="Z75" s="121">
        <v>0</v>
      </c>
      <c r="AA75" s="121">
        <v>0</v>
      </c>
      <c r="AB75" s="121">
        <v>0</v>
      </c>
      <c r="AD75" s="110" t="s">
        <v>93</v>
      </c>
      <c r="AE75" s="105">
        <f t="shared" si="19"/>
        <v>31.434316353887397</v>
      </c>
      <c r="AF75" s="105">
        <f t="shared" si="20"/>
        <v>34.431524547803619</v>
      </c>
      <c r="AG75" s="105">
        <f t="shared" si="21"/>
        <v>28.203342618384404</v>
      </c>
      <c r="AH75" s="146"/>
      <c r="AI75" s="105">
        <f t="shared" si="22"/>
        <v>28.320526893523599</v>
      </c>
      <c r="AJ75" s="105">
        <f t="shared" si="23"/>
        <v>30.322580645161288</v>
      </c>
      <c r="AK75" s="105">
        <f t="shared" si="24"/>
        <v>26.23318385650224</v>
      </c>
      <c r="AL75" s="108"/>
      <c r="AM75" s="105">
        <f t="shared" si="25"/>
        <v>40.969162995594715</v>
      </c>
      <c r="AN75" s="105">
        <f t="shared" si="26"/>
        <v>43.97905759162304</v>
      </c>
      <c r="AO75" s="105">
        <f t="shared" si="27"/>
        <v>37.123745819397989</v>
      </c>
      <c r="AP75" s="108"/>
      <c r="AQ75" s="105">
        <f t="shared" si="28"/>
        <v>25.399644760213143</v>
      </c>
      <c r="AR75" s="105">
        <f t="shared" si="29"/>
        <v>28.771929824561404</v>
      </c>
      <c r="AS75" s="105">
        <f t="shared" si="30"/>
        <v>21.942446043165468</v>
      </c>
      <c r="AT75" s="108"/>
      <c r="AU75" s="105">
        <f t="shared" si="31"/>
        <v>34.075723830734965</v>
      </c>
      <c r="AV75" s="105">
        <f t="shared" si="32"/>
        <v>35.294117647058826</v>
      </c>
      <c r="AW75" s="105">
        <f t="shared" si="33"/>
        <v>32.894736842105267</v>
      </c>
      <c r="AX75" s="108"/>
      <c r="AY75" s="105">
        <f t="shared" si="34"/>
        <v>27.631578947368425</v>
      </c>
      <c r="AZ75" s="105">
        <f t="shared" si="35"/>
        <v>32.820512820512818</v>
      </c>
      <c r="BA75" s="105">
        <f t="shared" si="36"/>
        <v>22.162162162162165</v>
      </c>
      <c r="BB75" s="146"/>
      <c r="BC75" s="105">
        <v>0</v>
      </c>
      <c r="BD75" s="105">
        <v>0</v>
      </c>
      <c r="BE75" s="105">
        <v>0</v>
      </c>
    </row>
    <row r="76" spans="1:57" ht="15" customHeight="1" x14ac:dyDescent="0.2">
      <c r="A76" s="110" t="s">
        <v>94</v>
      </c>
      <c r="B76" s="121">
        <v>2194</v>
      </c>
      <c r="C76" s="121">
        <v>1107</v>
      </c>
      <c r="D76" s="121">
        <v>1087</v>
      </c>
      <c r="E76" s="121"/>
      <c r="F76" s="121">
        <v>582</v>
      </c>
      <c r="G76" s="121">
        <v>306</v>
      </c>
      <c r="H76" s="121">
        <v>276</v>
      </c>
      <c r="I76" s="121"/>
      <c r="J76" s="121">
        <v>505</v>
      </c>
      <c r="K76" s="121">
        <v>268</v>
      </c>
      <c r="L76" s="121">
        <v>237</v>
      </c>
      <c r="M76" s="121"/>
      <c r="N76" s="121">
        <v>434</v>
      </c>
      <c r="O76" s="121">
        <v>227</v>
      </c>
      <c r="P76" s="121">
        <v>207</v>
      </c>
      <c r="Q76" s="121"/>
      <c r="R76" s="121">
        <v>462</v>
      </c>
      <c r="S76" s="121">
        <v>216</v>
      </c>
      <c r="T76" s="121">
        <v>246</v>
      </c>
      <c r="U76" s="121"/>
      <c r="V76" s="121">
        <v>205</v>
      </c>
      <c r="W76" s="121">
        <v>87</v>
      </c>
      <c r="X76" s="121">
        <v>118</v>
      </c>
      <c r="Y76" s="121"/>
      <c r="Z76" s="121">
        <v>6</v>
      </c>
      <c r="AA76" s="121">
        <v>3</v>
      </c>
      <c r="AB76" s="121">
        <v>3</v>
      </c>
      <c r="AD76" s="110" t="s">
        <v>94</v>
      </c>
      <c r="AE76" s="105">
        <f t="shared" si="19"/>
        <v>35.081547809401982</v>
      </c>
      <c r="AF76" s="105">
        <f t="shared" si="20"/>
        <v>37.461928934010153</v>
      </c>
      <c r="AG76" s="105">
        <f t="shared" si="21"/>
        <v>32.949378599575631</v>
      </c>
      <c r="AH76" s="146"/>
      <c r="AI76" s="105">
        <f t="shared" si="22"/>
        <v>33.797909407665507</v>
      </c>
      <c r="AJ76" s="105">
        <f t="shared" si="23"/>
        <v>36.385255648038054</v>
      </c>
      <c r="AK76" s="105">
        <f t="shared" si="24"/>
        <v>31.328036322360951</v>
      </c>
      <c r="AL76" s="108"/>
      <c r="AM76" s="105">
        <f t="shared" si="25"/>
        <v>39.422326307572206</v>
      </c>
      <c r="AN76" s="105">
        <f t="shared" si="26"/>
        <v>40.483383685800604</v>
      </c>
      <c r="AO76" s="105">
        <f t="shared" si="27"/>
        <v>38.287560581583193</v>
      </c>
      <c r="AP76" s="108"/>
      <c r="AQ76" s="105">
        <f t="shared" si="28"/>
        <v>36.531986531986533</v>
      </c>
      <c r="AR76" s="105">
        <f t="shared" si="29"/>
        <v>41.272727272727273</v>
      </c>
      <c r="AS76" s="105">
        <f t="shared" si="30"/>
        <v>32.445141065830725</v>
      </c>
      <c r="AT76" s="108"/>
      <c r="AU76" s="105">
        <f t="shared" si="31"/>
        <v>39.930855661192737</v>
      </c>
      <c r="AV76" s="105">
        <f t="shared" si="32"/>
        <v>42.270058708414872</v>
      </c>
      <c r="AW76" s="105">
        <f t="shared" si="33"/>
        <v>38.080495356037154</v>
      </c>
      <c r="AX76" s="108"/>
      <c r="AY76" s="105">
        <f t="shared" si="34"/>
        <v>23.864959254947614</v>
      </c>
      <c r="AZ76" s="105">
        <f t="shared" si="35"/>
        <v>23.450134770889488</v>
      </c>
      <c r="BA76" s="105">
        <f t="shared" si="36"/>
        <v>24.180327868852459</v>
      </c>
      <c r="BB76" s="146"/>
      <c r="BC76" s="105">
        <v>0</v>
      </c>
      <c r="BD76" s="105">
        <v>0</v>
      </c>
      <c r="BE76" s="105">
        <v>0</v>
      </c>
    </row>
    <row r="77" spans="1:57" ht="15" customHeight="1" x14ac:dyDescent="0.2">
      <c r="A77" s="110" t="s">
        <v>95</v>
      </c>
      <c r="B77" s="121">
        <v>626</v>
      </c>
      <c r="C77" s="121">
        <v>345</v>
      </c>
      <c r="D77" s="121">
        <v>281</v>
      </c>
      <c r="E77" s="121"/>
      <c r="F77" s="121">
        <v>170</v>
      </c>
      <c r="G77" s="121">
        <v>93</v>
      </c>
      <c r="H77" s="121">
        <v>77</v>
      </c>
      <c r="I77" s="121"/>
      <c r="J77" s="121">
        <v>119</v>
      </c>
      <c r="K77" s="121">
        <v>65</v>
      </c>
      <c r="L77" s="121">
        <v>54</v>
      </c>
      <c r="M77" s="121"/>
      <c r="N77" s="121">
        <v>114</v>
      </c>
      <c r="O77" s="121">
        <v>65</v>
      </c>
      <c r="P77" s="121">
        <v>49</v>
      </c>
      <c r="Q77" s="121"/>
      <c r="R77" s="121">
        <v>145</v>
      </c>
      <c r="S77" s="121">
        <v>85</v>
      </c>
      <c r="T77" s="121">
        <v>60</v>
      </c>
      <c r="U77" s="121"/>
      <c r="V77" s="121">
        <v>78</v>
      </c>
      <c r="W77" s="121">
        <v>37</v>
      </c>
      <c r="X77" s="121">
        <v>41</v>
      </c>
      <c r="Y77" s="121"/>
      <c r="Z77" s="121">
        <v>0</v>
      </c>
      <c r="AA77" s="121">
        <v>0</v>
      </c>
      <c r="AB77" s="121">
        <v>0</v>
      </c>
      <c r="AD77" s="110" t="s">
        <v>95</v>
      </c>
      <c r="AE77" s="105">
        <f t="shared" si="19"/>
        <v>25.140562248995984</v>
      </c>
      <c r="AF77" s="105">
        <f t="shared" si="20"/>
        <v>28.654485049833887</v>
      </c>
      <c r="AG77" s="105">
        <f t="shared" si="21"/>
        <v>21.850699844479003</v>
      </c>
      <c r="AH77" s="146"/>
      <c r="AI77" s="105">
        <f t="shared" si="22"/>
        <v>28.76480541455161</v>
      </c>
      <c r="AJ77" s="105">
        <f t="shared" si="23"/>
        <v>31.958762886597935</v>
      </c>
      <c r="AK77" s="105">
        <f t="shared" si="24"/>
        <v>25.666666666666664</v>
      </c>
      <c r="AL77" s="108"/>
      <c r="AM77" s="105">
        <f t="shared" si="25"/>
        <v>27.674418604651162</v>
      </c>
      <c r="AN77" s="105">
        <f t="shared" si="26"/>
        <v>31.40096618357488</v>
      </c>
      <c r="AO77" s="105">
        <f t="shared" si="27"/>
        <v>24.215246636771301</v>
      </c>
      <c r="AP77" s="108"/>
      <c r="AQ77" s="105">
        <f t="shared" si="28"/>
        <v>24.890829694323145</v>
      </c>
      <c r="AR77" s="105">
        <f t="shared" si="29"/>
        <v>28.260869565217391</v>
      </c>
      <c r="AS77" s="105">
        <f t="shared" si="30"/>
        <v>21.491228070175438</v>
      </c>
      <c r="AT77" s="108"/>
      <c r="AU77" s="105">
        <f t="shared" si="31"/>
        <v>29.058116232464933</v>
      </c>
      <c r="AV77" s="105">
        <f t="shared" si="32"/>
        <v>35.714285714285715</v>
      </c>
      <c r="AW77" s="105">
        <f t="shared" si="33"/>
        <v>22.988505747126435</v>
      </c>
      <c r="AX77" s="108"/>
      <c r="AY77" s="105">
        <f t="shared" si="34"/>
        <v>15.234375</v>
      </c>
      <c r="AZ77" s="105">
        <f t="shared" si="35"/>
        <v>15.546218487394958</v>
      </c>
      <c r="BA77" s="105">
        <f t="shared" si="36"/>
        <v>14.963503649635038</v>
      </c>
      <c r="BB77" s="146"/>
      <c r="BC77" s="105">
        <v>0</v>
      </c>
      <c r="BD77" s="105">
        <v>0</v>
      </c>
      <c r="BE77" s="105">
        <v>0</v>
      </c>
    </row>
    <row r="78" spans="1:57" ht="15" customHeight="1" x14ac:dyDescent="0.2">
      <c r="A78" s="110" t="s">
        <v>96</v>
      </c>
      <c r="B78" s="121">
        <v>1137</v>
      </c>
      <c r="C78" s="121">
        <v>634</v>
      </c>
      <c r="D78" s="121">
        <v>503</v>
      </c>
      <c r="E78" s="121"/>
      <c r="F78" s="121">
        <v>296</v>
      </c>
      <c r="G78" s="121">
        <v>172</v>
      </c>
      <c r="H78" s="121">
        <v>124</v>
      </c>
      <c r="I78" s="121"/>
      <c r="J78" s="121">
        <v>225</v>
      </c>
      <c r="K78" s="121">
        <v>134</v>
      </c>
      <c r="L78" s="121">
        <v>91</v>
      </c>
      <c r="M78" s="121"/>
      <c r="N78" s="121">
        <v>242</v>
      </c>
      <c r="O78" s="121">
        <v>126</v>
      </c>
      <c r="P78" s="121">
        <v>116</v>
      </c>
      <c r="Q78" s="121"/>
      <c r="R78" s="121">
        <v>265</v>
      </c>
      <c r="S78" s="121">
        <v>136</v>
      </c>
      <c r="T78" s="121">
        <v>129</v>
      </c>
      <c r="U78" s="121"/>
      <c r="V78" s="121">
        <v>109</v>
      </c>
      <c r="W78" s="121">
        <v>66</v>
      </c>
      <c r="X78" s="121">
        <v>43</v>
      </c>
      <c r="Y78" s="121"/>
      <c r="Z78" s="121">
        <v>0</v>
      </c>
      <c r="AA78" s="121">
        <v>0</v>
      </c>
      <c r="AB78" s="121">
        <v>0</v>
      </c>
      <c r="AD78" s="110" t="s">
        <v>96</v>
      </c>
      <c r="AE78" s="105">
        <f t="shared" si="19"/>
        <v>29.289026275115919</v>
      </c>
      <c r="AF78" s="105">
        <f t="shared" si="20"/>
        <v>33.280839895013123</v>
      </c>
      <c r="AG78" s="105">
        <f t="shared" si="21"/>
        <v>25.442589782498736</v>
      </c>
      <c r="AH78" s="146"/>
      <c r="AI78" s="105">
        <f t="shared" si="22"/>
        <v>30.801248699271593</v>
      </c>
      <c r="AJ78" s="105">
        <f t="shared" si="23"/>
        <v>34.468937875751507</v>
      </c>
      <c r="AK78" s="105">
        <f t="shared" si="24"/>
        <v>26.839826839826841</v>
      </c>
      <c r="AL78" s="108"/>
      <c r="AM78" s="105">
        <f t="shared" si="25"/>
        <v>28.125</v>
      </c>
      <c r="AN78" s="105">
        <f t="shared" si="26"/>
        <v>33.924050632911388</v>
      </c>
      <c r="AO78" s="105">
        <f t="shared" si="27"/>
        <v>22.469135802469136</v>
      </c>
      <c r="AP78" s="108"/>
      <c r="AQ78" s="105">
        <f t="shared" si="28"/>
        <v>33.893557422969188</v>
      </c>
      <c r="AR78" s="105">
        <f t="shared" si="29"/>
        <v>36.311239193083573</v>
      </c>
      <c r="AS78" s="105">
        <f t="shared" si="30"/>
        <v>31.607629427792915</v>
      </c>
      <c r="AT78" s="108"/>
      <c r="AU78" s="105">
        <f t="shared" si="31"/>
        <v>36.959553695955371</v>
      </c>
      <c r="AV78" s="105">
        <f t="shared" si="32"/>
        <v>40.476190476190474</v>
      </c>
      <c r="AW78" s="105">
        <f t="shared" si="33"/>
        <v>33.858267716535437</v>
      </c>
      <c r="AX78" s="108"/>
      <c r="AY78" s="105">
        <f t="shared" si="34"/>
        <v>16.220238095238095</v>
      </c>
      <c r="AZ78" s="105">
        <f t="shared" si="35"/>
        <v>20.5607476635514</v>
      </c>
      <c r="BA78" s="105">
        <f t="shared" si="36"/>
        <v>12.250712250712251</v>
      </c>
      <c r="BB78" s="146"/>
      <c r="BC78" s="105">
        <v>0</v>
      </c>
      <c r="BD78" s="105">
        <v>0</v>
      </c>
      <c r="BE78" s="105">
        <v>0</v>
      </c>
    </row>
    <row r="79" spans="1:57" ht="15" customHeight="1" x14ac:dyDescent="0.2">
      <c r="A79" s="110" t="s">
        <v>97</v>
      </c>
      <c r="B79" s="121">
        <v>912</v>
      </c>
      <c r="C79" s="121">
        <v>502</v>
      </c>
      <c r="D79" s="121">
        <v>410</v>
      </c>
      <c r="E79" s="121"/>
      <c r="F79" s="121">
        <v>222</v>
      </c>
      <c r="G79" s="121">
        <v>124</v>
      </c>
      <c r="H79" s="121">
        <v>98</v>
      </c>
      <c r="I79" s="121"/>
      <c r="J79" s="121">
        <v>238</v>
      </c>
      <c r="K79" s="121">
        <v>125</v>
      </c>
      <c r="L79" s="121">
        <v>113</v>
      </c>
      <c r="M79" s="121"/>
      <c r="N79" s="121">
        <v>150</v>
      </c>
      <c r="O79" s="121">
        <v>76</v>
      </c>
      <c r="P79" s="121">
        <v>74</v>
      </c>
      <c r="Q79" s="121"/>
      <c r="R79" s="121">
        <v>180</v>
      </c>
      <c r="S79" s="121">
        <v>103</v>
      </c>
      <c r="T79" s="121">
        <v>77</v>
      </c>
      <c r="U79" s="121"/>
      <c r="V79" s="121">
        <v>122</v>
      </c>
      <c r="W79" s="121">
        <v>74</v>
      </c>
      <c r="X79" s="121">
        <v>48</v>
      </c>
      <c r="Y79" s="121"/>
      <c r="Z79" s="121">
        <v>0</v>
      </c>
      <c r="AA79" s="121">
        <v>0</v>
      </c>
      <c r="AB79" s="121">
        <v>0</v>
      </c>
      <c r="AD79" s="110" t="s">
        <v>97</v>
      </c>
      <c r="AE79" s="105">
        <f t="shared" si="19"/>
        <v>31.062670299727518</v>
      </c>
      <c r="AF79" s="105">
        <f t="shared" si="20"/>
        <v>33.896016205266712</v>
      </c>
      <c r="AG79" s="105">
        <f t="shared" si="21"/>
        <v>28.178694158075601</v>
      </c>
      <c r="AH79" s="146"/>
      <c r="AI79" s="105">
        <f t="shared" si="22"/>
        <v>32.408759124087595</v>
      </c>
      <c r="AJ79" s="105">
        <f t="shared" si="23"/>
        <v>35.632183908045981</v>
      </c>
      <c r="AK79" s="105">
        <f t="shared" si="24"/>
        <v>29.080118694362017</v>
      </c>
      <c r="AL79" s="108"/>
      <c r="AM79" s="105">
        <f t="shared" si="25"/>
        <v>38.202247191011232</v>
      </c>
      <c r="AN79" s="105">
        <f t="shared" si="26"/>
        <v>37.650602409638559</v>
      </c>
      <c r="AO79" s="105">
        <f t="shared" si="27"/>
        <v>38.831615120274918</v>
      </c>
      <c r="AP79" s="108"/>
      <c r="AQ79" s="105">
        <f t="shared" si="28"/>
        <v>28.462998102466791</v>
      </c>
      <c r="AR79" s="105">
        <f t="shared" si="29"/>
        <v>30.278884462151396</v>
      </c>
      <c r="AS79" s="105">
        <f t="shared" si="30"/>
        <v>26.811594202898554</v>
      </c>
      <c r="AT79" s="108"/>
      <c r="AU79" s="105">
        <f t="shared" si="31"/>
        <v>32.967032967032964</v>
      </c>
      <c r="AV79" s="105">
        <f t="shared" si="32"/>
        <v>35.273972602739725</v>
      </c>
      <c r="AW79" s="105">
        <f t="shared" si="33"/>
        <v>30.314960629921263</v>
      </c>
      <c r="AX79" s="108"/>
      <c r="AY79" s="105">
        <f t="shared" si="34"/>
        <v>21.981981981981981</v>
      </c>
      <c r="AZ79" s="105">
        <f t="shared" si="35"/>
        <v>28.68217054263566</v>
      </c>
      <c r="BA79" s="105">
        <f t="shared" si="36"/>
        <v>16.161616161616163</v>
      </c>
      <c r="BB79" s="146"/>
      <c r="BC79" s="105">
        <v>0</v>
      </c>
      <c r="BD79" s="105">
        <v>0</v>
      </c>
      <c r="BE79" s="105">
        <v>0</v>
      </c>
    </row>
    <row r="80" spans="1:57" ht="15" customHeight="1" x14ac:dyDescent="0.2">
      <c r="A80" s="110" t="s">
        <v>98</v>
      </c>
      <c r="B80" s="121">
        <v>2210</v>
      </c>
      <c r="C80" s="121">
        <v>1127</v>
      </c>
      <c r="D80" s="121">
        <v>1083</v>
      </c>
      <c r="E80" s="121"/>
      <c r="F80" s="121">
        <v>539</v>
      </c>
      <c r="G80" s="121">
        <v>277</v>
      </c>
      <c r="H80" s="121">
        <v>262</v>
      </c>
      <c r="I80" s="121"/>
      <c r="J80" s="121">
        <v>525</v>
      </c>
      <c r="K80" s="121">
        <v>290</v>
      </c>
      <c r="L80" s="121">
        <v>235</v>
      </c>
      <c r="M80" s="121"/>
      <c r="N80" s="121">
        <v>430</v>
      </c>
      <c r="O80" s="121">
        <v>236</v>
      </c>
      <c r="P80" s="121">
        <v>194</v>
      </c>
      <c r="Q80" s="121"/>
      <c r="R80" s="121">
        <v>488</v>
      </c>
      <c r="S80" s="121">
        <v>237</v>
      </c>
      <c r="T80" s="121">
        <v>251</v>
      </c>
      <c r="U80" s="121"/>
      <c r="V80" s="121">
        <v>228</v>
      </c>
      <c r="W80" s="121">
        <v>87</v>
      </c>
      <c r="X80" s="121">
        <v>141</v>
      </c>
      <c r="Y80" s="121"/>
      <c r="Z80" s="121">
        <v>0</v>
      </c>
      <c r="AA80" s="121">
        <v>0</v>
      </c>
      <c r="AB80" s="121">
        <v>0</v>
      </c>
      <c r="AD80" s="110" t="s">
        <v>98</v>
      </c>
      <c r="AE80" s="105">
        <f t="shared" si="19"/>
        <v>29.941742311339926</v>
      </c>
      <c r="AF80" s="105">
        <f t="shared" si="20"/>
        <v>31.175656984785615</v>
      </c>
      <c r="AG80" s="105">
        <f t="shared" si="21"/>
        <v>28.757302177376527</v>
      </c>
      <c r="AH80" s="146"/>
      <c r="AI80" s="105">
        <f t="shared" si="22"/>
        <v>25.715648854961831</v>
      </c>
      <c r="AJ80" s="105">
        <f t="shared" si="23"/>
        <v>25.839552238805968</v>
      </c>
      <c r="AK80" s="105">
        <f t="shared" si="24"/>
        <v>25.5859375</v>
      </c>
      <c r="AL80" s="108"/>
      <c r="AM80" s="105">
        <f t="shared" si="25"/>
        <v>31.287246722288437</v>
      </c>
      <c r="AN80" s="105">
        <f t="shared" si="26"/>
        <v>34.198113207547173</v>
      </c>
      <c r="AO80" s="105">
        <f t="shared" si="27"/>
        <v>28.313253012048197</v>
      </c>
      <c r="AP80" s="108"/>
      <c r="AQ80" s="105">
        <f t="shared" si="28"/>
        <v>34.4</v>
      </c>
      <c r="AR80" s="105">
        <f t="shared" si="29"/>
        <v>37.048665620094191</v>
      </c>
      <c r="AS80" s="105">
        <f t="shared" si="30"/>
        <v>31.647634584013051</v>
      </c>
      <c r="AT80" s="108"/>
      <c r="AU80" s="105">
        <f t="shared" si="31"/>
        <v>35.803374908290536</v>
      </c>
      <c r="AV80" s="105">
        <f t="shared" si="32"/>
        <v>37.559429477020601</v>
      </c>
      <c r="AW80" s="105">
        <f t="shared" si="33"/>
        <v>34.289617486338798</v>
      </c>
      <c r="AX80" s="108"/>
      <c r="AY80" s="105">
        <f t="shared" si="34"/>
        <v>23.076923076923077</v>
      </c>
      <c r="AZ80" s="105">
        <f t="shared" si="35"/>
        <v>20.47058823529412</v>
      </c>
      <c r="BA80" s="105">
        <f t="shared" si="36"/>
        <v>25.044404973357015</v>
      </c>
      <c r="BB80" s="146"/>
      <c r="BC80" s="105">
        <v>0</v>
      </c>
      <c r="BD80" s="105">
        <v>0</v>
      </c>
      <c r="BE80" s="105">
        <v>0</v>
      </c>
    </row>
    <row r="81" spans="1:58" ht="15" customHeight="1" x14ac:dyDescent="0.2">
      <c r="A81" s="110" t="s">
        <v>99</v>
      </c>
      <c r="B81" s="121">
        <v>1218</v>
      </c>
      <c r="C81" s="121">
        <v>671</v>
      </c>
      <c r="D81" s="121">
        <v>547</v>
      </c>
      <c r="E81" s="121"/>
      <c r="F81" s="121">
        <v>237</v>
      </c>
      <c r="G81" s="121">
        <v>154</v>
      </c>
      <c r="H81" s="121">
        <v>83</v>
      </c>
      <c r="I81" s="121"/>
      <c r="J81" s="121">
        <v>305</v>
      </c>
      <c r="K81" s="121">
        <v>159</v>
      </c>
      <c r="L81" s="121">
        <v>146</v>
      </c>
      <c r="M81" s="121"/>
      <c r="N81" s="121">
        <v>219</v>
      </c>
      <c r="O81" s="121">
        <v>134</v>
      </c>
      <c r="P81" s="121">
        <v>85</v>
      </c>
      <c r="Q81" s="121"/>
      <c r="R81" s="121">
        <v>267</v>
      </c>
      <c r="S81" s="121">
        <v>133</v>
      </c>
      <c r="T81" s="121">
        <v>134</v>
      </c>
      <c r="U81" s="121"/>
      <c r="V81" s="121">
        <v>190</v>
      </c>
      <c r="W81" s="121">
        <v>91</v>
      </c>
      <c r="X81" s="121">
        <v>99</v>
      </c>
      <c r="Y81" s="121"/>
      <c r="Z81" s="121">
        <v>0</v>
      </c>
      <c r="AA81" s="121">
        <v>0</v>
      </c>
      <c r="AB81" s="121">
        <v>0</v>
      </c>
      <c r="AD81" s="110" t="s">
        <v>99</v>
      </c>
      <c r="AE81" s="105">
        <f t="shared" si="19"/>
        <v>27.438612300067582</v>
      </c>
      <c r="AF81" s="105">
        <f t="shared" si="20"/>
        <v>30.779816513761464</v>
      </c>
      <c r="AG81" s="105">
        <f t="shared" si="21"/>
        <v>24.214254094732183</v>
      </c>
      <c r="AH81" s="146"/>
      <c r="AI81" s="105">
        <f t="shared" si="22"/>
        <v>21.198568872987479</v>
      </c>
      <c r="AJ81" s="105">
        <f t="shared" si="23"/>
        <v>26.970227670753065</v>
      </c>
      <c r="AK81" s="105">
        <f t="shared" si="24"/>
        <v>15.173674588665447</v>
      </c>
      <c r="AL81" s="108"/>
      <c r="AM81" s="105">
        <f t="shared" si="25"/>
        <v>29.640427599611275</v>
      </c>
      <c r="AN81" s="105">
        <f t="shared" si="26"/>
        <v>31.610337972166995</v>
      </c>
      <c r="AO81" s="105">
        <f t="shared" si="27"/>
        <v>27.756653992395435</v>
      </c>
      <c r="AP81" s="108"/>
      <c r="AQ81" s="105">
        <f t="shared" si="28"/>
        <v>27.340823970037455</v>
      </c>
      <c r="AR81" s="105">
        <f t="shared" si="29"/>
        <v>31.381733021077284</v>
      </c>
      <c r="AS81" s="105">
        <f t="shared" si="30"/>
        <v>22.727272727272727</v>
      </c>
      <c r="AT81" s="108"/>
      <c r="AU81" s="105">
        <f t="shared" si="31"/>
        <v>32.36363636363636</v>
      </c>
      <c r="AV81" s="105">
        <f t="shared" si="32"/>
        <v>34.816753926701573</v>
      </c>
      <c r="AW81" s="105">
        <f t="shared" si="33"/>
        <v>30.248306997742663</v>
      </c>
      <c r="AX81" s="108"/>
      <c r="AY81" s="105">
        <f t="shared" si="34"/>
        <v>28.528528528528529</v>
      </c>
      <c r="AZ81" s="105">
        <f t="shared" si="35"/>
        <v>30.63973063973064</v>
      </c>
      <c r="BA81" s="105">
        <f t="shared" si="36"/>
        <v>26.829268292682929</v>
      </c>
      <c r="BB81" s="146"/>
      <c r="BC81" s="105">
        <v>0</v>
      </c>
      <c r="BD81" s="105">
        <v>0</v>
      </c>
      <c r="BE81" s="105">
        <v>0</v>
      </c>
    </row>
    <row r="82" spans="1:58" ht="15" customHeight="1" x14ac:dyDescent="0.2">
      <c r="A82" s="110" t="s">
        <v>100</v>
      </c>
      <c r="B82" s="121">
        <v>263</v>
      </c>
      <c r="C82" s="121">
        <v>141</v>
      </c>
      <c r="D82" s="121">
        <v>122</v>
      </c>
      <c r="E82" s="121"/>
      <c r="F82" s="121">
        <v>62</v>
      </c>
      <c r="G82" s="121">
        <v>33</v>
      </c>
      <c r="H82" s="121">
        <v>29</v>
      </c>
      <c r="I82" s="121"/>
      <c r="J82" s="121">
        <v>67</v>
      </c>
      <c r="K82" s="121">
        <v>39</v>
      </c>
      <c r="L82" s="121">
        <v>28</v>
      </c>
      <c r="M82" s="121"/>
      <c r="N82" s="121">
        <v>50</v>
      </c>
      <c r="O82" s="121">
        <v>28</v>
      </c>
      <c r="P82" s="121">
        <v>22</v>
      </c>
      <c r="Q82" s="121"/>
      <c r="R82" s="121">
        <v>59</v>
      </c>
      <c r="S82" s="121">
        <v>29</v>
      </c>
      <c r="T82" s="121">
        <v>30</v>
      </c>
      <c r="U82" s="121"/>
      <c r="V82" s="121">
        <v>25</v>
      </c>
      <c r="W82" s="121">
        <v>12</v>
      </c>
      <c r="X82" s="121">
        <v>13</v>
      </c>
      <c r="Y82" s="121"/>
      <c r="Z82" s="121">
        <v>0</v>
      </c>
      <c r="AA82" s="121">
        <v>0</v>
      </c>
      <c r="AB82" s="121">
        <v>0</v>
      </c>
      <c r="AD82" s="110" t="s">
        <v>100</v>
      </c>
      <c r="AE82" s="105">
        <f t="shared" si="19"/>
        <v>27.597061909758658</v>
      </c>
      <c r="AF82" s="105">
        <f t="shared" si="20"/>
        <v>29.746835443037973</v>
      </c>
      <c r="AG82" s="105">
        <f t="shared" si="21"/>
        <v>25.469728601252612</v>
      </c>
      <c r="AH82" s="146"/>
      <c r="AI82" s="105">
        <f t="shared" si="22"/>
        <v>26.05042016806723</v>
      </c>
      <c r="AJ82" s="105">
        <f t="shared" si="23"/>
        <v>28.448275862068968</v>
      </c>
      <c r="AK82" s="105">
        <f t="shared" si="24"/>
        <v>23.770491803278688</v>
      </c>
      <c r="AL82" s="108"/>
      <c r="AM82" s="105">
        <f t="shared" si="25"/>
        <v>33.668341708542712</v>
      </c>
      <c r="AN82" s="105">
        <f t="shared" si="26"/>
        <v>37.5</v>
      </c>
      <c r="AO82" s="105">
        <f t="shared" si="27"/>
        <v>29.473684210526311</v>
      </c>
      <c r="AP82" s="108"/>
      <c r="AQ82" s="105">
        <f t="shared" si="28"/>
        <v>26.737967914438503</v>
      </c>
      <c r="AR82" s="105">
        <f t="shared" si="29"/>
        <v>27.450980392156865</v>
      </c>
      <c r="AS82" s="105">
        <f t="shared" si="30"/>
        <v>25.882352941176475</v>
      </c>
      <c r="AT82" s="108"/>
      <c r="AU82" s="105">
        <f t="shared" si="31"/>
        <v>32.960893854748605</v>
      </c>
      <c r="AV82" s="105">
        <f t="shared" si="32"/>
        <v>32.584269662921351</v>
      </c>
      <c r="AW82" s="105">
        <f t="shared" si="33"/>
        <v>33.333333333333329</v>
      </c>
      <c r="AX82" s="108"/>
      <c r="AY82" s="105">
        <f t="shared" si="34"/>
        <v>16.666666666666664</v>
      </c>
      <c r="AZ82" s="105">
        <f t="shared" si="35"/>
        <v>19.047619047619047</v>
      </c>
      <c r="BA82" s="105">
        <f t="shared" si="36"/>
        <v>14.942528735632186</v>
      </c>
      <c r="BB82" s="146"/>
      <c r="BC82" s="105">
        <v>0</v>
      </c>
      <c r="BD82" s="105">
        <v>0</v>
      </c>
      <c r="BE82" s="105">
        <v>0</v>
      </c>
    </row>
    <row r="83" spans="1:58" ht="15" customHeight="1" x14ac:dyDescent="0.2">
      <c r="A83" s="110" t="s">
        <v>101</v>
      </c>
      <c r="B83" s="121">
        <v>1329</v>
      </c>
      <c r="C83" s="121">
        <v>707</v>
      </c>
      <c r="D83" s="121">
        <v>622</v>
      </c>
      <c r="E83" s="121"/>
      <c r="F83" s="121">
        <v>366</v>
      </c>
      <c r="G83" s="121">
        <v>193</v>
      </c>
      <c r="H83" s="121">
        <v>173</v>
      </c>
      <c r="I83" s="121"/>
      <c r="J83" s="121">
        <v>318</v>
      </c>
      <c r="K83" s="121">
        <v>170</v>
      </c>
      <c r="L83" s="121">
        <v>148</v>
      </c>
      <c r="M83" s="121"/>
      <c r="N83" s="121">
        <v>247</v>
      </c>
      <c r="O83" s="121">
        <v>146</v>
      </c>
      <c r="P83" s="121">
        <v>101</v>
      </c>
      <c r="Q83" s="121"/>
      <c r="R83" s="121">
        <v>289</v>
      </c>
      <c r="S83" s="121">
        <v>143</v>
      </c>
      <c r="T83" s="121">
        <v>146</v>
      </c>
      <c r="U83" s="121"/>
      <c r="V83" s="121">
        <v>109</v>
      </c>
      <c r="W83" s="121">
        <v>55</v>
      </c>
      <c r="X83" s="121">
        <v>54</v>
      </c>
      <c r="Y83" s="121"/>
      <c r="Z83" s="121">
        <v>0</v>
      </c>
      <c r="AA83" s="121">
        <v>0</v>
      </c>
      <c r="AB83" s="121">
        <v>0</v>
      </c>
      <c r="AD83" s="110" t="s">
        <v>101</v>
      </c>
      <c r="AE83" s="105">
        <f t="shared" si="19"/>
        <v>32.581515077224807</v>
      </c>
      <c r="AF83" s="105">
        <f t="shared" si="20"/>
        <v>34.673859735164299</v>
      </c>
      <c r="AG83" s="105">
        <f t="shared" si="21"/>
        <v>30.490196078431374</v>
      </c>
      <c r="AH83" s="146"/>
      <c r="AI83" s="105">
        <f t="shared" si="22"/>
        <v>33.18223028105168</v>
      </c>
      <c r="AJ83" s="105">
        <f t="shared" si="23"/>
        <v>34.038800705467374</v>
      </c>
      <c r="AK83" s="105">
        <f t="shared" si="24"/>
        <v>32.276119402985074</v>
      </c>
      <c r="AL83" s="108"/>
      <c r="AM83" s="105">
        <f t="shared" si="25"/>
        <v>33.368310598111229</v>
      </c>
      <c r="AN83" s="105">
        <f t="shared" si="26"/>
        <v>33.530571992110453</v>
      </c>
      <c r="AO83" s="105">
        <f t="shared" si="27"/>
        <v>33.183856502242151</v>
      </c>
      <c r="AP83" s="108"/>
      <c r="AQ83" s="105">
        <f t="shared" si="28"/>
        <v>30.913642052565709</v>
      </c>
      <c r="AR83" s="105">
        <f t="shared" si="29"/>
        <v>36.775818639798494</v>
      </c>
      <c r="AS83" s="105">
        <f t="shared" si="30"/>
        <v>25.124378109452739</v>
      </c>
      <c r="AT83" s="108"/>
      <c r="AU83" s="105">
        <f t="shared" si="31"/>
        <v>41.823444283646886</v>
      </c>
      <c r="AV83" s="105">
        <f t="shared" si="32"/>
        <v>44.135802469135804</v>
      </c>
      <c r="AW83" s="105">
        <f t="shared" si="33"/>
        <v>39.782016348773844</v>
      </c>
      <c r="AX83" s="108"/>
      <c r="AY83" s="105">
        <f t="shared" si="34"/>
        <v>20.45028142589118</v>
      </c>
      <c r="AZ83" s="105">
        <f t="shared" si="35"/>
        <v>22.540983606557376</v>
      </c>
      <c r="BA83" s="105">
        <f t="shared" si="36"/>
        <v>18.685121107266436</v>
      </c>
      <c r="BB83" s="146"/>
      <c r="BC83" s="105">
        <v>0</v>
      </c>
      <c r="BD83" s="105">
        <v>0</v>
      </c>
      <c r="BE83" s="105">
        <v>0</v>
      </c>
    </row>
    <row r="84" spans="1:58" ht="15" customHeight="1" x14ac:dyDescent="0.2">
      <c r="A84" s="110" t="s">
        <v>102</v>
      </c>
      <c r="B84" s="121">
        <v>189</v>
      </c>
      <c r="C84" s="121">
        <v>98</v>
      </c>
      <c r="D84" s="121">
        <v>91</v>
      </c>
      <c r="E84" s="121"/>
      <c r="F84" s="121">
        <v>43</v>
      </c>
      <c r="G84" s="121">
        <v>25</v>
      </c>
      <c r="H84" s="121">
        <v>18</v>
      </c>
      <c r="I84" s="121"/>
      <c r="J84" s="121">
        <v>56</v>
      </c>
      <c r="K84" s="121">
        <v>30</v>
      </c>
      <c r="L84" s="121">
        <v>26</v>
      </c>
      <c r="M84" s="121"/>
      <c r="N84" s="121">
        <v>31</v>
      </c>
      <c r="O84" s="121">
        <v>20</v>
      </c>
      <c r="P84" s="121">
        <v>11</v>
      </c>
      <c r="Q84" s="121"/>
      <c r="R84" s="121">
        <v>34</v>
      </c>
      <c r="S84" s="121">
        <v>15</v>
      </c>
      <c r="T84" s="121">
        <v>19</v>
      </c>
      <c r="U84" s="121"/>
      <c r="V84" s="121">
        <v>25</v>
      </c>
      <c r="W84" s="121">
        <v>8</v>
      </c>
      <c r="X84" s="121">
        <v>17</v>
      </c>
      <c r="Y84" s="121"/>
      <c r="Z84" s="121">
        <v>0</v>
      </c>
      <c r="AA84" s="121">
        <v>0</v>
      </c>
      <c r="AB84" s="121">
        <v>0</v>
      </c>
      <c r="AD84" s="110" t="s">
        <v>102</v>
      </c>
      <c r="AE84" s="105">
        <f t="shared" si="19"/>
        <v>38.104838709677416</v>
      </c>
      <c r="AF84" s="105">
        <f t="shared" si="20"/>
        <v>42.79475982532751</v>
      </c>
      <c r="AG84" s="105">
        <f t="shared" si="21"/>
        <v>34.082397003745321</v>
      </c>
      <c r="AH84" s="146"/>
      <c r="AI84" s="105">
        <f t="shared" si="22"/>
        <v>31.851851851851855</v>
      </c>
      <c r="AJ84" s="105">
        <f t="shared" si="23"/>
        <v>37.313432835820898</v>
      </c>
      <c r="AK84" s="105">
        <f t="shared" si="24"/>
        <v>26.47058823529412</v>
      </c>
      <c r="AL84" s="108"/>
      <c r="AM84" s="105">
        <f t="shared" si="25"/>
        <v>44.094488188976378</v>
      </c>
      <c r="AN84" s="105">
        <f t="shared" si="26"/>
        <v>46.875</v>
      </c>
      <c r="AO84" s="105">
        <f t="shared" si="27"/>
        <v>41.269841269841265</v>
      </c>
      <c r="AP84" s="108"/>
      <c r="AQ84" s="105">
        <f t="shared" si="28"/>
        <v>37.804878048780488</v>
      </c>
      <c r="AR84" s="105">
        <f t="shared" si="29"/>
        <v>46.511627906976742</v>
      </c>
      <c r="AS84" s="105">
        <f t="shared" si="30"/>
        <v>28.205128205128204</v>
      </c>
      <c r="AT84" s="108"/>
      <c r="AU84" s="105">
        <f t="shared" si="31"/>
        <v>40.963855421686745</v>
      </c>
      <c r="AV84" s="105">
        <f t="shared" si="32"/>
        <v>42.857142857142854</v>
      </c>
      <c r="AW84" s="105">
        <f t="shared" si="33"/>
        <v>39.583333333333329</v>
      </c>
      <c r="AX84" s="108"/>
      <c r="AY84" s="105">
        <f t="shared" si="34"/>
        <v>36.231884057971016</v>
      </c>
      <c r="AZ84" s="105">
        <f t="shared" si="35"/>
        <v>40</v>
      </c>
      <c r="BA84" s="105">
        <f t="shared" si="36"/>
        <v>34.693877551020407</v>
      </c>
      <c r="BB84" s="146"/>
      <c r="BC84" s="105">
        <v>0</v>
      </c>
      <c r="BD84" s="105">
        <v>0</v>
      </c>
      <c r="BE84" s="105">
        <v>0</v>
      </c>
    </row>
    <row r="85" spans="1:58" ht="15" customHeight="1" x14ac:dyDescent="0.2">
      <c r="A85" s="110" t="s">
        <v>103</v>
      </c>
      <c r="B85" s="121">
        <v>2840</v>
      </c>
      <c r="C85" s="121">
        <v>1521</v>
      </c>
      <c r="D85" s="121">
        <v>1319</v>
      </c>
      <c r="E85" s="121"/>
      <c r="F85" s="121">
        <v>754</v>
      </c>
      <c r="G85" s="121">
        <v>444</v>
      </c>
      <c r="H85" s="121">
        <v>310</v>
      </c>
      <c r="I85" s="121"/>
      <c r="J85" s="121">
        <v>731</v>
      </c>
      <c r="K85" s="121">
        <v>383</v>
      </c>
      <c r="L85" s="121">
        <v>348</v>
      </c>
      <c r="M85" s="121"/>
      <c r="N85" s="121">
        <v>501</v>
      </c>
      <c r="O85" s="121">
        <v>252</v>
      </c>
      <c r="P85" s="121">
        <v>249</v>
      </c>
      <c r="Q85" s="121"/>
      <c r="R85" s="121">
        <v>559</v>
      </c>
      <c r="S85" s="121">
        <v>282</v>
      </c>
      <c r="T85" s="121">
        <v>277</v>
      </c>
      <c r="U85" s="121"/>
      <c r="V85" s="121">
        <v>295</v>
      </c>
      <c r="W85" s="121">
        <v>160</v>
      </c>
      <c r="X85" s="121">
        <v>135</v>
      </c>
      <c r="Y85" s="121"/>
      <c r="Z85" s="121">
        <v>0</v>
      </c>
      <c r="AA85" s="121">
        <v>0</v>
      </c>
      <c r="AB85" s="121">
        <v>0</v>
      </c>
      <c r="AD85" s="110" t="s">
        <v>103</v>
      </c>
      <c r="AE85" s="105">
        <f t="shared" si="19"/>
        <v>32.82478039759593</v>
      </c>
      <c r="AF85" s="105">
        <f t="shared" si="20"/>
        <v>35.438024231127677</v>
      </c>
      <c r="AG85" s="105">
        <f t="shared" si="21"/>
        <v>30.252293577981654</v>
      </c>
      <c r="AH85" s="146"/>
      <c r="AI85" s="105">
        <f t="shared" si="22"/>
        <v>29.814155792803483</v>
      </c>
      <c r="AJ85" s="105">
        <f t="shared" si="23"/>
        <v>33.159073935772966</v>
      </c>
      <c r="AK85" s="105">
        <f t="shared" si="24"/>
        <v>26.05042016806723</v>
      </c>
      <c r="AL85" s="108"/>
      <c r="AM85" s="105">
        <f t="shared" si="25"/>
        <v>37.777777777777779</v>
      </c>
      <c r="AN85" s="105">
        <f t="shared" si="26"/>
        <v>39.121552604698671</v>
      </c>
      <c r="AO85" s="105">
        <f t="shared" si="27"/>
        <v>36.401673640167367</v>
      </c>
      <c r="AP85" s="108"/>
      <c r="AQ85" s="105">
        <f t="shared" si="28"/>
        <v>33.113020489094517</v>
      </c>
      <c r="AR85" s="105">
        <f t="shared" si="29"/>
        <v>34.520547945205479</v>
      </c>
      <c r="AS85" s="105">
        <f t="shared" si="30"/>
        <v>31.800766283524908</v>
      </c>
      <c r="AT85" s="108"/>
      <c r="AU85" s="105">
        <f t="shared" si="31"/>
        <v>38.235294117647058</v>
      </c>
      <c r="AV85" s="105">
        <f t="shared" si="32"/>
        <v>42.598187311178251</v>
      </c>
      <c r="AW85" s="105">
        <f t="shared" si="33"/>
        <v>34.625</v>
      </c>
      <c r="AX85" s="108"/>
      <c r="AY85" s="105">
        <f t="shared" si="34"/>
        <v>24.319868095630667</v>
      </c>
      <c r="AZ85" s="105">
        <f t="shared" si="35"/>
        <v>27.491408934707906</v>
      </c>
      <c r="BA85" s="105">
        <f t="shared" si="36"/>
        <v>21.394611727416798</v>
      </c>
      <c r="BB85" s="146"/>
      <c r="BC85" s="105">
        <v>0</v>
      </c>
      <c r="BD85" s="105">
        <v>0</v>
      </c>
      <c r="BE85" s="105">
        <v>0</v>
      </c>
    </row>
    <row r="86" spans="1:58" ht="15" customHeight="1" x14ac:dyDescent="0.2">
      <c r="A86" s="110" t="s">
        <v>104</v>
      </c>
      <c r="B86" s="121">
        <v>2471</v>
      </c>
      <c r="C86" s="121">
        <v>1310</v>
      </c>
      <c r="D86" s="121">
        <v>1161</v>
      </c>
      <c r="E86" s="121"/>
      <c r="F86" s="121">
        <v>566</v>
      </c>
      <c r="G86" s="121">
        <v>330</v>
      </c>
      <c r="H86" s="121">
        <v>236</v>
      </c>
      <c r="I86" s="121"/>
      <c r="J86" s="121">
        <v>590</v>
      </c>
      <c r="K86" s="121">
        <v>322</v>
      </c>
      <c r="L86" s="121">
        <v>268</v>
      </c>
      <c r="M86" s="121"/>
      <c r="N86" s="121">
        <v>441</v>
      </c>
      <c r="O86" s="121">
        <v>245</v>
      </c>
      <c r="P86" s="121">
        <v>196</v>
      </c>
      <c r="Q86" s="121"/>
      <c r="R86" s="121">
        <v>580</v>
      </c>
      <c r="S86" s="121">
        <v>267</v>
      </c>
      <c r="T86" s="121">
        <v>313</v>
      </c>
      <c r="U86" s="121"/>
      <c r="V86" s="121">
        <v>294</v>
      </c>
      <c r="W86" s="121">
        <v>146</v>
      </c>
      <c r="X86" s="121">
        <v>148</v>
      </c>
      <c r="Y86" s="121"/>
      <c r="Z86" s="121">
        <v>0</v>
      </c>
      <c r="AA86" s="121">
        <v>0</v>
      </c>
      <c r="AB86" s="121">
        <v>0</v>
      </c>
      <c r="AD86" s="110" t="s">
        <v>104</v>
      </c>
      <c r="AE86" s="105">
        <f t="shared" si="19"/>
        <v>30.042553191489361</v>
      </c>
      <c r="AF86" s="105">
        <f t="shared" si="20"/>
        <v>32.627646326276469</v>
      </c>
      <c r="AG86" s="105">
        <f t="shared" si="21"/>
        <v>27.577197149643705</v>
      </c>
      <c r="AH86" s="146"/>
      <c r="AI86" s="105">
        <f t="shared" si="22"/>
        <v>26.399253731343286</v>
      </c>
      <c r="AJ86" s="105">
        <f t="shared" si="23"/>
        <v>29.783393501805055</v>
      </c>
      <c r="AK86" s="105">
        <f t="shared" si="24"/>
        <v>22.779922779922778</v>
      </c>
      <c r="AL86" s="108"/>
      <c r="AM86" s="105">
        <f t="shared" si="25"/>
        <v>32.240437158469945</v>
      </c>
      <c r="AN86" s="105">
        <f t="shared" si="26"/>
        <v>35.076252723311548</v>
      </c>
      <c r="AO86" s="105">
        <f t="shared" si="27"/>
        <v>29.385964912280706</v>
      </c>
      <c r="AP86" s="108"/>
      <c r="AQ86" s="105">
        <f t="shared" si="28"/>
        <v>28.323699421965319</v>
      </c>
      <c r="AR86" s="105">
        <f t="shared" si="29"/>
        <v>33.018867924528301</v>
      </c>
      <c r="AS86" s="105">
        <f t="shared" si="30"/>
        <v>24.049079754601227</v>
      </c>
      <c r="AT86" s="108"/>
      <c r="AU86" s="105">
        <f t="shared" si="31"/>
        <v>37.443511943189158</v>
      </c>
      <c r="AV86" s="105">
        <f t="shared" si="32"/>
        <v>36.525307797537621</v>
      </c>
      <c r="AW86" s="105">
        <f t="shared" si="33"/>
        <v>38.264058679706601</v>
      </c>
      <c r="AX86" s="108"/>
      <c r="AY86" s="105">
        <f t="shared" si="34"/>
        <v>26.344086021505376</v>
      </c>
      <c r="AZ86" s="105">
        <f t="shared" si="35"/>
        <v>29.141716566866265</v>
      </c>
      <c r="BA86" s="105">
        <f t="shared" si="36"/>
        <v>24.065040650406505</v>
      </c>
      <c r="BB86" s="146"/>
      <c r="BC86" s="105">
        <v>0</v>
      </c>
      <c r="BD86" s="105">
        <v>0</v>
      </c>
      <c r="BE86" s="105">
        <v>0</v>
      </c>
    </row>
    <row r="87" spans="1:58" ht="15" customHeight="1" thickBot="1" x14ac:dyDescent="0.25">
      <c r="A87" s="125" t="s">
        <v>105</v>
      </c>
      <c r="B87" s="123">
        <v>436</v>
      </c>
      <c r="C87" s="123">
        <v>240</v>
      </c>
      <c r="D87" s="123">
        <v>196</v>
      </c>
      <c r="E87" s="123"/>
      <c r="F87" s="123">
        <v>166</v>
      </c>
      <c r="G87" s="123">
        <v>85</v>
      </c>
      <c r="H87" s="123">
        <v>81</v>
      </c>
      <c r="I87" s="123"/>
      <c r="J87" s="123">
        <v>132</v>
      </c>
      <c r="K87" s="123">
        <v>72</v>
      </c>
      <c r="L87" s="123">
        <v>60</v>
      </c>
      <c r="M87" s="123"/>
      <c r="N87" s="123">
        <v>62</v>
      </c>
      <c r="O87" s="123">
        <v>33</v>
      </c>
      <c r="P87" s="123">
        <v>29</v>
      </c>
      <c r="Q87" s="123"/>
      <c r="R87" s="123">
        <v>64</v>
      </c>
      <c r="S87" s="123">
        <v>42</v>
      </c>
      <c r="T87" s="123">
        <v>22</v>
      </c>
      <c r="U87" s="123"/>
      <c r="V87" s="123">
        <v>12</v>
      </c>
      <c r="W87" s="123">
        <v>8</v>
      </c>
      <c r="X87" s="123">
        <v>4</v>
      </c>
      <c r="Y87" s="123"/>
      <c r="Z87" s="123">
        <v>0</v>
      </c>
      <c r="AA87" s="123">
        <v>0</v>
      </c>
      <c r="AB87" s="123">
        <v>0</v>
      </c>
      <c r="AD87" s="125" t="s">
        <v>105</v>
      </c>
      <c r="AE87" s="107">
        <f t="shared" si="19"/>
        <v>39.103139013452918</v>
      </c>
      <c r="AF87" s="107">
        <f t="shared" si="20"/>
        <v>39.087947882736159</v>
      </c>
      <c r="AG87" s="107">
        <f t="shared" si="21"/>
        <v>39.121756487025948</v>
      </c>
      <c r="AH87" s="159"/>
      <c r="AI87" s="107">
        <f t="shared" si="22"/>
        <v>47.02549575070821</v>
      </c>
      <c r="AJ87" s="107">
        <f t="shared" si="23"/>
        <v>43.814432989690722</v>
      </c>
      <c r="AK87" s="107">
        <f t="shared" si="24"/>
        <v>50.943396226415096</v>
      </c>
      <c r="AL87" s="103"/>
      <c r="AM87" s="107">
        <f t="shared" si="25"/>
        <v>49.811320754716981</v>
      </c>
      <c r="AN87" s="107">
        <f t="shared" si="26"/>
        <v>49.315068493150683</v>
      </c>
      <c r="AO87" s="107">
        <f t="shared" si="27"/>
        <v>50.420168067226889</v>
      </c>
      <c r="AP87" s="103"/>
      <c r="AQ87" s="107">
        <f t="shared" si="28"/>
        <v>32.124352331606218</v>
      </c>
      <c r="AR87" s="107">
        <f t="shared" si="29"/>
        <v>31.73076923076923</v>
      </c>
      <c r="AS87" s="107">
        <f t="shared" si="30"/>
        <v>32.584269662921351</v>
      </c>
      <c r="AT87" s="103"/>
      <c r="AU87" s="107">
        <f t="shared" si="31"/>
        <v>36.994219653179186</v>
      </c>
      <c r="AV87" s="107">
        <f t="shared" si="32"/>
        <v>42.424242424242422</v>
      </c>
      <c r="AW87" s="107">
        <f t="shared" si="33"/>
        <v>29.72972972972973</v>
      </c>
      <c r="AX87" s="103"/>
      <c r="AY87" s="107">
        <f t="shared" si="34"/>
        <v>9.1603053435114496</v>
      </c>
      <c r="AZ87" s="107">
        <f t="shared" si="35"/>
        <v>11.267605633802818</v>
      </c>
      <c r="BA87" s="107">
        <f t="shared" si="36"/>
        <v>6.666666666666667</v>
      </c>
      <c r="BB87" s="159"/>
      <c r="BC87" s="107">
        <v>0</v>
      </c>
      <c r="BD87" s="107">
        <v>0</v>
      </c>
      <c r="BE87" s="107">
        <v>0</v>
      </c>
    </row>
    <row r="88" spans="1:58" ht="15" customHeight="1" x14ac:dyDescent="0.2">
      <c r="A88" s="303" t="s">
        <v>260</v>
      </c>
      <c r="B88" s="303"/>
      <c r="C88" s="303"/>
      <c r="D88" s="303"/>
      <c r="E88" s="303"/>
      <c r="F88" s="303"/>
      <c r="G88" s="303"/>
      <c r="H88" s="303"/>
      <c r="I88" s="303"/>
      <c r="J88" s="303"/>
      <c r="K88" s="303"/>
      <c r="L88" s="303"/>
      <c r="M88" s="303"/>
      <c r="N88" s="303"/>
      <c r="O88" s="303"/>
      <c r="P88" s="303"/>
      <c r="Q88" s="303"/>
      <c r="R88" s="303"/>
      <c r="S88" s="303"/>
      <c r="T88" s="303"/>
      <c r="U88" s="303"/>
      <c r="V88" s="303"/>
      <c r="W88" s="303"/>
      <c r="X88" s="303"/>
      <c r="Y88" s="303"/>
      <c r="Z88" s="303"/>
      <c r="AA88" s="303"/>
      <c r="AB88" s="303"/>
      <c r="AD88" s="303" t="s">
        <v>260</v>
      </c>
      <c r="AE88" s="303"/>
      <c r="AF88" s="303"/>
      <c r="AG88" s="303"/>
      <c r="AH88" s="303"/>
      <c r="AI88" s="303"/>
      <c r="AJ88" s="303"/>
      <c r="AK88" s="303"/>
      <c r="AL88" s="303"/>
      <c r="AM88" s="303"/>
      <c r="AN88" s="303"/>
      <c r="AO88" s="303"/>
      <c r="AP88" s="303"/>
      <c r="AQ88" s="303"/>
      <c r="AR88" s="303"/>
      <c r="AS88" s="303"/>
      <c r="AT88" s="303"/>
      <c r="AU88" s="303"/>
      <c r="AV88" s="303"/>
      <c r="AW88" s="303"/>
      <c r="AX88" s="303"/>
      <c r="AY88" s="303"/>
      <c r="AZ88" s="303"/>
      <c r="BA88" s="303"/>
      <c r="BB88" s="303"/>
      <c r="BC88" s="303"/>
      <c r="BD88" s="303"/>
      <c r="BE88" s="303"/>
    </row>
    <row r="89" spans="1:58" ht="15" customHeight="1" x14ac:dyDescent="0.2">
      <c r="A89" s="304" t="s">
        <v>243</v>
      </c>
      <c r="B89" s="304"/>
      <c r="C89" s="304"/>
      <c r="D89" s="304"/>
      <c r="E89" s="304"/>
      <c r="F89" s="304"/>
      <c r="G89" s="304"/>
      <c r="H89" s="304"/>
      <c r="I89" s="304"/>
      <c r="J89" s="304"/>
      <c r="K89" s="304"/>
      <c r="L89" s="304"/>
      <c r="M89" s="304"/>
      <c r="N89" s="304"/>
      <c r="O89" s="304"/>
      <c r="P89" s="304"/>
      <c r="Q89" s="304"/>
      <c r="R89" s="304"/>
      <c r="S89" s="304"/>
      <c r="T89" s="304"/>
      <c r="U89" s="304"/>
      <c r="V89" s="304"/>
      <c r="W89" s="304"/>
      <c r="X89" s="304"/>
      <c r="Y89" s="304"/>
      <c r="Z89" s="304"/>
      <c r="AA89" s="304"/>
      <c r="AB89" s="304"/>
      <c r="AD89" s="304" t="s">
        <v>243</v>
      </c>
      <c r="AE89" s="304"/>
      <c r="AF89" s="304"/>
      <c r="AG89" s="304"/>
      <c r="AH89" s="304"/>
      <c r="AI89" s="304"/>
      <c r="AJ89" s="304"/>
      <c r="AK89" s="304"/>
      <c r="AL89" s="304"/>
      <c r="AM89" s="304"/>
      <c r="AN89" s="304"/>
      <c r="AO89" s="304"/>
      <c r="AP89" s="304"/>
      <c r="AQ89" s="304"/>
      <c r="AR89" s="304"/>
      <c r="AS89" s="304"/>
      <c r="AT89" s="304"/>
      <c r="AU89" s="304"/>
      <c r="AV89" s="304"/>
      <c r="AW89" s="304"/>
      <c r="AX89" s="304"/>
      <c r="AY89" s="304"/>
      <c r="AZ89" s="304"/>
      <c r="BA89" s="304"/>
      <c r="BB89" s="304"/>
      <c r="BC89" s="304"/>
      <c r="BD89" s="304"/>
      <c r="BE89" s="304"/>
    </row>
    <row r="96" spans="1:58" ht="15" customHeight="1" x14ac:dyDescent="0.2">
      <c r="A96" s="311" t="s">
        <v>309</v>
      </c>
      <c r="B96" s="311"/>
      <c r="C96" s="311"/>
      <c r="D96" s="311"/>
      <c r="E96" s="311"/>
      <c r="F96" s="311"/>
      <c r="G96" s="311"/>
      <c r="H96" s="311"/>
      <c r="I96" s="311"/>
      <c r="J96" s="311"/>
      <c r="K96" s="311"/>
      <c r="L96" s="311"/>
      <c r="M96" s="311"/>
      <c r="N96" s="311"/>
      <c r="O96" s="311"/>
      <c r="P96" s="311"/>
      <c r="Q96" s="311"/>
      <c r="R96" s="311"/>
      <c r="S96" s="311"/>
      <c r="T96" s="311"/>
      <c r="U96" s="311"/>
      <c r="V96" s="311"/>
      <c r="W96" s="311"/>
      <c r="X96" s="311"/>
      <c r="Y96" s="311"/>
      <c r="Z96" s="311"/>
      <c r="AA96" s="311"/>
      <c r="AB96" s="311"/>
      <c r="AD96" s="311" t="s">
        <v>308</v>
      </c>
      <c r="AE96" s="311"/>
      <c r="AF96" s="311"/>
      <c r="AG96" s="311"/>
      <c r="AH96" s="311"/>
      <c r="AI96" s="311"/>
      <c r="AJ96" s="311"/>
      <c r="AK96" s="311"/>
      <c r="AL96" s="311"/>
      <c r="AM96" s="311"/>
      <c r="AN96" s="311"/>
      <c r="AO96" s="311"/>
      <c r="AP96" s="311"/>
      <c r="AQ96" s="311"/>
      <c r="AR96" s="311"/>
      <c r="AS96" s="311"/>
      <c r="AT96" s="311"/>
      <c r="AU96" s="311"/>
      <c r="AV96" s="311"/>
      <c r="AW96" s="311"/>
      <c r="AX96" s="311"/>
      <c r="AY96" s="311"/>
      <c r="AZ96" s="311"/>
      <c r="BA96" s="311"/>
      <c r="BB96" s="311"/>
      <c r="BC96" s="311"/>
      <c r="BD96" s="311"/>
      <c r="BE96" s="311"/>
      <c r="BF96" s="104"/>
    </row>
    <row r="97" spans="1:58" ht="15" customHeight="1" x14ac:dyDescent="0.2">
      <c r="A97" s="312" t="s">
        <v>152</v>
      </c>
      <c r="B97" s="312"/>
      <c r="C97" s="312"/>
      <c r="D97" s="312"/>
      <c r="E97" s="312"/>
      <c r="F97" s="312"/>
      <c r="G97" s="312"/>
      <c r="H97" s="312"/>
      <c r="I97" s="312"/>
      <c r="J97" s="312"/>
      <c r="K97" s="312"/>
      <c r="L97" s="312"/>
      <c r="M97" s="312"/>
      <c r="N97" s="312"/>
      <c r="O97" s="312"/>
      <c r="P97" s="312"/>
      <c r="Q97" s="312"/>
      <c r="R97" s="312"/>
      <c r="S97" s="312"/>
      <c r="T97" s="312"/>
      <c r="U97" s="312"/>
      <c r="V97" s="312"/>
      <c r="W97" s="312"/>
      <c r="X97" s="312"/>
      <c r="Y97" s="312"/>
      <c r="Z97" s="312"/>
      <c r="AA97" s="312"/>
      <c r="AB97" s="312"/>
      <c r="AD97" s="312" t="s">
        <v>153</v>
      </c>
      <c r="AE97" s="312"/>
      <c r="AF97" s="312"/>
      <c r="AG97" s="312"/>
      <c r="AH97" s="312"/>
      <c r="AI97" s="312"/>
      <c r="AJ97" s="312"/>
      <c r="AK97" s="312"/>
      <c r="AL97" s="312"/>
      <c r="AM97" s="312"/>
      <c r="AN97" s="312"/>
      <c r="AO97" s="312"/>
      <c r="AP97" s="312"/>
      <c r="AQ97" s="312"/>
      <c r="AR97" s="312"/>
      <c r="AS97" s="312"/>
      <c r="AT97" s="312"/>
      <c r="AU97" s="312"/>
      <c r="AV97" s="312"/>
      <c r="AW97" s="312"/>
      <c r="AX97" s="312"/>
      <c r="AY97" s="312"/>
      <c r="AZ97" s="312"/>
      <c r="BA97" s="312"/>
      <c r="BB97" s="312"/>
      <c r="BC97" s="312"/>
      <c r="BD97" s="312"/>
      <c r="BE97" s="312"/>
      <c r="BF97" s="104"/>
    </row>
    <row r="98" spans="1:58" ht="15" customHeight="1" x14ac:dyDescent="0.2">
      <c r="A98" s="307" t="s">
        <v>257</v>
      </c>
      <c r="B98" s="307"/>
      <c r="C98" s="307"/>
      <c r="D98" s="307"/>
      <c r="E98" s="307"/>
      <c r="F98" s="307"/>
      <c r="G98" s="307"/>
      <c r="H98" s="307"/>
      <c r="I98" s="307"/>
      <c r="J98" s="307"/>
      <c r="K98" s="307"/>
      <c r="L98" s="307"/>
      <c r="M98" s="307"/>
      <c r="N98" s="307"/>
      <c r="O98" s="307"/>
      <c r="P98" s="307"/>
      <c r="Q98" s="307"/>
      <c r="R98" s="307"/>
      <c r="S98" s="307"/>
      <c r="T98" s="307"/>
      <c r="U98" s="307"/>
      <c r="V98" s="307"/>
      <c r="W98" s="307"/>
      <c r="X98" s="307"/>
      <c r="Y98" s="307"/>
      <c r="Z98" s="307"/>
      <c r="AA98" s="307"/>
      <c r="AB98" s="307"/>
      <c r="AD98" s="307" t="s">
        <v>257</v>
      </c>
      <c r="AE98" s="307"/>
      <c r="AF98" s="307"/>
      <c r="AG98" s="307"/>
      <c r="AH98" s="307"/>
      <c r="AI98" s="307"/>
      <c r="AJ98" s="307"/>
      <c r="AK98" s="307"/>
      <c r="AL98" s="307"/>
      <c r="AM98" s="307"/>
      <c r="AN98" s="307"/>
      <c r="AO98" s="307"/>
      <c r="AP98" s="307"/>
      <c r="AQ98" s="307"/>
      <c r="AR98" s="307"/>
      <c r="AS98" s="307"/>
      <c r="AT98" s="307"/>
      <c r="AU98" s="307"/>
      <c r="AV98" s="307"/>
      <c r="AW98" s="307"/>
      <c r="AX98" s="307"/>
      <c r="AY98" s="307"/>
      <c r="AZ98" s="307"/>
      <c r="BA98" s="307"/>
      <c r="BB98" s="307"/>
      <c r="BC98" s="307"/>
      <c r="BD98" s="307"/>
      <c r="BE98" s="307"/>
      <c r="BF98" s="104"/>
    </row>
    <row r="99" spans="1:58" ht="15" customHeight="1" x14ac:dyDescent="0.2">
      <c r="A99" s="307" t="s">
        <v>268</v>
      </c>
      <c r="B99" s="307"/>
      <c r="C99" s="307"/>
      <c r="D99" s="307"/>
      <c r="E99" s="307"/>
      <c r="F99" s="307"/>
      <c r="G99" s="307"/>
      <c r="H99" s="307"/>
      <c r="I99" s="307"/>
      <c r="J99" s="307"/>
      <c r="K99" s="307"/>
      <c r="L99" s="307"/>
      <c r="M99" s="307"/>
      <c r="N99" s="307"/>
      <c r="O99" s="307"/>
      <c r="P99" s="307"/>
      <c r="Q99" s="307"/>
      <c r="R99" s="307"/>
      <c r="S99" s="307"/>
      <c r="T99" s="307"/>
      <c r="U99" s="307"/>
      <c r="V99" s="307"/>
      <c r="W99" s="307"/>
      <c r="X99" s="307"/>
      <c r="Y99" s="307"/>
      <c r="Z99" s="307"/>
      <c r="AA99" s="307"/>
      <c r="AB99" s="307"/>
      <c r="AD99" s="307" t="s">
        <v>268</v>
      </c>
      <c r="AE99" s="307"/>
      <c r="AF99" s="307"/>
      <c r="AG99" s="307"/>
      <c r="AH99" s="307"/>
      <c r="AI99" s="307"/>
      <c r="AJ99" s="307"/>
      <c r="AK99" s="307"/>
      <c r="AL99" s="307"/>
      <c r="AM99" s="307"/>
      <c r="AN99" s="307"/>
      <c r="AO99" s="307"/>
      <c r="AP99" s="307"/>
      <c r="AQ99" s="307"/>
      <c r="AR99" s="307"/>
      <c r="AS99" s="307"/>
      <c r="AT99" s="307"/>
      <c r="AU99" s="307"/>
      <c r="AV99" s="307"/>
      <c r="AW99" s="307"/>
      <c r="AX99" s="307"/>
      <c r="AY99" s="307"/>
      <c r="AZ99" s="307"/>
      <c r="BA99" s="307"/>
      <c r="BB99" s="307"/>
      <c r="BC99" s="307"/>
      <c r="BD99" s="307"/>
      <c r="BE99" s="307"/>
      <c r="BF99" s="104"/>
    </row>
    <row r="100" spans="1:58" ht="15" customHeight="1" x14ac:dyDescent="0.2">
      <c r="A100" s="307" t="s">
        <v>250</v>
      </c>
      <c r="B100" s="307"/>
      <c r="C100" s="307"/>
      <c r="D100" s="307"/>
      <c r="E100" s="307"/>
      <c r="F100" s="307"/>
      <c r="G100" s="307"/>
      <c r="H100" s="307"/>
      <c r="I100" s="307"/>
      <c r="J100" s="307"/>
      <c r="K100" s="307"/>
      <c r="L100" s="307"/>
      <c r="M100" s="307"/>
      <c r="N100" s="307"/>
      <c r="O100" s="307"/>
      <c r="P100" s="307"/>
      <c r="Q100" s="307"/>
      <c r="R100" s="307"/>
      <c r="S100" s="307"/>
      <c r="T100" s="307"/>
      <c r="U100" s="307"/>
      <c r="V100" s="307"/>
      <c r="W100" s="307"/>
      <c r="X100" s="307"/>
      <c r="Y100" s="307"/>
      <c r="Z100" s="307"/>
      <c r="AA100" s="307"/>
      <c r="AB100" s="307"/>
      <c r="AD100" s="307" t="s">
        <v>250</v>
      </c>
      <c r="AE100" s="307"/>
      <c r="AF100" s="307"/>
      <c r="AG100" s="307"/>
      <c r="AH100" s="307"/>
      <c r="AI100" s="307"/>
      <c r="AJ100" s="307"/>
      <c r="AK100" s="307"/>
      <c r="AL100" s="307"/>
      <c r="AM100" s="307"/>
      <c r="AN100" s="307"/>
      <c r="AO100" s="307"/>
      <c r="AP100" s="307"/>
      <c r="AQ100" s="307"/>
      <c r="AR100" s="307"/>
      <c r="AS100" s="307"/>
      <c r="AT100" s="307"/>
      <c r="AU100" s="307"/>
      <c r="AV100" s="307"/>
      <c r="AW100" s="307"/>
      <c r="AX100" s="307"/>
      <c r="AY100" s="307"/>
      <c r="AZ100" s="307"/>
      <c r="BA100" s="307"/>
      <c r="BB100" s="307"/>
      <c r="BC100" s="307"/>
      <c r="BD100" s="307"/>
      <c r="BE100" s="307"/>
      <c r="BF100" s="104"/>
    </row>
    <row r="101" spans="1:58" ht="15" customHeight="1" x14ac:dyDescent="0.2">
      <c r="A101" s="307" t="s">
        <v>259</v>
      </c>
      <c r="B101" s="307"/>
      <c r="C101" s="307"/>
      <c r="D101" s="307"/>
      <c r="E101" s="307"/>
      <c r="F101" s="307"/>
      <c r="G101" s="307"/>
      <c r="H101" s="307"/>
      <c r="I101" s="307"/>
      <c r="J101" s="307"/>
      <c r="K101" s="307"/>
      <c r="L101" s="307"/>
      <c r="M101" s="307"/>
      <c r="N101" s="307"/>
      <c r="O101" s="307"/>
      <c r="P101" s="307"/>
      <c r="Q101" s="307"/>
      <c r="R101" s="307"/>
      <c r="S101" s="307"/>
      <c r="T101" s="307"/>
      <c r="U101" s="307"/>
      <c r="V101" s="307"/>
      <c r="W101" s="307"/>
      <c r="X101" s="307"/>
      <c r="Y101" s="307"/>
      <c r="Z101" s="307"/>
      <c r="AA101" s="307"/>
      <c r="AB101" s="307"/>
      <c r="AD101" s="307" t="s">
        <v>259</v>
      </c>
      <c r="AE101" s="307"/>
      <c r="AF101" s="307"/>
      <c r="AG101" s="307"/>
      <c r="AH101" s="307"/>
      <c r="AI101" s="307"/>
      <c r="AJ101" s="307"/>
      <c r="AK101" s="307"/>
      <c r="AL101" s="307"/>
      <c r="AM101" s="307"/>
      <c r="AN101" s="307"/>
      <c r="AO101" s="307"/>
      <c r="AP101" s="307"/>
      <c r="AQ101" s="307"/>
      <c r="AR101" s="307"/>
      <c r="AS101" s="307"/>
      <c r="AT101" s="307"/>
      <c r="AU101" s="307"/>
      <c r="AV101" s="307"/>
      <c r="AW101" s="307"/>
      <c r="AX101" s="307"/>
      <c r="AY101" s="307"/>
      <c r="AZ101" s="307"/>
      <c r="BA101" s="307"/>
      <c r="BB101" s="307"/>
      <c r="BC101" s="307"/>
      <c r="BD101" s="307"/>
      <c r="BE101" s="307"/>
      <c r="BF101" s="104"/>
    </row>
    <row r="102" spans="1:58" ht="15" customHeight="1" thickBot="1" x14ac:dyDescent="0.25">
      <c r="A102" s="102"/>
      <c r="B102" s="145"/>
      <c r="C102" s="102"/>
      <c r="D102" s="102"/>
      <c r="E102" s="102"/>
      <c r="F102" s="103"/>
      <c r="G102" s="102"/>
      <c r="H102" s="102"/>
      <c r="I102" s="102"/>
      <c r="J102" s="102"/>
      <c r="K102" s="102"/>
      <c r="L102" s="102"/>
      <c r="M102" s="102"/>
      <c r="N102" s="102"/>
      <c r="O102" s="102"/>
      <c r="P102" s="102"/>
      <c r="Q102" s="102"/>
      <c r="R102" s="102"/>
      <c r="S102" s="102"/>
      <c r="T102" s="102"/>
      <c r="U102" s="102"/>
      <c r="V102" s="102"/>
      <c r="W102" s="102"/>
      <c r="X102" s="102"/>
      <c r="Y102" s="102"/>
      <c r="Z102" s="102"/>
      <c r="AA102" s="102"/>
      <c r="AB102" s="102"/>
      <c r="AD102" s="102"/>
      <c r="AE102" s="145"/>
      <c r="AF102" s="102"/>
      <c r="AG102" s="102"/>
      <c r="AH102" s="102"/>
      <c r="AI102" s="103"/>
      <c r="AJ102" s="102"/>
      <c r="AK102" s="102"/>
      <c r="AL102" s="102"/>
      <c r="AM102" s="102"/>
      <c r="AN102" s="102"/>
      <c r="AO102" s="102"/>
      <c r="AP102" s="102"/>
      <c r="AQ102" s="102"/>
      <c r="AR102" s="102"/>
      <c r="AS102" s="102"/>
      <c r="AT102" s="102"/>
      <c r="AU102" s="102"/>
      <c r="AV102" s="102"/>
      <c r="AW102" s="102"/>
      <c r="AX102" s="102"/>
      <c r="AY102" s="102"/>
      <c r="AZ102" s="102"/>
      <c r="BA102" s="102"/>
      <c r="BB102" s="102"/>
      <c r="BC102" s="102"/>
      <c r="BD102" s="102"/>
      <c r="BE102" s="102"/>
      <c r="BF102" s="104"/>
    </row>
    <row r="103" spans="1:58" ht="15" customHeight="1" x14ac:dyDescent="0.2">
      <c r="A103" s="309" t="s">
        <v>264</v>
      </c>
      <c r="B103" s="302" t="s">
        <v>19</v>
      </c>
      <c r="C103" s="302"/>
      <c r="D103" s="302"/>
      <c r="E103" s="111"/>
      <c r="F103" s="302" t="s">
        <v>116</v>
      </c>
      <c r="G103" s="302"/>
      <c r="H103" s="302"/>
      <c r="I103" s="111"/>
      <c r="J103" s="302" t="s">
        <v>117</v>
      </c>
      <c r="K103" s="302"/>
      <c r="L103" s="302"/>
      <c r="M103" s="111"/>
      <c r="N103" s="302" t="s">
        <v>118</v>
      </c>
      <c r="O103" s="302"/>
      <c r="P103" s="302"/>
      <c r="Q103" s="111"/>
      <c r="R103" s="302" t="s">
        <v>119</v>
      </c>
      <c r="S103" s="302"/>
      <c r="T103" s="302"/>
      <c r="U103" s="111"/>
      <c r="V103" s="302" t="s">
        <v>120</v>
      </c>
      <c r="W103" s="302"/>
      <c r="X103" s="302"/>
      <c r="Y103" s="111"/>
      <c r="Z103" s="302" t="s">
        <v>121</v>
      </c>
      <c r="AA103" s="302"/>
      <c r="AB103" s="302"/>
      <c r="AD103" s="309" t="s">
        <v>264</v>
      </c>
      <c r="AE103" s="302" t="s">
        <v>19</v>
      </c>
      <c r="AF103" s="302"/>
      <c r="AG103" s="302"/>
      <c r="AH103" s="111"/>
      <c r="AI103" s="302" t="s">
        <v>116</v>
      </c>
      <c r="AJ103" s="302"/>
      <c r="AK103" s="302"/>
      <c r="AL103" s="111"/>
      <c r="AM103" s="302" t="s">
        <v>117</v>
      </c>
      <c r="AN103" s="302"/>
      <c r="AO103" s="302"/>
      <c r="AP103" s="111"/>
      <c r="AQ103" s="302" t="s">
        <v>118</v>
      </c>
      <c r="AR103" s="302"/>
      <c r="AS103" s="302"/>
      <c r="AT103" s="111"/>
      <c r="AU103" s="302" t="s">
        <v>119</v>
      </c>
      <c r="AV103" s="302"/>
      <c r="AW103" s="302"/>
      <c r="AX103" s="111"/>
      <c r="AY103" s="302" t="s">
        <v>120</v>
      </c>
      <c r="AZ103" s="302"/>
      <c r="BA103" s="302"/>
      <c r="BB103" s="111"/>
      <c r="BC103" s="302" t="s">
        <v>121</v>
      </c>
      <c r="BD103" s="302"/>
      <c r="BE103" s="302"/>
      <c r="BF103" s="104"/>
    </row>
    <row r="104" spans="1:58" ht="15" customHeight="1" thickBot="1" x14ac:dyDescent="0.25">
      <c r="A104" s="310"/>
      <c r="B104" s="112" t="s">
        <v>70</v>
      </c>
      <c r="C104" s="112" t="s">
        <v>71</v>
      </c>
      <c r="D104" s="112" t="s">
        <v>72</v>
      </c>
      <c r="E104" s="113"/>
      <c r="F104" s="112" t="s">
        <v>70</v>
      </c>
      <c r="G104" s="112" t="s">
        <v>71</v>
      </c>
      <c r="H104" s="112" t="s">
        <v>72</v>
      </c>
      <c r="I104" s="113"/>
      <c r="J104" s="112" t="s">
        <v>70</v>
      </c>
      <c r="K104" s="112" t="s">
        <v>71</v>
      </c>
      <c r="L104" s="112" t="s">
        <v>72</v>
      </c>
      <c r="M104" s="113"/>
      <c r="N104" s="112" t="s">
        <v>70</v>
      </c>
      <c r="O104" s="112" t="s">
        <v>71</v>
      </c>
      <c r="P104" s="112" t="s">
        <v>72</v>
      </c>
      <c r="Q104" s="113"/>
      <c r="R104" s="112" t="s">
        <v>70</v>
      </c>
      <c r="S104" s="112" t="s">
        <v>71</v>
      </c>
      <c r="T104" s="112" t="s">
        <v>72</v>
      </c>
      <c r="U104" s="113"/>
      <c r="V104" s="112" t="s">
        <v>70</v>
      </c>
      <c r="W104" s="112" t="s">
        <v>71</v>
      </c>
      <c r="X104" s="112" t="s">
        <v>72</v>
      </c>
      <c r="Y104" s="113"/>
      <c r="Z104" s="112" t="s">
        <v>70</v>
      </c>
      <c r="AA104" s="112" t="s">
        <v>71</v>
      </c>
      <c r="AB104" s="112" t="s">
        <v>72</v>
      </c>
      <c r="AD104" s="310"/>
      <c r="AE104" s="112" t="s">
        <v>70</v>
      </c>
      <c r="AF104" s="112" t="s">
        <v>71</v>
      </c>
      <c r="AG104" s="112" t="s">
        <v>72</v>
      </c>
      <c r="AH104" s="113"/>
      <c r="AI104" s="112" t="s">
        <v>70</v>
      </c>
      <c r="AJ104" s="112" t="s">
        <v>71</v>
      </c>
      <c r="AK104" s="112" t="s">
        <v>72</v>
      </c>
      <c r="AL104" s="113"/>
      <c r="AM104" s="112" t="s">
        <v>70</v>
      </c>
      <c r="AN104" s="112" t="s">
        <v>71</v>
      </c>
      <c r="AO104" s="112" t="s">
        <v>72</v>
      </c>
      <c r="AP104" s="113"/>
      <c r="AQ104" s="112" t="s">
        <v>70</v>
      </c>
      <c r="AR104" s="112" t="s">
        <v>71</v>
      </c>
      <c r="AS104" s="112" t="s">
        <v>72</v>
      </c>
      <c r="AT104" s="113"/>
      <c r="AU104" s="112" t="s">
        <v>70</v>
      </c>
      <c r="AV104" s="112" t="s">
        <v>71</v>
      </c>
      <c r="AW104" s="112" t="s">
        <v>72</v>
      </c>
      <c r="AX104" s="113"/>
      <c r="AY104" s="112" t="s">
        <v>70</v>
      </c>
      <c r="AZ104" s="112" t="s">
        <v>71</v>
      </c>
      <c r="BA104" s="112" t="s">
        <v>72</v>
      </c>
      <c r="BB104" s="113"/>
      <c r="BC104" s="112" t="s">
        <v>70</v>
      </c>
      <c r="BD104" s="112" t="s">
        <v>71</v>
      </c>
      <c r="BE104" s="112" t="s">
        <v>72</v>
      </c>
      <c r="BF104" s="104"/>
    </row>
    <row r="105" spans="1:58" ht="15" customHeight="1" x14ac:dyDescent="0.2">
      <c r="A105" s="106"/>
      <c r="B105" s="100"/>
      <c r="C105" s="100"/>
      <c r="D105" s="100"/>
      <c r="E105" s="101"/>
      <c r="F105" s="100"/>
      <c r="G105" s="100"/>
      <c r="H105" s="100"/>
      <c r="I105" s="101"/>
      <c r="J105" s="100"/>
      <c r="K105" s="100"/>
      <c r="L105" s="100"/>
      <c r="M105" s="101"/>
      <c r="N105" s="100"/>
      <c r="O105" s="100"/>
      <c r="P105" s="100"/>
      <c r="Q105" s="101"/>
      <c r="R105" s="100"/>
      <c r="S105" s="100"/>
      <c r="T105" s="100"/>
      <c r="U105" s="101"/>
      <c r="V105" s="100"/>
      <c r="W105" s="100"/>
      <c r="X105" s="100"/>
      <c r="Y105" s="101"/>
      <c r="Z105" s="100"/>
      <c r="AA105" s="100"/>
      <c r="AB105" s="100"/>
      <c r="AD105" s="106"/>
      <c r="AE105" s="100"/>
      <c r="AF105" s="100"/>
      <c r="AG105" s="100"/>
      <c r="AH105" s="101"/>
      <c r="AI105" s="100"/>
      <c r="AJ105" s="100"/>
      <c r="AK105" s="100"/>
      <c r="AL105" s="101"/>
      <c r="AM105" s="100"/>
      <c r="AN105" s="100"/>
      <c r="AO105" s="100"/>
      <c r="AP105" s="101"/>
      <c r="AQ105" s="100"/>
      <c r="AR105" s="100"/>
      <c r="AS105" s="100"/>
      <c r="AT105" s="101"/>
      <c r="AU105" s="100"/>
      <c r="AV105" s="100"/>
      <c r="AW105" s="100"/>
      <c r="AX105" s="101"/>
      <c r="AY105" s="100"/>
      <c r="AZ105" s="100"/>
      <c r="BA105" s="100"/>
      <c r="BB105" s="101"/>
      <c r="BC105" s="100"/>
      <c r="BD105" s="100"/>
      <c r="BE105" s="100"/>
      <c r="BF105" s="104"/>
    </row>
    <row r="106" spans="1:58" ht="15" customHeight="1" x14ac:dyDescent="0.25">
      <c r="A106" s="154" t="s">
        <v>266</v>
      </c>
      <c r="B106" s="156">
        <f>+F106+J106+N106+R106+V106+Z106</f>
        <v>23549</v>
      </c>
      <c r="C106" s="156">
        <f>+G106+K106+O106+S106+W106+AA106</f>
        <v>13925</v>
      </c>
      <c r="D106" s="156">
        <f>+H106+L106+P106+T106+X106+AB106</f>
        <v>9624</v>
      </c>
      <c r="E106" s="156"/>
      <c r="F106" s="156">
        <f>SUM(F108:F134)</f>
        <v>8742</v>
      </c>
      <c r="G106" s="156">
        <f>SUM(G108:G134)</f>
        <v>5284</v>
      </c>
      <c r="H106" s="156">
        <f>SUM(H108:H134)</f>
        <v>3458</v>
      </c>
      <c r="I106" s="156"/>
      <c r="J106" s="156">
        <f>SUM(J108:J134)</f>
        <v>5762</v>
      </c>
      <c r="K106" s="156">
        <f>SUM(K108:K134)</f>
        <v>3439</v>
      </c>
      <c r="L106" s="156">
        <f>SUM(L108:L134)</f>
        <v>2323</v>
      </c>
      <c r="M106" s="156"/>
      <c r="N106" s="156">
        <f>SUM(N108:N134)</f>
        <v>2711</v>
      </c>
      <c r="O106" s="156">
        <f>SUM(O108:O134)</f>
        <v>1639</v>
      </c>
      <c r="P106" s="156">
        <f>SUM(P108:P134)</f>
        <v>1072</v>
      </c>
      <c r="Q106" s="156"/>
      <c r="R106" s="156">
        <f>SUM(R108:R134)</f>
        <v>5245</v>
      </c>
      <c r="S106" s="156">
        <f>SUM(S108:S134)</f>
        <v>2977</v>
      </c>
      <c r="T106" s="156">
        <f>SUM(T108:T134)</f>
        <v>2268</v>
      </c>
      <c r="U106" s="156"/>
      <c r="V106" s="156">
        <f>SUM(V108:V134)</f>
        <v>1089</v>
      </c>
      <c r="W106" s="156">
        <f>SUM(W108:W134)</f>
        <v>586</v>
      </c>
      <c r="X106" s="156">
        <f>SUM(X108:X134)</f>
        <v>503</v>
      </c>
      <c r="Y106" s="156"/>
      <c r="Z106" s="156">
        <f>SUM(Z108:Z134)</f>
        <v>0</v>
      </c>
      <c r="AA106" s="156">
        <f>SUM(AA108:AA134)</f>
        <v>0</v>
      </c>
      <c r="AB106" s="156">
        <f>SUM(AB108:AB134)</f>
        <v>0</v>
      </c>
      <c r="AD106" s="154" t="s">
        <v>266</v>
      </c>
      <c r="AE106" s="162">
        <f>+B106/(B106+B13+B59)*100</f>
        <v>10.894345802607353</v>
      </c>
      <c r="AF106" s="162">
        <f>+C106/(C106+C13+C59)*100</f>
        <v>12.982109394665448</v>
      </c>
      <c r="AG106" s="162">
        <f>+D106/(D106+D13+D59)*100</f>
        <v>8.8378713439551859</v>
      </c>
      <c r="AH106" s="163"/>
      <c r="AI106" s="162">
        <f>+F106/(F106+F13+F59)*100</f>
        <v>14.947422416004102</v>
      </c>
      <c r="AJ106" s="162">
        <f>+G106/(G106+G13+G59)*100</f>
        <v>17.41537853070103</v>
      </c>
      <c r="AK106" s="162">
        <f>+H106/(H106+H13+H59)*100</f>
        <v>12.286810687890846</v>
      </c>
      <c r="AL106" s="163"/>
      <c r="AM106" s="162">
        <f>+J106/(J106+J13+J59)*100</f>
        <v>12.013427016658675</v>
      </c>
      <c r="AN106" s="162">
        <f>+K106/(K106+K13+K59)*100</f>
        <v>14.211331046737468</v>
      </c>
      <c r="AO106" s="162">
        <f>+L106/(L106+L13+L59)*100</f>
        <v>9.7752903551590631</v>
      </c>
      <c r="AP106" s="163"/>
      <c r="AQ106" s="162">
        <f>+N106/(N106+N13+N59)*100</f>
        <v>6.6997825227362595</v>
      </c>
      <c r="AR106" s="162">
        <f>+O106/(O106+O13+O59)*100</f>
        <v>8.2619215646738589</v>
      </c>
      <c r="AS106" s="162">
        <f>+P106/(P106+P13+P59)*100</f>
        <v>5.1973237661204301</v>
      </c>
      <c r="AT106" s="163"/>
      <c r="AU106" s="162">
        <f>+R106/(R106+R13+R59)*100</f>
        <v>13.755933803666501</v>
      </c>
      <c r="AV106" s="162">
        <f>+S106/(S106+S13+S59)*100</f>
        <v>16.142500813360808</v>
      </c>
      <c r="AW106" s="162">
        <f>+T106/(T106+T13+T59)*100</f>
        <v>11.520292578859145</v>
      </c>
      <c r="AX106" s="163"/>
      <c r="AY106" s="162">
        <f>+V106/(V106+V13+V59)*100</f>
        <v>3.5588235294117649</v>
      </c>
      <c r="AZ106" s="162">
        <f>+W106/(W106+W13+W59)*100</f>
        <v>4.1195079086115989</v>
      </c>
      <c r="BA106" s="162">
        <f>+X106/(X106+X13+X59)*100</f>
        <v>3.0717557251908398</v>
      </c>
      <c r="BB106" s="163"/>
      <c r="BC106" s="162">
        <f>+Z106/(Z106+Z13+Z59)*100</f>
        <v>0</v>
      </c>
      <c r="BD106" s="162">
        <f>+AA106/(AA106+AA13+AA59)*100</f>
        <v>0</v>
      </c>
      <c r="BE106" s="162">
        <f>+AB106/(AB106+AB13+AB59)*100</f>
        <v>0</v>
      </c>
      <c r="BF106" s="165"/>
    </row>
    <row r="107" spans="1:58" ht="15" customHeight="1" x14ac:dyDescent="0.2">
      <c r="A107" s="110"/>
      <c r="B107" s="148"/>
      <c r="C107" s="148"/>
      <c r="D107" s="148"/>
      <c r="E107" s="148"/>
      <c r="F107" s="148"/>
      <c r="G107" s="148"/>
      <c r="H107" s="148"/>
      <c r="I107" s="148"/>
      <c r="J107" s="148"/>
      <c r="K107" s="148"/>
      <c r="L107" s="148"/>
      <c r="M107" s="148"/>
      <c r="N107" s="148"/>
      <c r="O107" s="148"/>
      <c r="P107" s="148"/>
      <c r="Q107" s="148"/>
      <c r="R107" s="148"/>
      <c r="S107" s="148"/>
      <c r="T107" s="148"/>
      <c r="U107" s="148"/>
      <c r="V107" s="148"/>
      <c r="W107" s="148"/>
      <c r="X107" s="148"/>
      <c r="Y107" s="148"/>
      <c r="Z107" s="148"/>
      <c r="AA107" s="148"/>
      <c r="AB107" s="148"/>
      <c r="AD107" s="110"/>
      <c r="AE107" s="146"/>
      <c r="AF107" s="146"/>
      <c r="AG107" s="146"/>
      <c r="AH107" s="146"/>
      <c r="AI107" s="146"/>
      <c r="AJ107" s="146"/>
      <c r="AK107" s="146"/>
      <c r="AL107" s="146"/>
      <c r="AM107" s="146"/>
      <c r="AN107" s="146"/>
      <c r="AO107" s="146"/>
      <c r="AP107" s="146"/>
      <c r="AQ107" s="146"/>
      <c r="AR107" s="146"/>
      <c r="AS107" s="146"/>
      <c r="AT107" s="146"/>
      <c r="AU107" s="146"/>
      <c r="AV107" s="146"/>
      <c r="AW107" s="146"/>
      <c r="AX107" s="146"/>
      <c r="AY107" s="146"/>
      <c r="AZ107" s="146"/>
      <c r="BA107" s="146"/>
      <c r="BB107" s="146"/>
      <c r="BC107" s="146"/>
      <c r="BD107" s="146"/>
      <c r="BE107" s="146"/>
      <c r="BF107" s="104"/>
    </row>
    <row r="108" spans="1:58" ht="15" customHeight="1" x14ac:dyDescent="0.2">
      <c r="A108" s="110" t="s">
        <v>79</v>
      </c>
      <c r="B108" s="121">
        <v>2349</v>
      </c>
      <c r="C108" s="121">
        <v>1291</v>
      </c>
      <c r="D108" s="121">
        <v>1058</v>
      </c>
      <c r="E108" s="121"/>
      <c r="F108" s="121">
        <v>994</v>
      </c>
      <c r="G108" s="121">
        <v>564</v>
      </c>
      <c r="H108" s="121">
        <v>430</v>
      </c>
      <c r="I108" s="121"/>
      <c r="J108" s="121">
        <v>589</v>
      </c>
      <c r="K108" s="121">
        <v>316</v>
      </c>
      <c r="L108" s="121">
        <v>273</v>
      </c>
      <c r="M108" s="121"/>
      <c r="N108" s="121">
        <v>248</v>
      </c>
      <c r="O108" s="121">
        <v>150</v>
      </c>
      <c r="P108" s="121">
        <v>98</v>
      </c>
      <c r="Q108" s="121"/>
      <c r="R108" s="121">
        <v>461</v>
      </c>
      <c r="S108" s="121">
        <v>235</v>
      </c>
      <c r="T108" s="121">
        <v>226</v>
      </c>
      <c r="U108" s="121"/>
      <c r="V108" s="121">
        <v>57</v>
      </c>
      <c r="W108" s="121">
        <v>26</v>
      </c>
      <c r="X108" s="121">
        <v>31</v>
      </c>
      <c r="Y108" s="121"/>
      <c r="Z108" s="121">
        <v>0</v>
      </c>
      <c r="AA108" s="121">
        <v>0</v>
      </c>
      <c r="AB108" s="121">
        <v>0</v>
      </c>
      <c r="AD108" s="110" t="s">
        <v>79</v>
      </c>
      <c r="AE108" s="105">
        <f t="shared" ref="AE108:AE134" si="38">+B108/(B108+B15+B61)*100</f>
        <v>15.067350865939705</v>
      </c>
      <c r="AF108" s="105">
        <f t="shared" ref="AF108:AF134" si="39">+C108/(C108+C15+C61)*100</f>
        <v>16.165790132732283</v>
      </c>
      <c r="AG108" s="105">
        <f t="shared" ref="AG108:AG134" si="40">+D108/(D108+D15+D61)*100</f>
        <v>13.913729615991583</v>
      </c>
      <c r="AH108" s="146"/>
      <c r="AI108" s="105">
        <f t="shared" ref="AI108:AI134" si="41">+F108/(F108+F15+F61)*100</f>
        <v>22.232162827108031</v>
      </c>
      <c r="AJ108" s="105">
        <f t="shared" ref="AJ108:AJ134" si="42">+G108/(G108+G15+G61)*100</f>
        <v>22.88961038961039</v>
      </c>
      <c r="AK108" s="105">
        <f t="shared" ref="AK108:AK134" si="43">+H108/(H108+H15+H61)*100</f>
        <v>21.425012456402591</v>
      </c>
      <c r="AL108" s="108"/>
      <c r="AM108" s="105">
        <f t="shared" ref="AM108:AM134" si="44">+J108/(J108+J15+J61)*100</f>
        <v>16.925287356321839</v>
      </c>
      <c r="AN108" s="105">
        <f t="shared" ref="AN108:AN134" si="45">+K108/(K108+K15+K61)*100</f>
        <v>18.036529680365295</v>
      </c>
      <c r="AO108" s="105">
        <f t="shared" ref="AO108:AO134" si="46">+L108/(L108+L15+L61)*100</f>
        <v>15.798611111111111</v>
      </c>
      <c r="AP108" s="108"/>
      <c r="AQ108" s="105">
        <f t="shared" ref="AQ108:AQ134" si="47">+N108/(N108+N15+N61)*100</f>
        <v>8.7943262411347511</v>
      </c>
      <c r="AR108" s="105">
        <f t="shared" ref="AR108:AR134" si="48">+O108/(O108+O15+O61)*100</f>
        <v>10.932944606413994</v>
      </c>
      <c r="AS108" s="105">
        <f t="shared" ref="AS108:AS134" si="49">+P108/(P108+P15+P61)*100</f>
        <v>6.7679558011049714</v>
      </c>
      <c r="AT108" s="108"/>
      <c r="AU108" s="105">
        <f t="shared" ref="AU108:AU134" si="50">+R108/(R108+R15+R61)*100</f>
        <v>16.6365932876218</v>
      </c>
      <c r="AV108" s="105">
        <f t="shared" ref="AV108:AV134" si="51">+S108/(S108+S15+S61)*100</f>
        <v>16.967509025270758</v>
      </c>
      <c r="AW108" s="105">
        <f t="shared" ref="AW108:AW134" si="52">+T108/(T108+T15+T61)*100</f>
        <v>16.305916305916305</v>
      </c>
      <c r="AX108" s="108"/>
      <c r="AY108" s="105">
        <f t="shared" ref="AY108:AY134" si="53">+V108/(V108+V15+V61)*100</f>
        <v>2.8092656481025138</v>
      </c>
      <c r="AZ108" s="105">
        <f t="shared" ref="AZ108:AZ134" si="54">+W108/(W108+W15+W61)*100</f>
        <v>2.6156941649899399</v>
      </c>
      <c r="BA108" s="105">
        <f t="shared" ref="BA108:BA134" si="55">+X108/(X108+X15+X61)*100</f>
        <v>2.9951690821256038</v>
      </c>
      <c r="BB108" s="146"/>
      <c r="BC108" s="105" t="s">
        <v>61</v>
      </c>
      <c r="BD108" s="105" t="s">
        <v>61</v>
      </c>
      <c r="BE108" s="105" t="s">
        <v>61</v>
      </c>
      <c r="BF108" s="104"/>
    </row>
    <row r="109" spans="1:58" ht="15" customHeight="1" x14ac:dyDescent="0.2">
      <c r="A109" s="110" t="s">
        <v>80</v>
      </c>
      <c r="B109" s="121">
        <v>2005</v>
      </c>
      <c r="C109" s="121">
        <v>1227</v>
      </c>
      <c r="D109" s="121">
        <v>778</v>
      </c>
      <c r="E109" s="121"/>
      <c r="F109" s="121">
        <v>694</v>
      </c>
      <c r="G109" s="121">
        <v>401</v>
      </c>
      <c r="H109" s="121">
        <v>293</v>
      </c>
      <c r="I109" s="121"/>
      <c r="J109" s="121">
        <v>557</v>
      </c>
      <c r="K109" s="121">
        <v>337</v>
      </c>
      <c r="L109" s="121">
        <v>220</v>
      </c>
      <c r="M109" s="121"/>
      <c r="N109" s="121">
        <v>181</v>
      </c>
      <c r="O109" s="121">
        <v>129</v>
      </c>
      <c r="P109" s="121">
        <v>52</v>
      </c>
      <c r="Q109" s="121"/>
      <c r="R109" s="121">
        <v>479</v>
      </c>
      <c r="S109" s="121">
        <v>307</v>
      </c>
      <c r="T109" s="121">
        <v>172</v>
      </c>
      <c r="U109" s="121"/>
      <c r="V109" s="121">
        <v>94</v>
      </c>
      <c r="W109" s="121">
        <v>53</v>
      </c>
      <c r="X109" s="121">
        <v>41</v>
      </c>
      <c r="Y109" s="121"/>
      <c r="Z109" s="121">
        <v>0</v>
      </c>
      <c r="AA109" s="121">
        <v>0</v>
      </c>
      <c r="AB109" s="121">
        <v>0</v>
      </c>
      <c r="AD109" s="110" t="s">
        <v>80</v>
      </c>
      <c r="AE109" s="105">
        <f t="shared" si="38"/>
        <v>10.08044243338361</v>
      </c>
      <c r="AF109" s="105">
        <f t="shared" si="39"/>
        <v>12.366458375327555</v>
      </c>
      <c r="AG109" s="105">
        <f t="shared" si="40"/>
        <v>7.8049759229534512</v>
      </c>
      <c r="AH109" s="146"/>
      <c r="AI109" s="105">
        <f t="shared" si="41"/>
        <v>13.653354318315955</v>
      </c>
      <c r="AJ109" s="105">
        <f t="shared" si="42"/>
        <v>15.149225538345295</v>
      </c>
      <c r="AK109" s="105">
        <f t="shared" si="43"/>
        <v>12.027914614121512</v>
      </c>
      <c r="AL109" s="108"/>
      <c r="AM109" s="105">
        <f t="shared" si="44"/>
        <v>12.653339391185824</v>
      </c>
      <c r="AN109" s="105">
        <f t="shared" si="45"/>
        <v>15.311222171740118</v>
      </c>
      <c r="AO109" s="105">
        <f t="shared" si="46"/>
        <v>9.9954566106315319</v>
      </c>
      <c r="AP109" s="108"/>
      <c r="AQ109" s="105">
        <f t="shared" si="47"/>
        <v>4.6386468477703744</v>
      </c>
      <c r="AR109" s="105">
        <f t="shared" si="48"/>
        <v>6.5984654731457804</v>
      </c>
      <c r="AS109" s="105">
        <f t="shared" si="49"/>
        <v>2.670775552131484</v>
      </c>
      <c r="AT109" s="108"/>
      <c r="AU109" s="105">
        <f t="shared" si="50"/>
        <v>13.940628637951106</v>
      </c>
      <c r="AV109" s="105">
        <f t="shared" si="51"/>
        <v>18.328358208955223</v>
      </c>
      <c r="AW109" s="105">
        <f t="shared" si="52"/>
        <v>9.7671777399205002</v>
      </c>
      <c r="AX109" s="108"/>
      <c r="AY109" s="105">
        <f t="shared" si="53"/>
        <v>3.1681833501853727</v>
      </c>
      <c r="AZ109" s="105">
        <f t="shared" si="54"/>
        <v>3.7535410764872523</v>
      </c>
      <c r="BA109" s="105">
        <f t="shared" si="55"/>
        <v>2.636655948553055</v>
      </c>
      <c r="BB109" s="146"/>
      <c r="BC109" s="105">
        <f t="shared" ref="BC109:BE110" si="56">+Z109/(Z109+Z16+Z62)*100</f>
        <v>0</v>
      </c>
      <c r="BD109" s="105">
        <f t="shared" si="56"/>
        <v>0</v>
      </c>
      <c r="BE109" s="105">
        <f t="shared" si="56"/>
        <v>0</v>
      </c>
      <c r="BF109" s="104"/>
    </row>
    <row r="110" spans="1:58" ht="15" customHeight="1" x14ac:dyDescent="0.2">
      <c r="A110" s="110" t="s">
        <v>81</v>
      </c>
      <c r="B110" s="121">
        <v>2164</v>
      </c>
      <c r="C110" s="121">
        <v>1237</v>
      </c>
      <c r="D110" s="121">
        <v>927</v>
      </c>
      <c r="E110" s="121"/>
      <c r="F110" s="121">
        <v>918</v>
      </c>
      <c r="G110" s="121">
        <v>533</v>
      </c>
      <c r="H110" s="121">
        <v>385</v>
      </c>
      <c r="I110" s="121"/>
      <c r="J110" s="121">
        <v>553</v>
      </c>
      <c r="K110" s="121">
        <v>330</v>
      </c>
      <c r="L110" s="121">
        <v>223</v>
      </c>
      <c r="M110" s="121"/>
      <c r="N110" s="121">
        <v>202</v>
      </c>
      <c r="O110" s="121">
        <v>98</v>
      </c>
      <c r="P110" s="121">
        <v>104</v>
      </c>
      <c r="Q110" s="121"/>
      <c r="R110" s="121">
        <v>404</v>
      </c>
      <c r="S110" s="121">
        <v>242</v>
      </c>
      <c r="T110" s="121">
        <v>162</v>
      </c>
      <c r="U110" s="121"/>
      <c r="V110" s="121">
        <v>87</v>
      </c>
      <c r="W110" s="121">
        <v>34</v>
      </c>
      <c r="X110" s="121">
        <v>53</v>
      </c>
      <c r="Y110" s="121"/>
      <c r="Z110" s="121">
        <v>0</v>
      </c>
      <c r="AA110" s="121">
        <v>0</v>
      </c>
      <c r="AB110" s="121">
        <v>0</v>
      </c>
      <c r="AD110" s="110" t="s">
        <v>81</v>
      </c>
      <c r="AE110" s="105">
        <f t="shared" si="38"/>
        <v>14.167866963467329</v>
      </c>
      <c r="AF110" s="105">
        <f t="shared" si="39"/>
        <v>16.431987247608927</v>
      </c>
      <c r="AG110" s="105">
        <f t="shared" si="40"/>
        <v>11.967467079783114</v>
      </c>
      <c r="AH110" s="146"/>
      <c r="AI110" s="105">
        <f t="shared" si="41"/>
        <v>20.882620564149228</v>
      </c>
      <c r="AJ110" s="105">
        <f t="shared" si="42"/>
        <v>23.847874720357943</v>
      </c>
      <c r="AK110" s="105">
        <f t="shared" si="43"/>
        <v>17.815826006478481</v>
      </c>
      <c r="AL110" s="108"/>
      <c r="AM110" s="105">
        <f t="shared" si="44"/>
        <v>15.795487003713223</v>
      </c>
      <c r="AN110" s="105">
        <f t="shared" si="45"/>
        <v>19.119351100811123</v>
      </c>
      <c r="AO110" s="105">
        <f t="shared" si="46"/>
        <v>12.56338028169014</v>
      </c>
      <c r="AP110" s="108"/>
      <c r="AQ110" s="105">
        <f t="shared" si="47"/>
        <v>6.9296740994854211</v>
      </c>
      <c r="AR110" s="105">
        <f t="shared" si="48"/>
        <v>7.0402298850574709</v>
      </c>
      <c r="AS110" s="105">
        <f t="shared" si="49"/>
        <v>6.8286277084701252</v>
      </c>
      <c r="AT110" s="108"/>
      <c r="AU110" s="105">
        <f t="shared" si="50"/>
        <v>17.133163698049195</v>
      </c>
      <c r="AV110" s="105">
        <f t="shared" si="51"/>
        <v>20.630861040068201</v>
      </c>
      <c r="AW110" s="105">
        <f t="shared" si="52"/>
        <v>13.670886075949367</v>
      </c>
      <c r="AX110" s="108"/>
      <c r="AY110" s="105">
        <f t="shared" si="53"/>
        <v>4.4501278772378514</v>
      </c>
      <c r="AZ110" s="105">
        <f t="shared" si="54"/>
        <v>3.5978835978835977</v>
      </c>
      <c r="BA110" s="105">
        <f t="shared" si="55"/>
        <v>5.2475247524752477</v>
      </c>
      <c r="BB110" s="146"/>
      <c r="BC110" s="105">
        <f t="shared" si="56"/>
        <v>0</v>
      </c>
      <c r="BD110" s="105">
        <f t="shared" si="56"/>
        <v>0</v>
      </c>
      <c r="BE110" s="105">
        <f t="shared" si="56"/>
        <v>0</v>
      </c>
      <c r="BF110" s="104"/>
    </row>
    <row r="111" spans="1:58" ht="15" customHeight="1" x14ac:dyDescent="0.2">
      <c r="A111" s="110" t="s">
        <v>82</v>
      </c>
      <c r="B111" s="121">
        <v>2203</v>
      </c>
      <c r="C111" s="121">
        <v>1317</v>
      </c>
      <c r="D111" s="121">
        <v>886</v>
      </c>
      <c r="E111" s="121"/>
      <c r="F111" s="121">
        <v>970</v>
      </c>
      <c r="G111" s="121">
        <v>596</v>
      </c>
      <c r="H111" s="121">
        <v>374</v>
      </c>
      <c r="I111" s="121"/>
      <c r="J111" s="121">
        <v>517</v>
      </c>
      <c r="K111" s="121">
        <v>314</v>
      </c>
      <c r="L111" s="121">
        <v>203</v>
      </c>
      <c r="M111" s="121"/>
      <c r="N111" s="121">
        <v>268</v>
      </c>
      <c r="O111" s="121">
        <v>163</v>
      </c>
      <c r="P111" s="121">
        <v>105</v>
      </c>
      <c r="Q111" s="121"/>
      <c r="R111" s="121">
        <v>371</v>
      </c>
      <c r="S111" s="121">
        <v>209</v>
      </c>
      <c r="T111" s="121">
        <v>162</v>
      </c>
      <c r="U111" s="121"/>
      <c r="V111" s="121">
        <v>77</v>
      </c>
      <c r="W111" s="121">
        <v>35</v>
      </c>
      <c r="X111" s="121">
        <v>42</v>
      </c>
      <c r="Y111" s="121"/>
      <c r="Z111" s="121">
        <v>0</v>
      </c>
      <c r="AA111" s="121">
        <v>0</v>
      </c>
      <c r="AB111" s="121">
        <v>0</v>
      </c>
      <c r="AD111" s="110" t="s">
        <v>82</v>
      </c>
      <c r="AE111" s="105">
        <f t="shared" si="38"/>
        <v>17.951434159061279</v>
      </c>
      <c r="AF111" s="105">
        <f t="shared" si="39"/>
        <v>22.186657681940698</v>
      </c>
      <c r="AG111" s="105">
        <f t="shared" si="40"/>
        <v>13.98358585858586</v>
      </c>
      <c r="AH111" s="146"/>
      <c r="AI111" s="105">
        <f t="shared" si="41"/>
        <v>26.751241036955321</v>
      </c>
      <c r="AJ111" s="105">
        <f t="shared" si="42"/>
        <v>32.356134636264926</v>
      </c>
      <c r="AK111" s="105">
        <f t="shared" si="43"/>
        <v>20.964125560538115</v>
      </c>
      <c r="AL111" s="108"/>
      <c r="AM111" s="105">
        <f t="shared" si="44"/>
        <v>18.57707509881423</v>
      </c>
      <c r="AN111" s="105">
        <f t="shared" si="45"/>
        <v>23.345724907063197</v>
      </c>
      <c r="AO111" s="105">
        <f t="shared" si="46"/>
        <v>14.11682892906815</v>
      </c>
      <c r="AP111" s="108"/>
      <c r="AQ111" s="105">
        <f t="shared" si="47"/>
        <v>10.597073942269672</v>
      </c>
      <c r="AR111" s="105">
        <f t="shared" si="48"/>
        <v>13.071371291098638</v>
      </c>
      <c r="AS111" s="105">
        <f t="shared" si="49"/>
        <v>8.1903276131045235</v>
      </c>
      <c r="AT111" s="108"/>
      <c r="AU111" s="105">
        <f t="shared" si="50"/>
        <v>19.04517453798768</v>
      </c>
      <c r="AV111" s="105">
        <f t="shared" si="51"/>
        <v>23.456790123456788</v>
      </c>
      <c r="AW111" s="105">
        <f t="shared" si="52"/>
        <v>15.32639545884579</v>
      </c>
      <c r="AX111" s="108"/>
      <c r="AY111" s="105">
        <f t="shared" si="53"/>
        <v>5.5555555555555554</v>
      </c>
      <c r="AZ111" s="105">
        <f t="shared" si="54"/>
        <v>5.728314238952537</v>
      </c>
      <c r="BA111" s="105">
        <f t="shared" si="55"/>
        <v>5.419354838709677</v>
      </c>
      <c r="BB111" s="146"/>
      <c r="BC111" s="105">
        <v>0</v>
      </c>
      <c r="BD111" s="105">
        <v>0</v>
      </c>
      <c r="BE111" s="105">
        <v>0</v>
      </c>
      <c r="BF111" s="104"/>
    </row>
    <row r="112" spans="1:58" ht="15" customHeight="1" x14ac:dyDescent="0.2">
      <c r="A112" s="110" t="s">
        <v>83</v>
      </c>
      <c r="B112" s="121">
        <v>139</v>
      </c>
      <c r="C112" s="121">
        <v>92</v>
      </c>
      <c r="D112" s="121">
        <v>47</v>
      </c>
      <c r="E112" s="121"/>
      <c r="F112" s="121">
        <v>28</v>
      </c>
      <c r="G112" s="121">
        <v>23</v>
      </c>
      <c r="H112" s="121">
        <v>5</v>
      </c>
      <c r="I112" s="121"/>
      <c r="J112" s="121">
        <v>23</v>
      </c>
      <c r="K112" s="121">
        <v>18</v>
      </c>
      <c r="L112" s="121">
        <v>5</v>
      </c>
      <c r="M112" s="121"/>
      <c r="N112" s="121">
        <v>13</v>
      </c>
      <c r="O112" s="121">
        <v>8</v>
      </c>
      <c r="P112" s="121">
        <v>5</v>
      </c>
      <c r="Q112" s="121"/>
      <c r="R112" s="121">
        <v>70</v>
      </c>
      <c r="S112" s="121">
        <v>42</v>
      </c>
      <c r="T112" s="121">
        <v>28</v>
      </c>
      <c r="U112" s="121"/>
      <c r="V112" s="121">
        <v>5</v>
      </c>
      <c r="W112" s="121">
        <v>1</v>
      </c>
      <c r="X112" s="121">
        <v>4</v>
      </c>
      <c r="Y112" s="121"/>
      <c r="Z112" s="121">
        <v>0</v>
      </c>
      <c r="AA112" s="121">
        <v>0</v>
      </c>
      <c r="AB112" s="121">
        <v>0</v>
      </c>
      <c r="AD112" s="110" t="s">
        <v>83</v>
      </c>
      <c r="AE112" s="105">
        <f t="shared" si="38"/>
        <v>4.3903979785217944</v>
      </c>
      <c r="AF112" s="105">
        <f t="shared" si="39"/>
        <v>5.7861635220125791</v>
      </c>
      <c r="AG112" s="105">
        <f t="shared" si="40"/>
        <v>2.9822335025380711</v>
      </c>
      <c r="AH112" s="146"/>
      <c r="AI112" s="105">
        <f t="shared" si="41"/>
        <v>3.8095238095238098</v>
      </c>
      <c r="AJ112" s="105">
        <f t="shared" si="42"/>
        <v>5.8375634517766501</v>
      </c>
      <c r="AK112" s="105">
        <f t="shared" si="43"/>
        <v>1.466275659824047</v>
      </c>
      <c r="AL112" s="108"/>
      <c r="AM112" s="105">
        <f t="shared" si="44"/>
        <v>3.3430232558139532</v>
      </c>
      <c r="AN112" s="105">
        <f t="shared" si="45"/>
        <v>4.9315068493150687</v>
      </c>
      <c r="AO112" s="105">
        <f t="shared" si="46"/>
        <v>1.5479876160990713</v>
      </c>
      <c r="AP112" s="108"/>
      <c r="AQ112" s="105">
        <f t="shared" si="47"/>
        <v>2.1452145214521452</v>
      </c>
      <c r="AR112" s="105">
        <f t="shared" si="48"/>
        <v>2.6936026936026933</v>
      </c>
      <c r="AS112" s="105">
        <f t="shared" si="49"/>
        <v>1.6181229773462782</v>
      </c>
      <c r="AT112" s="108"/>
      <c r="AU112" s="105">
        <f t="shared" si="50"/>
        <v>11.023622047244094</v>
      </c>
      <c r="AV112" s="105">
        <f t="shared" si="51"/>
        <v>14.046822742474916</v>
      </c>
      <c r="AW112" s="105">
        <f t="shared" si="52"/>
        <v>8.3333333333333321</v>
      </c>
      <c r="AX112" s="108"/>
      <c r="AY112" s="105">
        <f t="shared" si="53"/>
        <v>1.0141987829614605</v>
      </c>
      <c r="AZ112" s="105">
        <f t="shared" si="54"/>
        <v>0.43478260869565216</v>
      </c>
      <c r="BA112" s="105">
        <f t="shared" si="55"/>
        <v>1.520912547528517</v>
      </c>
      <c r="BB112" s="146"/>
      <c r="BC112" s="105">
        <v>0</v>
      </c>
      <c r="BD112" s="105">
        <v>0</v>
      </c>
      <c r="BE112" s="105">
        <v>0</v>
      </c>
      <c r="BF112" s="104"/>
    </row>
    <row r="113" spans="1:58" ht="15" customHeight="1" x14ac:dyDescent="0.2">
      <c r="A113" s="110" t="s">
        <v>84</v>
      </c>
      <c r="B113" s="121">
        <v>457</v>
      </c>
      <c r="C113" s="121">
        <v>285</v>
      </c>
      <c r="D113" s="121">
        <v>172</v>
      </c>
      <c r="E113" s="121"/>
      <c r="F113" s="121">
        <v>136</v>
      </c>
      <c r="G113" s="121">
        <v>89</v>
      </c>
      <c r="H113" s="121">
        <v>47</v>
      </c>
      <c r="I113" s="121"/>
      <c r="J113" s="121">
        <v>94</v>
      </c>
      <c r="K113" s="121">
        <v>66</v>
      </c>
      <c r="L113" s="121">
        <v>28</v>
      </c>
      <c r="M113" s="121"/>
      <c r="N113" s="121">
        <v>53</v>
      </c>
      <c r="O113" s="121">
        <v>33</v>
      </c>
      <c r="P113" s="121">
        <v>20</v>
      </c>
      <c r="Q113" s="121"/>
      <c r="R113" s="121">
        <v>138</v>
      </c>
      <c r="S113" s="121">
        <v>72</v>
      </c>
      <c r="T113" s="121">
        <v>66</v>
      </c>
      <c r="U113" s="121"/>
      <c r="V113" s="121">
        <v>36</v>
      </c>
      <c r="W113" s="121">
        <v>25</v>
      </c>
      <c r="X113" s="121">
        <v>11</v>
      </c>
      <c r="Y113" s="121"/>
      <c r="Z113" s="121">
        <v>0</v>
      </c>
      <c r="AA113" s="121">
        <v>0</v>
      </c>
      <c r="AB113" s="121">
        <v>0</v>
      </c>
      <c r="AD113" s="110" t="s">
        <v>84</v>
      </c>
      <c r="AE113" s="105">
        <f t="shared" si="38"/>
        <v>6.1039134499799657</v>
      </c>
      <c r="AF113" s="105">
        <f t="shared" si="39"/>
        <v>7.6325656132833419</v>
      </c>
      <c r="AG113" s="105">
        <f t="shared" si="40"/>
        <v>4.5830002664535039</v>
      </c>
      <c r="AH113" s="146"/>
      <c r="AI113" s="105">
        <f t="shared" si="41"/>
        <v>7.3473797947055646</v>
      </c>
      <c r="AJ113" s="105">
        <f t="shared" si="42"/>
        <v>9.0539165818921674</v>
      </c>
      <c r="AK113" s="105">
        <f t="shared" si="43"/>
        <v>5.4147465437788016</v>
      </c>
      <c r="AL113" s="108"/>
      <c r="AM113" s="105">
        <f t="shared" si="44"/>
        <v>5.4842473745624272</v>
      </c>
      <c r="AN113" s="105">
        <f t="shared" si="45"/>
        <v>7.7464788732394361</v>
      </c>
      <c r="AO113" s="105">
        <f t="shared" si="46"/>
        <v>3.2482598607888629</v>
      </c>
      <c r="AP113" s="108"/>
      <c r="AQ113" s="105">
        <f t="shared" si="47"/>
        <v>3.8102084831056793</v>
      </c>
      <c r="AR113" s="105">
        <f t="shared" si="48"/>
        <v>4.7210300429184553</v>
      </c>
      <c r="AS113" s="105">
        <f t="shared" si="49"/>
        <v>2.8901734104046244</v>
      </c>
      <c r="AT113" s="108"/>
      <c r="AU113" s="105">
        <f t="shared" si="50"/>
        <v>10.391566265060241</v>
      </c>
      <c r="AV113" s="105">
        <f t="shared" si="51"/>
        <v>11.320754716981133</v>
      </c>
      <c r="AW113" s="105">
        <f t="shared" si="52"/>
        <v>9.5375722543352595</v>
      </c>
      <c r="AX113" s="108"/>
      <c r="AY113" s="105">
        <f t="shared" si="53"/>
        <v>2.9925187032418954</v>
      </c>
      <c r="AZ113" s="105">
        <f t="shared" si="54"/>
        <v>4.4326241134751774</v>
      </c>
      <c r="BA113" s="105">
        <f t="shared" si="55"/>
        <v>1.7214397496087637</v>
      </c>
      <c r="BB113" s="146"/>
      <c r="BC113" s="105">
        <v>0</v>
      </c>
      <c r="BD113" s="105">
        <v>0</v>
      </c>
      <c r="BE113" s="105">
        <v>0</v>
      </c>
      <c r="BF113" s="104"/>
    </row>
    <row r="114" spans="1:58" ht="15" customHeight="1" x14ac:dyDescent="0.2">
      <c r="A114" s="110" t="s">
        <v>85</v>
      </c>
      <c r="B114" s="121">
        <v>78</v>
      </c>
      <c r="C114" s="121">
        <v>59</v>
      </c>
      <c r="D114" s="121">
        <v>19</v>
      </c>
      <c r="E114" s="121"/>
      <c r="F114" s="121">
        <v>10</v>
      </c>
      <c r="G114" s="121">
        <v>5</v>
      </c>
      <c r="H114" s="121">
        <v>5</v>
      </c>
      <c r="I114" s="121"/>
      <c r="J114" s="121">
        <v>25</v>
      </c>
      <c r="K114" s="121">
        <v>21</v>
      </c>
      <c r="L114" s="121">
        <v>4</v>
      </c>
      <c r="M114" s="121"/>
      <c r="N114" s="121">
        <v>6</v>
      </c>
      <c r="O114" s="121">
        <v>5</v>
      </c>
      <c r="P114" s="121">
        <v>1</v>
      </c>
      <c r="Q114" s="121"/>
      <c r="R114" s="121">
        <v>30</v>
      </c>
      <c r="S114" s="121">
        <v>24</v>
      </c>
      <c r="T114" s="121">
        <v>6</v>
      </c>
      <c r="U114" s="121"/>
      <c r="V114" s="121">
        <v>7</v>
      </c>
      <c r="W114" s="121">
        <v>4</v>
      </c>
      <c r="X114" s="121">
        <v>3</v>
      </c>
      <c r="Y114" s="121"/>
      <c r="Z114" s="121">
        <v>0</v>
      </c>
      <c r="AA114" s="121">
        <v>0</v>
      </c>
      <c r="AB114" s="121">
        <v>0</v>
      </c>
      <c r="AD114" s="110" t="s">
        <v>85</v>
      </c>
      <c r="AE114" s="105">
        <f t="shared" si="38"/>
        <v>4.6762589928057556</v>
      </c>
      <c r="AF114" s="105">
        <f t="shared" si="39"/>
        <v>7.0743405275779381</v>
      </c>
      <c r="AG114" s="105">
        <f t="shared" si="40"/>
        <v>2.2781774580335732</v>
      </c>
      <c r="AH114" s="146"/>
      <c r="AI114" s="105">
        <f t="shared" si="41"/>
        <v>2.785515320334262</v>
      </c>
      <c r="AJ114" s="105">
        <f t="shared" si="42"/>
        <v>2.6455026455026456</v>
      </c>
      <c r="AK114" s="105">
        <f t="shared" si="43"/>
        <v>2.9411764705882351</v>
      </c>
      <c r="AL114" s="108"/>
      <c r="AM114" s="105">
        <f t="shared" si="44"/>
        <v>7.9365079365079358</v>
      </c>
      <c r="AN114" s="105">
        <f t="shared" si="45"/>
        <v>12.962962962962962</v>
      </c>
      <c r="AO114" s="105">
        <f t="shared" si="46"/>
        <v>2.6143790849673203</v>
      </c>
      <c r="AP114" s="108"/>
      <c r="AQ114" s="105">
        <f t="shared" si="47"/>
        <v>2.054794520547945</v>
      </c>
      <c r="AR114" s="105">
        <f t="shared" si="48"/>
        <v>3.4013605442176873</v>
      </c>
      <c r="AS114" s="105">
        <f t="shared" si="49"/>
        <v>0.68965517241379315</v>
      </c>
      <c r="AT114" s="108"/>
      <c r="AU114" s="105">
        <f t="shared" si="50"/>
        <v>8.2191780821917799</v>
      </c>
      <c r="AV114" s="105">
        <f t="shared" si="51"/>
        <v>13.333333333333334</v>
      </c>
      <c r="AW114" s="105">
        <f t="shared" si="52"/>
        <v>3.2432432432432434</v>
      </c>
      <c r="AX114" s="108"/>
      <c r="AY114" s="105">
        <f t="shared" si="53"/>
        <v>2.2012578616352201</v>
      </c>
      <c r="AZ114" s="105">
        <f t="shared" si="54"/>
        <v>2.7586206896551726</v>
      </c>
      <c r="BA114" s="105">
        <f t="shared" si="55"/>
        <v>1.7341040462427744</v>
      </c>
      <c r="BB114" s="146"/>
      <c r="BC114" s="105">
        <v>0</v>
      </c>
      <c r="BD114" s="105">
        <v>0</v>
      </c>
      <c r="BE114" s="105">
        <v>0</v>
      </c>
      <c r="BF114" s="104"/>
    </row>
    <row r="115" spans="1:58" ht="15" customHeight="1" x14ac:dyDescent="0.2">
      <c r="A115" s="110" t="s">
        <v>86</v>
      </c>
      <c r="B115" s="121">
        <v>2352</v>
      </c>
      <c r="C115" s="121">
        <v>1408</v>
      </c>
      <c r="D115" s="121">
        <v>944</v>
      </c>
      <c r="E115" s="121"/>
      <c r="F115" s="121">
        <v>869</v>
      </c>
      <c r="G115" s="121">
        <v>548</v>
      </c>
      <c r="H115" s="121">
        <v>321</v>
      </c>
      <c r="I115" s="121"/>
      <c r="J115" s="121">
        <v>590</v>
      </c>
      <c r="K115" s="121">
        <v>347</v>
      </c>
      <c r="L115" s="121">
        <v>243</v>
      </c>
      <c r="M115" s="121"/>
      <c r="N115" s="121">
        <v>306</v>
      </c>
      <c r="O115" s="121">
        <v>176</v>
      </c>
      <c r="P115" s="121">
        <v>130</v>
      </c>
      <c r="Q115" s="121"/>
      <c r="R115" s="121">
        <v>528</v>
      </c>
      <c r="S115" s="121">
        <v>308</v>
      </c>
      <c r="T115" s="121">
        <v>220</v>
      </c>
      <c r="U115" s="121"/>
      <c r="V115" s="121">
        <v>59</v>
      </c>
      <c r="W115" s="121">
        <v>29</v>
      </c>
      <c r="X115" s="121">
        <v>30</v>
      </c>
      <c r="Y115" s="121"/>
      <c r="Z115" s="121">
        <v>0</v>
      </c>
      <c r="AA115" s="121">
        <v>0</v>
      </c>
      <c r="AB115" s="121">
        <v>0</v>
      </c>
      <c r="AD115" s="110" t="s">
        <v>86</v>
      </c>
      <c r="AE115" s="105">
        <f t="shared" si="38"/>
        <v>11.653949063521949</v>
      </c>
      <c r="AF115" s="105">
        <f t="shared" si="39"/>
        <v>14.157868275515334</v>
      </c>
      <c r="AG115" s="105">
        <f t="shared" si="40"/>
        <v>9.2214515971476025</v>
      </c>
      <c r="AH115" s="146"/>
      <c r="AI115" s="105">
        <f t="shared" si="41"/>
        <v>16.325380424572607</v>
      </c>
      <c r="AJ115" s="105">
        <f t="shared" si="42"/>
        <v>19.826338639652676</v>
      </c>
      <c r="AK115" s="105">
        <f t="shared" si="43"/>
        <v>12.543962485345839</v>
      </c>
      <c r="AL115" s="108"/>
      <c r="AM115" s="105">
        <f t="shared" si="44"/>
        <v>12.88490936885783</v>
      </c>
      <c r="AN115" s="105">
        <f t="shared" si="45"/>
        <v>14.944013781223084</v>
      </c>
      <c r="AO115" s="105">
        <f t="shared" si="46"/>
        <v>10.766504209127161</v>
      </c>
      <c r="AP115" s="108"/>
      <c r="AQ115" s="105">
        <f t="shared" si="47"/>
        <v>7.981220657276995</v>
      </c>
      <c r="AR115" s="105">
        <f t="shared" si="48"/>
        <v>9.788654060066742</v>
      </c>
      <c r="AS115" s="105">
        <f t="shared" si="49"/>
        <v>6.3850687622789781</v>
      </c>
      <c r="AT115" s="108"/>
      <c r="AU115" s="105">
        <f t="shared" si="50"/>
        <v>14.894217207334274</v>
      </c>
      <c r="AV115" s="105">
        <f t="shared" si="51"/>
        <v>17.813765182186234</v>
      </c>
      <c r="AW115" s="105">
        <f t="shared" si="52"/>
        <v>12.114537444933921</v>
      </c>
      <c r="AX115" s="108"/>
      <c r="AY115" s="105">
        <f t="shared" si="53"/>
        <v>2.0796616143813886</v>
      </c>
      <c r="AZ115" s="105">
        <f t="shared" si="54"/>
        <v>2.217125382262997</v>
      </c>
      <c r="BA115" s="105">
        <f t="shared" si="55"/>
        <v>1.9620667102681491</v>
      </c>
      <c r="BB115" s="146"/>
      <c r="BC115" s="105">
        <v>0</v>
      </c>
      <c r="BD115" s="105">
        <v>0</v>
      </c>
      <c r="BE115" s="105">
        <v>0</v>
      </c>
      <c r="BF115" s="104"/>
    </row>
    <row r="116" spans="1:58" ht="15" customHeight="1" x14ac:dyDescent="0.2">
      <c r="A116" s="110" t="s">
        <v>87</v>
      </c>
      <c r="B116" s="121">
        <v>738</v>
      </c>
      <c r="C116" s="121">
        <v>435</v>
      </c>
      <c r="D116" s="121">
        <v>303</v>
      </c>
      <c r="E116" s="121"/>
      <c r="F116" s="121">
        <v>217</v>
      </c>
      <c r="G116" s="121">
        <v>147</v>
      </c>
      <c r="H116" s="121">
        <v>70</v>
      </c>
      <c r="I116" s="121"/>
      <c r="J116" s="121">
        <v>163</v>
      </c>
      <c r="K116" s="121">
        <v>71</v>
      </c>
      <c r="L116" s="121">
        <v>92</v>
      </c>
      <c r="M116" s="121"/>
      <c r="N116" s="121">
        <v>135</v>
      </c>
      <c r="O116" s="121">
        <v>84</v>
      </c>
      <c r="P116" s="121">
        <v>51</v>
      </c>
      <c r="Q116" s="121"/>
      <c r="R116" s="121">
        <v>174</v>
      </c>
      <c r="S116" s="121">
        <v>98</v>
      </c>
      <c r="T116" s="121">
        <v>76</v>
      </c>
      <c r="U116" s="121"/>
      <c r="V116" s="121">
        <v>49</v>
      </c>
      <c r="W116" s="121">
        <v>35</v>
      </c>
      <c r="X116" s="121">
        <v>14</v>
      </c>
      <c r="Y116" s="121"/>
      <c r="Z116" s="121">
        <v>0</v>
      </c>
      <c r="AA116" s="121">
        <v>0</v>
      </c>
      <c r="AB116" s="121">
        <v>0</v>
      </c>
      <c r="AD116" s="110" t="s">
        <v>87</v>
      </c>
      <c r="AE116" s="105">
        <f t="shared" si="38"/>
        <v>7.5933738038892891</v>
      </c>
      <c r="AF116" s="105">
        <f t="shared" si="39"/>
        <v>9.1791517197721042</v>
      </c>
      <c r="AG116" s="105">
        <f t="shared" si="40"/>
        <v>6.0843373493975905</v>
      </c>
      <c r="AH116" s="146"/>
      <c r="AI116" s="105">
        <f t="shared" si="41"/>
        <v>9.2893835616438345</v>
      </c>
      <c r="AJ116" s="105">
        <f t="shared" si="42"/>
        <v>12.553373185311701</v>
      </c>
      <c r="AK116" s="105">
        <f t="shared" si="43"/>
        <v>6.0085836909871242</v>
      </c>
      <c r="AL116" s="108"/>
      <c r="AM116" s="105">
        <f t="shared" si="44"/>
        <v>8.0933465739821262</v>
      </c>
      <c r="AN116" s="105">
        <f t="shared" si="45"/>
        <v>7.0576540755467194</v>
      </c>
      <c r="AO116" s="105">
        <f t="shared" si="46"/>
        <v>9.1269841269841265</v>
      </c>
      <c r="AP116" s="108"/>
      <c r="AQ116" s="105">
        <f t="shared" si="47"/>
        <v>8.0838323353293404</v>
      </c>
      <c r="AR116" s="105">
        <f t="shared" si="48"/>
        <v>10.673443456162643</v>
      </c>
      <c r="AS116" s="105">
        <f t="shared" si="49"/>
        <v>5.7757644394110983</v>
      </c>
      <c r="AT116" s="108"/>
      <c r="AU116" s="105">
        <f t="shared" si="50"/>
        <v>8.87302396736359</v>
      </c>
      <c r="AV116" s="105">
        <f t="shared" si="51"/>
        <v>10.283315844700944</v>
      </c>
      <c r="AW116" s="105">
        <f t="shared" si="52"/>
        <v>7.5396825396825395</v>
      </c>
      <c r="AX116" s="108"/>
      <c r="AY116" s="105">
        <f t="shared" si="53"/>
        <v>2.8925619834710745</v>
      </c>
      <c r="AZ116" s="105">
        <f t="shared" si="54"/>
        <v>4.3478260869565215</v>
      </c>
      <c r="BA116" s="105">
        <f t="shared" si="55"/>
        <v>1.5748031496062991</v>
      </c>
      <c r="BB116" s="146"/>
      <c r="BC116" s="105">
        <v>0</v>
      </c>
      <c r="BD116" s="105">
        <v>0</v>
      </c>
      <c r="BE116" s="105">
        <v>0</v>
      </c>
      <c r="BF116" s="104"/>
    </row>
    <row r="117" spans="1:58" ht="15" customHeight="1" x14ac:dyDescent="0.2">
      <c r="A117" s="110" t="s">
        <v>88</v>
      </c>
      <c r="B117" s="121">
        <v>788</v>
      </c>
      <c r="C117" s="121">
        <v>500</v>
      </c>
      <c r="D117" s="121">
        <v>288</v>
      </c>
      <c r="E117" s="121"/>
      <c r="F117" s="121">
        <v>242</v>
      </c>
      <c r="G117" s="121">
        <v>159</v>
      </c>
      <c r="H117" s="121">
        <v>83</v>
      </c>
      <c r="I117" s="121"/>
      <c r="J117" s="121">
        <v>176</v>
      </c>
      <c r="K117" s="121">
        <v>113</v>
      </c>
      <c r="L117" s="121">
        <v>63</v>
      </c>
      <c r="M117" s="121"/>
      <c r="N117" s="121">
        <v>100</v>
      </c>
      <c r="O117" s="121">
        <v>74</v>
      </c>
      <c r="P117" s="121">
        <v>26</v>
      </c>
      <c r="Q117" s="121"/>
      <c r="R117" s="121">
        <v>203</v>
      </c>
      <c r="S117" s="121">
        <v>119</v>
      </c>
      <c r="T117" s="121">
        <v>84</v>
      </c>
      <c r="U117" s="121"/>
      <c r="V117" s="121">
        <v>67</v>
      </c>
      <c r="W117" s="121">
        <v>35</v>
      </c>
      <c r="X117" s="121">
        <v>32</v>
      </c>
      <c r="Y117" s="121"/>
      <c r="Z117" s="121">
        <v>0</v>
      </c>
      <c r="AA117" s="121">
        <v>0</v>
      </c>
      <c r="AB117" s="121">
        <v>0</v>
      </c>
      <c r="AD117" s="110" t="s">
        <v>88</v>
      </c>
      <c r="AE117" s="105">
        <f t="shared" si="38"/>
        <v>8.8929014783884437</v>
      </c>
      <c r="AF117" s="105">
        <f t="shared" si="39"/>
        <v>11.332728921124206</v>
      </c>
      <c r="AG117" s="105">
        <f t="shared" si="40"/>
        <v>6.473364801078894</v>
      </c>
      <c r="AH117" s="146"/>
      <c r="AI117" s="105">
        <f t="shared" si="41"/>
        <v>10.355156183140778</v>
      </c>
      <c r="AJ117" s="105">
        <f t="shared" si="42"/>
        <v>13.064913722267871</v>
      </c>
      <c r="AK117" s="105">
        <f t="shared" si="43"/>
        <v>7.4107142857142856</v>
      </c>
      <c r="AL117" s="108"/>
      <c r="AM117" s="105">
        <f t="shared" si="44"/>
        <v>8.6021505376344098</v>
      </c>
      <c r="AN117" s="105">
        <f t="shared" si="45"/>
        <v>11.056751467710372</v>
      </c>
      <c r="AO117" s="105">
        <f t="shared" si="46"/>
        <v>6.15234375</v>
      </c>
      <c r="AP117" s="108"/>
      <c r="AQ117" s="105">
        <f t="shared" si="47"/>
        <v>5.9916117435590177</v>
      </c>
      <c r="AR117" s="105">
        <f t="shared" si="48"/>
        <v>8.8410991636798091</v>
      </c>
      <c r="AS117" s="105">
        <f t="shared" si="49"/>
        <v>3.125</v>
      </c>
      <c r="AT117" s="108"/>
      <c r="AU117" s="105">
        <f t="shared" si="50"/>
        <v>13.399339933993398</v>
      </c>
      <c r="AV117" s="105">
        <f t="shared" si="51"/>
        <v>15.575916230366493</v>
      </c>
      <c r="AW117" s="105">
        <f t="shared" si="52"/>
        <v>11.18508655126498</v>
      </c>
      <c r="AX117" s="108"/>
      <c r="AY117" s="105">
        <f t="shared" si="53"/>
        <v>5.1777434312210202</v>
      </c>
      <c r="AZ117" s="105">
        <f t="shared" si="54"/>
        <v>6.1188811188811192</v>
      </c>
      <c r="BA117" s="105">
        <f t="shared" si="55"/>
        <v>4.43213296398892</v>
      </c>
      <c r="BB117" s="146"/>
      <c r="BC117" s="105">
        <v>0</v>
      </c>
      <c r="BD117" s="105">
        <v>0</v>
      </c>
      <c r="BE117" s="105">
        <v>0</v>
      </c>
      <c r="BF117" s="104"/>
    </row>
    <row r="118" spans="1:58" ht="15" customHeight="1" x14ac:dyDescent="0.2">
      <c r="A118" s="110" t="s">
        <v>89</v>
      </c>
      <c r="B118" s="121">
        <v>296</v>
      </c>
      <c r="C118" s="121">
        <v>197</v>
      </c>
      <c r="D118" s="121">
        <v>99</v>
      </c>
      <c r="E118" s="121"/>
      <c r="F118" s="121">
        <v>119</v>
      </c>
      <c r="G118" s="121">
        <v>85</v>
      </c>
      <c r="H118" s="121">
        <v>34</v>
      </c>
      <c r="I118" s="121"/>
      <c r="J118" s="121">
        <v>84</v>
      </c>
      <c r="K118" s="121">
        <v>48</v>
      </c>
      <c r="L118" s="121">
        <v>36</v>
      </c>
      <c r="M118" s="121"/>
      <c r="N118" s="121">
        <v>22</v>
      </c>
      <c r="O118" s="121">
        <v>14</v>
      </c>
      <c r="P118" s="121">
        <v>8</v>
      </c>
      <c r="Q118" s="121"/>
      <c r="R118" s="121">
        <v>62</v>
      </c>
      <c r="S118" s="121">
        <v>43</v>
      </c>
      <c r="T118" s="121">
        <v>19</v>
      </c>
      <c r="U118" s="121"/>
      <c r="V118" s="121">
        <v>9</v>
      </c>
      <c r="W118" s="121">
        <v>7</v>
      </c>
      <c r="X118" s="121">
        <v>2</v>
      </c>
      <c r="Y118" s="121"/>
      <c r="Z118" s="121">
        <v>0</v>
      </c>
      <c r="AA118" s="121">
        <v>0</v>
      </c>
      <c r="AB118" s="121">
        <v>0</v>
      </c>
      <c r="AD118" s="110" t="s">
        <v>89</v>
      </c>
      <c r="AE118" s="105">
        <f t="shared" si="38"/>
        <v>9.2039800995024876</v>
      </c>
      <c r="AF118" s="105">
        <f t="shared" si="39"/>
        <v>12.320200125078173</v>
      </c>
      <c r="AG118" s="105">
        <f t="shared" si="40"/>
        <v>6.1224489795918364</v>
      </c>
      <c r="AH118" s="146"/>
      <c r="AI118" s="105">
        <f t="shared" si="41"/>
        <v>12.619300106044539</v>
      </c>
      <c r="AJ118" s="105">
        <f t="shared" si="42"/>
        <v>16.699410609037326</v>
      </c>
      <c r="AK118" s="105">
        <f t="shared" si="43"/>
        <v>7.8341013824884786</v>
      </c>
      <c r="AL118" s="108"/>
      <c r="AM118" s="105">
        <f t="shared" si="44"/>
        <v>11.731843575418994</v>
      </c>
      <c r="AN118" s="105">
        <f t="shared" si="45"/>
        <v>13.48314606741573</v>
      </c>
      <c r="AO118" s="105">
        <f t="shared" si="46"/>
        <v>10</v>
      </c>
      <c r="AP118" s="108"/>
      <c r="AQ118" s="105">
        <f t="shared" si="47"/>
        <v>3.8528896672504378</v>
      </c>
      <c r="AR118" s="105">
        <f t="shared" si="48"/>
        <v>5.4263565891472867</v>
      </c>
      <c r="AS118" s="105">
        <f t="shared" si="49"/>
        <v>2.5559105431309903</v>
      </c>
      <c r="AT118" s="108"/>
      <c r="AU118" s="105">
        <f t="shared" si="50"/>
        <v>10.858143607705779</v>
      </c>
      <c r="AV118" s="105">
        <f t="shared" si="51"/>
        <v>15.140845070422534</v>
      </c>
      <c r="AW118" s="105">
        <f t="shared" si="52"/>
        <v>6.6202090592334493</v>
      </c>
      <c r="AX118" s="108"/>
      <c r="AY118" s="105">
        <f t="shared" si="53"/>
        <v>2.1686746987951806</v>
      </c>
      <c r="AZ118" s="105">
        <f t="shared" si="54"/>
        <v>3.6458333333333335</v>
      </c>
      <c r="BA118" s="105">
        <f t="shared" si="55"/>
        <v>0.89686098654708524</v>
      </c>
      <c r="BB118" s="146"/>
      <c r="BC118" s="105">
        <v>0</v>
      </c>
      <c r="BD118" s="105">
        <v>0</v>
      </c>
      <c r="BE118" s="105">
        <v>0</v>
      </c>
      <c r="BF118" s="104"/>
    </row>
    <row r="119" spans="1:58" ht="15" customHeight="1" x14ac:dyDescent="0.2">
      <c r="A119" s="157" t="s">
        <v>90</v>
      </c>
      <c r="B119" s="121">
        <v>2664</v>
      </c>
      <c r="C119" s="121">
        <v>1513</v>
      </c>
      <c r="D119" s="121">
        <v>1151</v>
      </c>
      <c r="E119" s="121"/>
      <c r="F119" s="121">
        <v>954</v>
      </c>
      <c r="G119" s="121">
        <v>548</v>
      </c>
      <c r="H119" s="121">
        <v>406</v>
      </c>
      <c r="I119" s="121"/>
      <c r="J119" s="121">
        <v>664</v>
      </c>
      <c r="K119" s="121">
        <v>388</v>
      </c>
      <c r="L119" s="121">
        <v>276</v>
      </c>
      <c r="M119" s="121"/>
      <c r="N119" s="121">
        <v>353</v>
      </c>
      <c r="O119" s="121">
        <v>210</v>
      </c>
      <c r="P119" s="121">
        <v>143</v>
      </c>
      <c r="Q119" s="121"/>
      <c r="R119" s="121">
        <v>603</v>
      </c>
      <c r="S119" s="121">
        <v>318</v>
      </c>
      <c r="T119" s="121">
        <v>285</v>
      </c>
      <c r="U119" s="121"/>
      <c r="V119" s="121">
        <v>90</v>
      </c>
      <c r="W119" s="121">
        <v>49</v>
      </c>
      <c r="X119" s="121">
        <v>41</v>
      </c>
      <c r="Y119" s="121"/>
      <c r="Z119" s="121">
        <v>0</v>
      </c>
      <c r="AA119" s="121">
        <v>0</v>
      </c>
      <c r="AB119" s="121">
        <v>0</v>
      </c>
      <c r="AD119" s="157" t="s">
        <v>90</v>
      </c>
      <c r="AE119" s="105">
        <f t="shared" si="38"/>
        <v>13.999684691786221</v>
      </c>
      <c r="AF119" s="105">
        <f t="shared" si="39"/>
        <v>15.844591056655148</v>
      </c>
      <c r="AG119" s="105">
        <f t="shared" si="40"/>
        <v>12.141350210970463</v>
      </c>
      <c r="AH119" s="146"/>
      <c r="AI119" s="105">
        <f t="shared" si="41"/>
        <v>17.354920865926871</v>
      </c>
      <c r="AJ119" s="105">
        <f t="shared" si="42"/>
        <v>18.786424408639014</v>
      </c>
      <c r="AK119" s="105">
        <f t="shared" si="43"/>
        <v>15.736434108527131</v>
      </c>
      <c r="AL119" s="108"/>
      <c r="AM119" s="105">
        <f t="shared" si="44"/>
        <v>15.768226074566611</v>
      </c>
      <c r="AN119" s="105">
        <f t="shared" si="45"/>
        <v>18.147801683816649</v>
      </c>
      <c r="AO119" s="105">
        <f t="shared" si="46"/>
        <v>13.314037626628075</v>
      </c>
      <c r="AP119" s="108"/>
      <c r="AQ119" s="105">
        <f t="shared" si="47"/>
        <v>9.9240933370818105</v>
      </c>
      <c r="AR119" s="105">
        <f t="shared" si="48"/>
        <v>12.124711316397228</v>
      </c>
      <c r="AS119" s="105">
        <f t="shared" si="49"/>
        <v>7.8356164383561646</v>
      </c>
      <c r="AT119" s="108"/>
      <c r="AU119" s="105">
        <f t="shared" si="50"/>
        <v>18.691878487290762</v>
      </c>
      <c r="AV119" s="105">
        <f t="shared" si="51"/>
        <v>19.739292364990689</v>
      </c>
      <c r="AW119" s="105">
        <f t="shared" si="52"/>
        <v>17.647058823529413</v>
      </c>
      <c r="AX119" s="108"/>
      <c r="AY119" s="105">
        <f t="shared" si="53"/>
        <v>3.564356435643564</v>
      </c>
      <c r="AZ119" s="105">
        <f t="shared" si="54"/>
        <v>4.2907180385288965</v>
      </c>
      <c r="BA119" s="105">
        <f t="shared" si="55"/>
        <v>2.9645697758496024</v>
      </c>
      <c r="BB119" s="146"/>
      <c r="BC119" s="105">
        <v>0</v>
      </c>
      <c r="BD119" s="105">
        <v>0</v>
      </c>
      <c r="BE119" s="105">
        <v>0</v>
      </c>
      <c r="BF119" s="104"/>
    </row>
    <row r="120" spans="1:58" ht="15" customHeight="1" x14ac:dyDescent="0.2">
      <c r="A120" s="110" t="s">
        <v>91</v>
      </c>
      <c r="B120" s="121">
        <v>359</v>
      </c>
      <c r="C120" s="121">
        <v>218</v>
      </c>
      <c r="D120" s="121">
        <v>141</v>
      </c>
      <c r="E120" s="121"/>
      <c r="F120" s="121">
        <v>113</v>
      </c>
      <c r="G120" s="121">
        <v>69</v>
      </c>
      <c r="H120" s="121">
        <v>44</v>
      </c>
      <c r="I120" s="121"/>
      <c r="J120" s="121">
        <v>78</v>
      </c>
      <c r="K120" s="121">
        <v>48</v>
      </c>
      <c r="L120" s="121">
        <v>30</v>
      </c>
      <c r="M120" s="121"/>
      <c r="N120" s="121">
        <v>33</v>
      </c>
      <c r="O120" s="121">
        <v>18</v>
      </c>
      <c r="P120" s="121">
        <v>15</v>
      </c>
      <c r="Q120" s="121"/>
      <c r="R120" s="121">
        <v>126</v>
      </c>
      <c r="S120" s="121">
        <v>76</v>
      </c>
      <c r="T120" s="121">
        <v>50</v>
      </c>
      <c r="U120" s="121"/>
      <c r="V120" s="121">
        <v>9</v>
      </c>
      <c r="W120" s="121">
        <v>7</v>
      </c>
      <c r="X120" s="121">
        <v>2</v>
      </c>
      <c r="Y120" s="121"/>
      <c r="Z120" s="121">
        <v>0</v>
      </c>
      <c r="AA120" s="121">
        <v>0</v>
      </c>
      <c r="AB120" s="121">
        <v>0</v>
      </c>
      <c r="AD120" s="110" t="s">
        <v>91</v>
      </c>
      <c r="AE120" s="105">
        <f t="shared" si="38"/>
        <v>7.0226917057902973</v>
      </c>
      <c r="AF120" s="105">
        <f t="shared" si="39"/>
        <v>8.449612403100776</v>
      </c>
      <c r="AG120" s="105">
        <f t="shared" si="40"/>
        <v>5.5687203791469191</v>
      </c>
      <c r="AH120" s="146"/>
      <c r="AI120" s="105">
        <f t="shared" si="41"/>
        <v>8.786936236391913</v>
      </c>
      <c r="AJ120" s="105">
        <f t="shared" si="42"/>
        <v>10.50228310502283</v>
      </c>
      <c r="AK120" s="105">
        <f t="shared" si="43"/>
        <v>6.995230524642289</v>
      </c>
      <c r="AL120" s="108"/>
      <c r="AM120" s="105">
        <f t="shared" si="44"/>
        <v>7.3377234242709308</v>
      </c>
      <c r="AN120" s="105">
        <f t="shared" si="45"/>
        <v>8.6330935251798557</v>
      </c>
      <c r="AO120" s="105">
        <f t="shared" si="46"/>
        <v>5.9171597633136095</v>
      </c>
      <c r="AP120" s="108"/>
      <c r="AQ120" s="105">
        <f t="shared" si="47"/>
        <v>3.481012658227848</v>
      </c>
      <c r="AR120" s="105">
        <f t="shared" si="48"/>
        <v>3.6072144288577155</v>
      </c>
      <c r="AS120" s="105">
        <f t="shared" si="49"/>
        <v>3.3407572383073498</v>
      </c>
      <c r="AT120" s="108"/>
      <c r="AU120" s="105">
        <f t="shared" si="50"/>
        <v>11.988582302568981</v>
      </c>
      <c r="AV120" s="105">
        <f t="shared" si="51"/>
        <v>14.339622641509434</v>
      </c>
      <c r="AW120" s="105">
        <f t="shared" si="52"/>
        <v>9.5969289827255277</v>
      </c>
      <c r="AX120" s="108"/>
      <c r="AY120" s="105">
        <f t="shared" si="53"/>
        <v>1.1780104712041886</v>
      </c>
      <c r="AZ120" s="105">
        <f t="shared" si="54"/>
        <v>2.0710059171597637</v>
      </c>
      <c r="BA120" s="105">
        <f t="shared" si="55"/>
        <v>0.46948356807511737</v>
      </c>
      <c r="BB120" s="146"/>
      <c r="BC120" s="105">
        <v>0</v>
      </c>
      <c r="BD120" s="105">
        <v>0</v>
      </c>
      <c r="BE120" s="105">
        <v>0</v>
      </c>
      <c r="BF120" s="104"/>
    </row>
    <row r="121" spans="1:58" ht="15" customHeight="1" x14ac:dyDescent="0.2">
      <c r="A121" s="110" t="s">
        <v>92</v>
      </c>
      <c r="B121" s="121">
        <v>2689</v>
      </c>
      <c r="C121" s="121">
        <v>1512</v>
      </c>
      <c r="D121" s="121">
        <v>1177</v>
      </c>
      <c r="E121" s="121"/>
      <c r="F121" s="121">
        <v>913</v>
      </c>
      <c r="G121" s="121">
        <v>525</v>
      </c>
      <c r="H121" s="121">
        <v>388</v>
      </c>
      <c r="I121" s="121"/>
      <c r="J121" s="121">
        <v>711</v>
      </c>
      <c r="K121" s="121">
        <v>417</v>
      </c>
      <c r="L121" s="121">
        <v>294</v>
      </c>
      <c r="M121" s="121"/>
      <c r="N121" s="121">
        <v>326</v>
      </c>
      <c r="O121" s="121">
        <v>186</v>
      </c>
      <c r="P121" s="121">
        <v>140</v>
      </c>
      <c r="Q121" s="121"/>
      <c r="R121" s="121">
        <v>602</v>
      </c>
      <c r="S121" s="121">
        <v>320</v>
      </c>
      <c r="T121" s="121">
        <v>282</v>
      </c>
      <c r="U121" s="121"/>
      <c r="V121" s="121">
        <v>137</v>
      </c>
      <c r="W121" s="121">
        <v>64</v>
      </c>
      <c r="X121" s="121">
        <v>73</v>
      </c>
      <c r="Y121" s="121"/>
      <c r="Z121" s="121">
        <v>0</v>
      </c>
      <c r="AA121" s="121">
        <v>0</v>
      </c>
      <c r="AB121" s="121">
        <v>0</v>
      </c>
      <c r="AD121" s="110" t="s">
        <v>92</v>
      </c>
      <c r="AE121" s="105">
        <f t="shared" si="38"/>
        <v>12.924156493319236</v>
      </c>
      <c r="AF121" s="105">
        <f t="shared" si="39"/>
        <v>14.597412627920448</v>
      </c>
      <c r="AG121" s="105">
        <f t="shared" si="40"/>
        <v>11.265313935681471</v>
      </c>
      <c r="AH121" s="146"/>
      <c r="AI121" s="105">
        <f t="shared" si="41"/>
        <v>16.142149929278641</v>
      </c>
      <c r="AJ121" s="105">
        <f t="shared" si="42"/>
        <v>18.26722338204593</v>
      </c>
      <c r="AK121" s="105">
        <f t="shared" si="43"/>
        <v>13.946800862688713</v>
      </c>
      <c r="AL121" s="108"/>
      <c r="AM121" s="105">
        <f t="shared" si="44"/>
        <v>15.38961038961039</v>
      </c>
      <c r="AN121" s="105">
        <f t="shared" si="45"/>
        <v>17.752234993614305</v>
      </c>
      <c r="AO121" s="105">
        <f t="shared" si="46"/>
        <v>12.945838837516513</v>
      </c>
      <c r="AP121" s="108"/>
      <c r="AQ121" s="105">
        <f t="shared" si="47"/>
        <v>8.2993890020366603</v>
      </c>
      <c r="AR121" s="105">
        <f t="shared" si="48"/>
        <v>9.4272681196147996</v>
      </c>
      <c r="AS121" s="105">
        <f t="shared" si="49"/>
        <v>7.1611253196930944</v>
      </c>
      <c r="AT121" s="108"/>
      <c r="AU121" s="105">
        <f t="shared" si="50"/>
        <v>16.15673644659152</v>
      </c>
      <c r="AV121" s="105">
        <f t="shared" si="51"/>
        <v>17.967434025828187</v>
      </c>
      <c r="AW121" s="105">
        <f t="shared" si="52"/>
        <v>14.498714652956298</v>
      </c>
      <c r="AX121" s="108"/>
      <c r="AY121" s="105">
        <f t="shared" si="53"/>
        <v>4.7635605006954105</v>
      </c>
      <c r="AZ121" s="105">
        <f t="shared" si="54"/>
        <v>4.6343229543808828</v>
      </c>
      <c r="BA121" s="105">
        <f t="shared" si="55"/>
        <v>4.8829431438127093</v>
      </c>
      <c r="BB121" s="146"/>
      <c r="BC121" s="105">
        <v>0</v>
      </c>
      <c r="BD121" s="105">
        <v>0</v>
      </c>
      <c r="BE121" s="105">
        <v>0</v>
      </c>
      <c r="BF121" s="104"/>
    </row>
    <row r="122" spans="1:58" ht="15" customHeight="1" x14ac:dyDescent="0.2">
      <c r="A122" s="110" t="s">
        <v>93</v>
      </c>
      <c r="B122" s="121">
        <v>218</v>
      </c>
      <c r="C122" s="121">
        <v>156</v>
      </c>
      <c r="D122" s="121">
        <v>62</v>
      </c>
      <c r="E122" s="121"/>
      <c r="F122" s="121">
        <v>92</v>
      </c>
      <c r="G122" s="121">
        <v>66</v>
      </c>
      <c r="H122" s="121">
        <v>26</v>
      </c>
      <c r="I122" s="121"/>
      <c r="J122" s="121">
        <v>40</v>
      </c>
      <c r="K122" s="121">
        <v>24</v>
      </c>
      <c r="L122" s="121">
        <v>16</v>
      </c>
      <c r="M122" s="121"/>
      <c r="N122" s="121">
        <v>34</v>
      </c>
      <c r="O122" s="121">
        <v>31</v>
      </c>
      <c r="P122" s="121">
        <v>3</v>
      </c>
      <c r="Q122" s="121"/>
      <c r="R122" s="121">
        <v>50</v>
      </c>
      <c r="S122" s="121">
        <v>34</v>
      </c>
      <c r="T122" s="121">
        <v>16</v>
      </c>
      <c r="U122" s="121"/>
      <c r="V122" s="121">
        <v>2</v>
      </c>
      <c r="W122" s="121">
        <v>1</v>
      </c>
      <c r="X122" s="121">
        <v>1</v>
      </c>
      <c r="Y122" s="121"/>
      <c r="Z122" s="121">
        <v>0</v>
      </c>
      <c r="AA122" s="121">
        <v>0</v>
      </c>
      <c r="AB122" s="121">
        <v>0</v>
      </c>
      <c r="AD122" s="110" t="s">
        <v>93</v>
      </c>
      <c r="AE122" s="105">
        <f t="shared" si="38"/>
        <v>7.3056300268096503</v>
      </c>
      <c r="AF122" s="105">
        <f t="shared" si="39"/>
        <v>10.077519379844961</v>
      </c>
      <c r="AG122" s="105">
        <f t="shared" si="40"/>
        <v>4.3175487465181055</v>
      </c>
      <c r="AH122" s="146"/>
      <c r="AI122" s="105">
        <f t="shared" si="41"/>
        <v>10.098792535675083</v>
      </c>
      <c r="AJ122" s="105">
        <f t="shared" si="42"/>
        <v>14.193548387096774</v>
      </c>
      <c r="AK122" s="105">
        <f t="shared" si="43"/>
        <v>5.8295964125560538</v>
      </c>
      <c r="AL122" s="108"/>
      <c r="AM122" s="105">
        <f t="shared" si="44"/>
        <v>5.8737151248164459</v>
      </c>
      <c r="AN122" s="105">
        <f t="shared" si="45"/>
        <v>6.2827225130890048</v>
      </c>
      <c r="AO122" s="105">
        <f t="shared" si="46"/>
        <v>5.3511705685618729</v>
      </c>
      <c r="AP122" s="108"/>
      <c r="AQ122" s="105">
        <f t="shared" si="47"/>
        <v>6.0390763765541742</v>
      </c>
      <c r="AR122" s="105">
        <f t="shared" si="48"/>
        <v>10.87719298245614</v>
      </c>
      <c r="AS122" s="105">
        <f t="shared" si="49"/>
        <v>1.079136690647482</v>
      </c>
      <c r="AT122" s="108"/>
      <c r="AU122" s="105">
        <f t="shared" si="50"/>
        <v>11.1358574610245</v>
      </c>
      <c r="AV122" s="105">
        <f t="shared" si="51"/>
        <v>15.384615384615385</v>
      </c>
      <c r="AW122" s="105">
        <f t="shared" si="52"/>
        <v>7.0175438596491224</v>
      </c>
      <c r="AX122" s="108"/>
      <c r="AY122" s="105">
        <f t="shared" si="53"/>
        <v>0.52631578947368418</v>
      </c>
      <c r="AZ122" s="105">
        <f t="shared" si="54"/>
        <v>0.51282051282051277</v>
      </c>
      <c r="BA122" s="105">
        <f t="shared" si="55"/>
        <v>0.54054054054054057</v>
      </c>
      <c r="BB122" s="146"/>
      <c r="BC122" s="105">
        <v>0</v>
      </c>
      <c r="BD122" s="105">
        <v>0</v>
      </c>
      <c r="BE122" s="105">
        <v>0</v>
      </c>
      <c r="BF122" s="104"/>
    </row>
    <row r="123" spans="1:58" ht="15" customHeight="1" x14ac:dyDescent="0.2">
      <c r="A123" s="110" t="s">
        <v>94</v>
      </c>
      <c r="B123" s="121">
        <v>644</v>
      </c>
      <c r="C123" s="121">
        <v>375</v>
      </c>
      <c r="D123" s="121">
        <v>269</v>
      </c>
      <c r="E123" s="121"/>
      <c r="F123" s="121">
        <v>223</v>
      </c>
      <c r="G123" s="121">
        <v>137</v>
      </c>
      <c r="H123" s="121">
        <v>86</v>
      </c>
      <c r="I123" s="121"/>
      <c r="J123" s="121">
        <v>138</v>
      </c>
      <c r="K123" s="121">
        <v>90</v>
      </c>
      <c r="L123" s="121">
        <v>48</v>
      </c>
      <c r="M123" s="121"/>
      <c r="N123" s="121">
        <v>74</v>
      </c>
      <c r="O123" s="121">
        <v>46</v>
      </c>
      <c r="P123" s="121">
        <v>28</v>
      </c>
      <c r="Q123" s="121"/>
      <c r="R123" s="121">
        <v>170</v>
      </c>
      <c r="S123" s="121">
        <v>81</v>
      </c>
      <c r="T123" s="121">
        <v>89</v>
      </c>
      <c r="U123" s="121"/>
      <c r="V123" s="121">
        <v>39</v>
      </c>
      <c r="W123" s="121">
        <v>21</v>
      </c>
      <c r="X123" s="121">
        <v>18</v>
      </c>
      <c r="Y123" s="121"/>
      <c r="Z123" s="121">
        <v>0</v>
      </c>
      <c r="AA123" s="121">
        <v>0</v>
      </c>
      <c r="AB123" s="121">
        <v>0</v>
      </c>
      <c r="AD123" s="110" t="s">
        <v>94</v>
      </c>
      <c r="AE123" s="105">
        <f t="shared" si="38"/>
        <v>10.297409657818996</v>
      </c>
      <c r="AF123" s="105">
        <f t="shared" si="39"/>
        <v>12.690355329949238</v>
      </c>
      <c r="AG123" s="105">
        <f t="shared" si="40"/>
        <v>8.153986056380722</v>
      </c>
      <c r="AH123" s="146"/>
      <c r="AI123" s="105">
        <f t="shared" si="41"/>
        <v>12.950058072009291</v>
      </c>
      <c r="AJ123" s="105">
        <f t="shared" si="42"/>
        <v>16.290130796670628</v>
      </c>
      <c r="AK123" s="105">
        <f t="shared" si="43"/>
        <v>9.7616345062429062</v>
      </c>
      <c r="AL123" s="108"/>
      <c r="AM123" s="105">
        <f t="shared" si="44"/>
        <v>10.772833723653395</v>
      </c>
      <c r="AN123" s="105">
        <f t="shared" si="45"/>
        <v>13.595166163141995</v>
      </c>
      <c r="AO123" s="105">
        <f t="shared" si="46"/>
        <v>7.754442649434572</v>
      </c>
      <c r="AP123" s="108"/>
      <c r="AQ123" s="105">
        <f t="shared" si="47"/>
        <v>6.2289562289562292</v>
      </c>
      <c r="AR123" s="105">
        <f t="shared" si="48"/>
        <v>8.3636363636363633</v>
      </c>
      <c r="AS123" s="105">
        <f t="shared" si="49"/>
        <v>4.3887147335423196</v>
      </c>
      <c r="AT123" s="108"/>
      <c r="AU123" s="105">
        <f t="shared" si="50"/>
        <v>14.693171996542784</v>
      </c>
      <c r="AV123" s="105">
        <f t="shared" si="51"/>
        <v>15.851272015655576</v>
      </c>
      <c r="AW123" s="105">
        <f t="shared" si="52"/>
        <v>13.777089783281735</v>
      </c>
      <c r="AX123" s="108"/>
      <c r="AY123" s="105">
        <f t="shared" si="53"/>
        <v>4.540162980209546</v>
      </c>
      <c r="AZ123" s="105">
        <f t="shared" si="54"/>
        <v>5.6603773584905666</v>
      </c>
      <c r="BA123" s="105">
        <f t="shared" si="55"/>
        <v>3.6885245901639343</v>
      </c>
      <c r="BB123" s="146"/>
      <c r="BC123" s="105">
        <v>0</v>
      </c>
      <c r="BD123" s="105">
        <v>0</v>
      </c>
      <c r="BE123" s="105">
        <v>0</v>
      </c>
      <c r="BF123" s="104"/>
    </row>
    <row r="124" spans="1:58" ht="15" customHeight="1" x14ac:dyDescent="0.2">
      <c r="A124" s="110" t="s">
        <v>95</v>
      </c>
      <c r="B124" s="121">
        <v>160</v>
      </c>
      <c r="C124" s="121">
        <v>102</v>
      </c>
      <c r="D124" s="121">
        <v>58</v>
      </c>
      <c r="E124" s="121"/>
      <c r="F124" s="121">
        <v>58</v>
      </c>
      <c r="G124" s="121">
        <v>37</v>
      </c>
      <c r="H124" s="121">
        <v>21</v>
      </c>
      <c r="I124" s="121"/>
      <c r="J124" s="121">
        <v>27</v>
      </c>
      <c r="K124" s="121">
        <v>21</v>
      </c>
      <c r="L124" s="121">
        <v>6</v>
      </c>
      <c r="M124" s="121"/>
      <c r="N124" s="121">
        <v>18</v>
      </c>
      <c r="O124" s="121">
        <v>11</v>
      </c>
      <c r="P124" s="121">
        <v>7</v>
      </c>
      <c r="Q124" s="121"/>
      <c r="R124" s="121">
        <v>47</v>
      </c>
      <c r="S124" s="121">
        <v>27</v>
      </c>
      <c r="T124" s="121">
        <v>20</v>
      </c>
      <c r="U124" s="121"/>
      <c r="V124" s="121">
        <v>10</v>
      </c>
      <c r="W124" s="121">
        <v>6</v>
      </c>
      <c r="X124" s="121">
        <v>4</v>
      </c>
      <c r="Y124" s="121"/>
      <c r="Z124" s="121">
        <v>0</v>
      </c>
      <c r="AA124" s="121">
        <v>0</v>
      </c>
      <c r="AB124" s="121">
        <v>0</v>
      </c>
      <c r="AD124" s="110" t="s">
        <v>95</v>
      </c>
      <c r="AE124" s="105">
        <f t="shared" si="38"/>
        <v>6.425702811244979</v>
      </c>
      <c r="AF124" s="105">
        <f t="shared" si="39"/>
        <v>8.471760797342192</v>
      </c>
      <c r="AG124" s="105">
        <f t="shared" si="40"/>
        <v>4.5101088646967336</v>
      </c>
      <c r="AH124" s="146"/>
      <c r="AI124" s="105">
        <f t="shared" si="41"/>
        <v>9.8138747884940774</v>
      </c>
      <c r="AJ124" s="105">
        <f t="shared" si="42"/>
        <v>12.714776632302405</v>
      </c>
      <c r="AK124" s="105">
        <f t="shared" si="43"/>
        <v>7.0000000000000009</v>
      </c>
      <c r="AL124" s="108"/>
      <c r="AM124" s="105">
        <f t="shared" si="44"/>
        <v>6.279069767441861</v>
      </c>
      <c r="AN124" s="105">
        <f t="shared" si="45"/>
        <v>10.144927536231885</v>
      </c>
      <c r="AO124" s="105">
        <f t="shared" si="46"/>
        <v>2.6905829596412558</v>
      </c>
      <c r="AP124" s="108"/>
      <c r="AQ124" s="105">
        <f t="shared" si="47"/>
        <v>3.9301310043668125</v>
      </c>
      <c r="AR124" s="105">
        <f t="shared" si="48"/>
        <v>4.7826086956521738</v>
      </c>
      <c r="AS124" s="105">
        <f t="shared" si="49"/>
        <v>3.070175438596491</v>
      </c>
      <c r="AT124" s="108"/>
      <c r="AU124" s="105">
        <f t="shared" si="50"/>
        <v>9.4188376753507015</v>
      </c>
      <c r="AV124" s="105">
        <f t="shared" si="51"/>
        <v>11.344537815126051</v>
      </c>
      <c r="AW124" s="105">
        <f t="shared" si="52"/>
        <v>7.6628352490421454</v>
      </c>
      <c r="AX124" s="108"/>
      <c r="AY124" s="105">
        <f t="shared" si="53"/>
        <v>1.953125</v>
      </c>
      <c r="AZ124" s="105">
        <f t="shared" si="54"/>
        <v>2.5210084033613445</v>
      </c>
      <c r="BA124" s="105">
        <f t="shared" si="55"/>
        <v>1.4598540145985401</v>
      </c>
      <c r="BB124" s="146"/>
      <c r="BC124" s="105">
        <v>0</v>
      </c>
      <c r="BD124" s="105">
        <v>0</v>
      </c>
      <c r="BE124" s="105">
        <v>0</v>
      </c>
      <c r="BF124" s="104"/>
    </row>
    <row r="125" spans="1:58" ht="15" customHeight="1" x14ac:dyDescent="0.2">
      <c r="A125" s="110" t="s">
        <v>96</v>
      </c>
      <c r="B125" s="121">
        <v>203</v>
      </c>
      <c r="C125" s="121">
        <v>146</v>
      </c>
      <c r="D125" s="121">
        <v>57</v>
      </c>
      <c r="E125" s="121"/>
      <c r="F125" s="121">
        <v>67</v>
      </c>
      <c r="G125" s="121">
        <v>45</v>
      </c>
      <c r="H125" s="121">
        <v>22</v>
      </c>
      <c r="I125" s="121"/>
      <c r="J125" s="121">
        <v>45</v>
      </c>
      <c r="K125" s="121">
        <v>39</v>
      </c>
      <c r="L125" s="121">
        <v>6</v>
      </c>
      <c r="M125" s="121"/>
      <c r="N125" s="121">
        <v>8</v>
      </c>
      <c r="O125" s="121">
        <v>5</v>
      </c>
      <c r="P125" s="121">
        <v>3</v>
      </c>
      <c r="Q125" s="121"/>
      <c r="R125" s="121">
        <v>49</v>
      </c>
      <c r="S125" s="121">
        <v>33</v>
      </c>
      <c r="T125" s="121">
        <v>16</v>
      </c>
      <c r="U125" s="121"/>
      <c r="V125" s="121">
        <v>34</v>
      </c>
      <c r="W125" s="121">
        <v>24</v>
      </c>
      <c r="X125" s="121">
        <v>10</v>
      </c>
      <c r="Y125" s="121"/>
      <c r="Z125" s="121">
        <v>0</v>
      </c>
      <c r="AA125" s="121">
        <v>0</v>
      </c>
      <c r="AB125" s="121">
        <v>0</v>
      </c>
      <c r="AD125" s="110" t="s">
        <v>96</v>
      </c>
      <c r="AE125" s="105">
        <f t="shared" si="38"/>
        <v>5.229263266357548</v>
      </c>
      <c r="AF125" s="105">
        <f t="shared" si="39"/>
        <v>7.6640419947506562</v>
      </c>
      <c r="AG125" s="105">
        <f t="shared" si="40"/>
        <v>2.8831562974203337</v>
      </c>
      <c r="AH125" s="146"/>
      <c r="AI125" s="105">
        <f t="shared" si="41"/>
        <v>6.9719042663891786</v>
      </c>
      <c r="AJ125" s="105">
        <f t="shared" si="42"/>
        <v>9.0180360721442892</v>
      </c>
      <c r="AK125" s="105">
        <f t="shared" si="43"/>
        <v>4.7619047619047619</v>
      </c>
      <c r="AL125" s="108"/>
      <c r="AM125" s="105">
        <f t="shared" si="44"/>
        <v>5.625</v>
      </c>
      <c r="AN125" s="105">
        <f t="shared" si="45"/>
        <v>9.8734177215189867</v>
      </c>
      <c r="AO125" s="105">
        <f t="shared" si="46"/>
        <v>1.4814814814814816</v>
      </c>
      <c r="AP125" s="108"/>
      <c r="AQ125" s="105">
        <f t="shared" si="47"/>
        <v>1.1204481792717087</v>
      </c>
      <c r="AR125" s="105">
        <f t="shared" si="48"/>
        <v>1.4409221902017291</v>
      </c>
      <c r="AS125" s="105">
        <f t="shared" si="49"/>
        <v>0.81743869209809261</v>
      </c>
      <c r="AT125" s="108"/>
      <c r="AU125" s="105">
        <f t="shared" si="50"/>
        <v>6.8340306834030677</v>
      </c>
      <c r="AV125" s="105">
        <f t="shared" si="51"/>
        <v>9.8214285714285712</v>
      </c>
      <c r="AW125" s="105">
        <f t="shared" si="52"/>
        <v>4.1994750656167978</v>
      </c>
      <c r="AX125" s="108"/>
      <c r="AY125" s="105">
        <f t="shared" si="53"/>
        <v>5.0595238095238093</v>
      </c>
      <c r="AZ125" s="105">
        <f t="shared" si="54"/>
        <v>7.4766355140186906</v>
      </c>
      <c r="BA125" s="105">
        <f t="shared" si="55"/>
        <v>2.8490028490028489</v>
      </c>
      <c r="BB125" s="146"/>
      <c r="BC125" s="105">
        <v>0</v>
      </c>
      <c r="BD125" s="105">
        <v>0</v>
      </c>
      <c r="BE125" s="105">
        <v>0</v>
      </c>
      <c r="BF125" s="104"/>
    </row>
    <row r="126" spans="1:58" ht="15" customHeight="1" x14ac:dyDescent="0.2">
      <c r="A126" s="110" t="s">
        <v>97</v>
      </c>
      <c r="B126" s="121">
        <v>266</v>
      </c>
      <c r="C126" s="121">
        <v>188</v>
      </c>
      <c r="D126" s="121">
        <v>78</v>
      </c>
      <c r="E126" s="121"/>
      <c r="F126" s="121">
        <v>95</v>
      </c>
      <c r="G126" s="121">
        <v>69</v>
      </c>
      <c r="H126" s="121">
        <v>26</v>
      </c>
      <c r="I126" s="121"/>
      <c r="J126" s="121">
        <v>53</v>
      </c>
      <c r="K126" s="121">
        <v>39</v>
      </c>
      <c r="L126" s="121">
        <v>14</v>
      </c>
      <c r="M126" s="121"/>
      <c r="N126" s="121">
        <v>20</v>
      </c>
      <c r="O126" s="121">
        <v>14</v>
      </c>
      <c r="P126" s="121">
        <v>6</v>
      </c>
      <c r="Q126" s="121"/>
      <c r="R126" s="121">
        <v>75</v>
      </c>
      <c r="S126" s="121">
        <v>53</v>
      </c>
      <c r="T126" s="121">
        <v>22</v>
      </c>
      <c r="U126" s="121"/>
      <c r="V126" s="121">
        <v>23</v>
      </c>
      <c r="W126" s="121">
        <v>13</v>
      </c>
      <c r="X126" s="121">
        <v>10</v>
      </c>
      <c r="Y126" s="121"/>
      <c r="Z126" s="121">
        <v>0</v>
      </c>
      <c r="AA126" s="121">
        <v>0</v>
      </c>
      <c r="AB126" s="121">
        <v>0</v>
      </c>
      <c r="AD126" s="110" t="s">
        <v>97</v>
      </c>
      <c r="AE126" s="105">
        <f t="shared" si="38"/>
        <v>9.0599455040871941</v>
      </c>
      <c r="AF126" s="105">
        <f t="shared" si="39"/>
        <v>12.694125590817015</v>
      </c>
      <c r="AG126" s="105">
        <f t="shared" si="40"/>
        <v>5.3608247422680408</v>
      </c>
      <c r="AH126" s="146"/>
      <c r="AI126" s="105">
        <f t="shared" si="41"/>
        <v>13.868613138686131</v>
      </c>
      <c r="AJ126" s="105">
        <f t="shared" si="42"/>
        <v>19.827586206896552</v>
      </c>
      <c r="AK126" s="105">
        <f t="shared" si="43"/>
        <v>7.71513353115727</v>
      </c>
      <c r="AL126" s="108"/>
      <c r="AM126" s="105">
        <f t="shared" si="44"/>
        <v>8.5072231139646881</v>
      </c>
      <c r="AN126" s="105">
        <f t="shared" si="45"/>
        <v>11.746987951807229</v>
      </c>
      <c r="AO126" s="105">
        <f t="shared" si="46"/>
        <v>4.8109965635738838</v>
      </c>
      <c r="AP126" s="108"/>
      <c r="AQ126" s="105">
        <f t="shared" si="47"/>
        <v>3.795066413662239</v>
      </c>
      <c r="AR126" s="105">
        <f t="shared" si="48"/>
        <v>5.5776892430278879</v>
      </c>
      <c r="AS126" s="105">
        <f t="shared" si="49"/>
        <v>2.1739130434782608</v>
      </c>
      <c r="AT126" s="108"/>
      <c r="AU126" s="105">
        <f t="shared" si="50"/>
        <v>13.736263736263737</v>
      </c>
      <c r="AV126" s="105">
        <f t="shared" si="51"/>
        <v>18.150684931506849</v>
      </c>
      <c r="AW126" s="105">
        <f t="shared" si="52"/>
        <v>8.6614173228346463</v>
      </c>
      <c r="AX126" s="108"/>
      <c r="AY126" s="105">
        <f t="shared" si="53"/>
        <v>4.1441441441441444</v>
      </c>
      <c r="AZ126" s="105">
        <f t="shared" si="54"/>
        <v>5.0387596899224807</v>
      </c>
      <c r="BA126" s="105">
        <f t="shared" si="55"/>
        <v>3.3670033670033668</v>
      </c>
      <c r="BB126" s="146"/>
      <c r="BC126" s="105">
        <v>0</v>
      </c>
      <c r="BD126" s="105">
        <v>0</v>
      </c>
      <c r="BE126" s="105">
        <v>0</v>
      </c>
      <c r="BF126" s="104"/>
    </row>
    <row r="127" spans="1:58" ht="15" customHeight="1" x14ac:dyDescent="0.2">
      <c r="A127" s="110" t="s">
        <v>98</v>
      </c>
      <c r="B127" s="121">
        <v>889</v>
      </c>
      <c r="C127" s="121">
        <v>525</v>
      </c>
      <c r="D127" s="121">
        <v>364</v>
      </c>
      <c r="E127" s="121"/>
      <c r="F127" s="121">
        <v>375</v>
      </c>
      <c r="G127" s="121">
        <v>227</v>
      </c>
      <c r="H127" s="121">
        <v>148</v>
      </c>
      <c r="I127" s="121"/>
      <c r="J127" s="121">
        <v>181</v>
      </c>
      <c r="K127" s="121">
        <v>116</v>
      </c>
      <c r="L127" s="121">
        <v>65</v>
      </c>
      <c r="M127" s="121"/>
      <c r="N127" s="121">
        <v>84</v>
      </c>
      <c r="O127" s="121">
        <v>51</v>
      </c>
      <c r="P127" s="121">
        <v>33</v>
      </c>
      <c r="Q127" s="121"/>
      <c r="R127" s="121">
        <v>173</v>
      </c>
      <c r="S127" s="121">
        <v>83</v>
      </c>
      <c r="T127" s="121">
        <v>90</v>
      </c>
      <c r="U127" s="121"/>
      <c r="V127" s="121">
        <v>76</v>
      </c>
      <c r="W127" s="121">
        <v>48</v>
      </c>
      <c r="X127" s="121">
        <v>28</v>
      </c>
      <c r="Y127" s="121"/>
      <c r="Z127" s="121">
        <v>0</v>
      </c>
      <c r="AA127" s="121">
        <v>0</v>
      </c>
      <c r="AB127" s="121">
        <v>0</v>
      </c>
      <c r="AD127" s="110" t="s">
        <v>98</v>
      </c>
      <c r="AE127" s="105">
        <f t="shared" si="38"/>
        <v>12.044438422977917</v>
      </c>
      <c r="AF127" s="105">
        <f t="shared" si="39"/>
        <v>14.522821576763487</v>
      </c>
      <c r="AG127" s="105">
        <f t="shared" si="40"/>
        <v>9.6654275092936803</v>
      </c>
      <c r="AH127" s="146"/>
      <c r="AI127" s="105">
        <f t="shared" si="41"/>
        <v>17.891221374045802</v>
      </c>
      <c r="AJ127" s="105">
        <f t="shared" si="42"/>
        <v>21.175373134328357</v>
      </c>
      <c r="AK127" s="105">
        <f t="shared" si="43"/>
        <v>14.453125</v>
      </c>
      <c r="AL127" s="108"/>
      <c r="AM127" s="105">
        <f t="shared" si="44"/>
        <v>10.786650774731823</v>
      </c>
      <c r="AN127" s="105">
        <f t="shared" si="45"/>
        <v>13.679245283018867</v>
      </c>
      <c r="AO127" s="105">
        <f t="shared" si="46"/>
        <v>7.8313253012048198</v>
      </c>
      <c r="AP127" s="108"/>
      <c r="AQ127" s="105">
        <f t="shared" si="47"/>
        <v>6.72</v>
      </c>
      <c r="AR127" s="105">
        <f t="shared" si="48"/>
        <v>8.0062794348508639</v>
      </c>
      <c r="AS127" s="105">
        <f t="shared" si="49"/>
        <v>5.383360522022838</v>
      </c>
      <c r="AT127" s="108"/>
      <c r="AU127" s="105">
        <f t="shared" si="50"/>
        <v>12.692589875275129</v>
      </c>
      <c r="AV127" s="105">
        <f t="shared" si="51"/>
        <v>13.153724247226625</v>
      </c>
      <c r="AW127" s="105">
        <f t="shared" si="52"/>
        <v>12.295081967213115</v>
      </c>
      <c r="AX127" s="108"/>
      <c r="AY127" s="105">
        <f t="shared" si="53"/>
        <v>7.6923076923076925</v>
      </c>
      <c r="AZ127" s="105">
        <f t="shared" si="54"/>
        <v>11.294117647058824</v>
      </c>
      <c r="BA127" s="105">
        <f t="shared" si="55"/>
        <v>4.9733570159857905</v>
      </c>
      <c r="BB127" s="146"/>
      <c r="BC127" s="105">
        <v>0</v>
      </c>
      <c r="BD127" s="105">
        <v>0</v>
      </c>
      <c r="BE127" s="105">
        <v>0</v>
      </c>
      <c r="BF127" s="104"/>
    </row>
    <row r="128" spans="1:58" ht="15" customHeight="1" x14ac:dyDescent="0.2">
      <c r="A128" s="110" t="s">
        <v>99</v>
      </c>
      <c r="B128" s="121">
        <v>229</v>
      </c>
      <c r="C128" s="121">
        <v>132</v>
      </c>
      <c r="D128" s="121">
        <v>97</v>
      </c>
      <c r="E128" s="121"/>
      <c r="F128" s="121">
        <v>93</v>
      </c>
      <c r="G128" s="121">
        <v>51</v>
      </c>
      <c r="H128" s="121">
        <v>42</v>
      </c>
      <c r="I128" s="121"/>
      <c r="J128" s="121">
        <v>34</v>
      </c>
      <c r="K128" s="121">
        <v>20</v>
      </c>
      <c r="L128" s="121">
        <v>14</v>
      </c>
      <c r="M128" s="121"/>
      <c r="N128" s="121">
        <v>38</v>
      </c>
      <c r="O128" s="121">
        <v>25</v>
      </c>
      <c r="P128" s="121">
        <v>13</v>
      </c>
      <c r="Q128" s="121"/>
      <c r="R128" s="121">
        <v>41</v>
      </c>
      <c r="S128" s="121">
        <v>25</v>
      </c>
      <c r="T128" s="121">
        <v>16</v>
      </c>
      <c r="U128" s="121"/>
      <c r="V128" s="121">
        <v>23</v>
      </c>
      <c r="W128" s="121">
        <v>11</v>
      </c>
      <c r="X128" s="121">
        <v>12</v>
      </c>
      <c r="Y128" s="121"/>
      <c r="Z128" s="121">
        <v>0</v>
      </c>
      <c r="AA128" s="121">
        <v>0</v>
      </c>
      <c r="AB128" s="121">
        <v>0</v>
      </c>
      <c r="AD128" s="110" t="s">
        <v>99</v>
      </c>
      <c r="AE128" s="105">
        <f t="shared" si="38"/>
        <v>5.1588195539535935</v>
      </c>
      <c r="AF128" s="105">
        <f t="shared" si="39"/>
        <v>6.0550458715596331</v>
      </c>
      <c r="AG128" s="105">
        <f t="shared" si="40"/>
        <v>4.2939353696325808</v>
      </c>
      <c r="AH128" s="146"/>
      <c r="AI128" s="105">
        <f t="shared" si="41"/>
        <v>8.3184257602862264</v>
      </c>
      <c r="AJ128" s="105">
        <f t="shared" si="42"/>
        <v>8.9316987740805605</v>
      </c>
      <c r="AK128" s="105">
        <f t="shared" si="43"/>
        <v>7.6782449725776969</v>
      </c>
      <c r="AL128" s="108"/>
      <c r="AM128" s="105">
        <f t="shared" si="44"/>
        <v>3.3041788143828956</v>
      </c>
      <c r="AN128" s="105">
        <f t="shared" si="45"/>
        <v>3.9761431411530817</v>
      </c>
      <c r="AO128" s="105">
        <f t="shared" si="46"/>
        <v>2.6615969581749046</v>
      </c>
      <c r="AP128" s="108"/>
      <c r="AQ128" s="105">
        <f t="shared" si="47"/>
        <v>4.7440699126092385</v>
      </c>
      <c r="AR128" s="105">
        <f t="shared" si="48"/>
        <v>5.8548009367681502</v>
      </c>
      <c r="AS128" s="105">
        <f t="shared" si="49"/>
        <v>3.4759358288770055</v>
      </c>
      <c r="AT128" s="108"/>
      <c r="AU128" s="105">
        <f t="shared" si="50"/>
        <v>4.9696969696969697</v>
      </c>
      <c r="AV128" s="105">
        <f t="shared" si="51"/>
        <v>6.5445026178010473</v>
      </c>
      <c r="AW128" s="105">
        <f t="shared" si="52"/>
        <v>3.6117381489841982</v>
      </c>
      <c r="AX128" s="108"/>
      <c r="AY128" s="105">
        <f t="shared" si="53"/>
        <v>3.4534534534534531</v>
      </c>
      <c r="AZ128" s="105">
        <f t="shared" si="54"/>
        <v>3.7037037037037033</v>
      </c>
      <c r="BA128" s="105">
        <f t="shared" si="55"/>
        <v>3.2520325203252036</v>
      </c>
      <c r="BB128" s="146"/>
      <c r="BC128" s="105">
        <v>0</v>
      </c>
      <c r="BD128" s="105">
        <v>0</v>
      </c>
      <c r="BE128" s="105">
        <v>0</v>
      </c>
      <c r="BF128" s="104"/>
    </row>
    <row r="129" spans="1:58" ht="15" customHeight="1" x14ac:dyDescent="0.2">
      <c r="A129" s="110" t="s">
        <v>100</v>
      </c>
      <c r="B129" s="121">
        <v>58</v>
      </c>
      <c r="C129" s="121">
        <v>39</v>
      </c>
      <c r="D129" s="121">
        <v>19</v>
      </c>
      <c r="E129" s="121"/>
      <c r="F129" s="121">
        <v>18</v>
      </c>
      <c r="G129" s="121">
        <v>15</v>
      </c>
      <c r="H129" s="121">
        <v>3</v>
      </c>
      <c r="I129" s="121"/>
      <c r="J129" s="121">
        <v>9</v>
      </c>
      <c r="K129" s="121">
        <v>5</v>
      </c>
      <c r="L129" s="121">
        <v>4</v>
      </c>
      <c r="M129" s="121"/>
      <c r="N129" s="121">
        <v>14</v>
      </c>
      <c r="O129" s="121">
        <v>6</v>
      </c>
      <c r="P129" s="121">
        <v>8</v>
      </c>
      <c r="Q129" s="121"/>
      <c r="R129" s="121">
        <v>16</v>
      </c>
      <c r="S129" s="121">
        <v>12</v>
      </c>
      <c r="T129" s="121">
        <v>4</v>
      </c>
      <c r="U129" s="121"/>
      <c r="V129" s="121">
        <v>1</v>
      </c>
      <c r="W129" s="121">
        <v>1</v>
      </c>
      <c r="X129" s="121">
        <v>0</v>
      </c>
      <c r="Y129" s="121"/>
      <c r="Z129" s="121">
        <v>0</v>
      </c>
      <c r="AA129" s="121">
        <v>0</v>
      </c>
      <c r="AB129" s="121">
        <v>0</v>
      </c>
      <c r="AD129" s="110" t="s">
        <v>100</v>
      </c>
      <c r="AE129" s="105">
        <f t="shared" si="38"/>
        <v>6.0860440713536201</v>
      </c>
      <c r="AF129" s="105">
        <f t="shared" si="39"/>
        <v>8.2278481012658222</v>
      </c>
      <c r="AG129" s="105">
        <f t="shared" si="40"/>
        <v>3.9665970772442591</v>
      </c>
      <c r="AH129" s="146"/>
      <c r="AI129" s="105">
        <f t="shared" si="41"/>
        <v>7.5630252100840334</v>
      </c>
      <c r="AJ129" s="105">
        <f t="shared" si="42"/>
        <v>12.931034482758621</v>
      </c>
      <c r="AK129" s="105">
        <f t="shared" si="43"/>
        <v>2.459016393442623</v>
      </c>
      <c r="AL129" s="108"/>
      <c r="AM129" s="105">
        <f t="shared" si="44"/>
        <v>4.5226130653266337</v>
      </c>
      <c r="AN129" s="105">
        <f t="shared" si="45"/>
        <v>4.8076923076923084</v>
      </c>
      <c r="AO129" s="105">
        <f t="shared" si="46"/>
        <v>4.2105263157894735</v>
      </c>
      <c r="AP129" s="108"/>
      <c r="AQ129" s="105">
        <f t="shared" si="47"/>
        <v>7.4866310160427805</v>
      </c>
      <c r="AR129" s="105">
        <f t="shared" si="48"/>
        <v>5.8823529411764701</v>
      </c>
      <c r="AS129" s="105">
        <f t="shared" si="49"/>
        <v>9.4117647058823533</v>
      </c>
      <c r="AT129" s="108"/>
      <c r="AU129" s="105">
        <f t="shared" si="50"/>
        <v>8.938547486033519</v>
      </c>
      <c r="AV129" s="105">
        <f t="shared" si="51"/>
        <v>13.48314606741573</v>
      </c>
      <c r="AW129" s="105">
        <f t="shared" si="52"/>
        <v>4.4444444444444446</v>
      </c>
      <c r="AX129" s="108"/>
      <c r="AY129" s="105">
        <f t="shared" si="53"/>
        <v>0.66666666666666674</v>
      </c>
      <c r="AZ129" s="105">
        <f t="shared" si="54"/>
        <v>1.5873015873015872</v>
      </c>
      <c r="BA129" s="105">
        <f t="shared" si="55"/>
        <v>0</v>
      </c>
      <c r="BB129" s="146"/>
      <c r="BC129" s="105">
        <v>0</v>
      </c>
      <c r="BD129" s="105">
        <v>0</v>
      </c>
      <c r="BE129" s="105">
        <v>0</v>
      </c>
      <c r="BF129" s="104"/>
    </row>
    <row r="130" spans="1:58" ht="15" customHeight="1" x14ac:dyDescent="0.2">
      <c r="A130" s="110" t="s">
        <v>101</v>
      </c>
      <c r="B130" s="121">
        <v>246</v>
      </c>
      <c r="C130" s="121">
        <v>168</v>
      </c>
      <c r="D130" s="121">
        <v>78</v>
      </c>
      <c r="E130" s="121"/>
      <c r="F130" s="121">
        <v>96</v>
      </c>
      <c r="G130" s="121">
        <v>58</v>
      </c>
      <c r="H130" s="121">
        <v>38</v>
      </c>
      <c r="I130" s="121"/>
      <c r="J130" s="121">
        <v>59</v>
      </c>
      <c r="K130" s="121">
        <v>50</v>
      </c>
      <c r="L130" s="121">
        <v>9</v>
      </c>
      <c r="M130" s="121"/>
      <c r="N130" s="121">
        <v>21</v>
      </c>
      <c r="O130" s="121">
        <v>15</v>
      </c>
      <c r="P130" s="121">
        <v>6</v>
      </c>
      <c r="Q130" s="121"/>
      <c r="R130" s="121">
        <v>63</v>
      </c>
      <c r="S130" s="121">
        <v>40</v>
      </c>
      <c r="T130" s="121">
        <v>23</v>
      </c>
      <c r="U130" s="121"/>
      <c r="V130" s="121">
        <v>7</v>
      </c>
      <c r="W130" s="121">
        <v>5</v>
      </c>
      <c r="X130" s="121">
        <v>2</v>
      </c>
      <c r="Y130" s="121"/>
      <c r="Z130" s="121">
        <v>0</v>
      </c>
      <c r="AA130" s="121">
        <v>0</v>
      </c>
      <c r="AB130" s="121">
        <v>0</v>
      </c>
      <c r="AD130" s="110" t="s">
        <v>101</v>
      </c>
      <c r="AE130" s="105">
        <f t="shared" si="38"/>
        <v>6.0308899240009808</v>
      </c>
      <c r="AF130" s="105">
        <f t="shared" si="39"/>
        <v>8.2393330063756736</v>
      </c>
      <c r="AG130" s="105">
        <f t="shared" si="40"/>
        <v>3.8235294117647061</v>
      </c>
      <c r="AH130" s="146"/>
      <c r="AI130" s="105">
        <f t="shared" si="41"/>
        <v>8.7035358114233912</v>
      </c>
      <c r="AJ130" s="105">
        <f t="shared" si="42"/>
        <v>10.229276895943562</v>
      </c>
      <c r="AK130" s="105">
        <f t="shared" si="43"/>
        <v>7.08955223880597</v>
      </c>
      <c r="AL130" s="108"/>
      <c r="AM130" s="105">
        <f t="shared" si="44"/>
        <v>6.1909758656873031</v>
      </c>
      <c r="AN130" s="105">
        <f t="shared" si="45"/>
        <v>9.8619329388560164</v>
      </c>
      <c r="AO130" s="105">
        <f t="shared" si="46"/>
        <v>2.0179372197309418</v>
      </c>
      <c r="AP130" s="108"/>
      <c r="AQ130" s="105">
        <f t="shared" si="47"/>
        <v>2.6282853566958697</v>
      </c>
      <c r="AR130" s="105">
        <f t="shared" si="48"/>
        <v>3.7783375314861463</v>
      </c>
      <c r="AS130" s="105">
        <f t="shared" si="49"/>
        <v>1.4925373134328357</v>
      </c>
      <c r="AT130" s="108"/>
      <c r="AU130" s="105">
        <f t="shared" si="50"/>
        <v>9.1172214182344433</v>
      </c>
      <c r="AV130" s="105">
        <f t="shared" si="51"/>
        <v>12.345679012345679</v>
      </c>
      <c r="AW130" s="105">
        <f t="shared" si="52"/>
        <v>6.2670299727520433</v>
      </c>
      <c r="AX130" s="108"/>
      <c r="AY130" s="105">
        <f t="shared" si="53"/>
        <v>1.3133208255159476</v>
      </c>
      <c r="AZ130" s="105">
        <f t="shared" si="54"/>
        <v>2.0491803278688523</v>
      </c>
      <c r="BA130" s="105">
        <f t="shared" si="55"/>
        <v>0.69204152249134954</v>
      </c>
      <c r="BB130" s="146"/>
      <c r="BC130" s="105">
        <v>0</v>
      </c>
      <c r="BD130" s="105">
        <v>0</v>
      </c>
      <c r="BE130" s="105">
        <v>0</v>
      </c>
      <c r="BF130" s="104"/>
    </row>
    <row r="131" spans="1:58" ht="15" customHeight="1" x14ac:dyDescent="0.2">
      <c r="A131" s="110" t="s">
        <v>102</v>
      </c>
      <c r="B131" s="121">
        <v>49</v>
      </c>
      <c r="C131" s="121">
        <v>32</v>
      </c>
      <c r="D131" s="121">
        <v>17</v>
      </c>
      <c r="E131" s="121"/>
      <c r="F131" s="121">
        <v>15</v>
      </c>
      <c r="G131" s="121">
        <v>9</v>
      </c>
      <c r="H131" s="121">
        <v>6</v>
      </c>
      <c r="I131" s="121"/>
      <c r="J131" s="121">
        <v>11</v>
      </c>
      <c r="K131" s="121">
        <v>10</v>
      </c>
      <c r="L131" s="121">
        <v>1</v>
      </c>
      <c r="M131" s="121"/>
      <c r="N131" s="121">
        <v>3</v>
      </c>
      <c r="O131" s="121">
        <v>3</v>
      </c>
      <c r="P131" s="121">
        <v>0</v>
      </c>
      <c r="Q131" s="121"/>
      <c r="R131" s="121">
        <v>15</v>
      </c>
      <c r="S131" s="121">
        <v>8</v>
      </c>
      <c r="T131" s="121">
        <v>7</v>
      </c>
      <c r="U131" s="121"/>
      <c r="V131" s="121">
        <v>5</v>
      </c>
      <c r="W131" s="121">
        <v>2</v>
      </c>
      <c r="X131" s="121">
        <v>3</v>
      </c>
      <c r="Y131" s="121"/>
      <c r="Z131" s="121">
        <v>0</v>
      </c>
      <c r="AA131" s="121">
        <v>0</v>
      </c>
      <c r="AB131" s="121">
        <v>0</v>
      </c>
      <c r="AD131" s="110" t="s">
        <v>102</v>
      </c>
      <c r="AE131" s="105">
        <f t="shared" si="38"/>
        <v>9.879032258064516</v>
      </c>
      <c r="AF131" s="105">
        <f t="shared" si="39"/>
        <v>13.973799126637553</v>
      </c>
      <c r="AG131" s="105">
        <f t="shared" si="40"/>
        <v>6.3670411985018731</v>
      </c>
      <c r="AH131" s="146"/>
      <c r="AI131" s="105">
        <f t="shared" si="41"/>
        <v>11.111111111111111</v>
      </c>
      <c r="AJ131" s="105">
        <f t="shared" si="42"/>
        <v>13.432835820895523</v>
      </c>
      <c r="AK131" s="105">
        <f t="shared" si="43"/>
        <v>8.8235294117647065</v>
      </c>
      <c r="AL131" s="108"/>
      <c r="AM131" s="105">
        <f t="shared" si="44"/>
        <v>8.6614173228346463</v>
      </c>
      <c r="AN131" s="105">
        <f t="shared" si="45"/>
        <v>15.625</v>
      </c>
      <c r="AO131" s="105">
        <f t="shared" si="46"/>
        <v>1.5873015873015872</v>
      </c>
      <c r="AP131" s="108"/>
      <c r="AQ131" s="105">
        <f t="shared" si="47"/>
        <v>3.6585365853658534</v>
      </c>
      <c r="AR131" s="105">
        <f t="shared" si="48"/>
        <v>6.9767441860465116</v>
      </c>
      <c r="AS131" s="105">
        <f t="shared" si="49"/>
        <v>0</v>
      </c>
      <c r="AT131" s="108"/>
      <c r="AU131" s="105">
        <f t="shared" si="50"/>
        <v>18.072289156626507</v>
      </c>
      <c r="AV131" s="105">
        <f t="shared" si="51"/>
        <v>22.857142857142858</v>
      </c>
      <c r="AW131" s="105">
        <f t="shared" si="52"/>
        <v>14.583333333333334</v>
      </c>
      <c r="AX131" s="108"/>
      <c r="AY131" s="105">
        <f t="shared" si="53"/>
        <v>7.2463768115942031</v>
      </c>
      <c r="AZ131" s="105">
        <f t="shared" si="54"/>
        <v>10</v>
      </c>
      <c r="BA131" s="105">
        <f t="shared" si="55"/>
        <v>6.1224489795918364</v>
      </c>
      <c r="BB131" s="146"/>
      <c r="BC131" s="105">
        <v>0</v>
      </c>
      <c r="BD131" s="105">
        <v>0</v>
      </c>
      <c r="BE131" s="105">
        <v>0</v>
      </c>
      <c r="BF131" s="104"/>
    </row>
    <row r="132" spans="1:58" ht="15" customHeight="1" x14ac:dyDescent="0.2">
      <c r="A132" s="110" t="s">
        <v>103</v>
      </c>
      <c r="B132" s="121">
        <v>686</v>
      </c>
      <c r="C132" s="121">
        <v>397</v>
      </c>
      <c r="D132" s="121">
        <v>289</v>
      </c>
      <c r="E132" s="121"/>
      <c r="F132" s="121">
        <v>256</v>
      </c>
      <c r="G132" s="121">
        <v>172</v>
      </c>
      <c r="H132" s="121">
        <v>84</v>
      </c>
      <c r="I132" s="121"/>
      <c r="J132" s="121">
        <v>186</v>
      </c>
      <c r="K132" s="121">
        <v>94</v>
      </c>
      <c r="L132" s="121">
        <v>92</v>
      </c>
      <c r="M132" s="121"/>
      <c r="N132" s="121">
        <v>89</v>
      </c>
      <c r="O132" s="121">
        <v>49</v>
      </c>
      <c r="P132" s="121">
        <v>40</v>
      </c>
      <c r="Q132" s="121"/>
      <c r="R132" s="121">
        <v>123</v>
      </c>
      <c r="S132" s="121">
        <v>61</v>
      </c>
      <c r="T132" s="121">
        <v>62</v>
      </c>
      <c r="U132" s="121"/>
      <c r="V132" s="121">
        <v>32</v>
      </c>
      <c r="W132" s="121">
        <v>21</v>
      </c>
      <c r="X132" s="121">
        <v>11</v>
      </c>
      <c r="Y132" s="121"/>
      <c r="Z132" s="121">
        <v>0</v>
      </c>
      <c r="AA132" s="121">
        <v>0</v>
      </c>
      <c r="AB132" s="121">
        <v>0</v>
      </c>
      <c r="AD132" s="110" t="s">
        <v>103</v>
      </c>
      <c r="AE132" s="105">
        <f t="shared" si="38"/>
        <v>7.9288025889967635</v>
      </c>
      <c r="AF132" s="105">
        <f t="shared" si="39"/>
        <v>9.2497670083876979</v>
      </c>
      <c r="AG132" s="105">
        <f t="shared" si="40"/>
        <v>6.6284403669724767</v>
      </c>
      <c r="AH132" s="146"/>
      <c r="AI132" s="105">
        <f t="shared" si="41"/>
        <v>10.122578094108343</v>
      </c>
      <c r="AJ132" s="105">
        <f t="shared" si="42"/>
        <v>12.845407020164302</v>
      </c>
      <c r="AK132" s="105">
        <f t="shared" si="43"/>
        <v>7.0588235294117645</v>
      </c>
      <c r="AL132" s="108"/>
      <c r="AM132" s="105">
        <f t="shared" si="44"/>
        <v>9.6124031007751931</v>
      </c>
      <c r="AN132" s="105">
        <f t="shared" si="45"/>
        <v>9.6016343207354442</v>
      </c>
      <c r="AO132" s="105">
        <f t="shared" si="46"/>
        <v>9.6234309623430967</v>
      </c>
      <c r="AP132" s="108"/>
      <c r="AQ132" s="105">
        <f t="shared" si="47"/>
        <v>5.8823529411764701</v>
      </c>
      <c r="AR132" s="105">
        <f t="shared" si="48"/>
        <v>6.7123287671232879</v>
      </c>
      <c r="AS132" s="105">
        <f t="shared" si="49"/>
        <v>5.1085568326947639</v>
      </c>
      <c r="AT132" s="108"/>
      <c r="AU132" s="105">
        <f t="shared" si="50"/>
        <v>8.4131326949384402</v>
      </c>
      <c r="AV132" s="105">
        <f t="shared" si="51"/>
        <v>9.2145015105740171</v>
      </c>
      <c r="AW132" s="105">
        <f t="shared" si="52"/>
        <v>7.75</v>
      </c>
      <c r="AX132" s="108"/>
      <c r="AY132" s="105">
        <f t="shared" si="53"/>
        <v>2.6380873866446826</v>
      </c>
      <c r="AZ132" s="105">
        <f t="shared" si="54"/>
        <v>3.608247422680412</v>
      </c>
      <c r="BA132" s="105">
        <f t="shared" si="55"/>
        <v>1.7432646592709984</v>
      </c>
      <c r="BB132" s="146"/>
      <c r="BC132" s="105">
        <v>0</v>
      </c>
      <c r="BD132" s="105">
        <v>0</v>
      </c>
      <c r="BE132" s="105">
        <v>0</v>
      </c>
      <c r="BF132" s="104"/>
    </row>
    <row r="133" spans="1:58" ht="15" customHeight="1" x14ac:dyDescent="0.2">
      <c r="A133" s="110" t="s">
        <v>104</v>
      </c>
      <c r="B133" s="121">
        <v>558</v>
      </c>
      <c r="C133" s="121">
        <v>334</v>
      </c>
      <c r="D133" s="121">
        <v>224</v>
      </c>
      <c r="E133" s="121"/>
      <c r="F133" s="121">
        <v>157</v>
      </c>
      <c r="G133" s="121">
        <v>94</v>
      </c>
      <c r="H133" s="121">
        <v>63</v>
      </c>
      <c r="I133" s="121"/>
      <c r="J133" s="121">
        <v>137</v>
      </c>
      <c r="K133" s="121">
        <v>86</v>
      </c>
      <c r="L133" s="121">
        <v>51</v>
      </c>
      <c r="M133" s="121"/>
      <c r="N133" s="121">
        <v>60</v>
      </c>
      <c r="O133" s="121">
        <v>34</v>
      </c>
      <c r="P133" s="121">
        <v>26</v>
      </c>
      <c r="Q133" s="121"/>
      <c r="R133" s="121">
        <v>154</v>
      </c>
      <c r="S133" s="121">
        <v>95</v>
      </c>
      <c r="T133" s="121">
        <v>59</v>
      </c>
      <c r="U133" s="121"/>
      <c r="V133" s="121">
        <v>50</v>
      </c>
      <c r="W133" s="121">
        <v>25</v>
      </c>
      <c r="X133" s="121">
        <v>25</v>
      </c>
      <c r="Y133" s="121"/>
      <c r="Z133" s="121">
        <v>0</v>
      </c>
      <c r="AA133" s="121">
        <v>0</v>
      </c>
      <c r="AB133" s="121">
        <v>0</v>
      </c>
      <c r="AD133" s="110" t="s">
        <v>104</v>
      </c>
      <c r="AE133" s="105">
        <f t="shared" si="38"/>
        <v>6.7841945288753802</v>
      </c>
      <c r="AF133" s="105">
        <f t="shared" si="39"/>
        <v>8.3188044831880443</v>
      </c>
      <c r="AG133" s="105">
        <f t="shared" si="40"/>
        <v>5.3206650831353919</v>
      </c>
      <c r="AH133" s="146"/>
      <c r="AI133" s="105">
        <f t="shared" si="41"/>
        <v>7.3227611940298507</v>
      </c>
      <c r="AJ133" s="105">
        <f t="shared" si="42"/>
        <v>8.4837545126353788</v>
      </c>
      <c r="AK133" s="105">
        <f t="shared" si="43"/>
        <v>6.0810810810810816</v>
      </c>
      <c r="AL133" s="108"/>
      <c r="AM133" s="105">
        <f t="shared" si="44"/>
        <v>7.4863387978142075</v>
      </c>
      <c r="AN133" s="105">
        <f t="shared" si="45"/>
        <v>9.3681917211328969</v>
      </c>
      <c r="AO133" s="105">
        <f t="shared" si="46"/>
        <v>5.5921052631578947</v>
      </c>
      <c r="AP133" s="108"/>
      <c r="AQ133" s="105">
        <f t="shared" si="47"/>
        <v>3.8535645472061653</v>
      </c>
      <c r="AR133" s="105">
        <f t="shared" si="48"/>
        <v>4.5822102425876015</v>
      </c>
      <c r="AS133" s="105">
        <f t="shared" si="49"/>
        <v>3.1901840490797548</v>
      </c>
      <c r="AT133" s="108"/>
      <c r="AU133" s="105">
        <f t="shared" si="50"/>
        <v>9.9418979987088445</v>
      </c>
      <c r="AV133" s="105">
        <f t="shared" si="51"/>
        <v>12.995896032831739</v>
      </c>
      <c r="AW133" s="105">
        <f t="shared" si="52"/>
        <v>7.2127139364303181</v>
      </c>
      <c r="AX133" s="108"/>
      <c r="AY133" s="105">
        <f t="shared" si="53"/>
        <v>4.4802867383512543</v>
      </c>
      <c r="AZ133" s="105">
        <f t="shared" si="54"/>
        <v>4.9900199600798407</v>
      </c>
      <c r="BA133" s="105">
        <f t="shared" si="55"/>
        <v>4.0650406504065035</v>
      </c>
      <c r="BB133" s="146"/>
      <c r="BC133" s="105">
        <v>0</v>
      </c>
      <c r="BD133" s="105">
        <v>0</v>
      </c>
      <c r="BE133" s="105">
        <v>0</v>
      </c>
      <c r="BF133" s="104"/>
    </row>
    <row r="134" spans="1:58" ht="15" customHeight="1" thickBot="1" x14ac:dyDescent="0.25">
      <c r="A134" s="125" t="s">
        <v>105</v>
      </c>
      <c r="B134" s="123">
        <v>62</v>
      </c>
      <c r="C134" s="123">
        <v>40</v>
      </c>
      <c r="D134" s="123">
        <v>22</v>
      </c>
      <c r="E134" s="123"/>
      <c r="F134" s="123">
        <v>20</v>
      </c>
      <c r="G134" s="123">
        <v>12</v>
      </c>
      <c r="H134" s="123">
        <v>8</v>
      </c>
      <c r="I134" s="123"/>
      <c r="J134" s="123">
        <v>18</v>
      </c>
      <c r="K134" s="123">
        <v>11</v>
      </c>
      <c r="L134" s="123">
        <v>7</v>
      </c>
      <c r="M134" s="123"/>
      <c r="N134" s="123">
        <v>2</v>
      </c>
      <c r="O134" s="123">
        <v>1</v>
      </c>
      <c r="P134" s="123">
        <v>1</v>
      </c>
      <c r="Q134" s="123"/>
      <c r="R134" s="123">
        <v>18</v>
      </c>
      <c r="S134" s="123">
        <v>12</v>
      </c>
      <c r="T134" s="123">
        <v>6</v>
      </c>
      <c r="U134" s="123"/>
      <c r="V134" s="123">
        <v>4</v>
      </c>
      <c r="W134" s="123">
        <v>4</v>
      </c>
      <c r="X134" s="123">
        <v>0</v>
      </c>
      <c r="Y134" s="123"/>
      <c r="Z134" s="123">
        <v>0</v>
      </c>
      <c r="AA134" s="123">
        <v>0</v>
      </c>
      <c r="AB134" s="123">
        <v>0</v>
      </c>
      <c r="AD134" s="125" t="s">
        <v>105</v>
      </c>
      <c r="AE134" s="107">
        <f t="shared" si="38"/>
        <v>5.5605381165919283</v>
      </c>
      <c r="AF134" s="107">
        <f t="shared" si="39"/>
        <v>6.5146579804560263</v>
      </c>
      <c r="AG134" s="107">
        <f t="shared" si="40"/>
        <v>4.39121756487026</v>
      </c>
      <c r="AH134" s="159"/>
      <c r="AI134" s="107">
        <f t="shared" si="41"/>
        <v>5.6657223796034</v>
      </c>
      <c r="AJ134" s="107">
        <f t="shared" si="42"/>
        <v>6.1855670103092786</v>
      </c>
      <c r="AK134" s="107">
        <f t="shared" si="43"/>
        <v>5.0314465408805038</v>
      </c>
      <c r="AL134" s="103"/>
      <c r="AM134" s="107">
        <f t="shared" si="44"/>
        <v>6.7924528301886795</v>
      </c>
      <c r="AN134" s="107">
        <f t="shared" si="45"/>
        <v>7.5342465753424657</v>
      </c>
      <c r="AO134" s="107">
        <f t="shared" si="46"/>
        <v>5.8823529411764701</v>
      </c>
      <c r="AP134" s="103"/>
      <c r="AQ134" s="107">
        <f t="shared" si="47"/>
        <v>1.0362694300518136</v>
      </c>
      <c r="AR134" s="107">
        <f t="shared" si="48"/>
        <v>0.96153846153846156</v>
      </c>
      <c r="AS134" s="107">
        <f t="shared" si="49"/>
        <v>1.1235955056179776</v>
      </c>
      <c r="AT134" s="103"/>
      <c r="AU134" s="107">
        <f t="shared" si="50"/>
        <v>10.404624277456648</v>
      </c>
      <c r="AV134" s="107">
        <f t="shared" si="51"/>
        <v>12.121212121212121</v>
      </c>
      <c r="AW134" s="107">
        <f t="shared" si="52"/>
        <v>8.1081081081081088</v>
      </c>
      <c r="AX134" s="103"/>
      <c r="AY134" s="107">
        <f t="shared" si="53"/>
        <v>3.0534351145038165</v>
      </c>
      <c r="AZ134" s="107">
        <f t="shared" si="54"/>
        <v>5.6338028169014089</v>
      </c>
      <c r="BA134" s="107">
        <f t="shared" si="55"/>
        <v>0</v>
      </c>
      <c r="BB134" s="159"/>
      <c r="BC134" s="107">
        <v>0</v>
      </c>
      <c r="BD134" s="107">
        <v>0</v>
      </c>
      <c r="BE134" s="107">
        <v>0</v>
      </c>
      <c r="BF134" s="104"/>
    </row>
    <row r="135" spans="1:58" ht="15" customHeight="1" x14ac:dyDescent="0.2">
      <c r="A135" s="303" t="s">
        <v>260</v>
      </c>
      <c r="B135" s="303"/>
      <c r="C135" s="303"/>
      <c r="D135" s="303"/>
      <c r="E135" s="303"/>
      <c r="F135" s="303"/>
      <c r="G135" s="303"/>
      <c r="H135" s="303"/>
      <c r="I135" s="303"/>
      <c r="J135" s="303"/>
      <c r="K135" s="303"/>
      <c r="L135" s="303"/>
      <c r="M135" s="303"/>
      <c r="N135" s="303"/>
      <c r="O135" s="303"/>
      <c r="P135" s="303"/>
      <c r="Q135" s="303"/>
      <c r="R135" s="303"/>
      <c r="S135" s="303"/>
      <c r="T135" s="303"/>
      <c r="U135" s="303"/>
      <c r="V135" s="303"/>
      <c r="W135" s="303"/>
      <c r="X135" s="303"/>
      <c r="Y135" s="303"/>
      <c r="Z135" s="303"/>
      <c r="AA135" s="303"/>
      <c r="AB135" s="303"/>
      <c r="AD135" s="303" t="s">
        <v>260</v>
      </c>
      <c r="AE135" s="303"/>
      <c r="AF135" s="303"/>
      <c r="AG135" s="303"/>
      <c r="AH135" s="303"/>
      <c r="AI135" s="303"/>
      <c r="AJ135" s="303"/>
      <c r="AK135" s="303"/>
      <c r="AL135" s="303"/>
      <c r="AM135" s="303"/>
      <c r="AN135" s="303"/>
      <c r="AO135" s="303"/>
      <c r="AP135" s="303"/>
      <c r="AQ135" s="303"/>
      <c r="AR135" s="303"/>
      <c r="AS135" s="303"/>
      <c r="AT135" s="303"/>
      <c r="AU135" s="303"/>
      <c r="AV135" s="303"/>
      <c r="AW135" s="303"/>
      <c r="AX135" s="303"/>
      <c r="AY135" s="303"/>
      <c r="AZ135" s="303"/>
      <c r="BA135" s="303"/>
      <c r="BB135" s="303"/>
      <c r="BC135" s="303"/>
      <c r="BD135" s="303"/>
      <c r="BE135" s="303"/>
    </row>
    <row r="136" spans="1:58" ht="15" customHeight="1" x14ac:dyDescent="0.2">
      <c r="A136" s="304" t="s">
        <v>243</v>
      </c>
      <c r="B136" s="304"/>
      <c r="C136" s="304"/>
      <c r="D136" s="304"/>
      <c r="E136" s="304"/>
      <c r="F136" s="304"/>
      <c r="G136" s="304"/>
      <c r="H136" s="304"/>
      <c r="I136" s="304"/>
      <c r="J136" s="304"/>
      <c r="K136" s="304"/>
      <c r="L136" s="304"/>
      <c r="M136" s="304"/>
      <c r="N136" s="304"/>
      <c r="O136" s="304"/>
      <c r="P136" s="304"/>
      <c r="Q136" s="304"/>
      <c r="R136" s="304"/>
      <c r="S136" s="304"/>
      <c r="T136" s="304"/>
      <c r="U136" s="304"/>
      <c r="V136" s="304"/>
      <c r="W136" s="304"/>
      <c r="X136" s="304"/>
      <c r="Y136" s="304"/>
      <c r="Z136" s="304"/>
      <c r="AA136" s="304"/>
      <c r="AB136" s="304"/>
      <c r="AD136" s="304" t="s">
        <v>243</v>
      </c>
      <c r="AE136" s="304"/>
      <c r="AF136" s="304"/>
      <c r="AG136" s="304"/>
      <c r="AH136" s="304"/>
      <c r="AI136" s="304"/>
      <c r="AJ136" s="304"/>
      <c r="AK136" s="304"/>
      <c r="AL136" s="304"/>
      <c r="AM136" s="304"/>
      <c r="AN136" s="304"/>
      <c r="AO136" s="304"/>
      <c r="AP136" s="304"/>
      <c r="AQ136" s="304"/>
      <c r="AR136" s="304"/>
      <c r="AS136" s="304"/>
      <c r="AT136" s="304"/>
      <c r="AU136" s="304"/>
      <c r="AV136" s="304"/>
      <c r="AW136" s="304"/>
      <c r="AX136" s="304"/>
      <c r="AY136" s="304"/>
      <c r="AZ136" s="304"/>
      <c r="BA136" s="304"/>
      <c r="BB136" s="304"/>
      <c r="BC136" s="304"/>
      <c r="BD136" s="304"/>
      <c r="BE136" s="304"/>
    </row>
    <row r="137" spans="1:58" ht="15" customHeight="1" x14ac:dyDescent="0.2">
      <c r="BF137" s="104"/>
    </row>
    <row r="138" spans="1:58" ht="15" customHeight="1" x14ac:dyDescent="0.2">
      <c r="BF138" s="104"/>
    </row>
    <row r="139" spans="1:58" ht="15" customHeight="1" x14ac:dyDescent="0.2">
      <c r="BF139" s="104"/>
    </row>
    <row r="140" spans="1:58" ht="15" customHeight="1" x14ac:dyDescent="0.2">
      <c r="AE140" s="161"/>
      <c r="BF140" s="104"/>
    </row>
    <row r="141" spans="1:58" ht="15" customHeight="1" x14ac:dyDescent="0.2">
      <c r="AE141" s="161"/>
      <c r="BF141" s="104"/>
    </row>
    <row r="142" spans="1:58" ht="15" customHeight="1" x14ac:dyDescent="0.2">
      <c r="AE142" s="161"/>
      <c r="BF142" s="104"/>
    </row>
    <row r="143" spans="1:58" ht="15" customHeight="1" x14ac:dyDescent="0.2">
      <c r="AE143" s="161"/>
    </row>
    <row r="144" spans="1:58" ht="15" customHeight="1" x14ac:dyDescent="0.2">
      <c r="AE144" s="161"/>
    </row>
    <row r="145" spans="31:31" ht="15" customHeight="1" x14ac:dyDescent="0.2">
      <c r="AE145" s="161"/>
    </row>
    <row r="146" spans="31:31" ht="15" customHeight="1" x14ac:dyDescent="0.2">
      <c r="AE146" s="161"/>
    </row>
    <row r="147" spans="31:31" ht="15" customHeight="1" x14ac:dyDescent="0.2">
      <c r="AE147" s="161"/>
    </row>
    <row r="148" spans="31:31" ht="15" customHeight="1" x14ac:dyDescent="0.2">
      <c r="AE148" s="161"/>
    </row>
    <row r="149" spans="31:31" ht="15" customHeight="1" x14ac:dyDescent="0.2">
      <c r="AE149" s="161"/>
    </row>
    <row r="150" spans="31:31" ht="15" customHeight="1" x14ac:dyDescent="0.2">
      <c r="AE150" s="161"/>
    </row>
    <row r="151" spans="31:31" ht="15" customHeight="1" x14ac:dyDescent="0.2">
      <c r="AE151" s="161"/>
    </row>
    <row r="152" spans="31:31" ht="15" customHeight="1" x14ac:dyDescent="0.2">
      <c r="AE152" s="161"/>
    </row>
    <row r="153" spans="31:31" ht="15" customHeight="1" x14ac:dyDescent="0.2">
      <c r="AE153" s="161"/>
    </row>
    <row r="154" spans="31:31" ht="15" customHeight="1" x14ac:dyDescent="0.2">
      <c r="AE154" s="161"/>
    </row>
    <row r="155" spans="31:31" ht="15" customHeight="1" x14ac:dyDescent="0.2">
      <c r="AE155" s="161"/>
    </row>
    <row r="156" spans="31:31" ht="15" customHeight="1" x14ac:dyDescent="0.2">
      <c r="AE156" s="161"/>
    </row>
    <row r="157" spans="31:31" ht="15" customHeight="1" x14ac:dyDescent="0.2">
      <c r="AE157" s="161"/>
    </row>
    <row r="158" spans="31:31" ht="15" customHeight="1" x14ac:dyDescent="0.2">
      <c r="AE158" s="161"/>
    </row>
    <row r="159" spans="31:31" ht="15" customHeight="1" x14ac:dyDescent="0.2">
      <c r="AE159" s="161"/>
    </row>
    <row r="160" spans="31:31" ht="15" customHeight="1" x14ac:dyDescent="0.2">
      <c r="AE160" s="161"/>
    </row>
    <row r="161" spans="31:31" ht="15" customHeight="1" x14ac:dyDescent="0.2">
      <c r="AE161" s="161"/>
    </row>
    <row r="162" spans="31:31" ht="15" customHeight="1" x14ac:dyDescent="0.2">
      <c r="AE162" s="161"/>
    </row>
    <row r="163" spans="31:31" ht="15" customHeight="1" x14ac:dyDescent="0.2">
      <c r="AE163" s="161"/>
    </row>
    <row r="164" spans="31:31" ht="15" customHeight="1" x14ac:dyDescent="0.2">
      <c r="AE164" s="161"/>
    </row>
    <row r="165" spans="31:31" ht="15" customHeight="1" x14ac:dyDescent="0.2">
      <c r="AE165" s="161"/>
    </row>
    <row r="166" spans="31:31" ht="15" customHeight="1" x14ac:dyDescent="0.2">
      <c r="AE166" s="161"/>
    </row>
    <row r="167" spans="31:31" ht="15" customHeight="1" x14ac:dyDescent="0.2">
      <c r="AE167" s="161"/>
    </row>
    <row r="168" spans="31:31" ht="15" customHeight="1" x14ac:dyDescent="0.2">
      <c r="AE168" s="161"/>
    </row>
    <row r="169" spans="31:31" ht="15" customHeight="1" x14ac:dyDescent="0.2">
      <c r="AE169" s="161"/>
    </row>
    <row r="170" spans="31:31" ht="15" customHeight="1" x14ac:dyDescent="0.2">
      <c r="AE170" s="161"/>
    </row>
    <row r="171" spans="31:31" ht="15" customHeight="1" x14ac:dyDescent="0.2">
      <c r="AE171" s="161"/>
    </row>
    <row r="172" spans="31:31" ht="15" customHeight="1" x14ac:dyDescent="0.2">
      <c r="AE172" s="161"/>
    </row>
    <row r="173" spans="31:31" ht="15" customHeight="1" x14ac:dyDescent="0.2">
      <c r="AE173" s="161"/>
    </row>
    <row r="174" spans="31:31" ht="15" customHeight="1" x14ac:dyDescent="0.2">
      <c r="AE174" s="161"/>
    </row>
    <row r="175" spans="31:31" ht="15" customHeight="1" x14ac:dyDescent="0.2">
      <c r="AE175" s="161"/>
    </row>
    <row r="176" spans="31:31" ht="15" customHeight="1" x14ac:dyDescent="0.2">
      <c r="AE176" s="161"/>
    </row>
    <row r="177" spans="31:31" ht="15" customHeight="1" x14ac:dyDescent="0.2">
      <c r="AE177" s="161"/>
    </row>
    <row r="178" spans="31:31" ht="15" customHeight="1" x14ac:dyDescent="0.2">
      <c r="AE178" s="161"/>
    </row>
  </sheetData>
  <mergeCells count="97">
    <mergeCell ref="A99:AB99"/>
    <mergeCell ref="AD99:BE99"/>
    <mergeCell ref="A100:AB100"/>
    <mergeCell ref="AD100:BE100"/>
    <mergeCell ref="A101:AB101"/>
    <mergeCell ref="AD101:BE101"/>
    <mergeCell ref="A96:AB96"/>
    <mergeCell ref="AD96:BE96"/>
    <mergeCell ref="A97:AB97"/>
    <mergeCell ref="AD97:BE97"/>
    <mergeCell ref="A98:AB98"/>
    <mergeCell ref="AD98:BE98"/>
    <mergeCell ref="A52:AB52"/>
    <mergeCell ref="AD52:BE52"/>
    <mergeCell ref="A53:AB53"/>
    <mergeCell ref="AD53:BE53"/>
    <mergeCell ref="A54:AB54"/>
    <mergeCell ref="AD54:BE54"/>
    <mergeCell ref="A49:AB49"/>
    <mergeCell ref="AD49:BE49"/>
    <mergeCell ref="A50:AB50"/>
    <mergeCell ref="AD50:BE50"/>
    <mergeCell ref="A51:AB51"/>
    <mergeCell ref="AD51:BE51"/>
    <mergeCell ref="A6:AB6"/>
    <mergeCell ref="AD6:BE6"/>
    <mergeCell ref="A7:AB7"/>
    <mergeCell ref="AD7:BE7"/>
    <mergeCell ref="A8:AB8"/>
    <mergeCell ref="AD8:BE8"/>
    <mergeCell ref="A3:AB3"/>
    <mergeCell ref="AD3:BE3"/>
    <mergeCell ref="A4:AB4"/>
    <mergeCell ref="AD4:BE4"/>
    <mergeCell ref="A5:AB5"/>
    <mergeCell ref="AD5:BE5"/>
    <mergeCell ref="Z10:AB10"/>
    <mergeCell ref="AD10:AD11"/>
    <mergeCell ref="AE10:AG10"/>
    <mergeCell ref="A10:A11"/>
    <mergeCell ref="B10:D10"/>
    <mergeCell ref="F10:H10"/>
    <mergeCell ref="J10:L10"/>
    <mergeCell ref="N10:P10"/>
    <mergeCell ref="B56:D56"/>
    <mergeCell ref="F56:H56"/>
    <mergeCell ref="J56:L56"/>
    <mergeCell ref="N56:P56"/>
    <mergeCell ref="BC10:BE10"/>
    <mergeCell ref="A42:AB42"/>
    <mergeCell ref="AD42:BE42"/>
    <mergeCell ref="A43:AB43"/>
    <mergeCell ref="AD43:BE43"/>
    <mergeCell ref="AI10:AK10"/>
    <mergeCell ref="AM10:AO10"/>
    <mergeCell ref="AQ10:AS10"/>
    <mergeCell ref="AU10:AW10"/>
    <mergeCell ref="AY10:BA10"/>
    <mergeCell ref="R10:T10"/>
    <mergeCell ref="V10:X10"/>
    <mergeCell ref="BC56:BE56"/>
    <mergeCell ref="A88:AB88"/>
    <mergeCell ref="AD88:BE88"/>
    <mergeCell ref="A89:AB89"/>
    <mergeCell ref="AD89:BE89"/>
    <mergeCell ref="AI56:AK56"/>
    <mergeCell ref="AM56:AO56"/>
    <mergeCell ref="AQ56:AS56"/>
    <mergeCell ref="AU56:AW56"/>
    <mergeCell ref="AY56:BA56"/>
    <mergeCell ref="R56:T56"/>
    <mergeCell ref="V56:X56"/>
    <mergeCell ref="Z56:AB56"/>
    <mergeCell ref="AD56:AD57"/>
    <mergeCell ref="AE56:AG56"/>
    <mergeCell ref="A56:A57"/>
    <mergeCell ref="A103:A104"/>
    <mergeCell ref="B103:D103"/>
    <mergeCell ref="F103:H103"/>
    <mergeCell ref="J103:L103"/>
    <mergeCell ref="N103:P103"/>
    <mergeCell ref="AD1:AE2"/>
    <mergeCell ref="BC103:BE103"/>
    <mergeCell ref="A135:AB135"/>
    <mergeCell ref="AD135:BE135"/>
    <mergeCell ref="A136:AB136"/>
    <mergeCell ref="AD136:BE136"/>
    <mergeCell ref="AI103:AK103"/>
    <mergeCell ref="AM103:AO103"/>
    <mergeCell ref="AQ103:AS103"/>
    <mergeCell ref="AU103:AW103"/>
    <mergeCell ref="AY103:BA103"/>
    <mergeCell ref="R103:T103"/>
    <mergeCell ref="V103:X103"/>
    <mergeCell ref="Z103:AB103"/>
    <mergeCell ref="AD103:AD104"/>
    <mergeCell ref="AE103:AG103"/>
  </mergeCells>
  <hyperlinks>
    <hyperlink ref="AD1" r:id="rId1" location="INDICE!A1"/>
  </hyperlinks>
  <printOptions horizontalCentered="1"/>
  <pageMargins left="0.59055118110236227" right="0.59055118110236227" top="0.59055118110236227" bottom="0.98425196850393704" header="0" footer="0"/>
  <pageSetup scale="70" orientation="landscape" r:id="rId2"/>
  <headerFooter alignWithMargins="0"/>
  <rowBreaks count="2" manualBreakCount="2">
    <brk id="48" max="16383" man="1"/>
    <brk id="95" max="16383" man="1"/>
  </row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G27"/>
  <sheetViews>
    <sheetView topLeftCell="A7" zoomScaleNormal="100" zoomScaleSheetLayoutView="50" workbookViewId="0">
      <selection activeCell="P136" sqref="P136"/>
    </sheetView>
  </sheetViews>
  <sheetFormatPr baseColWidth="10" defaultRowHeight="15" customHeight="1" x14ac:dyDescent="0.2"/>
  <cols>
    <col min="1" max="1" width="16.28515625" style="110" customWidth="1"/>
    <col min="2" max="4" width="7.5703125" style="110" customWidth="1"/>
    <col min="5" max="5" width="1.7109375" style="110" customWidth="1"/>
    <col min="6" max="8" width="7.5703125" style="110" customWidth="1"/>
    <col min="9" max="9" width="1.7109375" style="110" customWidth="1"/>
    <col min="10" max="12" width="7.5703125" style="110" customWidth="1"/>
    <col min="13" max="13" width="1.7109375" style="110" customWidth="1"/>
    <col min="14" max="16" width="7.5703125" style="110" customWidth="1"/>
    <col min="17" max="17" width="1.7109375" style="110" customWidth="1"/>
    <col min="18" max="20" width="7.5703125" style="110" customWidth="1"/>
    <col min="21" max="21" width="1.7109375" style="110" customWidth="1"/>
    <col min="22" max="24" width="7.5703125" style="110" customWidth="1"/>
    <col min="25" max="25" width="1.7109375" style="110" customWidth="1"/>
    <col min="26" max="28" width="7.5703125" style="110" customWidth="1"/>
    <col min="29" max="33" width="8.7109375" style="174" customWidth="1"/>
    <col min="34" max="256" width="11.42578125" style="174"/>
    <col min="257" max="257" width="21.42578125" style="174" customWidth="1"/>
    <col min="258" max="258" width="8.42578125" style="174" customWidth="1"/>
    <col min="259" max="259" width="8.140625" style="174" customWidth="1"/>
    <col min="260" max="260" width="7.5703125" style="174" customWidth="1"/>
    <col min="261" max="261" width="1.7109375" style="174" customWidth="1"/>
    <col min="262" max="264" width="6.7109375" style="174" customWidth="1"/>
    <col min="265" max="265" width="1.7109375" style="174" customWidth="1"/>
    <col min="266" max="268" width="6.7109375" style="174" customWidth="1"/>
    <col min="269" max="269" width="1.7109375" style="174" customWidth="1"/>
    <col min="270" max="272" width="6.7109375" style="174" customWidth="1"/>
    <col min="273" max="273" width="1.7109375" style="174" customWidth="1"/>
    <col min="274" max="276" width="6.7109375" style="174" customWidth="1"/>
    <col min="277" max="277" width="1.7109375" style="174" customWidth="1"/>
    <col min="278" max="280" width="6.7109375" style="174" customWidth="1"/>
    <col min="281" max="281" width="1.7109375" style="174" customWidth="1"/>
    <col min="282" max="284" width="6.7109375" style="174" customWidth="1"/>
    <col min="285" max="512" width="11.42578125" style="174"/>
    <col min="513" max="513" width="21.42578125" style="174" customWidth="1"/>
    <col min="514" max="514" width="8.42578125" style="174" customWidth="1"/>
    <col min="515" max="515" width="8.140625" style="174" customWidth="1"/>
    <col min="516" max="516" width="7.5703125" style="174" customWidth="1"/>
    <col min="517" max="517" width="1.7109375" style="174" customWidth="1"/>
    <col min="518" max="520" width="6.7109375" style="174" customWidth="1"/>
    <col min="521" max="521" width="1.7109375" style="174" customWidth="1"/>
    <col min="522" max="524" width="6.7109375" style="174" customWidth="1"/>
    <col min="525" max="525" width="1.7109375" style="174" customWidth="1"/>
    <col min="526" max="528" width="6.7109375" style="174" customWidth="1"/>
    <col min="529" max="529" width="1.7109375" style="174" customWidth="1"/>
    <col min="530" max="532" width="6.7109375" style="174" customWidth="1"/>
    <col min="533" max="533" width="1.7109375" style="174" customWidth="1"/>
    <col min="534" max="536" width="6.7109375" style="174" customWidth="1"/>
    <col min="537" max="537" width="1.7109375" style="174" customWidth="1"/>
    <col min="538" max="540" width="6.7109375" style="174" customWidth="1"/>
    <col min="541" max="768" width="11.42578125" style="174"/>
    <col min="769" max="769" width="21.42578125" style="174" customWidth="1"/>
    <col min="770" max="770" width="8.42578125" style="174" customWidth="1"/>
    <col min="771" max="771" width="8.140625" style="174" customWidth="1"/>
    <col min="772" max="772" width="7.5703125" style="174" customWidth="1"/>
    <col min="773" max="773" width="1.7109375" style="174" customWidth="1"/>
    <col min="774" max="776" width="6.7109375" style="174" customWidth="1"/>
    <col min="777" max="777" width="1.7109375" style="174" customWidth="1"/>
    <col min="778" max="780" width="6.7109375" style="174" customWidth="1"/>
    <col min="781" max="781" width="1.7109375" style="174" customWidth="1"/>
    <col min="782" max="784" width="6.7109375" style="174" customWidth="1"/>
    <col min="785" max="785" width="1.7109375" style="174" customWidth="1"/>
    <col min="786" max="788" width="6.7109375" style="174" customWidth="1"/>
    <col min="789" max="789" width="1.7109375" style="174" customWidth="1"/>
    <col min="790" max="792" width="6.7109375" style="174" customWidth="1"/>
    <col min="793" max="793" width="1.7109375" style="174" customWidth="1"/>
    <col min="794" max="796" width="6.7109375" style="174" customWidth="1"/>
    <col min="797" max="1024" width="11.42578125" style="174"/>
    <col min="1025" max="1025" width="21.42578125" style="174" customWidth="1"/>
    <col min="1026" max="1026" width="8.42578125" style="174" customWidth="1"/>
    <col min="1027" max="1027" width="8.140625" style="174" customWidth="1"/>
    <col min="1028" max="1028" width="7.5703125" style="174" customWidth="1"/>
    <col min="1029" max="1029" width="1.7109375" style="174" customWidth="1"/>
    <col min="1030" max="1032" width="6.7109375" style="174" customWidth="1"/>
    <col min="1033" max="1033" width="1.7109375" style="174" customWidth="1"/>
    <col min="1034" max="1036" width="6.7109375" style="174" customWidth="1"/>
    <col min="1037" max="1037" width="1.7109375" style="174" customWidth="1"/>
    <col min="1038" max="1040" width="6.7109375" style="174" customWidth="1"/>
    <col min="1041" max="1041" width="1.7109375" style="174" customWidth="1"/>
    <col min="1042" max="1044" width="6.7109375" style="174" customWidth="1"/>
    <col min="1045" max="1045" width="1.7109375" style="174" customWidth="1"/>
    <col min="1046" max="1048" width="6.7109375" style="174" customWidth="1"/>
    <col min="1049" max="1049" width="1.7109375" style="174" customWidth="1"/>
    <col min="1050" max="1052" width="6.7109375" style="174" customWidth="1"/>
    <col min="1053" max="1280" width="11.42578125" style="174"/>
    <col min="1281" max="1281" width="21.42578125" style="174" customWidth="1"/>
    <col min="1282" max="1282" width="8.42578125" style="174" customWidth="1"/>
    <col min="1283" max="1283" width="8.140625" style="174" customWidth="1"/>
    <col min="1284" max="1284" width="7.5703125" style="174" customWidth="1"/>
    <col min="1285" max="1285" width="1.7109375" style="174" customWidth="1"/>
    <col min="1286" max="1288" width="6.7109375" style="174" customWidth="1"/>
    <col min="1289" max="1289" width="1.7109375" style="174" customWidth="1"/>
    <col min="1290" max="1292" width="6.7109375" style="174" customWidth="1"/>
    <col min="1293" max="1293" width="1.7109375" style="174" customWidth="1"/>
    <col min="1294" max="1296" width="6.7109375" style="174" customWidth="1"/>
    <col min="1297" max="1297" width="1.7109375" style="174" customWidth="1"/>
    <col min="1298" max="1300" width="6.7109375" style="174" customWidth="1"/>
    <col min="1301" max="1301" width="1.7109375" style="174" customWidth="1"/>
    <col min="1302" max="1304" width="6.7109375" style="174" customWidth="1"/>
    <col min="1305" max="1305" width="1.7109375" style="174" customWidth="1"/>
    <col min="1306" max="1308" width="6.7109375" style="174" customWidth="1"/>
    <col min="1309" max="1536" width="11.42578125" style="174"/>
    <col min="1537" max="1537" width="21.42578125" style="174" customWidth="1"/>
    <col min="1538" max="1538" width="8.42578125" style="174" customWidth="1"/>
    <col min="1539" max="1539" width="8.140625" style="174" customWidth="1"/>
    <col min="1540" max="1540" width="7.5703125" style="174" customWidth="1"/>
    <col min="1541" max="1541" width="1.7109375" style="174" customWidth="1"/>
    <col min="1542" max="1544" width="6.7109375" style="174" customWidth="1"/>
    <col min="1545" max="1545" width="1.7109375" style="174" customWidth="1"/>
    <col min="1546" max="1548" width="6.7109375" style="174" customWidth="1"/>
    <col min="1549" max="1549" width="1.7109375" style="174" customWidth="1"/>
    <col min="1550" max="1552" width="6.7109375" style="174" customWidth="1"/>
    <col min="1553" max="1553" width="1.7109375" style="174" customWidth="1"/>
    <col min="1554" max="1556" width="6.7109375" style="174" customWidth="1"/>
    <col min="1557" max="1557" width="1.7109375" style="174" customWidth="1"/>
    <col min="1558" max="1560" width="6.7109375" style="174" customWidth="1"/>
    <col min="1561" max="1561" width="1.7109375" style="174" customWidth="1"/>
    <col min="1562" max="1564" width="6.7109375" style="174" customWidth="1"/>
    <col min="1565" max="1792" width="11.42578125" style="174"/>
    <col min="1793" max="1793" width="21.42578125" style="174" customWidth="1"/>
    <col min="1794" max="1794" width="8.42578125" style="174" customWidth="1"/>
    <col min="1795" max="1795" width="8.140625" style="174" customWidth="1"/>
    <col min="1796" max="1796" width="7.5703125" style="174" customWidth="1"/>
    <col min="1797" max="1797" width="1.7109375" style="174" customWidth="1"/>
    <col min="1798" max="1800" width="6.7109375" style="174" customWidth="1"/>
    <col min="1801" max="1801" width="1.7109375" style="174" customWidth="1"/>
    <col min="1802" max="1804" width="6.7109375" style="174" customWidth="1"/>
    <col min="1805" max="1805" width="1.7109375" style="174" customWidth="1"/>
    <col min="1806" max="1808" width="6.7109375" style="174" customWidth="1"/>
    <col min="1809" max="1809" width="1.7109375" style="174" customWidth="1"/>
    <col min="1810" max="1812" width="6.7109375" style="174" customWidth="1"/>
    <col min="1813" max="1813" width="1.7109375" style="174" customWidth="1"/>
    <col min="1814" max="1816" width="6.7109375" style="174" customWidth="1"/>
    <col min="1817" max="1817" width="1.7109375" style="174" customWidth="1"/>
    <col min="1818" max="1820" width="6.7109375" style="174" customWidth="1"/>
    <col min="1821" max="2048" width="11.42578125" style="174"/>
    <col min="2049" max="2049" width="21.42578125" style="174" customWidth="1"/>
    <col min="2050" max="2050" width="8.42578125" style="174" customWidth="1"/>
    <col min="2051" max="2051" width="8.140625" style="174" customWidth="1"/>
    <col min="2052" max="2052" width="7.5703125" style="174" customWidth="1"/>
    <col min="2053" max="2053" width="1.7109375" style="174" customWidth="1"/>
    <col min="2054" max="2056" width="6.7109375" style="174" customWidth="1"/>
    <col min="2057" max="2057" width="1.7109375" style="174" customWidth="1"/>
    <col min="2058" max="2060" width="6.7109375" style="174" customWidth="1"/>
    <col min="2061" max="2061" width="1.7109375" style="174" customWidth="1"/>
    <col min="2062" max="2064" width="6.7109375" style="174" customWidth="1"/>
    <col min="2065" max="2065" width="1.7109375" style="174" customWidth="1"/>
    <col min="2066" max="2068" width="6.7109375" style="174" customWidth="1"/>
    <col min="2069" max="2069" width="1.7109375" style="174" customWidth="1"/>
    <col min="2070" max="2072" width="6.7109375" style="174" customWidth="1"/>
    <col min="2073" max="2073" width="1.7109375" style="174" customWidth="1"/>
    <col min="2074" max="2076" width="6.7109375" style="174" customWidth="1"/>
    <col min="2077" max="2304" width="11.42578125" style="174"/>
    <col min="2305" max="2305" width="21.42578125" style="174" customWidth="1"/>
    <col min="2306" max="2306" width="8.42578125" style="174" customWidth="1"/>
    <col min="2307" max="2307" width="8.140625" style="174" customWidth="1"/>
    <col min="2308" max="2308" width="7.5703125" style="174" customWidth="1"/>
    <col min="2309" max="2309" width="1.7109375" style="174" customWidth="1"/>
    <col min="2310" max="2312" width="6.7109375" style="174" customWidth="1"/>
    <col min="2313" max="2313" width="1.7109375" style="174" customWidth="1"/>
    <col min="2314" max="2316" width="6.7109375" style="174" customWidth="1"/>
    <col min="2317" max="2317" width="1.7109375" style="174" customWidth="1"/>
    <col min="2318" max="2320" width="6.7109375" style="174" customWidth="1"/>
    <col min="2321" max="2321" width="1.7109375" style="174" customWidth="1"/>
    <col min="2322" max="2324" width="6.7109375" style="174" customWidth="1"/>
    <col min="2325" max="2325" width="1.7109375" style="174" customWidth="1"/>
    <col min="2326" max="2328" width="6.7109375" style="174" customWidth="1"/>
    <col min="2329" max="2329" width="1.7109375" style="174" customWidth="1"/>
    <col min="2330" max="2332" width="6.7109375" style="174" customWidth="1"/>
    <col min="2333" max="2560" width="11.42578125" style="174"/>
    <col min="2561" max="2561" width="21.42578125" style="174" customWidth="1"/>
    <col min="2562" max="2562" width="8.42578125" style="174" customWidth="1"/>
    <col min="2563" max="2563" width="8.140625" style="174" customWidth="1"/>
    <col min="2564" max="2564" width="7.5703125" style="174" customWidth="1"/>
    <col min="2565" max="2565" width="1.7109375" style="174" customWidth="1"/>
    <col min="2566" max="2568" width="6.7109375" style="174" customWidth="1"/>
    <col min="2569" max="2569" width="1.7109375" style="174" customWidth="1"/>
    <col min="2570" max="2572" width="6.7109375" style="174" customWidth="1"/>
    <col min="2573" max="2573" width="1.7109375" style="174" customWidth="1"/>
    <col min="2574" max="2576" width="6.7109375" style="174" customWidth="1"/>
    <col min="2577" max="2577" width="1.7109375" style="174" customWidth="1"/>
    <col min="2578" max="2580" width="6.7109375" style="174" customWidth="1"/>
    <col min="2581" max="2581" width="1.7109375" style="174" customWidth="1"/>
    <col min="2582" max="2584" width="6.7109375" style="174" customWidth="1"/>
    <col min="2585" max="2585" width="1.7109375" style="174" customWidth="1"/>
    <col min="2586" max="2588" width="6.7109375" style="174" customWidth="1"/>
    <col min="2589" max="2816" width="11.42578125" style="174"/>
    <col min="2817" max="2817" width="21.42578125" style="174" customWidth="1"/>
    <col min="2818" max="2818" width="8.42578125" style="174" customWidth="1"/>
    <col min="2819" max="2819" width="8.140625" style="174" customWidth="1"/>
    <col min="2820" max="2820" width="7.5703125" style="174" customWidth="1"/>
    <col min="2821" max="2821" width="1.7109375" style="174" customWidth="1"/>
    <col min="2822" max="2824" width="6.7109375" style="174" customWidth="1"/>
    <col min="2825" max="2825" width="1.7109375" style="174" customWidth="1"/>
    <col min="2826" max="2828" width="6.7109375" style="174" customWidth="1"/>
    <col min="2829" max="2829" width="1.7109375" style="174" customWidth="1"/>
    <col min="2830" max="2832" width="6.7109375" style="174" customWidth="1"/>
    <col min="2833" max="2833" width="1.7109375" style="174" customWidth="1"/>
    <col min="2834" max="2836" width="6.7109375" style="174" customWidth="1"/>
    <col min="2837" max="2837" width="1.7109375" style="174" customWidth="1"/>
    <col min="2838" max="2840" width="6.7109375" style="174" customWidth="1"/>
    <col min="2841" max="2841" width="1.7109375" style="174" customWidth="1"/>
    <col min="2842" max="2844" width="6.7109375" style="174" customWidth="1"/>
    <col min="2845" max="3072" width="11.42578125" style="174"/>
    <col min="3073" max="3073" width="21.42578125" style="174" customWidth="1"/>
    <col min="3074" max="3074" width="8.42578125" style="174" customWidth="1"/>
    <col min="3075" max="3075" width="8.140625" style="174" customWidth="1"/>
    <col min="3076" max="3076" width="7.5703125" style="174" customWidth="1"/>
    <col min="3077" max="3077" width="1.7109375" style="174" customWidth="1"/>
    <col min="3078" max="3080" width="6.7109375" style="174" customWidth="1"/>
    <col min="3081" max="3081" width="1.7109375" style="174" customWidth="1"/>
    <col min="3082" max="3084" width="6.7109375" style="174" customWidth="1"/>
    <col min="3085" max="3085" width="1.7109375" style="174" customWidth="1"/>
    <col min="3086" max="3088" width="6.7109375" style="174" customWidth="1"/>
    <col min="3089" max="3089" width="1.7109375" style="174" customWidth="1"/>
    <col min="3090" max="3092" width="6.7109375" style="174" customWidth="1"/>
    <col min="3093" max="3093" width="1.7109375" style="174" customWidth="1"/>
    <col min="3094" max="3096" width="6.7109375" style="174" customWidth="1"/>
    <col min="3097" max="3097" width="1.7109375" style="174" customWidth="1"/>
    <col min="3098" max="3100" width="6.7109375" style="174" customWidth="1"/>
    <col min="3101" max="3328" width="11.42578125" style="174"/>
    <col min="3329" max="3329" width="21.42578125" style="174" customWidth="1"/>
    <col min="3330" max="3330" width="8.42578125" style="174" customWidth="1"/>
    <col min="3331" max="3331" width="8.140625" style="174" customWidth="1"/>
    <col min="3332" max="3332" width="7.5703125" style="174" customWidth="1"/>
    <col min="3333" max="3333" width="1.7109375" style="174" customWidth="1"/>
    <col min="3334" max="3336" width="6.7109375" style="174" customWidth="1"/>
    <col min="3337" max="3337" width="1.7109375" style="174" customWidth="1"/>
    <col min="3338" max="3340" width="6.7109375" style="174" customWidth="1"/>
    <col min="3341" max="3341" width="1.7109375" style="174" customWidth="1"/>
    <col min="3342" max="3344" width="6.7109375" style="174" customWidth="1"/>
    <col min="3345" max="3345" width="1.7109375" style="174" customWidth="1"/>
    <col min="3346" max="3348" width="6.7109375" style="174" customWidth="1"/>
    <col min="3349" max="3349" width="1.7109375" style="174" customWidth="1"/>
    <col min="3350" max="3352" width="6.7109375" style="174" customWidth="1"/>
    <col min="3353" max="3353" width="1.7109375" style="174" customWidth="1"/>
    <col min="3354" max="3356" width="6.7109375" style="174" customWidth="1"/>
    <col min="3357" max="3584" width="11.42578125" style="174"/>
    <col min="3585" max="3585" width="21.42578125" style="174" customWidth="1"/>
    <col min="3586" max="3586" width="8.42578125" style="174" customWidth="1"/>
    <col min="3587" max="3587" width="8.140625" style="174" customWidth="1"/>
    <col min="3588" max="3588" width="7.5703125" style="174" customWidth="1"/>
    <col min="3589" max="3589" width="1.7109375" style="174" customWidth="1"/>
    <col min="3590" max="3592" width="6.7109375" style="174" customWidth="1"/>
    <col min="3593" max="3593" width="1.7109375" style="174" customWidth="1"/>
    <col min="3594" max="3596" width="6.7109375" style="174" customWidth="1"/>
    <col min="3597" max="3597" width="1.7109375" style="174" customWidth="1"/>
    <col min="3598" max="3600" width="6.7109375" style="174" customWidth="1"/>
    <col min="3601" max="3601" width="1.7109375" style="174" customWidth="1"/>
    <col min="3602" max="3604" width="6.7109375" style="174" customWidth="1"/>
    <col min="3605" max="3605" width="1.7109375" style="174" customWidth="1"/>
    <col min="3606" max="3608" width="6.7109375" style="174" customWidth="1"/>
    <col min="3609" max="3609" width="1.7109375" style="174" customWidth="1"/>
    <col min="3610" max="3612" width="6.7109375" style="174" customWidth="1"/>
    <col min="3613" max="3840" width="11.42578125" style="174"/>
    <col min="3841" max="3841" width="21.42578125" style="174" customWidth="1"/>
    <col min="3842" max="3842" width="8.42578125" style="174" customWidth="1"/>
    <col min="3843" max="3843" width="8.140625" style="174" customWidth="1"/>
    <col min="3844" max="3844" width="7.5703125" style="174" customWidth="1"/>
    <col min="3845" max="3845" width="1.7109375" style="174" customWidth="1"/>
    <col min="3846" max="3848" width="6.7109375" style="174" customWidth="1"/>
    <col min="3849" max="3849" width="1.7109375" style="174" customWidth="1"/>
    <col min="3850" max="3852" width="6.7109375" style="174" customWidth="1"/>
    <col min="3853" max="3853" width="1.7109375" style="174" customWidth="1"/>
    <col min="3854" max="3856" width="6.7109375" style="174" customWidth="1"/>
    <col min="3857" max="3857" width="1.7109375" style="174" customWidth="1"/>
    <col min="3858" max="3860" width="6.7109375" style="174" customWidth="1"/>
    <col min="3861" max="3861" width="1.7109375" style="174" customWidth="1"/>
    <col min="3862" max="3864" width="6.7109375" style="174" customWidth="1"/>
    <col min="3865" max="3865" width="1.7109375" style="174" customWidth="1"/>
    <col min="3866" max="3868" width="6.7109375" style="174" customWidth="1"/>
    <col min="3869" max="4096" width="11.42578125" style="174"/>
    <col min="4097" max="4097" width="21.42578125" style="174" customWidth="1"/>
    <col min="4098" max="4098" width="8.42578125" style="174" customWidth="1"/>
    <col min="4099" max="4099" width="8.140625" style="174" customWidth="1"/>
    <col min="4100" max="4100" width="7.5703125" style="174" customWidth="1"/>
    <col min="4101" max="4101" width="1.7109375" style="174" customWidth="1"/>
    <col min="4102" max="4104" width="6.7109375" style="174" customWidth="1"/>
    <col min="4105" max="4105" width="1.7109375" style="174" customWidth="1"/>
    <col min="4106" max="4108" width="6.7109375" style="174" customWidth="1"/>
    <col min="4109" max="4109" width="1.7109375" style="174" customWidth="1"/>
    <col min="4110" max="4112" width="6.7109375" style="174" customWidth="1"/>
    <col min="4113" max="4113" width="1.7109375" style="174" customWidth="1"/>
    <col min="4114" max="4116" width="6.7109375" style="174" customWidth="1"/>
    <col min="4117" max="4117" width="1.7109375" style="174" customWidth="1"/>
    <col min="4118" max="4120" width="6.7109375" style="174" customWidth="1"/>
    <col min="4121" max="4121" width="1.7109375" style="174" customWidth="1"/>
    <col min="4122" max="4124" width="6.7109375" style="174" customWidth="1"/>
    <col min="4125" max="4352" width="11.42578125" style="174"/>
    <col min="4353" max="4353" width="21.42578125" style="174" customWidth="1"/>
    <col min="4354" max="4354" width="8.42578125" style="174" customWidth="1"/>
    <col min="4355" max="4355" width="8.140625" style="174" customWidth="1"/>
    <col min="4356" max="4356" width="7.5703125" style="174" customWidth="1"/>
    <col min="4357" max="4357" width="1.7109375" style="174" customWidth="1"/>
    <col min="4358" max="4360" width="6.7109375" style="174" customWidth="1"/>
    <col min="4361" max="4361" width="1.7109375" style="174" customWidth="1"/>
    <col min="4362" max="4364" width="6.7109375" style="174" customWidth="1"/>
    <col min="4365" max="4365" width="1.7109375" style="174" customWidth="1"/>
    <col min="4366" max="4368" width="6.7109375" style="174" customWidth="1"/>
    <col min="4369" max="4369" width="1.7109375" style="174" customWidth="1"/>
    <col min="4370" max="4372" width="6.7109375" style="174" customWidth="1"/>
    <col min="4373" max="4373" width="1.7109375" style="174" customWidth="1"/>
    <col min="4374" max="4376" width="6.7109375" style="174" customWidth="1"/>
    <col min="4377" max="4377" width="1.7109375" style="174" customWidth="1"/>
    <col min="4378" max="4380" width="6.7109375" style="174" customWidth="1"/>
    <col min="4381" max="4608" width="11.42578125" style="174"/>
    <col min="4609" max="4609" width="21.42578125" style="174" customWidth="1"/>
    <col min="4610" max="4610" width="8.42578125" style="174" customWidth="1"/>
    <col min="4611" max="4611" width="8.140625" style="174" customWidth="1"/>
    <col min="4612" max="4612" width="7.5703125" style="174" customWidth="1"/>
    <col min="4613" max="4613" width="1.7109375" style="174" customWidth="1"/>
    <col min="4614" max="4616" width="6.7109375" style="174" customWidth="1"/>
    <col min="4617" max="4617" width="1.7109375" style="174" customWidth="1"/>
    <col min="4618" max="4620" width="6.7109375" style="174" customWidth="1"/>
    <col min="4621" max="4621" width="1.7109375" style="174" customWidth="1"/>
    <col min="4622" max="4624" width="6.7109375" style="174" customWidth="1"/>
    <col min="4625" max="4625" width="1.7109375" style="174" customWidth="1"/>
    <col min="4626" max="4628" width="6.7109375" style="174" customWidth="1"/>
    <col min="4629" max="4629" width="1.7109375" style="174" customWidth="1"/>
    <col min="4630" max="4632" width="6.7109375" style="174" customWidth="1"/>
    <col min="4633" max="4633" width="1.7109375" style="174" customWidth="1"/>
    <col min="4634" max="4636" width="6.7109375" style="174" customWidth="1"/>
    <col min="4637" max="4864" width="11.42578125" style="174"/>
    <col min="4865" max="4865" width="21.42578125" style="174" customWidth="1"/>
    <col min="4866" max="4866" width="8.42578125" style="174" customWidth="1"/>
    <col min="4867" max="4867" width="8.140625" style="174" customWidth="1"/>
    <col min="4868" max="4868" width="7.5703125" style="174" customWidth="1"/>
    <col min="4869" max="4869" width="1.7109375" style="174" customWidth="1"/>
    <col min="4870" max="4872" width="6.7109375" style="174" customWidth="1"/>
    <col min="4873" max="4873" width="1.7109375" style="174" customWidth="1"/>
    <col min="4874" max="4876" width="6.7109375" style="174" customWidth="1"/>
    <col min="4877" max="4877" width="1.7109375" style="174" customWidth="1"/>
    <col min="4878" max="4880" width="6.7109375" style="174" customWidth="1"/>
    <col min="4881" max="4881" width="1.7109375" style="174" customWidth="1"/>
    <col min="4882" max="4884" width="6.7109375" style="174" customWidth="1"/>
    <col min="4885" max="4885" width="1.7109375" style="174" customWidth="1"/>
    <col min="4886" max="4888" width="6.7109375" style="174" customWidth="1"/>
    <col min="4889" max="4889" width="1.7109375" style="174" customWidth="1"/>
    <col min="4890" max="4892" width="6.7109375" style="174" customWidth="1"/>
    <col min="4893" max="5120" width="11.42578125" style="174"/>
    <col min="5121" max="5121" width="21.42578125" style="174" customWidth="1"/>
    <col min="5122" max="5122" width="8.42578125" style="174" customWidth="1"/>
    <col min="5123" max="5123" width="8.140625" style="174" customWidth="1"/>
    <col min="5124" max="5124" width="7.5703125" style="174" customWidth="1"/>
    <col min="5125" max="5125" width="1.7109375" style="174" customWidth="1"/>
    <col min="5126" max="5128" width="6.7109375" style="174" customWidth="1"/>
    <col min="5129" max="5129" width="1.7109375" style="174" customWidth="1"/>
    <col min="5130" max="5132" width="6.7109375" style="174" customWidth="1"/>
    <col min="5133" max="5133" width="1.7109375" style="174" customWidth="1"/>
    <col min="5134" max="5136" width="6.7109375" style="174" customWidth="1"/>
    <col min="5137" max="5137" width="1.7109375" style="174" customWidth="1"/>
    <col min="5138" max="5140" width="6.7109375" style="174" customWidth="1"/>
    <col min="5141" max="5141" width="1.7109375" style="174" customWidth="1"/>
    <col min="5142" max="5144" width="6.7109375" style="174" customWidth="1"/>
    <col min="5145" max="5145" width="1.7109375" style="174" customWidth="1"/>
    <col min="5146" max="5148" width="6.7109375" style="174" customWidth="1"/>
    <col min="5149" max="5376" width="11.42578125" style="174"/>
    <col min="5377" max="5377" width="21.42578125" style="174" customWidth="1"/>
    <col min="5378" max="5378" width="8.42578125" style="174" customWidth="1"/>
    <col min="5379" max="5379" width="8.140625" style="174" customWidth="1"/>
    <col min="5380" max="5380" width="7.5703125" style="174" customWidth="1"/>
    <col min="5381" max="5381" width="1.7109375" style="174" customWidth="1"/>
    <col min="5382" max="5384" width="6.7109375" style="174" customWidth="1"/>
    <col min="5385" max="5385" width="1.7109375" style="174" customWidth="1"/>
    <col min="5386" max="5388" width="6.7109375" style="174" customWidth="1"/>
    <col min="5389" max="5389" width="1.7109375" style="174" customWidth="1"/>
    <col min="5390" max="5392" width="6.7109375" style="174" customWidth="1"/>
    <col min="5393" max="5393" width="1.7109375" style="174" customWidth="1"/>
    <col min="5394" max="5396" width="6.7109375" style="174" customWidth="1"/>
    <col min="5397" max="5397" width="1.7109375" style="174" customWidth="1"/>
    <col min="5398" max="5400" width="6.7109375" style="174" customWidth="1"/>
    <col min="5401" max="5401" width="1.7109375" style="174" customWidth="1"/>
    <col min="5402" max="5404" width="6.7109375" style="174" customWidth="1"/>
    <col min="5405" max="5632" width="11.42578125" style="174"/>
    <col min="5633" max="5633" width="21.42578125" style="174" customWidth="1"/>
    <col min="5634" max="5634" width="8.42578125" style="174" customWidth="1"/>
    <col min="5635" max="5635" width="8.140625" style="174" customWidth="1"/>
    <col min="5636" max="5636" width="7.5703125" style="174" customWidth="1"/>
    <col min="5637" max="5637" width="1.7109375" style="174" customWidth="1"/>
    <col min="5638" max="5640" width="6.7109375" style="174" customWidth="1"/>
    <col min="5641" max="5641" width="1.7109375" style="174" customWidth="1"/>
    <col min="5642" max="5644" width="6.7109375" style="174" customWidth="1"/>
    <col min="5645" max="5645" width="1.7109375" style="174" customWidth="1"/>
    <col min="5646" max="5648" width="6.7109375" style="174" customWidth="1"/>
    <col min="5649" max="5649" width="1.7109375" style="174" customWidth="1"/>
    <col min="5650" max="5652" width="6.7109375" style="174" customWidth="1"/>
    <col min="5653" max="5653" width="1.7109375" style="174" customWidth="1"/>
    <col min="5654" max="5656" width="6.7109375" style="174" customWidth="1"/>
    <col min="5657" max="5657" width="1.7109375" style="174" customWidth="1"/>
    <col min="5658" max="5660" width="6.7109375" style="174" customWidth="1"/>
    <col min="5661" max="5888" width="11.42578125" style="174"/>
    <col min="5889" max="5889" width="21.42578125" style="174" customWidth="1"/>
    <col min="5890" max="5890" width="8.42578125" style="174" customWidth="1"/>
    <col min="5891" max="5891" width="8.140625" style="174" customWidth="1"/>
    <col min="5892" max="5892" width="7.5703125" style="174" customWidth="1"/>
    <col min="5893" max="5893" width="1.7109375" style="174" customWidth="1"/>
    <col min="5894" max="5896" width="6.7109375" style="174" customWidth="1"/>
    <col min="5897" max="5897" width="1.7109375" style="174" customWidth="1"/>
    <col min="5898" max="5900" width="6.7109375" style="174" customWidth="1"/>
    <col min="5901" max="5901" width="1.7109375" style="174" customWidth="1"/>
    <col min="5902" max="5904" width="6.7109375" style="174" customWidth="1"/>
    <col min="5905" max="5905" width="1.7109375" style="174" customWidth="1"/>
    <col min="5906" max="5908" width="6.7109375" style="174" customWidth="1"/>
    <col min="5909" max="5909" width="1.7109375" style="174" customWidth="1"/>
    <col min="5910" max="5912" width="6.7109375" style="174" customWidth="1"/>
    <col min="5913" max="5913" width="1.7109375" style="174" customWidth="1"/>
    <col min="5914" max="5916" width="6.7109375" style="174" customWidth="1"/>
    <col min="5917" max="6144" width="11.42578125" style="174"/>
    <col min="6145" max="6145" width="21.42578125" style="174" customWidth="1"/>
    <col min="6146" max="6146" width="8.42578125" style="174" customWidth="1"/>
    <col min="6147" max="6147" width="8.140625" style="174" customWidth="1"/>
    <col min="6148" max="6148" width="7.5703125" style="174" customWidth="1"/>
    <col min="6149" max="6149" width="1.7109375" style="174" customWidth="1"/>
    <col min="6150" max="6152" width="6.7109375" style="174" customWidth="1"/>
    <col min="6153" max="6153" width="1.7109375" style="174" customWidth="1"/>
    <col min="6154" max="6156" width="6.7109375" style="174" customWidth="1"/>
    <col min="6157" max="6157" width="1.7109375" style="174" customWidth="1"/>
    <col min="6158" max="6160" width="6.7109375" style="174" customWidth="1"/>
    <col min="6161" max="6161" width="1.7109375" style="174" customWidth="1"/>
    <col min="6162" max="6164" width="6.7109375" style="174" customWidth="1"/>
    <col min="6165" max="6165" width="1.7109375" style="174" customWidth="1"/>
    <col min="6166" max="6168" width="6.7109375" style="174" customWidth="1"/>
    <col min="6169" max="6169" width="1.7109375" style="174" customWidth="1"/>
    <col min="6170" max="6172" width="6.7109375" style="174" customWidth="1"/>
    <col min="6173" max="6400" width="11.42578125" style="174"/>
    <col min="6401" max="6401" width="21.42578125" style="174" customWidth="1"/>
    <col min="6402" max="6402" width="8.42578125" style="174" customWidth="1"/>
    <col min="6403" max="6403" width="8.140625" style="174" customWidth="1"/>
    <col min="6404" max="6404" width="7.5703125" style="174" customWidth="1"/>
    <col min="6405" max="6405" width="1.7109375" style="174" customWidth="1"/>
    <col min="6406" max="6408" width="6.7109375" style="174" customWidth="1"/>
    <col min="6409" max="6409" width="1.7109375" style="174" customWidth="1"/>
    <col min="6410" max="6412" width="6.7109375" style="174" customWidth="1"/>
    <col min="6413" max="6413" width="1.7109375" style="174" customWidth="1"/>
    <col min="6414" max="6416" width="6.7109375" style="174" customWidth="1"/>
    <col min="6417" max="6417" width="1.7109375" style="174" customWidth="1"/>
    <col min="6418" max="6420" width="6.7109375" style="174" customWidth="1"/>
    <col min="6421" max="6421" width="1.7109375" style="174" customWidth="1"/>
    <col min="6422" max="6424" width="6.7109375" style="174" customWidth="1"/>
    <col min="6425" max="6425" width="1.7109375" style="174" customWidth="1"/>
    <col min="6426" max="6428" width="6.7109375" style="174" customWidth="1"/>
    <col min="6429" max="6656" width="11.42578125" style="174"/>
    <col min="6657" max="6657" width="21.42578125" style="174" customWidth="1"/>
    <col min="6658" max="6658" width="8.42578125" style="174" customWidth="1"/>
    <col min="6659" max="6659" width="8.140625" style="174" customWidth="1"/>
    <col min="6660" max="6660" width="7.5703125" style="174" customWidth="1"/>
    <col min="6661" max="6661" width="1.7109375" style="174" customWidth="1"/>
    <col min="6662" max="6664" width="6.7109375" style="174" customWidth="1"/>
    <col min="6665" max="6665" width="1.7109375" style="174" customWidth="1"/>
    <col min="6666" max="6668" width="6.7109375" style="174" customWidth="1"/>
    <col min="6669" max="6669" width="1.7109375" style="174" customWidth="1"/>
    <col min="6670" max="6672" width="6.7109375" style="174" customWidth="1"/>
    <col min="6673" max="6673" width="1.7109375" style="174" customWidth="1"/>
    <col min="6674" max="6676" width="6.7109375" style="174" customWidth="1"/>
    <col min="6677" max="6677" width="1.7109375" style="174" customWidth="1"/>
    <col min="6678" max="6680" width="6.7109375" style="174" customWidth="1"/>
    <col min="6681" max="6681" width="1.7109375" style="174" customWidth="1"/>
    <col min="6682" max="6684" width="6.7109375" style="174" customWidth="1"/>
    <col min="6685" max="6912" width="11.42578125" style="174"/>
    <col min="6913" max="6913" width="21.42578125" style="174" customWidth="1"/>
    <col min="6914" max="6914" width="8.42578125" style="174" customWidth="1"/>
    <col min="6915" max="6915" width="8.140625" style="174" customWidth="1"/>
    <col min="6916" max="6916" width="7.5703125" style="174" customWidth="1"/>
    <col min="6917" max="6917" width="1.7109375" style="174" customWidth="1"/>
    <col min="6918" max="6920" width="6.7109375" style="174" customWidth="1"/>
    <col min="6921" max="6921" width="1.7109375" style="174" customWidth="1"/>
    <col min="6922" max="6924" width="6.7109375" style="174" customWidth="1"/>
    <col min="6925" max="6925" width="1.7109375" style="174" customWidth="1"/>
    <col min="6926" max="6928" width="6.7109375" style="174" customWidth="1"/>
    <col min="6929" max="6929" width="1.7109375" style="174" customWidth="1"/>
    <col min="6930" max="6932" width="6.7109375" style="174" customWidth="1"/>
    <col min="6933" max="6933" width="1.7109375" style="174" customWidth="1"/>
    <col min="6934" max="6936" width="6.7109375" style="174" customWidth="1"/>
    <col min="6937" max="6937" width="1.7109375" style="174" customWidth="1"/>
    <col min="6938" max="6940" width="6.7109375" style="174" customWidth="1"/>
    <col min="6941" max="7168" width="11.42578125" style="174"/>
    <col min="7169" max="7169" width="21.42578125" style="174" customWidth="1"/>
    <col min="7170" max="7170" width="8.42578125" style="174" customWidth="1"/>
    <col min="7171" max="7171" width="8.140625" style="174" customWidth="1"/>
    <col min="7172" max="7172" width="7.5703125" style="174" customWidth="1"/>
    <col min="7173" max="7173" width="1.7109375" style="174" customWidth="1"/>
    <col min="7174" max="7176" width="6.7109375" style="174" customWidth="1"/>
    <col min="7177" max="7177" width="1.7109375" style="174" customWidth="1"/>
    <col min="7178" max="7180" width="6.7109375" style="174" customWidth="1"/>
    <col min="7181" max="7181" width="1.7109375" style="174" customWidth="1"/>
    <col min="7182" max="7184" width="6.7109375" style="174" customWidth="1"/>
    <col min="7185" max="7185" width="1.7109375" style="174" customWidth="1"/>
    <col min="7186" max="7188" width="6.7109375" style="174" customWidth="1"/>
    <col min="7189" max="7189" width="1.7109375" style="174" customWidth="1"/>
    <col min="7190" max="7192" width="6.7109375" style="174" customWidth="1"/>
    <col min="7193" max="7193" width="1.7109375" style="174" customWidth="1"/>
    <col min="7194" max="7196" width="6.7109375" style="174" customWidth="1"/>
    <col min="7197" max="7424" width="11.42578125" style="174"/>
    <col min="7425" max="7425" width="21.42578125" style="174" customWidth="1"/>
    <col min="7426" max="7426" width="8.42578125" style="174" customWidth="1"/>
    <col min="7427" max="7427" width="8.140625" style="174" customWidth="1"/>
    <col min="7428" max="7428" width="7.5703125" style="174" customWidth="1"/>
    <col min="7429" max="7429" width="1.7109375" style="174" customWidth="1"/>
    <col min="7430" max="7432" width="6.7109375" style="174" customWidth="1"/>
    <col min="7433" max="7433" width="1.7109375" style="174" customWidth="1"/>
    <col min="7434" max="7436" width="6.7109375" style="174" customWidth="1"/>
    <col min="7437" max="7437" width="1.7109375" style="174" customWidth="1"/>
    <col min="7438" max="7440" width="6.7109375" style="174" customWidth="1"/>
    <col min="7441" max="7441" width="1.7109375" style="174" customWidth="1"/>
    <col min="7442" max="7444" width="6.7109375" style="174" customWidth="1"/>
    <col min="7445" max="7445" width="1.7109375" style="174" customWidth="1"/>
    <col min="7446" max="7448" width="6.7109375" style="174" customWidth="1"/>
    <col min="7449" max="7449" width="1.7109375" style="174" customWidth="1"/>
    <col min="7450" max="7452" width="6.7109375" style="174" customWidth="1"/>
    <col min="7453" max="7680" width="11.42578125" style="174"/>
    <col min="7681" max="7681" width="21.42578125" style="174" customWidth="1"/>
    <col min="7682" max="7682" width="8.42578125" style="174" customWidth="1"/>
    <col min="7683" max="7683" width="8.140625" style="174" customWidth="1"/>
    <col min="7684" max="7684" width="7.5703125" style="174" customWidth="1"/>
    <col min="7685" max="7685" width="1.7109375" style="174" customWidth="1"/>
    <col min="7686" max="7688" width="6.7109375" style="174" customWidth="1"/>
    <col min="7689" max="7689" width="1.7109375" style="174" customWidth="1"/>
    <col min="7690" max="7692" width="6.7109375" style="174" customWidth="1"/>
    <col min="7693" max="7693" width="1.7109375" style="174" customWidth="1"/>
    <col min="7694" max="7696" width="6.7109375" style="174" customWidth="1"/>
    <col min="7697" max="7697" width="1.7109375" style="174" customWidth="1"/>
    <col min="7698" max="7700" width="6.7109375" style="174" customWidth="1"/>
    <col min="7701" max="7701" width="1.7109375" style="174" customWidth="1"/>
    <col min="7702" max="7704" width="6.7109375" style="174" customWidth="1"/>
    <col min="7705" max="7705" width="1.7109375" style="174" customWidth="1"/>
    <col min="7706" max="7708" width="6.7109375" style="174" customWidth="1"/>
    <col min="7709" max="7936" width="11.42578125" style="174"/>
    <col min="7937" max="7937" width="21.42578125" style="174" customWidth="1"/>
    <col min="7938" max="7938" width="8.42578125" style="174" customWidth="1"/>
    <col min="7939" max="7939" width="8.140625" style="174" customWidth="1"/>
    <col min="7940" max="7940" width="7.5703125" style="174" customWidth="1"/>
    <col min="7941" max="7941" width="1.7109375" style="174" customWidth="1"/>
    <col min="7942" max="7944" width="6.7109375" style="174" customWidth="1"/>
    <col min="7945" max="7945" width="1.7109375" style="174" customWidth="1"/>
    <col min="7946" max="7948" width="6.7109375" style="174" customWidth="1"/>
    <col min="7949" max="7949" width="1.7109375" style="174" customWidth="1"/>
    <col min="7950" max="7952" width="6.7109375" style="174" customWidth="1"/>
    <col min="7953" max="7953" width="1.7109375" style="174" customWidth="1"/>
    <col min="7954" max="7956" width="6.7109375" style="174" customWidth="1"/>
    <col min="7957" max="7957" width="1.7109375" style="174" customWidth="1"/>
    <col min="7958" max="7960" width="6.7109375" style="174" customWidth="1"/>
    <col min="7961" max="7961" width="1.7109375" style="174" customWidth="1"/>
    <col min="7962" max="7964" width="6.7109375" style="174" customWidth="1"/>
    <col min="7965" max="8192" width="11.42578125" style="174"/>
    <col min="8193" max="8193" width="21.42578125" style="174" customWidth="1"/>
    <col min="8194" max="8194" width="8.42578125" style="174" customWidth="1"/>
    <col min="8195" max="8195" width="8.140625" style="174" customWidth="1"/>
    <col min="8196" max="8196" width="7.5703125" style="174" customWidth="1"/>
    <col min="8197" max="8197" width="1.7109375" style="174" customWidth="1"/>
    <col min="8198" max="8200" width="6.7109375" style="174" customWidth="1"/>
    <col min="8201" max="8201" width="1.7109375" style="174" customWidth="1"/>
    <col min="8202" max="8204" width="6.7109375" style="174" customWidth="1"/>
    <col min="8205" max="8205" width="1.7109375" style="174" customWidth="1"/>
    <col min="8206" max="8208" width="6.7109375" style="174" customWidth="1"/>
    <col min="8209" max="8209" width="1.7109375" style="174" customWidth="1"/>
    <col min="8210" max="8212" width="6.7109375" style="174" customWidth="1"/>
    <col min="8213" max="8213" width="1.7109375" style="174" customWidth="1"/>
    <col min="8214" max="8216" width="6.7109375" style="174" customWidth="1"/>
    <col min="8217" max="8217" width="1.7109375" style="174" customWidth="1"/>
    <col min="8218" max="8220" width="6.7109375" style="174" customWidth="1"/>
    <col min="8221" max="8448" width="11.42578125" style="174"/>
    <col min="8449" max="8449" width="21.42578125" style="174" customWidth="1"/>
    <col min="8450" max="8450" width="8.42578125" style="174" customWidth="1"/>
    <col min="8451" max="8451" width="8.140625" style="174" customWidth="1"/>
    <col min="8452" max="8452" width="7.5703125" style="174" customWidth="1"/>
    <col min="8453" max="8453" width="1.7109375" style="174" customWidth="1"/>
    <col min="8454" max="8456" width="6.7109375" style="174" customWidth="1"/>
    <col min="8457" max="8457" width="1.7109375" style="174" customWidth="1"/>
    <col min="8458" max="8460" width="6.7109375" style="174" customWidth="1"/>
    <col min="8461" max="8461" width="1.7109375" style="174" customWidth="1"/>
    <col min="8462" max="8464" width="6.7109375" style="174" customWidth="1"/>
    <col min="8465" max="8465" width="1.7109375" style="174" customWidth="1"/>
    <col min="8466" max="8468" width="6.7109375" style="174" customWidth="1"/>
    <col min="8469" max="8469" width="1.7109375" style="174" customWidth="1"/>
    <col min="8470" max="8472" width="6.7109375" style="174" customWidth="1"/>
    <col min="8473" max="8473" width="1.7109375" style="174" customWidth="1"/>
    <col min="8474" max="8476" width="6.7109375" style="174" customWidth="1"/>
    <col min="8477" max="8704" width="11.42578125" style="174"/>
    <col min="8705" max="8705" width="21.42578125" style="174" customWidth="1"/>
    <col min="8706" max="8706" width="8.42578125" style="174" customWidth="1"/>
    <col min="8707" max="8707" width="8.140625" style="174" customWidth="1"/>
    <col min="8708" max="8708" width="7.5703125" style="174" customWidth="1"/>
    <col min="8709" max="8709" width="1.7109375" style="174" customWidth="1"/>
    <col min="8710" max="8712" width="6.7109375" style="174" customWidth="1"/>
    <col min="8713" max="8713" width="1.7109375" style="174" customWidth="1"/>
    <col min="8714" max="8716" width="6.7109375" style="174" customWidth="1"/>
    <col min="8717" max="8717" width="1.7109375" style="174" customWidth="1"/>
    <col min="8718" max="8720" width="6.7109375" style="174" customWidth="1"/>
    <col min="8721" max="8721" width="1.7109375" style="174" customWidth="1"/>
    <col min="8722" max="8724" width="6.7109375" style="174" customWidth="1"/>
    <col min="8725" max="8725" width="1.7109375" style="174" customWidth="1"/>
    <col min="8726" max="8728" width="6.7109375" style="174" customWidth="1"/>
    <col min="8729" max="8729" width="1.7109375" style="174" customWidth="1"/>
    <col min="8730" max="8732" width="6.7109375" style="174" customWidth="1"/>
    <col min="8733" max="8960" width="11.42578125" style="174"/>
    <col min="8961" max="8961" width="21.42578125" style="174" customWidth="1"/>
    <col min="8962" max="8962" width="8.42578125" style="174" customWidth="1"/>
    <col min="8963" max="8963" width="8.140625" style="174" customWidth="1"/>
    <col min="8964" max="8964" width="7.5703125" style="174" customWidth="1"/>
    <col min="8965" max="8965" width="1.7109375" style="174" customWidth="1"/>
    <col min="8966" max="8968" width="6.7109375" style="174" customWidth="1"/>
    <col min="8969" max="8969" width="1.7109375" style="174" customWidth="1"/>
    <col min="8970" max="8972" width="6.7109375" style="174" customWidth="1"/>
    <col min="8973" max="8973" width="1.7109375" style="174" customWidth="1"/>
    <col min="8974" max="8976" width="6.7109375" style="174" customWidth="1"/>
    <col min="8977" max="8977" width="1.7109375" style="174" customWidth="1"/>
    <col min="8978" max="8980" width="6.7109375" style="174" customWidth="1"/>
    <col min="8981" max="8981" width="1.7109375" style="174" customWidth="1"/>
    <col min="8982" max="8984" width="6.7109375" style="174" customWidth="1"/>
    <col min="8985" max="8985" width="1.7109375" style="174" customWidth="1"/>
    <col min="8986" max="8988" width="6.7109375" style="174" customWidth="1"/>
    <col min="8989" max="9216" width="11.42578125" style="174"/>
    <col min="9217" max="9217" width="21.42578125" style="174" customWidth="1"/>
    <col min="9218" max="9218" width="8.42578125" style="174" customWidth="1"/>
    <col min="9219" max="9219" width="8.140625" style="174" customWidth="1"/>
    <col min="9220" max="9220" width="7.5703125" style="174" customWidth="1"/>
    <col min="9221" max="9221" width="1.7109375" style="174" customWidth="1"/>
    <col min="9222" max="9224" width="6.7109375" style="174" customWidth="1"/>
    <col min="9225" max="9225" width="1.7109375" style="174" customWidth="1"/>
    <col min="9226" max="9228" width="6.7109375" style="174" customWidth="1"/>
    <col min="9229" max="9229" width="1.7109375" style="174" customWidth="1"/>
    <col min="9230" max="9232" width="6.7109375" style="174" customWidth="1"/>
    <col min="9233" max="9233" width="1.7109375" style="174" customWidth="1"/>
    <col min="9234" max="9236" width="6.7109375" style="174" customWidth="1"/>
    <col min="9237" max="9237" width="1.7109375" style="174" customWidth="1"/>
    <col min="9238" max="9240" width="6.7109375" style="174" customWidth="1"/>
    <col min="9241" max="9241" width="1.7109375" style="174" customWidth="1"/>
    <col min="9242" max="9244" width="6.7109375" style="174" customWidth="1"/>
    <col min="9245" max="9472" width="11.42578125" style="174"/>
    <col min="9473" max="9473" width="21.42578125" style="174" customWidth="1"/>
    <col min="9474" max="9474" width="8.42578125" style="174" customWidth="1"/>
    <col min="9475" max="9475" width="8.140625" style="174" customWidth="1"/>
    <col min="9476" max="9476" width="7.5703125" style="174" customWidth="1"/>
    <col min="9477" max="9477" width="1.7109375" style="174" customWidth="1"/>
    <col min="9478" max="9480" width="6.7109375" style="174" customWidth="1"/>
    <col min="9481" max="9481" width="1.7109375" style="174" customWidth="1"/>
    <col min="9482" max="9484" width="6.7109375" style="174" customWidth="1"/>
    <col min="9485" max="9485" width="1.7109375" style="174" customWidth="1"/>
    <col min="9486" max="9488" width="6.7109375" style="174" customWidth="1"/>
    <col min="9489" max="9489" width="1.7109375" style="174" customWidth="1"/>
    <col min="9490" max="9492" width="6.7109375" style="174" customWidth="1"/>
    <col min="9493" max="9493" width="1.7109375" style="174" customWidth="1"/>
    <col min="9494" max="9496" width="6.7109375" style="174" customWidth="1"/>
    <col min="9497" max="9497" width="1.7109375" style="174" customWidth="1"/>
    <col min="9498" max="9500" width="6.7109375" style="174" customWidth="1"/>
    <col min="9501" max="9728" width="11.42578125" style="174"/>
    <col min="9729" max="9729" width="21.42578125" style="174" customWidth="1"/>
    <col min="9730" max="9730" width="8.42578125" style="174" customWidth="1"/>
    <col min="9731" max="9731" width="8.140625" style="174" customWidth="1"/>
    <col min="9732" max="9732" width="7.5703125" style="174" customWidth="1"/>
    <col min="9733" max="9733" width="1.7109375" style="174" customWidth="1"/>
    <col min="9734" max="9736" width="6.7109375" style="174" customWidth="1"/>
    <col min="9737" max="9737" width="1.7109375" style="174" customWidth="1"/>
    <col min="9738" max="9740" width="6.7109375" style="174" customWidth="1"/>
    <col min="9741" max="9741" width="1.7109375" style="174" customWidth="1"/>
    <col min="9742" max="9744" width="6.7109375" style="174" customWidth="1"/>
    <col min="9745" max="9745" width="1.7109375" style="174" customWidth="1"/>
    <col min="9746" max="9748" width="6.7109375" style="174" customWidth="1"/>
    <col min="9749" max="9749" width="1.7109375" style="174" customWidth="1"/>
    <col min="9750" max="9752" width="6.7109375" style="174" customWidth="1"/>
    <col min="9753" max="9753" width="1.7109375" style="174" customWidth="1"/>
    <col min="9754" max="9756" width="6.7109375" style="174" customWidth="1"/>
    <col min="9757" max="9984" width="11.42578125" style="174"/>
    <col min="9985" max="9985" width="21.42578125" style="174" customWidth="1"/>
    <col min="9986" max="9986" width="8.42578125" style="174" customWidth="1"/>
    <col min="9987" max="9987" width="8.140625" style="174" customWidth="1"/>
    <col min="9988" max="9988" width="7.5703125" style="174" customWidth="1"/>
    <col min="9989" max="9989" width="1.7109375" style="174" customWidth="1"/>
    <col min="9990" max="9992" width="6.7109375" style="174" customWidth="1"/>
    <col min="9993" max="9993" width="1.7109375" style="174" customWidth="1"/>
    <col min="9994" max="9996" width="6.7109375" style="174" customWidth="1"/>
    <col min="9997" max="9997" width="1.7109375" style="174" customWidth="1"/>
    <col min="9998" max="10000" width="6.7109375" style="174" customWidth="1"/>
    <col min="10001" max="10001" width="1.7109375" style="174" customWidth="1"/>
    <col min="10002" max="10004" width="6.7109375" style="174" customWidth="1"/>
    <col min="10005" max="10005" width="1.7109375" style="174" customWidth="1"/>
    <col min="10006" max="10008" width="6.7109375" style="174" customWidth="1"/>
    <col min="10009" max="10009" width="1.7109375" style="174" customWidth="1"/>
    <col min="10010" max="10012" width="6.7109375" style="174" customWidth="1"/>
    <col min="10013" max="10240" width="11.42578125" style="174"/>
    <col min="10241" max="10241" width="21.42578125" style="174" customWidth="1"/>
    <col min="10242" max="10242" width="8.42578125" style="174" customWidth="1"/>
    <col min="10243" max="10243" width="8.140625" style="174" customWidth="1"/>
    <col min="10244" max="10244" width="7.5703125" style="174" customWidth="1"/>
    <col min="10245" max="10245" width="1.7109375" style="174" customWidth="1"/>
    <col min="10246" max="10248" width="6.7109375" style="174" customWidth="1"/>
    <col min="10249" max="10249" width="1.7109375" style="174" customWidth="1"/>
    <col min="10250" max="10252" width="6.7109375" style="174" customWidth="1"/>
    <col min="10253" max="10253" width="1.7109375" style="174" customWidth="1"/>
    <col min="10254" max="10256" width="6.7109375" style="174" customWidth="1"/>
    <col min="10257" max="10257" width="1.7109375" style="174" customWidth="1"/>
    <col min="10258" max="10260" width="6.7109375" style="174" customWidth="1"/>
    <col min="10261" max="10261" width="1.7109375" style="174" customWidth="1"/>
    <col min="10262" max="10264" width="6.7109375" style="174" customWidth="1"/>
    <col min="10265" max="10265" width="1.7109375" style="174" customWidth="1"/>
    <col min="10266" max="10268" width="6.7109375" style="174" customWidth="1"/>
    <col min="10269" max="10496" width="11.42578125" style="174"/>
    <col min="10497" max="10497" width="21.42578125" style="174" customWidth="1"/>
    <col min="10498" max="10498" width="8.42578125" style="174" customWidth="1"/>
    <col min="10499" max="10499" width="8.140625" style="174" customWidth="1"/>
    <col min="10500" max="10500" width="7.5703125" style="174" customWidth="1"/>
    <col min="10501" max="10501" width="1.7109375" style="174" customWidth="1"/>
    <col min="10502" max="10504" width="6.7109375" style="174" customWidth="1"/>
    <col min="10505" max="10505" width="1.7109375" style="174" customWidth="1"/>
    <col min="10506" max="10508" width="6.7109375" style="174" customWidth="1"/>
    <col min="10509" max="10509" width="1.7109375" style="174" customWidth="1"/>
    <col min="10510" max="10512" width="6.7109375" style="174" customWidth="1"/>
    <col min="10513" max="10513" width="1.7109375" style="174" customWidth="1"/>
    <col min="10514" max="10516" width="6.7109375" style="174" customWidth="1"/>
    <col min="10517" max="10517" width="1.7109375" style="174" customWidth="1"/>
    <col min="10518" max="10520" width="6.7109375" style="174" customWidth="1"/>
    <col min="10521" max="10521" width="1.7109375" style="174" customWidth="1"/>
    <col min="10522" max="10524" width="6.7109375" style="174" customWidth="1"/>
    <col min="10525" max="10752" width="11.42578125" style="174"/>
    <col min="10753" max="10753" width="21.42578125" style="174" customWidth="1"/>
    <col min="10754" max="10754" width="8.42578125" style="174" customWidth="1"/>
    <col min="10755" max="10755" width="8.140625" style="174" customWidth="1"/>
    <col min="10756" max="10756" width="7.5703125" style="174" customWidth="1"/>
    <col min="10757" max="10757" width="1.7109375" style="174" customWidth="1"/>
    <col min="10758" max="10760" width="6.7109375" style="174" customWidth="1"/>
    <col min="10761" max="10761" width="1.7109375" style="174" customWidth="1"/>
    <col min="10762" max="10764" width="6.7109375" style="174" customWidth="1"/>
    <col min="10765" max="10765" width="1.7109375" style="174" customWidth="1"/>
    <col min="10766" max="10768" width="6.7109375" style="174" customWidth="1"/>
    <col min="10769" max="10769" width="1.7109375" style="174" customWidth="1"/>
    <col min="10770" max="10772" width="6.7109375" style="174" customWidth="1"/>
    <col min="10773" max="10773" width="1.7109375" style="174" customWidth="1"/>
    <col min="10774" max="10776" width="6.7109375" style="174" customWidth="1"/>
    <col min="10777" max="10777" width="1.7109375" style="174" customWidth="1"/>
    <col min="10778" max="10780" width="6.7109375" style="174" customWidth="1"/>
    <col min="10781" max="11008" width="11.42578125" style="174"/>
    <col min="11009" max="11009" width="21.42578125" style="174" customWidth="1"/>
    <col min="11010" max="11010" width="8.42578125" style="174" customWidth="1"/>
    <col min="11011" max="11011" width="8.140625" style="174" customWidth="1"/>
    <col min="11012" max="11012" width="7.5703125" style="174" customWidth="1"/>
    <col min="11013" max="11013" width="1.7109375" style="174" customWidth="1"/>
    <col min="11014" max="11016" width="6.7109375" style="174" customWidth="1"/>
    <col min="11017" max="11017" width="1.7109375" style="174" customWidth="1"/>
    <col min="11018" max="11020" width="6.7109375" style="174" customWidth="1"/>
    <col min="11021" max="11021" width="1.7109375" style="174" customWidth="1"/>
    <col min="11022" max="11024" width="6.7109375" style="174" customWidth="1"/>
    <col min="11025" max="11025" width="1.7109375" style="174" customWidth="1"/>
    <col min="11026" max="11028" width="6.7109375" style="174" customWidth="1"/>
    <col min="11029" max="11029" width="1.7109375" style="174" customWidth="1"/>
    <col min="11030" max="11032" width="6.7109375" style="174" customWidth="1"/>
    <col min="11033" max="11033" width="1.7109375" style="174" customWidth="1"/>
    <col min="11034" max="11036" width="6.7109375" style="174" customWidth="1"/>
    <col min="11037" max="11264" width="11.42578125" style="174"/>
    <col min="11265" max="11265" width="21.42578125" style="174" customWidth="1"/>
    <col min="11266" max="11266" width="8.42578125" style="174" customWidth="1"/>
    <col min="11267" max="11267" width="8.140625" style="174" customWidth="1"/>
    <col min="11268" max="11268" width="7.5703125" style="174" customWidth="1"/>
    <col min="11269" max="11269" width="1.7109375" style="174" customWidth="1"/>
    <col min="11270" max="11272" width="6.7109375" style="174" customWidth="1"/>
    <col min="11273" max="11273" width="1.7109375" style="174" customWidth="1"/>
    <col min="11274" max="11276" width="6.7109375" style="174" customWidth="1"/>
    <col min="11277" max="11277" width="1.7109375" style="174" customWidth="1"/>
    <col min="11278" max="11280" width="6.7109375" style="174" customWidth="1"/>
    <col min="11281" max="11281" width="1.7109375" style="174" customWidth="1"/>
    <col min="11282" max="11284" width="6.7109375" style="174" customWidth="1"/>
    <col min="11285" max="11285" width="1.7109375" style="174" customWidth="1"/>
    <col min="11286" max="11288" width="6.7109375" style="174" customWidth="1"/>
    <col min="11289" max="11289" width="1.7109375" style="174" customWidth="1"/>
    <col min="11290" max="11292" width="6.7109375" style="174" customWidth="1"/>
    <col min="11293" max="11520" width="11.42578125" style="174"/>
    <col min="11521" max="11521" width="21.42578125" style="174" customWidth="1"/>
    <col min="11522" max="11522" width="8.42578125" style="174" customWidth="1"/>
    <col min="11523" max="11523" width="8.140625" style="174" customWidth="1"/>
    <col min="11524" max="11524" width="7.5703125" style="174" customWidth="1"/>
    <col min="11525" max="11525" width="1.7109375" style="174" customWidth="1"/>
    <col min="11526" max="11528" width="6.7109375" style="174" customWidth="1"/>
    <col min="11529" max="11529" width="1.7109375" style="174" customWidth="1"/>
    <col min="11530" max="11532" width="6.7109375" style="174" customWidth="1"/>
    <col min="11533" max="11533" width="1.7109375" style="174" customWidth="1"/>
    <col min="11534" max="11536" width="6.7109375" style="174" customWidth="1"/>
    <col min="11537" max="11537" width="1.7109375" style="174" customWidth="1"/>
    <col min="11538" max="11540" width="6.7109375" style="174" customWidth="1"/>
    <col min="11541" max="11541" width="1.7109375" style="174" customWidth="1"/>
    <col min="11542" max="11544" width="6.7109375" style="174" customWidth="1"/>
    <col min="11545" max="11545" width="1.7109375" style="174" customWidth="1"/>
    <col min="11546" max="11548" width="6.7109375" style="174" customWidth="1"/>
    <col min="11549" max="11776" width="11.42578125" style="174"/>
    <col min="11777" max="11777" width="21.42578125" style="174" customWidth="1"/>
    <col min="11778" max="11778" width="8.42578125" style="174" customWidth="1"/>
    <col min="11779" max="11779" width="8.140625" style="174" customWidth="1"/>
    <col min="11780" max="11780" width="7.5703125" style="174" customWidth="1"/>
    <col min="11781" max="11781" width="1.7109375" style="174" customWidth="1"/>
    <col min="11782" max="11784" width="6.7109375" style="174" customWidth="1"/>
    <col min="11785" max="11785" width="1.7109375" style="174" customWidth="1"/>
    <col min="11786" max="11788" width="6.7109375" style="174" customWidth="1"/>
    <col min="11789" max="11789" width="1.7109375" style="174" customWidth="1"/>
    <col min="11790" max="11792" width="6.7109375" style="174" customWidth="1"/>
    <col min="11793" max="11793" width="1.7109375" style="174" customWidth="1"/>
    <col min="11794" max="11796" width="6.7109375" style="174" customWidth="1"/>
    <col min="11797" max="11797" width="1.7109375" style="174" customWidth="1"/>
    <col min="11798" max="11800" width="6.7109375" style="174" customWidth="1"/>
    <col min="11801" max="11801" width="1.7109375" style="174" customWidth="1"/>
    <col min="11802" max="11804" width="6.7109375" style="174" customWidth="1"/>
    <col min="11805" max="12032" width="11.42578125" style="174"/>
    <col min="12033" max="12033" width="21.42578125" style="174" customWidth="1"/>
    <col min="12034" max="12034" width="8.42578125" style="174" customWidth="1"/>
    <col min="12035" max="12035" width="8.140625" style="174" customWidth="1"/>
    <col min="12036" max="12036" width="7.5703125" style="174" customWidth="1"/>
    <col min="12037" max="12037" width="1.7109375" style="174" customWidth="1"/>
    <col min="12038" max="12040" width="6.7109375" style="174" customWidth="1"/>
    <col min="12041" max="12041" width="1.7109375" style="174" customWidth="1"/>
    <col min="12042" max="12044" width="6.7109375" style="174" customWidth="1"/>
    <col min="12045" max="12045" width="1.7109375" style="174" customWidth="1"/>
    <col min="12046" max="12048" width="6.7109375" style="174" customWidth="1"/>
    <col min="12049" max="12049" width="1.7109375" style="174" customWidth="1"/>
    <col min="12050" max="12052" width="6.7109375" style="174" customWidth="1"/>
    <col min="12053" max="12053" width="1.7109375" style="174" customWidth="1"/>
    <col min="12054" max="12056" width="6.7109375" style="174" customWidth="1"/>
    <col min="12057" max="12057" width="1.7109375" style="174" customWidth="1"/>
    <col min="12058" max="12060" width="6.7109375" style="174" customWidth="1"/>
    <col min="12061" max="12288" width="11.42578125" style="174"/>
    <col min="12289" max="12289" width="21.42578125" style="174" customWidth="1"/>
    <col min="12290" max="12290" width="8.42578125" style="174" customWidth="1"/>
    <col min="12291" max="12291" width="8.140625" style="174" customWidth="1"/>
    <col min="12292" max="12292" width="7.5703125" style="174" customWidth="1"/>
    <col min="12293" max="12293" width="1.7109375" style="174" customWidth="1"/>
    <col min="12294" max="12296" width="6.7109375" style="174" customWidth="1"/>
    <col min="12297" max="12297" width="1.7109375" style="174" customWidth="1"/>
    <col min="12298" max="12300" width="6.7109375" style="174" customWidth="1"/>
    <col min="12301" max="12301" width="1.7109375" style="174" customWidth="1"/>
    <col min="12302" max="12304" width="6.7109375" style="174" customWidth="1"/>
    <col min="12305" max="12305" width="1.7109375" style="174" customWidth="1"/>
    <col min="12306" max="12308" width="6.7109375" style="174" customWidth="1"/>
    <col min="12309" max="12309" width="1.7109375" style="174" customWidth="1"/>
    <col min="12310" max="12312" width="6.7109375" style="174" customWidth="1"/>
    <col min="12313" max="12313" width="1.7109375" style="174" customWidth="1"/>
    <col min="12314" max="12316" width="6.7109375" style="174" customWidth="1"/>
    <col min="12317" max="12544" width="11.42578125" style="174"/>
    <col min="12545" max="12545" width="21.42578125" style="174" customWidth="1"/>
    <col min="12546" max="12546" width="8.42578125" style="174" customWidth="1"/>
    <col min="12547" max="12547" width="8.140625" style="174" customWidth="1"/>
    <col min="12548" max="12548" width="7.5703125" style="174" customWidth="1"/>
    <col min="12549" max="12549" width="1.7109375" style="174" customWidth="1"/>
    <col min="12550" max="12552" width="6.7109375" style="174" customWidth="1"/>
    <col min="12553" max="12553" width="1.7109375" style="174" customWidth="1"/>
    <col min="12554" max="12556" width="6.7109375" style="174" customWidth="1"/>
    <col min="12557" max="12557" width="1.7109375" style="174" customWidth="1"/>
    <col min="12558" max="12560" width="6.7109375" style="174" customWidth="1"/>
    <col min="12561" max="12561" width="1.7109375" style="174" customWidth="1"/>
    <col min="12562" max="12564" width="6.7109375" style="174" customWidth="1"/>
    <col min="12565" max="12565" width="1.7109375" style="174" customWidth="1"/>
    <col min="12566" max="12568" width="6.7109375" style="174" customWidth="1"/>
    <col min="12569" max="12569" width="1.7109375" style="174" customWidth="1"/>
    <col min="12570" max="12572" width="6.7109375" style="174" customWidth="1"/>
    <col min="12573" max="12800" width="11.42578125" style="174"/>
    <col min="12801" max="12801" width="21.42578125" style="174" customWidth="1"/>
    <col min="12802" max="12802" width="8.42578125" style="174" customWidth="1"/>
    <col min="12803" max="12803" width="8.140625" style="174" customWidth="1"/>
    <col min="12804" max="12804" width="7.5703125" style="174" customWidth="1"/>
    <col min="12805" max="12805" width="1.7109375" style="174" customWidth="1"/>
    <col min="12806" max="12808" width="6.7109375" style="174" customWidth="1"/>
    <col min="12809" max="12809" width="1.7109375" style="174" customWidth="1"/>
    <col min="12810" max="12812" width="6.7109375" style="174" customWidth="1"/>
    <col min="12813" max="12813" width="1.7109375" style="174" customWidth="1"/>
    <col min="12814" max="12816" width="6.7109375" style="174" customWidth="1"/>
    <col min="12817" max="12817" width="1.7109375" style="174" customWidth="1"/>
    <col min="12818" max="12820" width="6.7109375" style="174" customWidth="1"/>
    <col min="12821" max="12821" width="1.7109375" style="174" customWidth="1"/>
    <col min="12822" max="12824" width="6.7109375" style="174" customWidth="1"/>
    <col min="12825" max="12825" width="1.7109375" style="174" customWidth="1"/>
    <col min="12826" max="12828" width="6.7109375" style="174" customWidth="1"/>
    <col min="12829" max="13056" width="11.42578125" style="174"/>
    <col min="13057" max="13057" width="21.42578125" style="174" customWidth="1"/>
    <col min="13058" max="13058" width="8.42578125" style="174" customWidth="1"/>
    <col min="13059" max="13059" width="8.140625" style="174" customWidth="1"/>
    <col min="13060" max="13060" width="7.5703125" style="174" customWidth="1"/>
    <col min="13061" max="13061" width="1.7109375" style="174" customWidth="1"/>
    <col min="13062" max="13064" width="6.7109375" style="174" customWidth="1"/>
    <col min="13065" max="13065" width="1.7109375" style="174" customWidth="1"/>
    <col min="13066" max="13068" width="6.7109375" style="174" customWidth="1"/>
    <col min="13069" max="13069" width="1.7109375" style="174" customWidth="1"/>
    <col min="13070" max="13072" width="6.7109375" style="174" customWidth="1"/>
    <col min="13073" max="13073" width="1.7109375" style="174" customWidth="1"/>
    <col min="13074" max="13076" width="6.7109375" style="174" customWidth="1"/>
    <col min="13077" max="13077" width="1.7109375" style="174" customWidth="1"/>
    <col min="13078" max="13080" width="6.7109375" style="174" customWidth="1"/>
    <col min="13081" max="13081" width="1.7109375" style="174" customWidth="1"/>
    <col min="13082" max="13084" width="6.7109375" style="174" customWidth="1"/>
    <col min="13085" max="13312" width="11.42578125" style="174"/>
    <col min="13313" max="13313" width="21.42578125" style="174" customWidth="1"/>
    <col min="13314" max="13314" width="8.42578125" style="174" customWidth="1"/>
    <col min="13315" max="13315" width="8.140625" style="174" customWidth="1"/>
    <col min="13316" max="13316" width="7.5703125" style="174" customWidth="1"/>
    <col min="13317" max="13317" width="1.7109375" style="174" customWidth="1"/>
    <col min="13318" max="13320" width="6.7109375" style="174" customWidth="1"/>
    <col min="13321" max="13321" width="1.7109375" style="174" customWidth="1"/>
    <col min="13322" max="13324" width="6.7109375" style="174" customWidth="1"/>
    <col min="13325" max="13325" width="1.7109375" style="174" customWidth="1"/>
    <col min="13326" max="13328" width="6.7109375" style="174" customWidth="1"/>
    <col min="13329" max="13329" width="1.7109375" style="174" customWidth="1"/>
    <col min="13330" max="13332" width="6.7109375" style="174" customWidth="1"/>
    <col min="13333" max="13333" width="1.7109375" style="174" customWidth="1"/>
    <col min="13334" max="13336" width="6.7109375" style="174" customWidth="1"/>
    <col min="13337" max="13337" width="1.7109375" style="174" customWidth="1"/>
    <col min="13338" max="13340" width="6.7109375" style="174" customWidth="1"/>
    <col min="13341" max="13568" width="11.42578125" style="174"/>
    <col min="13569" max="13569" width="21.42578125" style="174" customWidth="1"/>
    <col min="13570" max="13570" width="8.42578125" style="174" customWidth="1"/>
    <col min="13571" max="13571" width="8.140625" style="174" customWidth="1"/>
    <col min="13572" max="13572" width="7.5703125" style="174" customWidth="1"/>
    <col min="13573" max="13573" width="1.7109375" style="174" customWidth="1"/>
    <col min="13574" max="13576" width="6.7109375" style="174" customWidth="1"/>
    <col min="13577" max="13577" width="1.7109375" style="174" customWidth="1"/>
    <col min="13578" max="13580" width="6.7109375" style="174" customWidth="1"/>
    <col min="13581" max="13581" width="1.7109375" style="174" customWidth="1"/>
    <col min="13582" max="13584" width="6.7109375" style="174" customWidth="1"/>
    <col min="13585" max="13585" width="1.7109375" style="174" customWidth="1"/>
    <col min="13586" max="13588" width="6.7109375" style="174" customWidth="1"/>
    <col min="13589" max="13589" width="1.7109375" style="174" customWidth="1"/>
    <col min="13590" max="13592" width="6.7109375" style="174" customWidth="1"/>
    <col min="13593" max="13593" width="1.7109375" style="174" customWidth="1"/>
    <col min="13594" max="13596" width="6.7109375" style="174" customWidth="1"/>
    <col min="13597" max="13824" width="11.42578125" style="174"/>
    <col min="13825" max="13825" width="21.42578125" style="174" customWidth="1"/>
    <col min="13826" max="13826" width="8.42578125" style="174" customWidth="1"/>
    <col min="13827" max="13827" width="8.140625" style="174" customWidth="1"/>
    <col min="13828" max="13828" width="7.5703125" style="174" customWidth="1"/>
    <col min="13829" max="13829" width="1.7109375" style="174" customWidth="1"/>
    <col min="13830" max="13832" width="6.7109375" style="174" customWidth="1"/>
    <col min="13833" max="13833" width="1.7109375" style="174" customWidth="1"/>
    <col min="13834" max="13836" width="6.7109375" style="174" customWidth="1"/>
    <col min="13837" max="13837" width="1.7109375" style="174" customWidth="1"/>
    <col min="13838" max="13840" width="6.7109375" style="174" customWidth="1"/>
    <col min="13841" max="13841" width="1.7109375" style="174" customWidth="1"/>
    <col min="13842" max="13844" width="6.7109375" style="174" customWidth="1"/>
    <col min="13845" max="13845" width="1.7109375" style="174" customWidth="1"/>
    <col min="13846" max="13848" width="6.7109375" style="174" customWidth="1"/>
    <col min="13849" max="13849" width="1.7109375" style="174" customWidth="1"/>
    <col min="13850" max="13852" width="6.7109375" style="174" customWidth="1"/>
    <col min="13853" max="14080" width="11.42578125" style="174"/>
    <col min="14081" max="14081" width="21.42578125" style="174" customWidth="1"/>
    <col min="14082" max="14082" width="8.42578125" style="174" customWidth="1"/>
    <col min="14083" max="14083" width="8.140625" style="174" customWidth="1"/>
    <col min="14084" max="14084" width="7.5703125" style="174" customWidth="1"/>
    <col min="14085" max="14085" width="1.7109375" style="174" customWidth="1"/>
    <col min="14086" max="14088" width="6.7109375" style="174" customWidth="1"/>
    <col min="14089" max="14089" width="1.7109375" style="174" customWidth="1"/>
    <col min="14090" max="14092" width="6.7109375" style="174" customWidth="1"/>
    <col min="14093" max="14093" width="1.7109375" style="174" customWidth="1"/>
    <col min="14094" max="14096" width="6.7109375" style="174" customWidth="1"/>
    <col min="14097" max="14097" width="1.7109375" style="174" customWidth="1"/>
    <col min="14098" max="14100" width="6.7109375" style="174" customWidth="1"/>
    <col min="14101" max="14101" width="1.7109375" style="174" customWidth="1"/>
    <col min="14102" max="14104" width="6.7109375" style="174" customWidth="1"/>
    <col min="14105" max="14105" width="1.7109375" style="174" customWidth="1"/>
    <col min="14106" max="14108" width="6.7109375" style="174" customWidth="1"/>
    <col min="14109" max="14336" width="11.42578125" style="174"/>
    <col min="14337" max="14337" width="21.42578125" style="174" customWidth="1"/>
    <col min="14338" max="14338" width="8.42578125" style="174" customWidth="1"/>
    <col min="14339" max="14339" width="8.140625" style="174" customWidth="1"/>
    <col min="14340" max="14340" width="7.5703125" style="174" customWidth="1"/>
    <col min="14341" max="14341" width="1.7109375" style="174" customWidth="1"/>
    <col min="14342" max="14344" width="6.7109375" style="174" customWidth="1"/>
    <col min="14345" max="14345" width="1.7109375" style="174" customWidth="1"/>
    <col min="14346" max="14348" width="6.7109375" style="174" customWidth="1"/>
    <col min="14349" max="14349" width="1.7109375" style="174" customWidth="1"/>
    <col min="14350" max="14352" width="6.7109375" style="174" customWidth="1"/>
    <col min="14353" max="14353" width="1.7109375" style="174" customWidth="1"/>
    <col min="14354" max="14356" width="6.7109375" style="174" customWidth="1"/>
    <col min="14357" max="14357" width="1.7109375" style="174" customWidth="1"/>
    <col min="14358" max="14360" width="6.7109375" style="174" customWidth="1"/>
    <col min="14361" max="14361" width="1.7109375" style="174" customWidth="1"/>
    <col min="14362" max="14364" width="6.7109375" style="174" customWidth="1"/>
    <col min="14365" max="14592" width="11.42578125" style="174"/>
    <col min="14593" max="14593" width="21.42578125" style="174" customWidth="1"/>
    <col min="14594" max="14594" width="8.42578125" style="174" customWidth="1"/>
    <col min="14595" max="14595" width="8.140625" style="174" customWidth="1"/>
    <col min="14596" max="14596" width="7.5703125" style="174" customWidth="1"/>
    <col min="14597" max="14597" width="1.7109375" style="174" customWidth="1"/>
    <col min="14598" max="14600" width="6.7109375" style="174" customWidth="1"/>
    <col min="14601" max="14601" width="1.7109375" style="174" customWidth="1"/>
    <col min="14602" max="14604" width="6.7109375" style="174" customWidth="1"/>
    <col min="14605" max="14605" width="1.7109375" style="174" customWidth="1"/>
    <col min="14606" max="14608" width="6.7109375" style="174" customWidth="1"/>
    <col min="14609" max="14609" width="1.7109375" style="174" customWidth="1"/>
    <col min="14610" max="14612" width="6.7109375" style="174" customWidth="1"/>
    <col min="14613" max="14613" width="1.7109375" style="174" customWidth="1"/>
    <col min="14614" max="14616" width="6.7109375" style="174" customWidth="1"/>
    <col min="14617" max="14617" width="1.7109375" style="174" customWidth="1"/>
    <col min="14618" max="14620" width="6.7109375" style="174" customWidth="1"/>
    <col min="14621" max="14848" width="11.42578125" style="174"/>
    <col min="14849" max="14849" width="21.42578125" style="174" customWidth="1"/>
    <col min="14850" max="14850" width="8.42578125" style="174" customWidth="1"/>
    <col min="14851" max="14851" width="8.140625" style="174" customWidth="1"/>
    <col min="14852" max="14852" width="7.5703125" style="174" customWidth="1"/>
    <col min="14853" max="14853" width="1.7109375" style="174" customWidth="1"/>
    <col min="14854" max="14856" width="6.7109375" style="174" customWidth="1"/>
    <col min="14857" max="14857" width="1.7109375" style="174" customWidth="1"/>
    <col min="14858" max="14860" width="6.7109375" style="174" customWidth="1"/>
    <col min="14861" max="14861" width="1.7109375" style="174" customWidth="1"/>
    <col min="14862" max="14864" width="6.7109375" style="174" customWidth="1"/>
    <col min="14865" max="14865" width="1.7109375" style="174" customWidth="1"/>
    <col min="14866" max="14868" width="6.7109375" style="174" customWidth="1"/>
    <col min="14869" max="14869" width="1.7109375" style="174" customWidth="1"/>
    <col min="14870" max="14872" width="6.7109375" style="174" customWidth="1"/>
    <col min="14873" max="14873" width="1.7109375" style="174" customWidth="1"/>
    <col min="14874" max="14876" width="6.7109375" style="174" customWidth="1"/>
    <col min="14877" max="15104" width="11.42578125" style="174"/>
    <col min="15105" max="15105" width="21.42578125" style="174" customWidth="1"/>
    <col min="15106" max="15106" width="8.42578125" style="174" customWidth="1"/>
    <col min="15107" max="15107" width="8.140625" style="174" customWidth="1"/>
    <col min="15108" max="15108" width="7.5703125" style="174" customWidth="1"/>
    <col min="15109" max="15109" width="1.7109375" style="174" customWidth="1"/>
    <col min="15110" max="15112" width="6.7109375" style="174" customWidth="1"/>
    <col min="15113" max="15113" width="1.7109375" style="174" customWidth="1"/>
    <col min="15114" max="15116" width="6.7109375" style="174" customWidth="1"/>
    <col min="15117" max="15117" width="1.7109375" style="174" customWidth="1"/>
    <col min="15118" max="15120" width="6.7109375" style="174" customWidth="1"/>
    <col min="15121" max="15121" width="1.7109375" style="174" customWidth="1"/>
    <col min="15122" max="15124" width="6.7109375" style="174" customWidth="1"/>
    <col min="15125" max="15125" width="1.7109375" style="174" customWidth="1"/>
    <col min="15126" max="15128" width="6.7109375" style="174" customWidth="1"/>
    <col min="15129" max="15129" width="1.7109375" style="174" customWidth="1"/>
    <col min="15130" max="15132" width="6.7109375" style="174" customWidth="1"/>
    <col min="15133" max="15360" width="11.42578125" style="174"/>
    <col min="15361" max="15361" width="21.42578125" style="174" customWidth="1"/>
    <col min="15362" max="15362" width="8.42578125" style="174" customWidth="1"/>
    <col min="15363" max="15363" width="8.140625" style="174" customWidth="1"/>
    <col min="15364" max="15364" width="7.5703125" style="174" customWidth="1"/>
    <col min="15365" max="15365" width="1.7109375" style="174" customWidth="1"/>
    <col min="15366" max="15368" width="6.7109375" style="174" customWidth="1"/>
    <col min="15369" max="15369" width="1.7109375" style="174" customWidth="1"/>
    <col min="15370" max="15372" width="6.7109375" style="174" customWidth="1"/>
    <col min="15373" max="15373" width="1.7109375" style="174" customWidth="1"/>
    <col min="15374" max="15376" width="6.7109375" style="174" customWidth="1"/>
    <col min="15377" max="15377" width="1.7109375" style="174" customWidth="1"/>
    <col min="15378" max="15380" width="6.7109375" style="174" customWidth="1"/>
    <col min="15381" max="15381" width="1.7109375" style="174" customWidth="1"/>
    <col min="15382" max="15384" width="6.7109375" style="174" customWidth="1"/>
    <col min="15385" max="15385" width="1.7109375" style="174" customWidth="1"/>
    <col min="15386" max="15388" width="6.7109375" style="174" customWidth="1"/>
    <col min="15389" max="15616" width="11.42578125" style="174"/>
    <col min="15617" max="15617" width="21.42578125" style="174" customWidth="1"/>
    <col min="15618" max="15618" width="8.42578125" style="174" customWidth="1"/>
    <col min="15619" max="15619" width="8.140625" style="174" customWidth="1"/>
    <col min="15620" max="15620" width="7.5703125" style="174" customWidth="1"/>
    <col min="15621" max="15621" width="1.7109375" style="174" customWidth="1"/>
    <col min="15622" max="15624" width="6.7109375" style="174" customWidth="1"/>
    <col min="15625" max="15625" width="1.7109375" style="174" customWidth="1"/>
    <col min="15626" max="15628" width="6.7109375" style="174" customWidth="1"/>
    <col min="15629" max="15629" width="1.7109375" style="174" customWidth="1"/>
    <col min="15630" max="15632" width="6.7109375" style="174" customWidth="1"/>
    <col min="15633" max="15633" width="1.7109375" style="174" customWidth="1"/>
    <col min="15634" max="15636" width="6.7109375" style="174" customWidth="1"/>
    <col min="15637" max="15637" width="1.7109375" style="174" customWidth="1"/>
    <col min="15638" max="15640" width="6.7109375" style="174" customWidth="1"/>
    <col min="15641" max="15641" width="1.7109375" style="174" customWidth="1"/>
    <col min="15642" max="15644" width="6.7109375" style="174" customWidth="1"/>
    <col min="15645" max="15872" width="11.42578125" style="174"/>
    <col min="15873" max="15873" width="21.42578125" style="174" customWidth="1"/>
    <col min="15874" max="15874" width="8.42578125" style="174" customWidth="1"/>
    <col min="15875" max="15875" width="8.140625" style="174" customWidth="1"/>
    <col min="15876" max="15876" width="7.5703125" style="174" customWidth="1"/>
    <col min="15877" max="15877" width="1.7109375" style="174" customWidth="1"/>
    <col min="15878" max="15880" width="6.7109375" style="174" customWidth="1"/>
    <col min="15881" max="15881" width="1.7109375" style="174" customWidth="1"/>
    <col min="15882" max="15884" width="6.7109375" style="174" customWidth="1"/>
    <col min="15885" max="15885" width="1.7109375" style="174" customWidth="1"/>
    <col min="15886" max="15888" width="6.7109375" style="174" customWidth="1"/>
    <col min="15889" max="15889" width="1.7109375" style="174" customWidth="1"/>
    <col min="15890" max="15892" width="6.7109375" style="174" customWidth="1"/>
    <col min="15893" max="15893" width="1.7109375" style="174" customWidth="1"/>
    <col min="15894" max="15896" width="6.7109375" style="174" customWidth="1"/>
    <col min="15897" max="15897" width="1.7109375" style="174" customWidth="1"/>
    <col min="15898" max="15900" width="6.7109375" style="174" customWidth="1"/>
    <col min="15901" max="16128" width="11.42578125" style="174"/>
    <col min="16129" max="16129" width="21.42578125" style="174" customWidth="1"/>
    <col min="16130" max="16130" width="8.42578125" style="174" customWidth="1"/>
    <col min="16131" max="16131" width="8.140625" style="174" customWidth="1"/>
    <col min="16132" max="16132" width="7.5703125" style="174" customWidth="1"/>
    <col min="16133" max="16133" width="1.7109375" style="174" customWidth="1"/>
    <col min="16134" max="16136" width="6.7109375" style="174" customWidth="1"/>
    <col min="16137" max="16137" width="1.7109375" style="174" customWidth="1"/>
    <col min="16138" max="16140" width="6.7109375" style="174" customWidth="1"/>
    <col min="16141" max="16141" width="1.7109375" style="174" customWidth="1"/>
    <col min="16142" max="16144" width="6.7109375" style="174" customWidth="1"/>
    <col min="16145" max="16145" width="1.7109375" style="174" customWidth="1"/>
    <col min="16146" max="16148" width="6.7109375" style="174" customWidth="1"/>
    <col min="16149" max="16149" width="1.7109375" style="174" customWidth="1"/>
    <col min="16150" max="16152" width="6.7109375" style="174" customWidth="1"/>
    <col min="16153" max="16153" width="1.7109375" style="174" customWidth="1"/>
    <col min="16154" max="16156" width="6.7109375" style="174" customWidth="1"/>
    <col min="16157" max="16384" width="11.42578125" style="174"/>
  </cols>
  <sheetData>
    <row r="1" spans="1:33" s="166" customFormat="1" ht="15" customHeight="1" x14ac:dyDescent="0.2">
      <c r="A1" s="308" t="s">
        <v>314</v>
      </c>
      <c r="B1" s="308"/>
      <c r="C1" s="308"/>
      <c r="D1" s="308"/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174"/>
      <c r="AD1" s="174"/>
      <c r="AE1" s="286" t="s">
        <v>362</v>
      </c>
      <c r="AF1" s="286"/>
      <c r="AG1" s="174"/>
    </row>
    <row r="2" spans="1:33" s="166" customFormat="1" ht="15" customHeight="1" x14ac:dyDescent="0.2">
      <c r="A2" s="307" t="s">
        <v>357</v>
      </c>
      <c r="B2" s="307"/>
      <c r="C2" s="307"/>
      <c r="D2" s="307"/>
      <c r="E2" s="307"/>
      <c r="F2" s="307"/>
      <c r="G2" s="307"/>
      <c r="H2" s="307"/>
      <c r="I2" s="307"/>
      <c r="J2" s="307"/>
      <c r="K2" s="307"/>
      <c r="L2" s="307"/>
      <c r="M2" s="307"/>
      <c r="N2" s="307"/>
      <c r="O2" s="307"/>
      <c r="P2" s="307"/>
      <c r="Q2" s="307"/>
      <c r="R2" s="307"/>
      <c r="S2" s="307"/>
      <c r="T2" s="307"/>
      <c r="U2" s="307"/>
      <c r="V2" s="307"/>
      <c r="W2" s="307"/>
      <c r="X2" s="307"/>
      <c r="Y2" s="307"/>
      <c r="Z2" s="307"/>
      <c r="AA2" s="307"/>
      <c r="AB2" s="307"/>
      <c r="AC2" s="174"/>
      <c r="AD2" s="174"/>
      <c r="AE2" s="286"/>
      <c r="AF2" s="286"/>
      <c r="AG2" s="174"/>
    </row>
    <row r="3" spans="1:33" s="166" customFormat="1" ht="15" customHeight="1" x14ac:dyDescent="0.2">
      <c r="A3" s="308" t="s">
        <v>257</v>
      </c>
      <c r="B3" s="308"/>
      <c r="C3" s="308"/>
      <c r="D3" s="308"/>
      <c r="E3" s="308"/>
      <c r="F3" s="308"/>
      <c r="G3" s="308"/>
      <c r="H3" s="308"/>
      <c r="I3" s="308"/>
      <c r="J3" s="308"/>
      <c r="K3" s="308"/>
      <c r="L3" s="308"/>
      <c r="M3" s="308"/>
      <c r="N3" s="308"/>
      <c r="O3" s="308"/>
      <c r="P3" s="308"/>
      <c r="Q3" s="308"/>
      <c r="R3" s="308"/>
      <c r="S3" s="308"/>
      <c r="T3" s="308"/>
      <c r="U3" s="308"/>
      <c r="V3" s="308"/>
      <c r="W3" s="308"/>
      <c r="X3" s="308"/>
      <c r="Y3" s="308"/>
      <c r="Z3" s="308"/>
      <c r="AA3" s="308"/>
      <c r="AB3" s="308"/>
      <c r="AC3" s="174"/>
      <c r="AD3" s="174"/>
      <c r="AE3" s="174"/>
      <c r="AF3" s="174"/>
      <c r="AG3" s="174"/>
    </row>
    <row r="4" spans="1:33" s="166" customFormat="1" ht="15" customHeight="1" x14ac:dyDescent="0.2">
      <c r="A4" s="307" t="s">
        <v>258</v>
      </c>
      <c r="B4" s="307"/>
      <c r="C4" s="307"/>
      <c r="D4" s="307"/>
      <c r="E4" s="307"/>
      <c r="F4" s="307"/>
      <c r="G4" s="307"/>
      <c r="H4" s="307"/>
      <c r="I4" s="307"/>
      <c r="J4" s="307"/>
      <c r="K4" s="307"/>
      <c r="L4" s="307"/>
      <c r="M4" s="307"/>
      <c r="N4" s="307"/>
      <c r="O4" s="307"/>
      <c r="P4" s="307"/>
      <c r="Q4" s="307"/>
      <c r="R4" s="307"/>
      <c r="S4" s="307"/>
      <c r="T4" s="307"/>
      <c r="U4" s="307"/>
      <c r="V4" s="307"/>
      <c r="W4" s="307"/>
      <c r="X4" s="307"/>
      <c r="Y4" s="307"/>
      <c r="Z4" s="307"/>
      <c r="AA4" s="307"/>
      <c r="AB4" s="307"/>
      <c r="AC4" s="174"/>
      <c r="AD4" s="174"/>
      <c r="AE4" s="174"/>
      <c r="AF4" s="174"/>
      <c r="AG4" s="174"/>
    </row>
    <row r="5" spans="1:33" s="166" customFormat="1" ht="15" customHeight="1" x14ac:dyDescent="0.2">
      <c r="A5" s="307" t="s">
        <v>259</v>
      </c>
      <c r="B5" s="307"/>
      <c r="C5" s="307"/>
      <c r="D5" s="307"/>
      <c r="E5" s="307"/>
      <c r="F5" s="307"/>
      <c r="G5" s="307"/>
      <c r="H5" s="307"/>
      <c r="I5" s="307"/>
      <c r="J5" s="307"/>
      <c r="K5" s="307"/>
      <c r="L5" s="307"/>
      <c r="M5" s="307"/>
      <c r="N5" s="307"/>
      <c r="O5" s="307"/>
      <c r="P5" s="307"/>
      <c r="Q5" s="307"/>
      <c r="R5" s="307"/>
      <c r="S5" s="307"/>
      <c r="T5" s="307"/>
      <c r="U5" s="307"/>
      <c r="V5" s="307"/>
      <c r="W5" s="307"/>
      <c r="X5" s="307"/>
      <c r="Y5" s="307"/>
      <c r="Z5" s="307"/>
      <c r="AA5" s="307"/>
      <c r="AB5" s="307"/>
      <c r="AC5" s="174"/>
      <c r="AD5" s="174"/>
      <c r="AE5" s="174"/>
      <c r="AF5" s="174"/>
      <c r="AG5" s="174"/>
    </row>
    <row r="6" spans="1:33" s="166" customFormat="1" ht="15" customHeight="1" thickBot="1" x14ac:dyDescent="0.25">
      <c r="A6" s="122"/>
      <c r="B6" s="137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137"/>
      <c r="Y6" s="137"/>
      <c r="Z6" s="137"/>
      <c r="AA6" s="137"/>
      <c r="AB6" s="137"/>
      <c r="AC6" s="174"/>
      <c r="AD6" s="174"/>
      <c r="AE6" s="174"/>
      <c r="AF6" s="174"/>
      <c r="AG6" s="174"/>
    </row>
    <row r="7" spans="1:33" ht="15" customHeight="1" x14ac:dyDescent="0.2">
      <c r="A7" s="305" t="s">
        <v>567</v>
      </c>
      <c r="B7" s="302" t="s">
        <v>19</v>
      </c>
      <c r="C7" s="302"/>
      <c r="D7" s="302"/>
      <c r="E7" s="111"/>
      <c r="F7" s="302" t="s">
        <v>116</v>
      </c>
      <c r="G7" s="302"/>
      <c r="H7" s="302"/>
      <c r="I7" s="111"/>
      <c r="J7" s="302" t="s">
        <v>117</v>
      </c>
      <c r="K7" s="302"/>
      <c r="L7" s="302"/>
      <c r="M7" s="111"/>
      <c r="N7" s="302" t="s">
        <v>118</v>
      </c>
      <c r="O7" s="302"/>
      <c r="P7" s="302"/>
      <c r="Q7" s="111"/>
      <c r="R7" s="302" t="s">
        <v>119</v>
      </c>
      <c r="S7" s="302"/>
      <c r="T7" s="302"/>
      <c r="U7" s="111"/>
      <c r="V7" s="302" t="s">
        <v>120</v>
      </c>
      <c r="W7" s="302"/>
      <c r="X7" s="302"/>
      <c r="Y7" s="111"/>
      <c r="Z7" s="302" t="s">
        <v>121</v>
      </c>
      <c r="AA7" s="302"/>
      <c r="AB7" s="302"/>
    </row>
    <row r="8" spans="1:33" ht="15" customHeight="1" thickBot="1" x14ac:dyDescent="0.25">
      <c r="A8" s="306"/>
      <c r="B8" s="112" t="s">
        <v>70</v>
      </c>
      <c r="C8" s="112" t="s">
        <v>71</v>
      </c>
      <c r="D8" s="112" t="s">
        <v>72</v>
      </c>
      <c r="E8" s="113"/>
      <c r="F8" s="112" t="s">
        <v>70</v>
      </c>
      <c r="G8" s="112" t="s">
        <v>71</v>
      </c>
      <c r="H8" s="112" t="s">
        <v>72</v>
      </c>
      <c r="I8" s="113"/>
      <c r="J8" s="112" t="s">
        <v>70</v>
      </c>
      <c r="K8" s="112" t="s">
        <v>71</v>
      </c>
      <c r="L8" s="112" t="s">
        <v>72</v>
      </c>
      <c r="M8" s="113"/>
      <c r="N8" s="112" t="s">
        <v>70</v>
      </c>
      <c r="O8" s="112" t="s">
        <v>71</v>
      </c>
      <c r="P8" s="112" t="s">
        <v>72</v>
      </c>
      <c r="Q8" s="113"/>
      <c r="R8" s="112" t="s">
        <v>70</v>
      </c>
      <c r="S8" s="112" t="s">
        <v>71</v>
      </c>
      <c r="T8" s="112" t="s">
        <v>72</v>
      </c>
      <c r="U8" s="113"/>
      <c r="V8" s="112" t="s">
        <v>70</v>
      </c>
      <c r="W8" s="112" t="s">
        <v>71</v>
      </c>
      <c r="X8" s="112" t="s">
        <v>72</v>
      </c>
      <c r="Y8" s="113"/>
      <c r="Z8" s="112" t="s">
        <v>70</v>
      </c>
      <c r="AA8" s="112" t="s">
        <v>71</v>
      </c>
      <c r="AB8" s="112" t="s">
        <v>72</v>
      </c>
    </row>
    <row r="9" spans="1:33" s="166" customFormat="1" ht="15" customHeight="1" x14ac:dyDescent="0.2">
      <c r="A9" s="114"/>
      <c r="B9" s="115"/>
      <c r="C9" s="115"/>
      <c r="D9" s="115"/>
      <c r="E9" s="116"/>
      <c r="F9" s="115"/>
      <c r="G9" s="115"/>
      <c r="H9" s="115"/>
      <c r="I9" s="116"/>
      <c r="J9" s="115"/>
      <c r="K9" s="115"/>
      <c r="L9" s="115"/>
      <c r="M9" s="116"/>
      <c r="N9" s="115"/>
      <c r="O9" s="115"/>
      <c r="P9" s="115"/>
      <c r="Q9" s="116"/>
      <c r="R9" s="115"/>
      <c r="S9" s="115"/>
      <c r="T9" s="115"/>
      <c r="U9" s="116"/>
      <c r="V9" s="115"/>
      <c r="W9" s="115"/>
      <c r="X9" s="115"/>
      <c r="Y9" s="116"/>
      <c r="Z9" s="115"/>
      <c r="AA9" s="115"/>
      <c r="AB9" s="115"/>
      <c r="AC9" s="174"/>
      <c r="AD9" s="174"/>
      <c r="AE9" s="174"/>
      <c r="AF9" s="174"/>
      <c r="AG9" s="174"/>
    </row>
    <row r="10" spans="1:33" s="166" customFormat="1" ht="15" customHeight="1" x14ac:dyDescent="0.2">
      <c r="A10" s="138" t="s">
        <v>19</v>
      </c>
      <c r="B10" s="155">
        <f t="shared" ref="B10:D11" si="0">+B16+B22</f>
        <v>83230</v>
      </c>
      <c r="C10" s="155">
        <f t="shared" si="0"/>
        <v>40934</v>
      </c>
      <c r="D10" s="155">
        <f t="shared" si="0"/>
        <v>42296</v>
      </c>
      <c r="E10" s="155"/>
      <c r="F10" s="155">
        <f t="shared" ref="F10:H12" si="1">+F16+F22</f>
        <v>17519</v>
      </c>
      <c r="G10" s="155">
        <f t="shared" si="1"/>
        <v>9107</v>
      </c>
      <c r="H10" s="155">
        <f t="shared" si="1"/>
        <v>8412</v>
      </c>
      <c r="I10" s="155"/>
      <c r="J10" s="155">
        <f t="shared" ref="J10:L12" si="2">+J16+J22</f>
        <v>15005</v>
      </c>
      <c r="K10" s="155">
        <f t="shared" si="2"/>
        <v>7644</v>
      </c>
      <c r="L10" s="155">
        <f t="shared" si="2"/>
        <v>7361</v>
      </c>
      <c r="M10" s="155"/>
      <c r="N10" s="155">
        <f t="shared" ref="N10:P12" si="3">+N16+N22</f>
        <v>12605</v>
      </c>
      <c r="O10" s="155">
        <f t="shared" si="3"/>
        <v>6279</v>
      </c>
      <c r="P10" s="155">
        <f t="shared" si="3"/>
        <v>6326</v>
      </c>
      <c r="Q10" s="155"/>
      <c r="R10" s="155">
        <f t="shared" ref="R10:T12" si="4">+R16+R22</f>
        <v>14917</v>
      </c>
      <c r="S10" s="155">
        <f t="shared" si="4"/>
        <v>7164</v>
      </c>
      <c r="T10" s="155">
        <f t="shared" si="4"/>
        <v>7753</v>
      </c>
      <c r="U10" s="155"/>
      <c r="V10" s="155">
        <f t="shared" ref="V10:X12" si="5">+V16+V22</f>
        <v>12425</v>
      </c>
      <c r="W10" s="155">
        <f t="shared" si="5"/>
        <v>5839</v>
      </c>
      <c r="X10" s="155">
        <f t="shared" si="5"/>
        <v>6586</v>
      </c>
      <c r="Y10" s="155"/>
      <c r="Z10" s="155">
        <f t="shared" ref="Z10:AB12" si="6">+Z16+Z22</f>
        <v>10759</v>
      </c>
      <c r="AA10" s="155">
        <f t="shared" si="6"/>
        <v>4901</v>
      </c>
      <c r="AB10" s="155">
        <f t="shared" si="6"/>
        <v>5858</v>
      </c>
      <c r="AC10" s="174"/>
      <c r="AD10" s="174"/>
      <c r="AE10" s="174"/>
      <c r="AF10" s="174"/>
      <c r="AG10" s="174"/>
    </row>
    <row r="11" spans="1:33" s="166" customFormat="1" ht="15" customHeight="1" x14ac:dyDescent="0.2">
      <c r="A11" s="118" t="s">
        <v>73</v>
      </c>
      <c r="B11" s="117">
        <f t="shared" si="0"/>
        <v>80272</v>
      </c>
      <c r="C11" s="117">
        <f t="shared" si="0"/>
        <v>39083</v>
      </c>
      <c r="D11" s="117">
        <f t="shared" si="0"/>
        <v>41189</v>
      </c>
      <c r="E11" s="117"/>
      <c r="F11" s="117">
        <f t="shared" si="1"/>
        <v>17049</v>
      </c>
      <c r="G11" s="117">
        <f t="shared" si="1"/>
        <v>8796</v>
      </c>
      <c r="H11" s="117">
        <f t="shared" si="1"/>
        <v>8253</v>
      </c>
      <c r="I11" s="117"/>
      <c r="J11" s="117">
        <f t="shared" si="2"/>
        <v>14600</v>
      </c>
      <c r="K11" s="117">
        <f t="shared" si="2"/>
        <v>7379</v>
      </c>
      <c r="L11" s="117">
        <f t="shared" si="2"/>
        <v>7221</v>
      </c>
      <c r="M11" s="117"/>
      <c r="N11" s="117">
        <f t="shared" si="3"/>
        <v>12248</v>
      </c>
      <c r="O11" s="117">
        <f t="shared" si="3"/>
        <v>6025</v>
      </c>
      <c r="P11" s="117">
        <f t="shared" si="3"/>
        <v>6223</v>
      </c>
      <c r="Q11" s="117"/>
      <c r="R11" s="117">
        <f t="shared" si="4"/>
        <v>14194</v>
      </c>
      <c r="S11" s="117">
        <f t="shared" si="4"/>
        <v>6733</v>
      </c>
      <c r="T11" s="117">
        <f t="shared" si="4"/>
        <v>7461</v>
      </c>
      <c r="U11" s="117"/>
      <c r="V11" s="117">
        <f t="shared" si="5"/>
        <v>11884</v>
      </c>
      <c r="W11" s="117">
        <f t="shared" si="5"/>
        <v>5514</v>
      </c>
      <c r="X11" s="117">
        <f t="shared" si="5"/>
        <v>6370</v>
      </c>
      <c r="Y11" s="117"/>
      <c r="Z11" s="117">
        <f t="shared" si="6"/>
        <v>10297</v>
      </c>
      <c r="AA11" s="117">
        <f t="shared" si="6"/>
        <v>4636</v>
      </c>
      <c r="AB11" s="117">
        <f t="shared" si="6"/>
        <v>5661</v>
      </c>
      <c r="AC11" s="174"/>
      <c r="AD11" s="174"/>
      <c r="AE11" s="174"/>
      <c r="AF11" s="174"/>
      <c r="AG11" s="174"/>
    </row>
    <row r="12" spans="1:33" s="166" customFormat="1" ht="15" customHeight="1" x14ac:dyDescent="0.2">
      <c r="A12" s="118" t="s">
        <v>74</v>
      </c>
      <c r="B12" s="117">
        <f>+B18+B24</f>
        <v>528</v>
      </c>
      <c r="C12" s="117">
        <f>+C18+C24</f>
        <v>314</v>
      </c>
      <c r="D12" s="117">
        <f>+D18+D24</f>
        <v>214</v>
      </c>
      <c r="E12" s="117"/>
      <c r="F12" s="117">
        <f t="shared" si="1"/>
        <v>145</v>
      </c>
      <c r="G12" s="117">
        <f t="shared" si="1"/>
        <v>89</v>
      </c>
      <c r="H12" s="117">
        <f t="shared" si="1"/>
        <v>56</v>
      </c>
      <c r="I12" s="117"/>
      <c r="J12" s="117">
        <f t="shared" si="2"/>
        <v>110</v>
      </c>
      <c r="K12" s="117">
        <f t="shared" si="2"/>
        <v>60</v>
      </c>
      <c r="L12" s="117">
        <f t="shared" si="2"/>
        <v>50</v>
      </c>
      <c r="M12" s="117"/>
      <c r="N12" s="117">
        <f t="shared" si="3"/>
        <v>54</v>
      </c>
      <c r="O12" s="117">
        <f t="shared" si="3"/>
        <v>35</v>
      </c>
      <c r="P12" s="117">
        <f t="shared" si="3"/>
        <v>19</v>
      </c>
      <c r="Q12" s="117"/>
      <c r="R12" s="117">
        <f t="shared" si="4"/>
        <v>102</v>
      </c>
      <c r="S12" s="117">
        <f t="shared" si="4"/>
        <v>56</v>
      </c>
      <c r="T12" s="117">
        <f t="shared" si="4"/>
        <v>46</v>
      </c>
      <c r="U12" s="117"/>
      <c r="V12" s="117">
        <f t="shared" si="5"/>
        <v>64</v>
      </c>
      <c r="W12" s="117">
        <f t="shared" si="5"/>
        <v>42</v>
      </c>
      <c r="X12" s="117">
        <f t="shared" si="5"/>
        <v>22</v>
      </c>
      <c r="Y12" s="117"/>
      <c r="Z12" s="117">
        <f t="shared" si="6"/>
        <v>53</v>
      </c>
      <c r="AA12" s="117">
        <f t="shared" si="6"/>
        <v>32</v>
      </c>
      <c r="AB12" s="117">
        <f t="shared" si="6"/>
        <v>21</v>
      </c>
      <c r="AC12" s="174"/>
      <c r="AD12" s="174"/>
      <c r="AE12" s="174"/>
      <c r="AF12" s="174"/>
      <c r="AG12" s="174"/>
    </row>
    <row r="13" spans="1:33" s="166" customFormat="1" ht="15" customHeight="1" x14ac:dyDescent="0.2">
      <c r="A13" s="118" t="s">
        <v>267</v>
      </c>
      <c r="B13" s="117">
        <f>+B19</f>
        <v>2430</v>
      </c>
      <c r="C13" s="117">
        <f>+C19</f>
        <v>1537</v>
      </c>
      <c r="D13" s="117">
        <f>+D19</f>
        <v>893</v>
      </c>
      <c r="E13" s="117"/>
      <c r="F13" s="117">
        <f>+F19</f>
        <v>325</v>
      </c>
      <c r="G13" s="117">
        <f>+G19</f>
        <v>222</v>
      </c>
      <c r="H13" s="117">
        <f>+H19</f>
        <v>103</v>
      </c>
      <c r="I13" s="117"/>
      <c r="J13" s="117">
        <f>+J19</f>
        <v>295</v>
      </c>
      <c r="K13" s="117">
        <f>+K19</f>
        <v>205</v>
      </c>
      <c r="L13" s="117">
        <f>+L19</f>
        <v>90</v>
      </c>
      <c r="M13" s="117"/>
      <c r="N13" s="117">
        <f>+N19</f>
        <v>303</v>
      </c>
      <c r="O13" s="117">
        <f>+O19</f>
        <v>219</v>
      </c>
      <c r="P13" s="117">
        <f>+P19</f>
        <v>84</v>
      </c>
      <c r="Q13" s="117"/>
      <c r="R13" s="117">
        <f>+R19</f>
        <v>621</v>
      </c>
      <c r="S13" s="117">
        <f>+S19</f>
        <v>375</v>
      </c>
      <c r="T13" s="117">
        <f>+T19</f>
        <v>246</v>
      </c>
      <c r="U13" s="117"/>
      <c r="V13" s="117">
        <f>+V19</f>
        <v>477</v>
      </c>
      <c r="W13" s="117">
        <f>+W19</f>
        <v>283</v>
      </c>
      <c r="X13" s="117">
        <f>+X19</f>
        <v>194</v>
      </c>
      <c r="Y13" s="117"/>
      <c r="Z13" s="117">
        <f>+Z19</f>
        <v>409</v>
      </c>
      <c r="AA13" s="117">
        <f>+AA19</f>
        <v>233</v>
      </c>
      <c r="AB13" s="117">
        <f>+AB19</f>
        <v>176</v>
      </c>
      <c r="AC13" s="174"/>
      <c r="AD13" s="174"/>
      <c r="AE13" s="174"/>
      <c r="AF13" s="174"/>
      <c r="AG13" s="174"/>
    </row>
    <row r="14" spans="1:33" s="166" customFormat="1" ht="15" customHeight="1" x14ac:dyDescent="0.2">
      <c r="A14" s="114"/>
      <c r="B14" s="119"/>
      <c r="C14" s="119"/>
      <c r="D14" s="119"/>
      <c r="E14" s="119"/>
      <c r="F14" s="119"/>
      <c r="G14" s="119"/>
      <c r="H14" s="119"/>
      <c r="I14" s="119"/>
      <c r="J14" s="119"/>
      <c r="K14" s="119"/>
      <c r="L14" s="119"/>
      <c r="M14" s="119"/>
      <c r="N14" s="119"/>
      <c r="O14" s="119"/>
      <c r="P14" s="119"/>
      <c r="Q14" s="119"/>
      <c r="R14" s="119"/>
      <c r="S14" s="119"/>
      <c r="T14" s="119"/>
      <c r="U14" s="119"/>
      <c r="V14" s="119"/>
      <c r="W14" s="119"/>
      <c r="X14" s="119"/>
      <c r="Y14" s="119"/>
      <c r="Z14" s="119"/>
      <c r="AA14" s="119"/>
      <c r="AB14" s="119"/>
      <c r="AC14" s="174"/>
      <c r="AD14" s="174"/>
      <c r="AE14" s="174"/>
      <c r="AF14" s="174"/>
      <c r="AG14" s="174"/>
    </row>
    <row r="15" spans="1:33" s="166" customFormat="1" ht="15" customHeight="1" x14ac:dyDescent="0.2">
      <c r="A15" s="138" t="s">
        <v>568</v>
      </c>
      <c r="B15" s="119"/>
      <c r="C15" s="119"/>
      <c r="D15" s="119"/>
      <c r="E15" s="120"/>
      <c r="F15" s="119"/>
      <c r="G15" s="119"/>
      <c r="H15" s="119"/>
      <c r="I15" s="120"/>
      <c r="J15" s="119"/>
      <c r="K15" s="119"/>
      <c r="L15" s="119"/>
      <c r="M15" s="120"/>
      <c r="N15" s="119"/>
      <c r="O15" s="119"/>
      <c r="P15" s="119"/>
      <c r="Q15" s="120"/>
      <c r="R15" s="119"/>
      <c r="S15" s="119"/>
      <c r="T15" s="119"/>
      <c r="U15" s="120"/>
      <c r="V15" s="119"/>
      <c r="W15" s="119"/>
      <c r="X15" s="119"/>
      <c r="Y15" s="120"/>
      <c r="Z15" s="119"/>
      <c r="AA15" s="119"/>
      <c r="AB15" s="119"/>
      <c r="AC15" s="174"/>
      <c r="AD15" s="174"/>
      <c r="AE15" s="174"/>
      <c r="AF15" s="174"/>
      <c r="AG15" s="174"/>
    </row>
    <row r="16" spans="1:33" s="166" customFormat="1" ht="15" customHeight="1" x14ac:dyDescent="0.2">
      <c r="A16" s="139" t="s">
        <v>19</v>
      </c>
      <c r="B16" s="155">
        <f>SUM(B17:B19)</f>
        <v>56083</v>
      </c>
      <c r="C16" s="155">
        <f>SUM(C17:C19)</f>
        <v>27459</v>
      </c>
      <c r="D16" s="155">
        <f>SUM(D17:D19)</f>
        <v>28624</v>
      </c>
      <c r="E16" s="155"/>
      <c r="F16" s="155">
        <f>SUM(F17:F19)</f>
        <v>10922</v>
      </c>
      <c r="G16" s="155">
        <f>SUM(G17:G19)</f>
        <v>5701</v>
      </c>
      <c r="H16" s="155">
        <f>SUM(H17:H19)</f>
        <v>5221</v>
      </c>
      <c r="I16" s="176"/>
      <c r="J16" s="155">
        <f>SUM(J17:J19)</f>
        <v>9399</v>
      </c>
      <c r="K16" s="155">
        <f>SUM(K17:K19)</f>
        <v>4759</v>
      </c>
      <c r="L16" s="155">
        <f>SUM(L17:L19)</f>
        <v>4640</v>
      </c>
      <c r="M16" s="176"/>
      <c r="N16" s="155">
        <f>SUM(N17:N19)</f>
        <v>8072</v>
      </c>
      <c r="O16" s="155">
        <f>SUM(O17:O19)</f>
        <v>4057</v>
      </c>
      <c r="P16" s="155">
        <f>SUM(P17:P19)</f>
        <v>4015</v>
      </c>
      <c r="Q16" s="176"/>
      <c r="R16" s="155">
        <f>SUM(R17:R19)</f>
        <v>10669</v>
      </c>
      <c r="S16" s="155">
        <f>SUM(S17:S19)</f>
        <v>5119</v>
      </c>
      <c r="T16" s="155">
        <f>SUM(T17:T19)</f>
        <v>5550</v>
      </c>
      <c r="U16" s="176"/>
      <c r="V16" s="155">
        <f>SUM(V17:V19)</f>
        <v>9059</v>
      </c>
      <c r="W16" s="155">
        <f>SUM(W17:W19)</f>
        <v>4186</v>
      </c>
      <c r="X16" s="155">
        <f>SUM(X17:X19)</f>
        <v>4873</v>
      </c>
      <c r="Y16" s="176"/>
      <c r="Z16" s="155">
        <f>SUM(Z17:Z19)</f>
        <v>7962</v>
      </c>
      <c r="AA16" s="155">
        <f>SUM(AA17:AA19)</f>
        <v>3637</v>
      </c>
      <c r="AB16" s="155">
        <f>SUM(AB17:AB19)</f>
        <v>4325</v>
      </c>
      <c r="AC16" s="174"/>
      <c r="AD16" s="174"/>
      <c r="AE16" s="174"/>
      <c r="AF16" s="174"/>
      <c r="AG16" s="174"/>
    </row>
    <row r="17" spans="1:33" ht="15" customHeight="1" x14ac:dyDescent="0.2">
      <c r="A17" s="118" t="s">
        <v>73</v>
      </c>
      <c r="B17" s="121">
        <v>53125</v>
      </c>
      <c r="C17" s="121">
        <v>25608</v>
      </c>
      <c r="D17" s="121">
        <v>27517</v>
      </c>
      <c r="E17" s="121"/>
      <c r="F17" s="121">
        <v>10452</v>
      </c>
      <c r="G17" s="121">
        <v>5390</v>
      </c>
      <c r="H17" s="121">
        <v>5062</v>
      </c>
      <c r="I17" s="121"/>
      <c r="J17" s="121">
        <v>8994</v>
      </c>
      <c r="K17" s="121">
        <v>4494</v>
      </c>
      <c r="L17" s="121">
        <v>4500</v>
      </c>
      <c r="M17" s="121"/>
      <c r="N17" s="121">
        <v>7715</v>
      </c>
      <c r="O17" s="121">
        <v>3803</v>
      </c>
      <c r="P17" s="121">
        <v>3912</v>
      </c>
      <c r="Q17" s="121"/>
      <c r="R17" s="121">
        <v>9946</v>
      </c>
      <c r="S17" s="121">
        <v>4688</v>
      </c>
      <c r="T17" s="121">
        <v>5258</v>
      </c>
      <c r="U17" s="121"/>
      <c r="V17" s="121">
        <v>8518</v>
      </c>
      <c r="W17" s="121">
        <v>3861</v>
      </c>
      <c r="X17" s="121">
        <v>4657</v>
      </c>
      <c r="Y17" s="121"/>
      <c r="Z17" s="121">
        <v>7500</v>
      </c>
      <c r="AA17" s="121">
        <v>3372</v>
      </c>
      <c r="AB17" s="121">
        <v>4128</v>
      </c>
    </row>
    <row r="18" spans="1:33" ht="15" customHeight="1" x14ac:dyDescent="0.2">
      <c r="A18" s="118" t="s">
        <v>74</v>
      </c>
      <c r="B18" s="121">
        <v>528</v>
      </c>
      <c r="C18" s="121">
        <v>314</v>
      </c>
      <c r="D18" s="121">
        <v>214</v>
      </c>
      <c r="E18" s="121"/>
      <c r="F18" s="121">
        <v>145</v>
      </c>
      <c r="G18" s="121">
        <v>89</v>
      </c>
      <c r="H18" s="121">
        <v>56</v>
      </c>
      <c r="I18" s="121"/>
      <c r="J18" s="121">
        <v>110</v>
      </c>
      <c r="K18" s="121">
        <v>60</v>
      </c>
      <c r="L18" s="121">
        <v>50</v>
      </c>
      <c r="M18" s="121"/>
      <c r="N18" s="121">
        <v>54</v>
      </c>
      <c r="O18" s="121">
        <v>35</v>
      </c>
      <c r="P18" s="121">
        <v>19</v>
      </c>
      <c r="Q18" s="121"/>
      <c r="R18" s="121">
        <v>102</v>
      </c>
      <c r="S18" s="121">
        <v>56</v>
      </c>
      <c r="T18" s="121">
        <v>46</v>
      </c>
      <c r="U18" s="121"/>
      <c r="V18" s="121">
        <v>64</v>
      </c>
      <c r="W18" s="121">
        <v>42</v>
      </c>
      <c r="X18" s="121">
        <v>22</v>
      </c>
      <c r="Y18" s="121"/>
      <c r="Z18" s="121">
        <v>53</v>
      </c>
      <c r="AA18" s="121">
        <v>32</v>
      </c>
      <c r="AB18" s="121">
        <v>21</v>
      </c>
    </row>
    <row r="19" spans="1:33" ht="15" customHeight="1" x14ac:dyDescent="0.2">
      <c r="A19" s="118" t="s">
        <v>267</v>
      </c>
      <c r="B19" s="121">
        <v>2430</v>
      </c>
      <c r="C19" s="121">
        <v>1537</v>
      </c>
      <c r="D19" s="121">
        <v>893</v>
      </c>
      <c r="E19" s="121"/>
      <c r="F19" s="121">
        <v>325</v>
      </c>
      <c r="G19" s="121">
        <v>222</v>
      </c>
      <c r="H19" s="121">
        <v>103</v>
      </c>
      <c r="I19" s="121"/>
      <c r="J19" s="121">
        <v>295</v>
      </c>
      <c r="K19" s="121">
        <v>205</v>
      </c>
      <c r="L19" s="121">
        <v>90</v>
      </c>
      <c r="M19" s="121"/>
      <c r="N19" s="121">
        <v>303</v>
      </c>
      <c r="O19" s="121">
        <v>219</v>
      </c>
      <c r="P19" s="121">
        <v>84</v>
      </c>
      <c r="Q19" s="121"/>
      <c r="R19" s="121">
        <v>621</v>
      </c>
      <c r="S19" s="121">
        <v>375</v>
      </c>
      <c r="T19" s="121">
        <v>246</v>
      </c>
      <c r="U19" s="121"/>
      <c r="V19" s="121">
        <v>477</v>
      </c>
      <c r="W19" s="121">
        <v>283</v>
      </c>
      <c r="X19" s="121">
        <v>194</v>
      </c>
      <c r="Y19" s="121"/>
      <c r="Z19" s="121">
        <v>409</v>
      </c>
      <c r="AA19" s="121">
        <v>233</v>
      </c>
      <c r="AB19" s="121">
        <v>176</v>
      </c>
    </row>
    <row r="20" spans="1:33" ht="15" customHeight="1" x14ac:dyDescent="0.2">
      <c r="A20" s="118"/>
      <c r="B20" s="121"/>
      <c r="C20" s="121"/>
      <c r="D20" s="121"/>
      <c r="E20" s="121"/>
      <c r="F20" s="121"/>
      <c r="G20" s="121"/>
      <c r="H20" s="121"/>
      <c r="I20" s="121"/>
      <c r="J20" s="121"/>
      <c r="K20" s="121"/>
      <c r="L20" s="121"/>
      <c r="M20" s="121"/>
      <c r="N20" s="121"/>
      <c r="O20" s="121"/>
      <c r="P20" s="121"/>
      <c r="Q20" s="121"/>
      <c r="R20" s="121"/>
      <c r="S20" s="121"/>
      <c r="T20" s="121"/>
      <c r="U20" s="121"/>
      <c r="V20" s="121"/>
      <c r="W20" s="121"/>
      <c r="X20" s="121"/>
      <c r="Y20" s="121"/>
      <c r="Z20" s="121"/>
      <c r="AA20" s="121"/>
      <c r="AB20" s="121"/>
    </row>
    <row r="21" spans="1:33" ht="15" customHeight="1" x14ac:dyDescent="0.2">
      <c r="A21" s="127" t="s">
        <v>569</v>
      </c>
      <c r="B21" s="121"/>
      <c r="C21" s="121"/>
      <c r="D21" s="121"/>
      <c r="E21" s="121"/>
      <c r="F21" s="121"/>
      <c r="G21" s="121"/>
      <c r="H21" s="121"/>
      <c r="I21" s="121"/>
      <c r="J21" s="121"/>
      <c r="K21" s="121"/>
      <c r="L21" s="121"/>
      <c r="M21" s="121"/>
      <c r="N21" s="121"/>
      <c r="O21" s="121"/>
      <c r="P21" s="121"/>
      <c r="Q21" s="121"/>
      <c r="R21" s="121"/>
      <c r="S21" s="121"/>
      <c r="T21" s="121"/>
      <c r="U21" s="121"/>
      <c r="V21" s="121"/>
      <c r="W21" s="121"/>
      <c r="X21" s="121"/>
      <c r="Y21" s="121"/>
      <c r="Z21" s="121"/>
      <c r="AA21" s="121"/>
      <c r="AB21" s="121"/>
    </row>
    <row r="22" spans="1:33" s="166" customFormat="1" ht="15" customHeight="1" x14ac:dyDescent="0.2">
      <c r="A22" s="139" t="s">
        <v>19</v>
      </c>
      <c r="B22" s="155">
        <f>SUM(B23:B25)</f>
        <v>27147</v>
      </c>
      <c r="C22" s="155">
        <f>SUM(C23:C25)</f>
        <v>13475</v>
      </c>
      <c r="D22" s="155">
        <f>SUM(D23:D25)</f>
        <v>13672</v>
      </c>
      <c r="E22" s="155"/>
      <c r="F22" s="155">
        <f>SUM(F23:F25)</f>
        <v>6597</v>
      </c>
      <c r="G22" s="155">
        <f>SUM(G23:G25)</f>
        <v>3406</v>
      </c>
      <c r="H22" s="155">
        <f>SUM(H23:H25)</f>
        <v>3191</v>
      </c>
      <c r="I22" s="176"/>
      <c r="J22" s="155">
        <f>SUM(J23:J25)</f>
        <v>5606</v>
      </c>
      <c r="K22" s="155">
        <f>SUM(K23:K25)</f>
        <v>2885</v>
      </c>
      <c r="L22" s="155">
        <f>SUM(L23:L25)</f>
        <v>2721</v>
      </c>
      <c r="M22" s="176"/>
      <c r="N22" s="155">
        <f>SUM(N23:N25)</f>
        <v>4533</v>
      </c>
      <c r="O22" s="155">
        <f>SUM(O23:O25)</f>
        <v>2222</v>
      </c>
      <c r="P22" s="155">
        <f>SUM(P23:P25)</f>
        <v>2311</v>
      </c>
      <c r="Q22" s="176"/>
      <c r="R22" s="155">
        <f>SUM(R23:R25)</f>
        <v>4248</v>
      </c>
      <c r="S22" s="155">
        <f>SUM(S23:S25)</f>
        <v>2045</v>
      </c>
      <c r="T22" s="155">
        <f>SUM(T23:T25)</f>
        <v>2203</v>
      </c>
      <c r="U22" s="176"/>
      <c r="V22" s="155">
        <f>SUM(V23:V25)</f>
        <v>3366</v>
      </c>
      <c r="W22" s="155">
        <f>SUM(W23:W25)</f>
        <v>1653</v>
      </c>
      <c r="X22" s="155">
        <f>SUM(X23:X25)</f>
        <v>1713</v>
      </c>
      <c r="Y22" s="176"/>
      <c r="Z22" s="155">
        <f>SUM(Z23:Z25)</f>
        <v>2797</v>
      </c>
      <c r="AA22" s="155">
        <f>SUM(AA23:AA25)</f>
        <v>1264</v>
      </c>
      <c r="AB22" s="155">
        <f>SUM(AB23:AB25)</f>
        <v>1533</v>
      </c>
      <c r="AC22" s="174"/>
      <c r="AD22" s="174"/>
      <c r="AE22" s="174"/>
      <c r="AF22" s="174"/>
      <c r="AG22" s="174"/>
    </row>
    <row r="23" spans="1:33" ht="15" customHeight="1" x14ac:dyDescent="0.2">
      <c r="A23" s="118" t="s">
        <v>73</v>
      </c>
      <c r="B23" s="121">
        <v>27147</v>
      </c>
      <c r="C23" s="121">
        <v>13475</v>
      </c>
      <c r="D23" s="121">
        <v>13672</v>
      </c>
      <c r="E23" s="121"/>
      <c r="F23" s="121">
        <v>6597</v>
      </c>
      <c r="G23" s="121">
        <v>3406</v>
      </c>
      <c r="H23" s="121">
        <v>3191</v>
      </c>
      <c r="I23" s="121"/>
      <c r="J23" s="121">
        <v>5606</v>
      </c>
      <c r="K23" s="121">
        <v>2885</v>
      </c>
      <c r="L23" s="121">
        <v>2721</v>
      </c>
      <c r="M23" s="121"/>
      <c r="N23" s="121">
        <v>4533</v>
      </c>
      <c r="O23" s="121">
        <v>2222</v>
      </c>
      <c r="P23" s="121">
        <v>2311</v>
      </c>
      <c r="Q23" s="121"/>
      <c r="R23" s="121">
        <v>4248</v>
      </c>
      <c r="S23" s="121">
        <v>2045</v>
      </c>
      <c r="T23" s="121">
        <v>2203</v>
      </c>
      <c r="U23" s="121"/>
      <c r="V23" s="121">
        <v>3366</v>
      </c>
      <c r="W23" s="121">
        <v>1653</v>
      </c>
      <c r="X23" s="121">
        <v>1713</v>
      </c>
      <c r="Y23" s="121"/>
      <c r="Z23" s="121">
        <v>2797</v>
      </c>
      <c r="AA23" s="121">
        <v>1264</v>
      </c>
      <c r="AB23" s="121">
        <v>1533</v>
      </c>
    </row>
    <row r="24" spans="1:33" ht="15" customHeight="1" x14ac:dyDescent="0.2">
      <c r="A24" s="118" t="s">
        <v>74</v>
      </c>
      <c r="B24" s="262">
        <v>0</v>
      </c>
      <c r="C24" s="262">
        <v>0</v>
      </c>
      <c r="D24" s="262">
        <v>0</v>
      </c>
      <c r="E24" s="262"/>
      <c r="F24" s="262">
        <v>0</v>
      </c>
      <c r="G24" s="262">
        <v>0</v>
      </c>
      <c r="H24" s="262">
        <v>0</v>
      </c>
      <c r="I24" s="262"/>
      <c r="J24" s="262">
        <v>0</v>
      </c>
      <c r="K24" s="262">
        <v>0</v>
      </c>
      <c r="L24" s="262">
        <v>0</v>
      </c>
      <c r="M24" s="262"/>
      <c r="N24" s="262">
        <v>0</v>
      </c>
      <c r="O24" s="262">
        <v>0</v>
      </c>
      <c r="P24" s="262">
        <v>0</v>
      </c>
      <c r="Q24" s="262"/>
      <c r="R24" s="262">
        <v>0</v>
      </c>
      <c r="S24" s="262">
        <v>0</v>
      </c>
      <c r="T24" s="262">
        <v>0</v>
      </c>
      <c r="U24" s="262"/>
      <c r="V24" s="262">
        <v>0</v>
      </c>
      <c r="W24" s="262">
        <v>0</v>
      </c>
      <c r="X24" s="262">
        <v>0</v>
      </c>
      <c r="Y24" s="262"/>
      <c r="Z24" s="262">
        <v>0</v>
      </c>
      <c r="AA24" s="262">
        <v>0</v>
      </c>
      <c r="AB24" s="262">
        <v>0</v>
      </c>
    </row>
    <row r="25" spans="1:33" ht="15" customHeight="1" thickBot="1" x14ac:dyDescent="0.25">
      <c r="A25" s="122" t="s">
        <v>267</v>
      </c>
      <c r="B25" s="263">
        <v>0</v>
      </c>
      <c r="C25" s="263">
        <v>0</v>
      </c>
      <c r="D25" s="263">
        <v>0</v>
      </c>
      <c r="E25" s="263"/>
      <c r="F25" s="263">
        <v>0</v>
      </c>
      <c r="G25" s="263">
        <v>0</v>
      </c>
      <c r="H25" s="263">
        <v>0</v>
      </c>
      <c r="I25" s="263"/>
      <c r="J25" s="263">
        <v>0</v>
      </c>
      <c r="K25" s="263">
        <v>0</v>
      </c>
      <c r="L25" s="263">
        <v>0</v>
      </c>
      <c r="M25" s="263"/>
      <c r="N25" s="263">
        <v>0</v>
      </c>
      <c r="O25" s="263">
        <v>0</v>
      </c>
      <c r="P25" s="263">
        <v>0</v>
      </c>
      <c r="Q25" s="263"/>
      <c r="R25" s="263">
        <v>0</v>
      </c>
      <c r="S25" s="263">
        <v>0</v>
      </c>
      <c r="T25" s="263">
        <v>0</v>
      </c>
      <c r="U25" s="263"/>
      <c r="V25" s="263">
        <v>0</v>
      </c>
      <c r="W25" s="263">
        <v>0</v>
      </c>
      <c r="X25" s="263">
        <v>0</v>
      </c>
      <c r="Y25" s="263"/>
      <c r="Z25" s="263">
        <v>0</v>
      </c>
      <c r="AA25" s="263">
        <v>0</v>
      </c>
      <c r="AB25" s="263">
        <v>0</v>
      </c>
    </row>
    <row r="26" spans="1:33" ht="15" customHeight="1" x14ac:dyDescent="0.2">
      <c r="A26" s="303" t="s">
        <v>260</v>
      </c>
      <c r="B26" s="303"/>
      <c r="C26" s="303"/>
      <c r="D26" s="303"/>
      <c r="E26" s="303"/>
      <c r="F26" s="303"/>
      <c r="G26" s="303"/>
      <c r="H26" s="303"/>
      <c r="I26" s="303"/>
      <c r="J26" s="303"/>
      <c r="K26" s="303"/>
      <c r="L26" s="303"/>
      <c r="M26" s="303"/>
      <c r="N26" s="303"/>
      <c r="O26" s="303"/>
      <c r="P26" s="303"/>
      <c r="Q26" s="303"/>
      <c r="R26" s="303"/>
      <c r="S26" s="303"/>
      <c r="T26" s="303"/>
      <c r="U26" s="303"/>
      <c r="V26" s="303"/>
      <c r="W26" s="303"/>
      <c r="X26" s="303"/>
      <c r="Y26" s="303"/>
      <c r="Z26" s="303"/>
      <c r="AA26" s="303"/>
      <c r="AB26" s="303"/>
    </row>
    <row r="27" spans="1:33" ht="15" customHeight="1" x14ac:dyDescent="0.2">
      <c r="A27" s="304" t="s">
        <v>243</v>
      </c>
      <c r="B27" s="304"/>
      <c r="C27" s="304"/>
      <c r="D27" s="304"/>
      <c r="E27" s="304"/>
      <c r="F27" s="304"/>
      <c r="G27" s="304"/>
      <c r="H27" s="304"/>
      <c r="I27" s="304"/>
      <c r="J27" s="304"/>
      <c r="K27" s="304"/>
      <c r="L27" s="304"/>
      <c r="M27" s="304"/>
      <c r="N27" s="304"/>
      <c r="O27" s="304"/>
      <c r="P27" s="304"/>
      <c r="Q27" s="304"/>
      <c r="R27" s="304"/>
      <c r="S27" s="304"/>
      <c r="T27" s="304"/>
      <c r="U27" s="304"/>
      <c r="V27" s="304"/>
      <c r="W27" s="304"/>
      <c r="X27" s="304"/>
      <c r="Y27" s="304"/>
      <c r="Z27" s="304"/>
      <c r="AA27" s="304"/>
      <c r="AB27" s="304"/>
    </row>
  </sheetData>
  <mergeCells count="16">
    <mergeCell ref="A27:AB27"/>
    <mergeCell ref="A7:A8"/>
    <mergeCell ref="B7:D7"/>
    <mergeCell ref="F7:H7"/>
    <mergeCell ref="J7:L7"/>
    <mergeCell ref="N7:P7"/>
    <mergeCell ref="AE1:AF2"/>
    <mergeCell ref="R7:T7"/>
    <mergeCell ref="V7:X7"/>
    <mergeCell ref="Z7:AB7"/>
    <mergeCell ref="A26:AB26"/>
    <mergeCell ref="A1:AB1"/>
    <mergeCell ref="A2:AB2"/>
    <mergeCell ref="A3:AB3"/>
    <mergeCell ref="A4:AB4"/>
    <mergeCell ref="A5:AB5"/>
  </mergeCells>
  <hyperlinks>
    <hyperlink ref="AE1" r:id="rId1" location="INDICE!A1"/>
  </hyperlinks>
  <printOptions horizontalCentered="1"/>
  <pageMargins left="0.59055118110236227" right="0.59055118110236227" top="0.59055118110236227" bottom="0.98425196850393704" header="0" footer="0"/>
  <pageSetup scale="67" orientation="landscape" r:id="rId2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49"/>
  <sheetViews>
    <sheetView topLeftCell="A109" zoomScaleNormal="100" zoomScaleSheetLayoutView="50" workbookViewId="0">
      <selection activeCell="P136" sqref="P136"/>
    </sheetView>
  </sheetViews>
  <sheetFormatPr baseColWidth="10" defaultRowHeight="15" customHeight="1" x14ac:dyDescent="0.25"/>
  <cols>
    <col min="1" max="1" width="16.28515625" style="110" customWidth="1"/>
    <col min="2" max="4" width="7.5703125" style="110" customWidth="1"/>
    <col min="5" max="5" width="1.7109375" style="110" customWidth="1"/>
    <col min="6" max="8" width="7.5703125" style="110" customWidth="1"/>
    <col min="9" max="9" width="1.7109375" style="110" customWidth="1"/>
    <col min="10" max="12" width="7.5703125" style="110" customWidth="1"/>
    <col min="13" max="13" width="1.7109375" style="110" customWidth="1"/>
    <col min="14" max="16" width="7.5703125" style="110" customWidth="1"/>
    <col min="17" max="17" width="1.7109375" style="110" customWidth="1"/>
    <col min="18" max="20" width="7.5703125" style="110" customWidth="1"/>
    <col min="21" max="21" width="1.7109375" style="110" customWidth="1"/>
    <col min="22" max="24" width="7.5703125" style="110" customWidth="1"/>
    <col min="25" max="25" width="1.7109375" style="110" customWidth="1"/>
    <col min="26" max="28" width="7.5703125" style="110" customWidth="1"/>
    <col min="29" max="33" width="8.7109375" style="110" customWidth="1"/>
    <col min="34" max="256" width="11.42578125" style="110"/>
    <col min="257" max="257" width="19.42578125" style="110" customWidth="1"/>
    <col min="258" max="258" width="8.42578125" style="110" customWidth="1"/>
    <col min="259" max="259" width="8.140625" style="110" customWidth="1"/>
    <col min="260" max="260" width="7.5703125" style="110" customWidth="1"/>
    <col min="261" max="261" width="1.7109375" style="110" customWidth="1"/>
    <col min="262" max="264" width="6.7109375" style="110" customWidth="1"/>
    <col min="265" max="265" width="1.7109375" style="110" customWidth="1"/>
    <col min="266" max="268" width="6.7109375" style="110" customWidth="1"/>
    <col min="269" max="269" width="1.7109375" style="110" customWidth="1"/>
    <col min="270" max="272" width="6.7109375" style="110" customWidth="1"/>
    <col min="273" max="273" width="1.7109375" style="110" customWidth="1"/>
    <col min="274" max="276" width="6.7109375" style="110" customWidth="1"/>
    <col min="277" max="277" width="1.7109375" style="110" customWidth="1"/>
    <col min="278" max="280" width="6.7109375" style="110" customWidth="1"/>
    <col min="281" max="281" width="1.7109375" style="110" customWidth="1"/>
    <col min="282" max="282" width="6.5703125" style="110" customWidth="1"/>
    <col min="283" max="284" width="6.7109375" style="110" customWidth="1"/>
    <col min="285" max="512" width="11.42578125" style="110"/>
    <col min="513" max="513" width="19.42578125" style="110" customWidth="1"/>
    <col min="514" max="514" width="8.42578125" style="110" customWidth="1"/>
    <col min="515" max="515" width="8.140625" style="110" customWidth="1"/>
    <col min="516" max="516" width="7.5703125" style="110" customWidth="1"/>
    <col min="517" max="517" width="1.7109375" style="110" customWidth="1"/>
    <col min="518" max="520" width="6.7109375" style="110" customWidth="1"/>
    <col min="521" max="521" width="1.7109375" style="110" customWidth="1"/>
    <col min="522" max="524" width="6.7109375" style="110" customWidth="1"/>
    <col min="525" max="525" width="1.7109375" style="110" customWidth="1"/>
    <col min="526" max="528" width="6.7109375" style="110" customWidth="1"/>
    <col min="529" max="529" width="1.7109375" style="110" customWidth="1"/>
    <col min="530" max="532" width="6.7109375" style="110" customWidth="1"/>
    <col min="533" max="533" width="1.7109375" style="110" customWidth="1"/>
    <col min="534" max="536" width="6.7109375" style="110" customWidth="1"/>
    <col min="537" max="537" width="1.7109375" style="110" customWidth="1"/>
    <col min="538" max="538" width="6.5703125" style="110" customWidth="1"/>
    <col min="539" max="540" width="6.7109375" style="110" customWidth="1"/>
    <col min="541" max="768" width="11.42578125" style="110"/>
    <col min="769" max="769" width="19.42578125" style="110" customWidth="1"/>
    <col min="770" max="770" width="8.42578125" style="110" customWidth="1"/>
    <col min="771" max="771" width="8.140625" style="110" customWidth="1"/>
    <col min="772" max="772" width="7.5703125" style="110" customWidth="1"/>
    <col min="773" max="773" width="1.7109375" style="110" customWidth="1"/>
    <col min="774" max="776" width="6.7109375" style="110" customWidth="1"/>
    <col min="777" max="777" width="1.7109375" style="110" customWidth="1"/>
    <col min="778" max="780" width="6.7109375" style="110" customWidth="1"/>
    <col min="781" max="781" width="1.7109375" style="110" customWidth="1"/>
    <col min="782" max="784" width="6.7109375" style="110" customWidth="1"/>
    <col min="785" max="785" width="1.7109375" style="110" customWidth="1"/>
    <col min="786" max="788" width="6.7109375" style="110" customWidth="1"/>
    <col min="789" max="789" width="1.7109375" style="110" customWidth="1"/>
    <col min="790" max="792" width="6.7109375" style="110" customWidth="1"/>
    <col min="793" max="793" width="1.7109375" style="110" customWidth="1"/>
    <col min="794" max="794" width="6.5703125" style="110" customWidth="1"/>
    <col min="795" max="796" width="6.7109375" style="110" customWidth="1"/>
    <col min="797" max="1024" width="11.42578125" style="110"/>
    <col min="1025" max="1025" width="19.42578125" style="110" customWidth="1"/>
    <col min="1026" max="1026" width="8.42578125" style="110" customWidth="1"/>
    <col min="1027" max="1027" width="8.140625" style="110" customWidth="1"/>
    <col min="1028" max="1028" width="7.5703125" style="110" customWidth="1"/>
    <col min="1029" max="1029" width="1.7109375" style="110" customWidth="1"/>
    <col min="1030" max="1032" width="6.7109375" style="110" customWidth="1"/>
    <col min="1033" max="1033" width="1.7109375" style="110" customWidth="1"/>
    <col min="1034" max="1036" width="6.7109375" style="110" customWidth="1"/>
    <col min="1037" max="1037" width="1.7109375" style="110" customWidth="1"/>
    <col min="1038" max="1040" width="6.7109375" style="110" customWidth="1"/>
    <col min="1041" max="1041" width="1.7109375" style="110" customWidth="1"/>
    <col min="1042" max="1044" width="6.7109375" style="110" customWidth="1"/>
    <col min="1045" max="1045" width="1.7109375" style="110" customWidth="1"/>
    <col min="1046" max="1048" width="6.7109375" style="110" customWidth="1"/>
    <col min="1049" max="1049" width="1.7109375" style="110" customWidth="1"/>
    <col min="1050" max="1050" width="6.5703125" style="110" customWidth="1"/>
    <col min="1051" max="1052" width="6.7109375" style="110" customWidth="1"/>
    <col min="1053" max="1280" width="11.42578125" style="110"/>
    <col min="1281" max="1281" width="19.42578125" style="110" customWidth="1"/>
    <col min="1282" max="1282" width="8.42578125" style="110" customWidth="1"/>
    <col min="1283" max="1283" width="8.140625" style="110" customWidth="1"/>
    <col min="1284" max="1284" width="7.5703125" style="110" customWidth="1"/>
    <col min="1285" max="1285" width="1.7109375" style="110" customWidth="1"/>
    <col min="1286" max="1288" width="6.7109375" style="110" customWidth="1"/>
    <col min="1289" max="1289" width="1.7109375" style="110" customWidth="1"/>
    <col min="1290" max="1292" width="6.7109375" style="110" customWidth="1"/>
    <col min="1293" max="1293" width="1.7109375" style="110" customWidth="1"/>
    <col min="1294" max="1296" width="6.7109375" style="110" customWidth="1"/>
    <col min="1297" max="1297" width="1.7109375" style="110" customWidth="1"/>
    <col min="1298" max="1300" width="6.7109375" style="110" customWidth="1"/>
    <col min="1301" max="1301" width="1.7109375" style="110" customWidth="1"/>
    <col min="1302" max="1304" width="6.7109375" style="110" customWidth="1"/>
    <col min="1305" max="1305" width="1.7109375" style="110" customWidth="1"/>
    <col min="1306" max="1306" width="6.5703125" style="110" customWidth="1"/>
    <col min="1307" max="1308" width="6.7109375" style="110" customWidth="1"/>
    <col min="1309" max="1536" width="11.42578125" style="110"/>
    <col min="1537" max="1537" width="19.42578125" style="110" customWidth="1"/>
    <col min="1538" max="1538" width="8.42578125" style="110" customWidth="1"/>
    <col min="1539" max="1539" width="8.140625" style="110" customWidth="1"/>
    <col min="1540" max="1540" width="7.5703125" style="110" customWidth="1"/>
    <col min="1541" max="1541" width="1.7109375" style="110" customWidth="1"/>
    <col min="1542" max="1544" width="6.7109375" style="110" customWidth="1"/>
    <col min="1545" max="1545" width="1.7109375" style="110" customWidth="1"/>
    <col min="1546" max="1548" width="6.7109375" style="110" customWidth="1"/>
    <col min="1549" max="1549" width="1.7109375" style="110" customWidth="1"/>
    <col min="1550" max="1552" width="6.7109375" style="110" customWidth="1"/>
    <col min="1553" max="1553" width="1.7109375" style="110" customWidth="1"/>
    <col min="1554" max="1556" width="6.7109375" style="110" customWidth="1"/>
    <col min="1557" max="1557" width="1.7109375" style="110" customWidth="1"/>
    <col min="1558" max="1560" width="6.7109375" style="110" customWidth="1"/>
    <col min="1561" max="1561" width="1.7109375" style="110" customWidth="1"/>
    <col min="1562" max="1562" width="6.5703125" style="110" customWidth="1"/>
    <col min="1563" max="1564" width="6.7109375" style="110" customWidth="1"/>
    <col min="1565" max="1792" width="11.42578125" style="110"/>
    <col min="1793" max="1793" width="19.42578125" style="110" customWidth="1"/>
    <col min="1794" max="1794" width="8.42578125" style="110" customWidth="1"/>
    <col min="1795" max="1795" width="8.140625" style="110" customWidth="1"/>
    <col min="1796" max="1796" width="7.5703125" style="110" customWidth="1"/>
    <col min="1797" max="1797" width="1.7109375" style="110" customWidth="1"/>
    <col min="1798" max="1800" width="6.7109375" style="110" customWidth="1"/>
    <col min="1801" max="1801" width="1.7109375" style="110" customWidth="1"/>
    <col min="1802" max="1804" width="6.7109375" style="110" customWidth="1"/>
    <col min="1805" max="1805" width="1.7109375" style="110" customWidth="1"/>
    <col min="1806" max="1808" width="6.7109375" style="110" customWidth="1"/>
    <col min="1809" max="1809" width="1.7109375" style="110" customWidth="1"/>
    <col min="1810" max="1812" width="6.7109375" style="110" customWidth="1"/>
    <col min="1813" max="1813" width="1.7109375" style="110" customWidth="1"/>
    <col min="1814" max="1816" width="6.7109375" style="110" customWidth="1"/>
    <col min="1817" max="1817" width="1.7109375" style="110" customWidth="1"/>
    <col min="1818" max="1818" width="6.5703125" style="110" customWidth="1"/>
    <col min="1819" max="1820" width="6.7109375" style="110" customWidth="1"/>
    <col min="1821" max="2048" width="11.42578125" style="110"/>
    <col min="2049" max="2049" width="19.42578125" style="110" customWidth="1"/>
    <col min="2050" max="2050" width="8.42578125" style="110" customWidth="1"/>
    <col min="2051" max="2051" width="8.140625" style="110" customWidth="1"/>
    <col min="2052" max="2052" width="7.5703125" style="110" customWidth="1"/>
    <col min="2053" max="2053" width="1.7109375" style="110" customWidth="1"/>
    <col min="2054" max="2056" width="6.7109375" style="110" customWidth="1"/>
    <col min="2057" max="2057" width="1.7109375" style="110" customWidth="1"/>
    <col min="2058" max="2060" width="6.7109375" style="110" customWidth="1"/>
    <col min="2061" max="2061" width="1.7109375" style="110" customWidth="1"/>
    <col min="2062" max="2064" width="6.7109375" style="110" customWidth="1"/>
    <col min="2065" max="2065" width="1.7109375" style="110" customWidth="1"/>
    <col min="2066" max="2068" width="6.7109375" style="110" customWidth="1"/>
    <col min="2069" max="2069" width="1.7109375" style="110" customWidth="1"/>
    <col min="2070" max="2072" width="6.7109375" style="110" customWidth="1"/>
    <col min="2073" max="2073" width="1.7109375" style="110" customWidth="1"/>
    <col min="2074" max="2074" width="6.5703125" style="110" customWidth="1"/>
    <col min="2075" max="2076" width="6.7109375" style="110" customWidth="1"/>
    <col min="2077" max="2304" width="11.42578125" style="110"/>
    <col min="2305" max="2305" width="19.42578125" style="110" customWidth="1"/>
    <col min="2306" max="2306" width="8.42578125" style="110" customWidth="1"/>
    <col min="2307" max="2307" width="8.140625" style="110" customWidth="1"/>
    <col min="2308" max="2308" width="7.5703125" style="110" customWidth="1"/>
    <col min="2309" max="2309" width="1.7109375" style="110" customWidth="1"/>
    <col min="2310" max="2312" width="6.7109375" style="110" customWidth="1"/>
    <col min="2313" max="2313" width="1.7109375" style="110" customWidth="1"/>
    <col min="2314" max="2316" width="6.7109375" style="110" customWidth="1"/>
    <col min="2317" max="2317" width="1.7109375" style="110" customWidth="1"/>
    <col min="2318" max="2320" width="6.7109375" style="110" customWidth="1"/>
    <col min="2321" max="2321" width="1.7109375" style="110" customWidth="1"/>
    <col min="2322" max="2324" width="6.7109375" style="110" customWidth="1"/>
    <col min="2325" max="2325" width="1.7109375" style="110" customWidth="1"/>
    <col min="2326" max="2328" width="6.7109375" style="110" customWidth="1"/>
    <col min="2329" max="2329" width="1.7109375" style="110" customWidth="1"/>
    <col min="2330" max="2330" width="6.5703125" style="110" customWidth="1"/>
    <col min="2331" max="2332" width="6.7109375" style="110" customWidth="1"/>
    <col min="2333" max="2560" width="11.42578125" style="110"/>
    <col min="2561" max="2561" width="19.42578125" style="110" customWidth="1"/>
    <col min="2562" max="2562" width="8.42578125" style="110" customWidth="1"/>
    <col min="2563" max="2563" width="8.140625" style="110" customWidth="1"/>
    <col min="2564" max="2564" width="7.5703125" style="110" customWidth="1"/>
    <col min="2565" max="2565" width="1.7109375" style="110" customWidth="1"/>
    <col min="2566" max="2568" width="6.7109375" style="110" customWidth="1"/>
    <col min="2569" max="2569" width="1.7109375" style="110" customWidth="1"/>
    <col min="2570" max="2572" width="6.7109375" style="110" customWidth="1"/>
    <col min="2573" max="2573" width="1.7109375" style="110" customWidth="1"/>
    <col min="2574" max="2576" width="6.7109375" style="110" customWidth="1"/>
    <col min="2577" max="2577" width="1.7109375" style="110" customWidth="1"/>
    <col min="2578" max="2580" width="6.7109375" style="110" customWidth="1"/>
    <col min="2581" max="2581" width="1.7109375" style="110" customWidth="1"/>
    <col min="2582" max="2584" width="6.7109375" style="110" customWidth="1"/>
    <col min="2585" max="2585" width="1.7109375" style="110" customWidth="1"/>
    <col min="2586" max="2586" width="6.5703125" style="110" customWidth="1"/>
    <col min="2587" max="2588" width="6.7109375" style="110" customWidth="1"/>
    <col min="2589" max="2816" width="11.42578125" style="110"/>
    <col min="2817" max="2817" width="19.42578125" style="110" customWidth="1"/>
    <col min="2818" max="2818" width="8.42578125" style="110" customWidth="1"/>
    <col min="2819" max="2819" width="8.140625" style="110" customWidth="1"/>
    <col min="2820" max="2820" width="7.5703125" style="110" customWidth="1"/>
    <col min="2821" max="2821" width="1.7109375" style="110" customWidth="1"/>
    <col min="2822" max="2824" width="6.7109375" style="110" customWidth="1"/>
    <col min="2825" max="2825" width="1.7109375" style="110" customWidth="1"/>
    <col min="2826" max="2828" width="6.7109375" style="110" customWidth="1"/>
    <col min="2829" max="2829" width="1.7109375" style="110" customWidth="1"/>
    <col min="2830" max="2832" width="6.7109375" style="110" customWidth="1"/>
    <col min="2833" max="2833" width="1.7109375" style="110" customWidth="1"/>
    <col min="2834" max="2836" width="6.7109375" style="110" customWidth="1"/>
    <col min="2837" max="2837" width="1.7109375" style="110" customWidth="1"/>
    <col min="2838" max="2840" width="6.7109375" style="110" customWidth="1"/>
    <col min="2841" max="2841" width="1.7109375" style="110" customWidth="1"/>
    <col min="2842" max="2842" width="6.5703125" style="110" customWidth="1"/>
    <col min="2843" max="2844" width="6.7109375" style="110" customWidth="1"/>
    <col min="2845" max="3072" width="11.42578125" style="110"/>
    <col min="3073" max="3073" width="19.42578125" style="110" customWidth="1"/>
    <col min="3074" max="3074" width="8.42578125" style="110" customWidth="1"/>
    <col min="3075" max="3075" width="8.140625" style="110" customWidth="1"/>
    <col min="3076" max="3076" width="7.5703125" style="110" customWidth="1"/>
    <col min="3077" max="3077" width="1.7109375" style="110" customWidth="1"/>
    <col min="3078" max="3080" width="6.7109375" style="110" customWidth="1"/>
    <col min="3081" max="3081" width="1.7109375" style="110" customWidth="1"/>
    <col min="3082" max="3084" width="6.7109375" style="110" customWidth="1"/>
    <col min="3085" max="3085" width="1.7109375" style="110" customWidth="1"/>
    <col min="3086" max="3088" width="6.7109375" style="110" customWidth="1"/>
    <col min="3089" max="3089" width="1.7109375" style="110" customWidth="1"/>
    <col min="3090" max="3092" width="6.7109375" style="110" customWidth="1"/>
    <col min="3093" max="3093" width="1.7109375" style="110" customWidth="1"/>
    <col min="3094" max="3096" width="6.7109375" style="110" customWidth="1"/>
    <col min="3097" max="3097" width="1.7109375" style="110" customWidth="1"/>
    <col min="3098" max="3098" width="6.5703125" style="110" customWidth="1"/>
    <col min="3099" max="3100" width="6.7109375" style="110" customWidth="1"/>
    <col min="3101" max="3328" width="11.42578125" style="110"/>
    <col min="3329" max="3329" width="19.42578125" style="110" customWidth="1"/>
    <col min="3330" max="3330" width="8.42578125" style="110" customWidth="1"/>
    <col min="3331" max="3331" width="8.140625" style="110" customWidth="1"/>
    <col min="3332" max="3332" width="7.5703125" style="110" customWidth="1"/>
    <col min="3333" max="3333" width="1.7109375" style="110" customWidth="1"/>
    <col min="3334" max="3336" width="6.7109375" style="110" customWidth="1"/>
    <col min="3337" max="3337" width="1.7109375" style="110" customWidth="1"/>
    <col min="3338" max="3340" width="6.7109375" style="110" customWidth="1"/>
    <col min="3341" max="3341" width="1.7109375" style="110" customWidth="1"/>
    <col min="3342" max="3344" width="6.7109375" style="110" customWidth="1"/>
    <col min="3345" max="3345" width="1.7109375" style="110" customWidth="1"/>
    <col min="3346" max="3348" width="6.7109375" style="110" customWidth="1"/>
    <col min="3349" max="3349" width="1.7109375" style="110" customWidth="1"/>
    <col min="3350" max="3352" width="6.7109375" style="110" customWidth="1"/>
    <col min="3353" max="3353" width="1.7109375" style="110" customWidth="1"/>
    <col min="3354" max="3354" width="6.5703125" style="110" customWidth="1"/>
    <col min="3355" max="3356" width="6.7109375" style="110" customWidth="1"/>
    <col min="3357" max="3584" width="11.42578125" style="110"/>
    <col min="3585" max="3585" width="19.42578125" style="110" customWidth="1"/>
    <col min="3586" max="3586" width="8.42578125" style="110" customWidth="1"/>
    <col min="3587" max="3587" width="8.140625" style="110" customWidth="1"/>
    <col min="3588" max="3588" width="7.5703125" style="110" customWidth="1"/>
    <col min="3589" max="3589" width="1.7109375" style="110" customWidth="1"/>
    <col min="3590" max="3592" width="6.7109375" style="110" customWidth="1"/>
    <col min="3593" max="3593" width="1.7109375" style="110" customWidth="1"/>
    <col min="3594" max="3596" width="6.7109375" style="110" customWidth="1"/>
    <col min="3597" max="3597" width="1.7109375" style="110" customWidth="1"/>
    <col min="3598" max="3600" width="6.7109375" style="110" customWidth="1"/>
    <col min="3601" max="3601" width="1.7109375" style="110" customWidth="1"/>
    <col min="3602" max="3604" width="6.7109375" style="110" customWidth="1"/>
    <col min="3605" max="3605" width="1.7109375" style="110" customWidth="1"/>
    <col min="3606" max="3608" width="6.7109375" style="110" customWidth="1"/>
    <col min="3609" max="3609" width="1.7109375" style="110" customWidth="1"/>
    <col min="3610" max="3610" width="6.5703125" style="110" customWidth="1"/>
    <col min="3611" max="3612" width="6.7109375" style="110" customWidth="1"/>
    <col min="3613" max="3840" width="11.42578125" style="110"/>
    <col min="3841" max="3841" width="19.42578125" style="110" customWidth="1"/>
    <col min="3842" max="3842" width="8.42578125" style="110" customWidth="1"/>
    <col min="3843" max="3843" width="8.140625" style="110" customWidth="1"/>
    <col min="3844" max="3844" width="7.5703125" style="110" customWidth="1"/>
    <col min="3845" max="3845" width="1.7109375" style="110" customWidth="1"/>
    <col min="3846" max="3848" width="6.7109375" style="110" customWidth="1"/>
    <col min="3849" max="3849" width="1.7109375" style="110" customWidth="1"/>
    <col min="3850" max="3852" width="6.7109375" style="110" customWidth="1"/>
    <col min="3853" max="3853" width="1.7109375" style="110" customWidth="1"/>
    <col min="3854" max="3856" width="6.7109375" style="110" customWidth="1"/>
    <col min="3857" max="3857" width="1.7109375" style="110" customWidth="1"/>
    <col min="3858" max="3860" width="6.7109375" style="110" customWidth="1"/>
    <col min="3861" max="3861" width="1.7109375" style="110" customWidth="1"/>
    <col min="3862" max="3864" width="6.7109375" style="110" customWidth="1"/>
    <col min="3865" max="3865" width="1.7109375" style="110" customWidth="1"/>
    <col min="3866" max="3866" width="6.5703125" style="110" customWidth="1"/>
    <col min="3867" max="3868" width="6.7109375" style="110" customWidth="1"/>
    <col min="3869" max="4096" width="11.42578125" style="110"/>
    <col min="4097" max="4097" width="19.42578125" style="110" customWidth="1"/>
    <col min="4098" max="4098" width="8.42578125" style="110" customWidth="1"/>
    <col min="4099" max="4099" width="8.140625" style="110" customWidth="1"/>
    <col min="4100" max="4100" width="7.5703125" style="110" customWidth="1"/>
    <col min="4101" max="4101" width="1.7109375" style="110" customWidth="1"/>
    <col min="4102" max="4104" width="6.7109375" style="110" customWidth="1"/>
    <col min="4105" max="4105" width="1.7109375" style="110" customWidth="1"/>
    <col min="4106" max="4108" width="6.7109375" style="110" customWidth="1"/>
    <col min="4109" max="4109" width="1.7109375" style="110" customWidth="1"/>
    <col min="4110" max="4112" width="6.7109375" style="110" customWidth="1"/>
    <col min="4113" max="4113" width="1.7109375" style="110" customWidth="1"/>
    <col min="4114" max="4116" width="6.7109375" style="110" customWidth="1"/>
    <col min="4117" max="4117" width="1.7109375" style="110" customWidth="1"/>
    <col min="4118" max="4120" width="6.7109375" style="110" customWidth="1"/>
    <col min="4121" max="4121" width="1.7109375" style="110" customWidth="1"/>
    <col min="4122" max="4122" width="6.5703125" style="110" customWidth="1"/>
    <col min="4123" max="4124" width="6.7109375" style="110" customWidth="1"/>
    <col min="4125" max="4352" width="11.42578125" style="110"/>
    <col min="4353" max="4353" width="19.42578125" style="110" customWidth="1"/>
    <col min="4354" max="4354" width="8.42578125" style="110" customWidth="1"/>
    <col min="4355" max="4355" width="8.140625" style="110" customWidth="1"/>
    <col min="4356" max="4356" width="7.5703125" style="110" customWidth="1"/>
    <col min="4357" max="4357" width="1.7109375" style="110" customWidth="1"/>
    <col min="4358" max="4360" width="6.7109375" style="110" customWidth="1"/>
    <col min="4361" max="4361" width="1.7109375" style="110" customWidth="1"/>
    <col min="4362" max="4364" width="6.7109375" style="110" customWidth="1"/>
    <col min="4365" max="4365" width="1.7109375" style="110" customWidth="1"/>
    <col min="4366" max="4368" width="6.7109375" style="110" customWidth="1"/>
    <col min="4369" max="4369" width="1.7109375" style="110" customWidth="1"/>
    <col min="4370" max="4372" width="6.7109375" style="110" customWidth="1"/>
    <col min="4373" max="4373" width="1.7109375" style="110" customWidth="1"/>
    <col min="4374" max="4376" width="6.7109375" style="110" customWidth="1"/>
    <col min="4377" max="4377" width="1.7109375" style="110" customWidth="1"/>
    <col min="4378" max="4378" width="6.5703125" style="110" customWidth="1"/>
    <col min="4379" max="4380" width="6.7109375" style="110" customWidth="1"/>
    <col min="4381" max="4608" width="11.42578125" style="110"/>
    <col min="4609" max="4609" width="19.42578125" style="110" customWidth="1"/>
    <col min="4610" max="4610" width="8.42578125" style="110" customWidth="1"/>
    <col min="4611" max="4611" width="8.140625" style="110" customWidth="1"/>
    <col min="4612" max="4612" width="7.5703125" style="110" customWidth="1"/>
    <col min="4613" max="4613" width="1.7109375" style="110" customWidth="1"/>
    <col min="4614" max="4616" width="6.7109375" style="110" customWidth="1"/>
    <col min="4617" max="4617" width="1.7109375" style="110" customWidth="1"/>
    <col min="4618" max="4620" width="6.7109375" style="110" customWidth="1"/>
    <col min="4621" max="4621" width="1.7109375" style="110" customWidth="1"/>
    <col min="4622" max="4624" width="6.7109375" style="110" customWidth="1"/>
    <col min="4625" max="4625" width="1.7109375" style="110" customWidth="1"/>
    <col min="4626" max="4628" width="6.7109375" style="110" customWidth="1"/>
    <col min="4629" max="4629" width="1.7109375" style="110" customWidth="1"/>
    <col min="4630" max="4632" width="6.7109375" style="110" customWidth="1"/>
    <col min="4633" max="4633" width="1.7109375" style="110" customWidth="1"/>
    <col min="4634" max="4634" width="6.5703125" style="110" customWidth="1"/>
    <col min="4635" max="4636" width="6.7109375" style="110" customWidth="1"/>
    <col min="4637" max="4864" width="11.42578125" style="110"/>
    <col min="4865" max="4865" width="19.42578125" style="110" customWidth="1"/>
    <col min="4866" max="4866" width="8.42578125" style="110" customWidth="1"/>
    <col min="4867" max="4867" width="8.140625" style="110" customWidth="1"/>
    <col min="4868" max="4868" width="7.5703125" style="110" customWidth="1"/>
    <col min="4869" max="4869" width="1.7109375" style="110" customWidth="1"/>
    <col min="4870" max="4872" width="6.7109375" style="110" customWidth="1"/>
    <col min="4873" max="4873" width="1.7109375" style="110" customWidth="1"/>
    <col min="4874" max="4876" width="6.7109375" style="110" customWidth="1"/>
    <col min="4877" max="4877" width="1.7109375" style="110" customWidth="1"/>
    <col min="4878" max="4880" width="6.7109375" style="110" customWidth="1"/>
    <col min="4881" max="4881" width="1.7109375" style="110" customWidth="1"/>
    <col min="4882" max="4884" width="6.7109375" style="110" customWidth="1"/>
    <col min="4885" max="4885" width="1.7109375" style="110" customWidth="1"/>
    <col min="4886" max="4888" width="6.7109375" style="110" customWidth="1"/>
    <col min="4889" max="4889" width="1.7109375" style="110" customWidth="1"/>
    <col min="4890" max="4890" width="6.5703125" style="110" customWidth="1"/>
    <col min="4891" max="4892" width="6.7109375" style="110" customWidth="1"/>
    <col min="4893" max="5120" width="11.42578125" style="110"/>
    <col min="5121" max="5121" width="19.42578125" style="110" customWidth="1"/>
    <col min="5122" max="5122" width="8.42578125" style="110" customWidth="1"/>
    <col min="5123" max="5123" width="8.140625" style="110" customWidth="1"/>
    <col min="5124" max="5124" width="7.5703125" style="110" customWidth="1"/>
    <col min="5125" max="5125" width="1.7109375" style="110" customWidth="1"/>
    <col min="5126" max="5128" width="6.7109375" style="110" customWidth="1"/>
    <col min="5129" max="5129" width="1.7109375" style="110" customWidth="1"/>
    <col min="5130" max="5132" width="6.7109375" style="110" customWidth="1"/>
    <col min="5133" max="5133" width="1.7109375" style="110" customWidth="1"/>
    <col min="5134" max="5136" width="6.7109375" style="110" customWidth="1"/>
    <col min="5137" max="5137" width="1.7109375" style="110" customWidth="1"/>
    <col min="5138" max="5140" width="6.7109375" style="110" customWidth="1"/>
    <col min="5141" max="5141" width="1.7109375" style="110" customWidth="1"/>
    <col min="5142" max="5144" width="6.7109375" style="110" customWidth="1"/>
    <col min="5145" max="5145" width="1.7109375" style="110" customWidth="1"/>
    <col min="5146" max="5146" width="6.5703125" style="110" customWidth="1"/>
    <col min="5147" max="5148" width="6.7109375" style="110" customWidth="1"/>
    <col min="5149" max="5376" width="11.42578125" style="110"/>
    <col min="5377" max="5377" width="19.42578125" style="110" customWidth="1"/>
    <col min="5378" max="5378" width="8.42578125" style="110" customWidth="1"/>
    <col min="5379" max="5379" width="8.140625" style="110" customWidth="1"/>
    <col min="5380" max="5380" width="7.5703125" style="110" customWidth="1"/>
    <col min="5381" max="5381" width="1.7109375" style="110" customWidth="1"/>
    <col min="5382" max="5384" width="6.7109375" style="110" customWidth="1"/>
    <col min="5385" max="5385" width="1.7109375" style="110" customWidth="1"/>
    <col min="5386" max="5388" width="6.7109375" style="110" customWidth="1"/>
    <col min="5389" max="5389" width="1.7109375" style="110" customWidth="1"/>
    <col min="5390" max="5392" width="6.7109375" style="110" customWidth="1"/>
    <col min="5393" max="5393" width="1.7109375" style="110" customWidth="1"/>
    <col min="5394" max="5396" width="6.7109375" style="110" customWidth="1"/>
    <col min="5397" max="5397" width="1.7109375" style="110" customWidth="1"/>
    <col min="5398" max="5400" width="6.7109375" style="110" customWidth="1"/>
    <col min="5401" max="5401" width="1.7109375" style="110" customWidth="1"/>
    <col min="5402" max="5402" width="6.5703125" style="110" customWidth="1"/>
    <col min="5403" max="5404" width="6.7109375" style="110" customWidth="1"/>
    <col min="5405" max="5632" width="11.42578125" style="110"/>
    <col min="5633" max="5633" width="19.42578125" style="110" customWidth="1"/>
    <col min="5634" max="5634" width="8.42578125" style="110" customWidth="1"/>
    <col min="5635" max="5635" width="8.140625" style="110" customWidth="1"/>
    <col min="5636" max="5636" width="7.5703125" style="110" customWidth="1"/>
    <col min="5637" max="5637" width="1.7109375" style="110" customWidth="1"/>
    <col min="5638" max="5640" width="6.7109375" style="110" customWidth="1"/>
    <col min="5641" max="5641" width="1.7109375" style="110" customWidth="1"/>
    <col min="5642" max="5644" width="6.7109375" style="110" customWidth="1"/>
    <col min="5645" max="5645" width="1.7109375" style="110" customWidth="1"/>
    <col min="5646" max="5648" width="6.7109375" style="110" customWidth="1"/>
    <col min="5649" max="5649" width="1.7109375" style="110" customWidth="1"/>
    <col min="5650" max="5652" width="6.7109375" style="110" customWidth="1"/>
    <col min="5653" max="5653" width="1.7109375" style="110" customWidth="1"/>
    <col min="5654" max="5656" width="6.7109375" style="110" customWidth="1"/>
    <col min="5657" max="5657" width="1.7109375" style="110" customWidth="1"/>
    <col min="5658" max="5658" width="6.5703125" style="110" customWidth="1"/>
    <col min="5659" max="5660" width="6.7109375" style="110" customWidth="1"/>
    <col min="5661" max="5888" width="11.42578125" style="110"/>
    <col min="5889" max="5889" width="19.42578125" style="110" customWidth="1"/>
    <col min="5890" max="5890" width="8.42578125" style="110" customWidth="1"/>
    <col min="5891" max="5891" width="8.140625" style="110" customWidth="1"/>
    <col min="5892" max="5892" width="7.5703125" style="110" customWidth="1"/>
    <col min="5893" max="5893" width="1.7109375" style="110" customWidth="1"/>
    <col min="5894" max="5896" width="6.7109375" style="110" customWidth="1"/>
    <col min="5897" max="5897" width="1.7109375" style="110" customWidth="1"/>
    <col min="5898" max="5900" width="6.7109375" style="110" customWidth="1"/>
    <col min="5901" max="5901" width="1.7109375" style="110" customWidth="1"/>
    <col min="5902" max="5904" width="6.7109375" style="110" customWidth="1"/>
    <col min="5905" max="5905" width="1.7109375" style="110" customWidth="1"/>
    <col min="5906" max="5908" width="6.7109375" style="110" customWidth="1"/>
    <col min="5909" max="5909" width="1.7109375" style="110" customWidth="1"/>
    <col min="5910" max="5912" width="6.7109375" style="110" customWidth="1"/>
    <col min="5913" max="5913" width="1.7109375" style="110" customWidth="1"/>
    <col min="5914" max="5914" width="6.5703125" style="110" customWidth="1"/>
    <col min="5915" max="5916" width="6.7109375" style="110" customWidth="1"/>
    <col min="5917" max="6144" width="11.42578125" style="110"/>
    <col min="6145" max="6145" width="19.42578125" style="110" customWidth="1"/>
    <col min="6146" max="6146" width="8.42578125" style="110" customWidth="1"/>
    <col min="6147" max="6147" width="8.140625" style="110" customWidth="1"/>
    <col min="6148" max="6148" width="7.5703125" style="110" customWidth="1"/>
    <col min="6149" max="6149" width="1.7109375" style="110" customWidth="1"/>
    <col min="6150" max="6152" width="6.7109375" style="110" customWidth="1"/>
    <col min="6153" max="6153" width="1.7109375" style="110" customWidth="1"/>
    <col min="6154" max="6156" width="6.7109375" style="110" customWidth="1"/>
    <col min="6157" max="6157" width="1.7109375" style="110" customWidth="1"/>
    <col min="6158" max="6160" width="6.7109375" style="110" customWidth="1"/>
    <col min="6161" max="6161" width="1.7109375" style="110" customWidth="1"/>
    <col min="6162" max="6164" width="6.7109375" style="110" customWidth="1"/>
    <col min="6165" max="6165" width="1.7109375" style="110" customWidth="1"/>
    <col min="6166" max="6168" width="6.7109375" style="110" customWidth="1"/>
    <col min="6169" max="6169" width="1.7109375" style="110" customWidth="1"/>
    <col min="6170" max="6170" width="6.5703125" style="110" customWidth="1"/>
    <col min="6171" max="6172" width="6.7109375" style="110" customWidth="1"/>
    <col min="6173" max="6400" width="11.42578125" style="110"/>
    <col min="6401" max="6401" width="19.42578125" style="110" customWidth="1"/>
    <col min="6402" max="6402" width="8.42578125" style="110" customWidth="1"/>
    <col min="6403" max="6403" width="8.140625" style="110" customWidth="1"/>
    <col min="6404" max="6404" width="7.5703125" style="110" customWidth="1"/>
    <col min="6405" max="6405" width="1.7109375" style="110" customWidth="1"/>
    <col min="6406" max="6408" width="6.7109375" style="110" customWidth="1"/>
    <col min="6409" max="6409" width="1.7109375" style="110" customWidth="1"/>
    <col min="6410" max="6412" width="6.7109375" style="110" customWidth="1"/>
    <col min="6413" max="6413" width="1.7109375" style="110" customWidth="1"/>
    <col min="6414" max="6416" width="6.7109375" style="110" customWidth="1"/>
    <col min="6417" max="6417" width="1.7109375" style="110" customWidth="1"/>
    <col min="6418" max="6420" width="6.7109375" style="110" customWidth="1"/>
    <col min="6421" max="6421" width="1.7109375" style="110" customWidth="1"/>
    <col min="6422" max="6424" width="6.7109375" style="110" customWidth="1"/>
    <col min="6425" max="6425" width="1.7109375" style="110" customWidth="1"/>
    <col min="6426" max="6426" width="6.5703125" style="110" customWidth="1"/>
    <col min="6427" max="6428" width="6.7109375" style="110" customWidth="1"/>
    <col min="6429" max="6656" width="11.42578125" style="110"/>
    <col min="6657" max="6657" width="19.42578125" style="110" customWidth="1"/>
    <col min="6658" max="6658" width="8.42578125" style="110" customWidth="1"/>
    <col min="6659" max="6659" width="8.140625" style="110" customWidth="1"/>
    <col min="6660" max="6660" width="7.5703125" style="110" customWidth="1"/>
    <col min="6661" max="6661" width="1.7109375" style="110" customWidth="1"/>
    <col min="6662" max="6664" width="6.7109375" style="110" customWidth="1"/>
    <col min="6665" max="6665" width="1.7109375" style="110" customWidth="1"/>
    <col min="6666" max="6668" width="6.7109375" style="110" customWidth="1"/>
    <col min="6669" max="6669" width="1.7109375" style="110" customWidth="1"/>
    <col min="6670" max="6672" width="6.7109375" style="110" customWidth="1"/>
    <col min="6673" max="6673" width="1.7109375" style="110" customWidth="1"/>
    <col min="6674" max="6676" width="6.7109375" style="110" customWidth="1"/>
    <col min="6677" max="6677" width="1.7109375" style="110" customWidth="1"/>
    <col min="6678" max="6680" width="6.7109375" style="110" customWidth="1"/>
    <col min="6681" max="6681" width="1.7109375" style="110" customWidth="1"/>
    <col min="6682" max="6682" width="6.5703125" style="110" customWidth="1"/>
    <col min="6683" max="6684" width="6.7109375" style="110" customWidth="1"/>
    <col min="6685" max="6912" width="11.42578125" style="110"/>
    <col min="6913" max="6913" width="19.42578125" style="110" customWidth="1"/>
    <col min="6914" max="6914" width="8.42578125" style="110" customWidth="1"/>
    <col min="6915" max="6915" width="8.140625" style="110" customWidth="1"/>
    <col min="6916" max="6916" width="7.5703125" style="110" customWidth="1"/>
    <col min="6917" max="6917" width="1.7109375" style="110" customWidth="1"/>
    <col min="6918" max="6920" width="6.7109375" style="110" customWidth="1"/>
    <col min="6921" max="6921" width="1.7109375" style="110" customWidth="1"/>
    <col min="6922" max="6924" width="6.7109375" style="110" customWidth="1"/>
    <col min="6925" max="6925" width="1.7109375" style="110" customWidth="1"/>
    <col min="6926" max="6928" width="6.7109375" style="110" customWidth="1"/>
    <col min="6929" max="6929" width="1.7109375" style="110" customWidth="1"/>
    <col min="6930" max="6932" width="6.7109375" style="110" customWidth="1"/>
    <col min="6933" max="6933" width="1.7109375" style="110" customWidth="1"/>
    <col min="6934" max="6936" width="6.7109375" style="110" customWidth="1"/>
    <col min="6937" max="6937" width="1.7109375" style="110" customWidth="1"/>
    <col min="6938" max="6938" width="6.5703125" style="110" customWidth="1"/>
    <col min="6939" max="6940" width="6.7109375" style="110" customWidth="1"/>
    <col min="6941" max="7168" width="11.42578125" style="110"/>
    <col min="7169" max="7169" width="19.42578125" style="110" customWidth="1"/>
    <col min="7170" max="7170" width="8.42578125" style="110" customWidth="1"/>
    <col min="7171" max="7171" width="8.140625" style="110" customWidth="1"/>
    <col min="7172" max="7172" width="7.5703125" style="110" customWidth="1"/>
    <col min="7173" max="7173" width="1.7109375" style="110" customWidth="1"/>
    <col min="7174" max="7176" width="6.7109375" style="110" customWidth="1"/>
    <col min="7177" max="7177" width="1.7109375" style="110" customWidth="1"/>
    <col min="7178" max="7180" width="6.7109375" style="110" customWidth="1"/>
    <col min="7181" max="7181" width="1.7109375" style="110" customWidth="1"/>
    <col min="7182" max="7184" width="6.7109375" style="110" customWidth="1"/>
    <col min="7185" max="7185" width="1.7109375" style="110" customWidth="1"/>
    <col min="7186" max="7188" width="6.7109375" style="110" customWidth="1"/>
    <col min="7189" max="7189" width="1.7109375" style="110" customWidth="1"/>
    <col min="7190" max="7192" width="6.7109375" style="110" customWidth="1"/>
    <col min="7193" max="7193" width="1.7109375" style="110" customWidth="1"/>
    <col min="7194" max="7194" width="6.5703125" style="110" customWidth="1"/>
    <col min="7195" max="7196" width="6.7109375" style="110" customWidth="1"/>
    <col min="7197" max="7424" width="11.42578125" style="110"/>
    <col min="7425" max="7425" width="19.42578125" style="110" customWidth="1"/>
    <col min="7426" max="7426" width="8.42578125" style="110" customWidth="1"/>
    <col min="7427" max="7427" width="8.140625" style="110" customWidth="1"/>
    <col min="7428" max="7428" width="7.5703125" style="110" customWidth="1"/>
    <col min="7429" max="7429" width="1.7109375" style="110" customWidth="1"/>
    <col min="7430" max="7432" width="6.7109375" style="110" customWidth="1"/>
    <col min="7433" max="7433" width="1.7109375" style="110" customWidth="1"/>
    <col min="7434" max="7436" width="6.7109375" style="110" customWidth="1"/>
    <col min="7437" max="7437" width="1.7109375" style="110" customWidth="1"/>
    <col min="7438" max="7440" width="6.7109375" style="110" customWidth="1"/>
    <col min="7441" max="7441" width="1.7109375" style="110" customWidth="1"/>
    <col min="7442" max="7444" width="6.7109375" style="110" customWidth="1"/>
    <col min="7445" max="7445" width="1.7109375" style="110" customWidth="1"/>
    <col min="7446" max="7448" width="6.7109375" style="110" customWidth="1"/>
    <col min="7449" max="7449" width="1.7109375" style="110" customWidth="1"/>
    <col min="7450" max="7450" width="6.5703125" style="110" customWidth="1"/>
    <col min="7451" max="7452" width="6.7109375" style="110" customWidth="1"/>
    <col min="7453" max="7680" width="11.42578125" style="110"/>
    <col min="7681" max="7681" width="19.42578125" style="110" customWidth="1"/>
    <col min="7682" max="7682" width="8.42578125" style="110" customWidth="1"/>
    <col min="7683" max="7683" width="8.140625" style="110" customWidth="1"/>
    <col min="7684" max="7684" width="7.5703125" style="110" customWidth="1"/>
    <col min="7685" max="7685" width="1.7109375" style="110" customWidth="1"/>
    <col min="7686" max="7688" width="6.7109375" style="110" customWidth="1"/>
    <col min="7689" max="7689" width="1.7109375" style="110" customWidth="1"/>
    <col min="7690" max="7692" width="6.7109375" style="110" customWidth="1"/>
    <col min="7693" max="7693" width="1.7109375" style="110" customWidth="1"/>
    <col min="7694" max="7696" width="6.7109375" style="110" customWidth="1"/>
    <col min="7697" max="7697" width="1.7109375" style="110" customWidth="1"/>
    <col min="7698" max="7700" width="6.7109375" style="110" customWidth="1"/>
    <col min="7701" max="7701" width="1.7109375" style="110" customWidth="1"/>
    <col min="7702" max="7704" width="6.7109375" style="110" customWidth="1"/>
    <col min="7705" max="7705" width="1.7109375" style="110" customWidth="1"/>
    <col min="7706" max="7706" width="6.5703125" style="110" customWidth="1"/>
    <col min="7707" max="7708" width="6.7109375" style="110" customWidth="1"/>
    <col min="7709" max="7936" width="11.42578125" style="110"/>
    <col min="7937" max="7937" width="19.42578125" style="110" customWidth="1"/>
    <col min="7938" max="7938" width="8.42578125" style="110" customWidth="1"/>
    <col min="7939" max="7939" width="8.140625" style="110" customWidth="1"/>
    <col min="7940" max="7940" width="7.5703125" style="110" customWidth="1"/>
    <col min="7941" max="7941" width="1.7109375" style="110" customWidth="1"/>
    <col min="7942" max="7944" width="6.7109375" style="110" customWidth="1"/>
    <col min="7945" max="7945" width="1.7109375" style="110" customWidth="1"/>
    <col min="7946" max="7948" width="6.7109375" style="110" customWidth="1"/>
    <col min="7949" max="7949" width="1.7109375" style="110" customWidth="1"/>
    <col min="7950" max="7952" width="6.7109375" style="110" customWidth="1"/>
    <col min="7953" max="7953" width="1.7109375" style="110" customWidth="1"/>
    <col min="7954" max="7956" width="6.7109375" style="110" customWidth="1"/>
    <col min="7957" max="7957" width="1.7109375" style="110" customWidth="1"/>
    <col min="7958" max="7960" width="6.7109375" style="110" customWidth="1"/>
    <col min="7961" max="7961" width="1.7109375" style="110" customWidth="1"/>
    <col min="7962" max="7962" width="6.5703125" style="110" customWidth="1"/>
    <col min="7963" max="7964" width="6.7109375" style="110" customWidth="1"/>
    <col min="7965" max="8192" width="11.42578125" style="110"/>
    <col min="8193" max="8193" width="19.42578125" style="110" customWidth="1"/>
    <col min="8194" max="8194" width="8.42578125" style="110" customWidth="1"/>
    <col min="8195" max="8195" width="8.140625" style="110" customWidth="1"/>
    <col min="8196" max="8196" width="7.5703125" style="110" customWidth="1"/>
    <col min="8197" max="8197" width="1.7109375" style="110" customWidth="1"/>
    <col min="8198" max="8200" width="6.7109375" style="110" customWidth="1"/>
    <col min="8201" max="8201" width="1.7109375" style="110" customWidth="1"/>
    <col min="8202" max="8204" width="6.7109375" style="110" customWidth="1"/>
    <col min="8205" max="8205" width="1.7109375" style="110" customWidth="1"/>
    <col min="8206" max="8208" width="6.7109375" style="110" customWidth="1"/>
    <col min="8209" max="8209" width="1.7109375" style="110" customWidth="1"/>
    <col min="8210" max="8212" width="6.7109375" style="110" customWidth="1"/>
    <col min="8213" max="8213" width="1.7109375" style="110" customWidth="1"/>
    <col min="8214" max="8216" width="6.7109375" style="110" customWidth="1"/>
    <col min="8217" max="8217" width="1.7109375" style="110" customWidth="1"/>
    <col min="8218" max="8218" width="6.5703125" style="110" customWidth="1"/>
    <col min="8219" max="8220" width="6.7109375" style="110" customWidth="1"/>
    <col min="8221" max="8448" width="11.42578125" style="110"/>
    <col min="8449" max="8449" width="19.42578125" style="110" customWidth="1"/>
    <col min="8450" max="8450" width="8.42578125" style="110" customWidth="1"/>
    <col min="8451" max="8451" width="8.140625" style="110" customWidth="1"/>
    <col min="8452" max="8452" width="7.5703125" style="110" customWidth="1"/>
    <col min="8453" max="8453" width="1.7109375" style="110" customWidth="1"/>
    <col min="8454" max="8456" width="6.7109375" style="110" customWidth="1"/>
    <col min="8457" max="8457" width="1.7109375" style="110" customWidth="1"/>
    <col min="8458" max="8460" width="6.7109375" style="110" customWidth="1"/>
    <col min="8461" max="8461" width="1.7109375" style="110" customWidth="1"/>
    <col min="8462" max="8464" width="6.7109375" style="110" customWidth="1"/>
    <col min="8465" max="8465" width="1.7109375" style="110" customWidth="1"/>
    <col min="8466" max="8468" width="6.7109375" style="110" customWidth="1"/>
    <col min="8469" max="8469" width="1.7109375" style="110" customWidth="1"/>
    <col min="8470" max="8472" width="6.7109375" style="110" customWidth="1"/>
    <col min="8473" max="8473" width="1.7109375" style="110" customWidth="1"/>
    <col min="8474" max="8474" width="6.5703125" style="110" customWidth="1"/>
    <col min="8475" max="8476" width="6.7109375" style="110" customWidth="1"/>
    <col min="8477" max="8704" width="11.42578125" style="110"/>
    <col min="8705" max="8705" width="19.42578125" style="110" customWidth="1"/>
    <col min="8706" max="8706" width="8.42578125" style="110" customWidth="1"/>
    <col min="8707" max="8707" width="8.140625" style="110" customWidth="1"/>
    <col min="8708" max="8708" width="7.5703125" style="110" customWidth="1"/>
    <col min="8709" max="8709" width="1.7109375" style="110" customWidth="1"/>
    <col min="8710" max="8712" width="6.7109375" style="110" customWidth="1"/>
    <col min="8713" max="8713" width="1.7109375" style="110" customWidth="1"/>
    <col min="8714" max="8716" width="6.7109375" style="110" customWidth="1"/>
    <col min="8717" max="8717" width="1.7109375" style="110" customWidth="1"/>
    <col min="8718" max="8720" width="6.7109375" style="110" customWidth="1"/>
    <col min="8721" max="8721" width="1.7109375" style="110" customWidth="1"/>
    <col min="8722" max="8724" width="6.7109375" style="110" customWidth="1"/>
    <col min="8725" max="8725" width="1.7109375" style="110" customWidth="1"/>
    <col min="8726" max="8728" width="6.7109375" style="110" customWidth="1"/>
    <col min="8729" max="8729" width="1.7109375" style="110" customWidth="1"/>
    <col min="8730" max="8730" width="6.5703125" style="110" customWidth="1"/>
    <col min="8731" max="8732" width="6.7109375" style="110" customWidth="1"/>
    <col min="8733" max="8960" width="11.42578125" style="110"/>
    <col min="8961" max="8961" width="19.42578125" style="110" customWidth="1"/>
    <col min="8962" max="8962" width="8.42578125" style="110" customWidth="1"/>
    <col min="8963" max="8963" width="8.140625" style="110" customWidth="1"/>
    <col min="8964" max="8964" width="7.5703125" style="110" customWidth="1"/>
    <col min="8965" max="8965" width="1.7109375" style="110" customWidth="1"/>
    <col min="8966" max="8968" width="6.7109375" style="110" customWidth="1"/>
    <col min="8969" max="8969" width="1.7109375" style="110" customWidth="1"/>
    <col min="8970" max="8972" width="6.7109375" style="110" customWidth="1"/>
    <col min="8973" max="8973" width="1.7109375" style="110" customWidth="1"/>
    <col min="8974" max="8976" width="6.7109375" style="110" customWidth="1"/>
    <col min="8977" max="8977" width="1.7109375" style="110" customWidth="1"/>
    <col min="8978" max="8980" width="6.7109375" style="110" customWidth="1"/>
    <col min="8981" max="8981" width="1.7109375" style="110" customWidth="1"/>
    <col min="8982" max="8984" width="6.7109375" style="110" customWidth="1"/>
    <col min="8985" max="8985" width="1.7109375" style="110" customWidth="1"/>
    <col min="8986" max="8986" width="6.5703125" style="110" customWidth="1"/>
    <col min="8987" max="8988" width="6.7109375" style="110" customWidth="1"/>
    <col min="8989" max="9216" width="11.42578125" style="110"/>
    <col min="9217" max="9217" width="19.42578125" style="110" customWidth="1"/>
    <col min="9218" max="9218" width="8.42578125" style="110" customWidth="1"/>
    <col min="9219" max="9219" width="8.140625" style="110" customWidth="1"/>
    <col min="9220" max="9220" width="7.5703125" style="110" customWidth="1"/>
    <col min="9221" max="9221" width="1.7109375" style="110" customWidth="1"/>
    <col min="9222" max="9224" width="6.7109375" style="110" customWidth="1"/>
    <col min="9225" max="9225" width="1.7109375" style="110" customWidth="1"/>
    <col min="9226" max="9228" width="6.7109375" style="110" customWidth="1"/>
    <col min="9229" max="9229" width="1.7109375" style="110" customWidth="1"/>
    <col min="9230" max="9232" width="6.7109375" style="110" customWidth="1"/>
    <col min="9233" max="9233" width="1.7109375" style="110" customWidth="1"/>
    <col min="9234" max="9236" width="6.7109375" style="110" customWidth="1"/>
    <col min="9237" max="9237" width="1.7109375" style="110" customWidth="1"/>
    <col min="9238" max="9240" width="6.7109375" style="110" customWidth="1"/>
    <col min="9241" max="9241" width="1.7109375" style="110" customWidth="1"/>
    <col min="9242" max="9242" width="6.5703125" style="110" customWidth="1"/>
    <col min="9243" max="9244" width="6.7109375" style="110" customWidth="1"/>
    <col min="9245" max="9472" width="11.42578125" style="110"/>
    <col min="9473" max="9473" width="19.42578125" style="110" customWidth="1"/>
    <col min="9474" max="9474" width="8.42578125" style="110" customWidth="1"/>
    <col min="9475" max="9475" width="8.140625" style="110" customWidth="1"/>
    <col min="9476" max="9476" width="7.5703125" style="110" customWidth="1"/>
    <col min="9477" max="9477" width="1.7109375" style="110" customWidth="1"/>
    <col min="9478" max="9480" width="6.7109375" style="110" customWidth="1"/>
    <col min="9481" max="9481" width="1.7109375" style="110" customWidth="1"/>
    <col min="9482" max="9484" width="6.7109375" style="110" customWidth="1"/>
    <col min="9485" max="9485" width="1.7109375" style="110" customWidth="1"/>
    <col min="9486" max="9488" width="6.7109375" style="110" customWidth="1"/>
    <col min="9489" max="9489" width="1.7109375" style="110" customWidth="1"/>
    <col min="9490" max="9492" width="6.7109375" style="110" customWidth="1"/>
    <col min="9493" max="9493" width="1.7109375" style="110" customWidth="1"/>
    <col min="9494" max="9496" width="6.7109375" style="110" customWidth="1"/>
    <col min="9497" max="9497" width="1.7109375" style="110" customWidth="1"/>
    <col min="9498" max="9498" width="6.5703125" style="110" customWidth="1"/>
    <col min="9499" max="9500" width="6.7109375" style="110" customWidth="1"/>
    <col min="9501" max="9728" width="11.42578125" style="110"/>
    <col min="9729" max="9729" width="19.42578125" style="110" customWidth="1"/>
    <col min="9730" max="9730" width="8.42578125" style="110" customWidth="1"/>
    <col min="9731" max="9731" width="8.140625" style="110" customWidth="1"/>
    <col min="9732" max="9732" width="7.5703125" style="110" customWidth="1"/>
    <col min="9733" max="9733" width="1.7109375" style="110" customWidth="1"/>
    <col min="9734" max="9736" width="6.7109375" style="110" customWidth="1"/>
    <col min="9737" max="9737" width="1.7109375" style="110" customWidth="1"/>
    <col min="9738" max="9740" width="6.7109375" style="110" customWidth="1"/>
    <col min="9741" max="9741" width="1.7109375" style="110" customWidth="1"/>
    <col min="9742" max="9744" width="6.7109375" style="110" customWidth="1"/>
    <col min="9745" max="9745" width="1.7109375" style="110" customWidth="1"/>
    <col min="9746" max="9748" width="6.7109375" style="110" customWidth="1"/>
    <col min="9749" max="9749" width="1.7109375" style="110" customWidth="1"/>
    <col min="9750" max="9752" width="6.7109375" style="110" customWidth="1"/>
    <col min="9753" max="9753" width="1.7109375" style="110" customWidth="1"/>
    <col min="9754" max="9754" width="6.5703125" style="110" customWidth="1"/>
    <col min="9755" max="9756" width="6.7109375" style="110" customWidth="1"/>
    <col min="9757" max="9984" width="11.42578125" style="110"/>
    <col min="9985" max="9985" width="19.42578125" style="110" customWidth="1"/>
    <col min="9986" max="9986" width="8.42578125" style="110" customWidth="1"/>
    <col min="9987" max="9987" width="8.140625" style="110" customWidth="1"/>
    <col min="9988" max="9988" width="7.5703125" style="110" customWidth="1"/>
    <col min="9989" max="9989" width="1.7109375" style="110" customWidth="1"/>
    <col min="9990" max="9992" width="6.7109375" style="110" customWidth="1"/>
    <col min="9993" max="9993" width="1.7109375" style="110" customWidth="1"/>
    <col min="9994" max="9996" width="6.7109375" style="110" customWidth="1"/>
    <col min="9997" max="9997" width="1.7109375" style="110" customWidth="1"/>
    <col min="9998" max="10000" width="6.7109375" style="110" customWidth="1"/>
    <col min="10001" max="10001" width="1.7109375" style="110" customWidth="1"/>
    <col min="10002" max="10004" width="6.7109375" style="110" customWidth="1"/>
    <col min="10005" max="10005" width="1.7109375" style="110" customWidth="1"/>
    <col min="10006" max="10008" width="6.7109375" style="110" customWidth="1"/>
    <col min="10009" max="10009" width="1.7109375" style="110" customWidth="1"/>
    <col min="10010" max="10010" width="6.5703125" style="110" customWidth="1"/>
    <col min="10011" max="10012" width="6.7109375" style="110" customWidth="1"/>
    <col min="10013" max="10240" width="11.42578125" style="110"/>
    <col min="10241" max="10241" width="19.42578125" style="110" customWidth="1"/>
    <col min="10242" max="10242" width="8.42578125" style="110" customWidth="1"/>
    <col min="10243" max="10243" width="8.140625" style="110" customWidth="1"/>
    <col min="10244" max="10244" width="7.5703125" style="110" customWidth="1"/>
    <col min="10245" max="10245" width="1.7109375" style="110" customWidth="1"/>
    <col min="10246" max="10248" width="6.7109375" style="110" customWidth="1"/>
    <col min="10249" max="10249" width="1.7109375" style="110" customWidth="1"/>
    <col min="10250" max="10252" width="6.7109375" style="110" customWidth="1"/>
    <col min="10253" max="10253" width="1.7109375" style="110" customWidth="1"/>
    <col min="10254" max="10256" width="6.7109375" style="110" customWidth="1"/>
    <col min="10257" max="10257" width="1.7109375" style="110" customWidth="1"/>
    <col min="10258" max="10260" width="6.7109375" style="110" customWidth="1"/>
    <col min="10261" max="10261" width="1.7109375" style="110" customWidth="1"/>
    <col min="10262" max="10264" width="6.7109375" style="110" customWidth="1"/>
    <col min="10265" max="10265" width="1.7109375" style="110" customWidth="1"/>
    <col min="10266" max="10266" width="6.5703125" style="110" customWidth="1"/>
    <col min="10267" max="10268" width="6.7109375" style="110" customWidth="1"/>
    <col min="10269" max="10496" width="11.42578125" style="110"/>
    <col min="10497" max="10497" width="19.42578125" style="110" customWidth="1"/>
    <col min="10498" max="10498" width="8.42578125" style="110" customWidth="1"/>
    <col min="10499" max="10499" width="8.140625" style="110" customWidth="1"/>
    <col min="10500" max="10500" width="7.5703125" style="110" customWidth="1"/>
    <col min="10501" max="10501" width="1.7109375" style="110" customWidth="1"/>
    <col min="10502" max="10504" width="6.7109375" style="110" customWidth="1"/>
    <col min="10505" max="10505" width="1.7109375" style="110" customWidth="1"/>
    <col min="10506" max="10508" width="6.7109375" style="110" customWidth="1"/>
    <col min="10509" max="10509" width="1.7109375" style="110" customWidth="1"/>
    <col min="10510" max="10512" width="6.7109375" style="110" customWidth="1"/>
    <col min="10513" max="10513" width="1.7109375" style="110" customWidth="1"/>
    <col min="10514" max="10516" width="6.7109375" style="110" customWidth="1"/>
    <col min="10517" max="10517" width="1.7109375" style="110" customWidth="1"/>
    <col min="10518" max="10520" width="6.7109375" style="110" customWidth="1"/>
    <col min="10521" max="10521" width="1.7109375" style="110" customWidth="1"/>
    <col min="10522" max="10522" width="6.5703125" style="110" customWidth="1"/>
    <col min="10523" max="10524" width="6.7109375" style="110" customWidth="1"/>
    <col min="10525" max="10752" width="11.42578125" style="110"/>
    <col min="10753" max="10753" width="19.42578125" style="110" customWidth="1"/>
    <col min="10754" max="10754" width="8.42578125" style="110" customWidth="1"/>
    <col min="10755" max="10755" width="8.140625" style="110" customWidth="1"/>
    <col min="10756" max="10756" width="7.5703125" style="110" customWidth="1"/>
    <col min="10757" max="10757" width="1.7109375" style="110" customWidth="1"/>
    <col min="10758" max="10760" width="6.7109375" style="110" customWidth="1"/>
    <col min="10761" max="10761" width="1.7109375" style="110" customWidth="1"/>
    <col min="10762" max="10764" width="6.7109375" style="110" customWidth="1"/>
    <col min="10765" max="10765" width="1.7109375" style="110" customWidth="1"/>
    <col min="10766" max="10768" width="6.7109375" style="110" customWidth="1"/>
    <col min="10769" max="10769" width="1.7109375" style="110" customWidth="1"/>
    <col min="10770" max="10772" width="6.7109375" style="110" customWidth="1"/>
    <col min="10773" max="10773" width="1.7109375" style="110" customWidth="1"/>
    <col min="10774" max="10776" width="6.7109375" style="110" customWidth="1"/>
    <col min="10777" max="10777" width="1.7109375" style="110" customWidth="1"/>
    <col min="10778" max="10778" width="6.5703125" style="110" customWidth="1"/>
    <col min="10779" max="10780" width="6.7109375" style="110" customWidth="1"/>
    <col min="10781" max="11008" width="11.42578125" style="110"/>
    <col min="11009" max="11009" width="19.42578125" style="110" customWidth="1"/>
    <col min="11010" max="11010" width="8.42578125" style="110" customWidth="1"/>
    <col min="11011" max="11011" width="8.140625" style="110" customWidth="1"/>
    <col min="11012" max="11012" width="7.5703125" style="110" customWidth="1"/>
    <col min="11013" max="11013" width="1.7109375" style="110" customWidth="1"/>
    <col min="11014" max="11016" width="6.7109375" style="110" customWidth="1"/>
    <col min="11017" max="11017" width="1.7109375" style="110" customWidth="1"/>
    <col min="11018" max="11020" width="6.7109375" style="110" customWidth="1"/>
    <col min="11021" max="11021" width="1.7109375" style="110" customWidth="1"/>
    <col min="11022" max="11024" width="6.7109375" style="110" customWidth="1"/>
    <col min="11025" max="11025" width="1.7109375" style="110" customWidth="1"/>
    <col min="11026" max="11028" width="6.7109375" style="110" customWidth="1"/>
    <col min="11029" max="11029" width="1.7109375" style="110" customWidth="1"/>
    <col min="11030" max="11032" width="6.7109375" style="110" customWidth="1"/>
    <col min="11033" max="11033" width="1.7109375" style="110" customWidth="1"/>
    <col min="11034" max="11034" width="6.5703125" style="110" customWidth="1"/>
    <col min="11035" max="11036" width="6.7109375" style="110" customWidth="1"/>
    <col min="11037" max="11264" width="11.42578125" style="110"/>
    <col min="11265" max="11265" width="19.42578125" style="110" customWidth="1"/>
    <col min="11266" max="11266" width="8.42578125" style="110" customWidth="1"/>
    <col min="11267" max="11267" width="8.140625" style="110" customWidth="1"/>
    <col min="11268" max="11268" width="7.5703125" style="110" customWidth="1"/>
    <col min="11269" max="11269" width="1.7109375" style="110" customWidth="1"/>
    <col min="11270" max="11272" width="6.7109375" style="110" customWidth="1"/>
    <col min="11273" max="11273" width="1.7109375" style="110" customWidth="1"/>
    <col min="11274" max="11276" width="6.7109375" style="110" customWidth="1"/>
    <col min="11277" max="11277" width="1.7109375" style="110" customWidth="1"/>
    <col min="11278" max="11280" width="6.7109375" style="110" customWidth="1"/>
    <col min="11281" max="11281" width="1.7109375" style="110" customWidth="1"/>
    <col min="11282" max="11284" width="6.7109375" style="110" customWidth="1"/>
    <col min="11285" max="11285" width="1.7109375" style="110" customWidth="1"/>
    <col min="11286" max="11288" width="6.7109375" style="110" customWidth="1"/>
    <col min="11289" max="11289" width="1.7109375" style="110" customWidth="1"/>
    <col min="11290" max="11290" width="6.5703125" style="110" customWidth="1"/>
    <col min="11291" max="11292" width="6.7109375" style="110" customWidth="1"/>
    <col min="11293" max="11520" width="11.42578125" style="110"/>
    <col min="11521" max="11521" width="19.42578125" style="110" customWidth="1"/>
    <col min="11522" max="11522" width="8.42578125" style="110" customWidth="1"/>
    <col min="11523" max="11523" width="8.140625" style="110" customWidth="1"/>
    <col min="11524" max="11524" width="7.5703125" style="110" customWidth="1"/>
    <col min="11525" max="11525" width="1.7109375" style="110" customWidth="1"/>
    <col min="11526" max="11528" width="6.7109375" style="110" customWidth="1"/>
    <col min="11529" max="11529" width="1.7109375" style="110" customWidth="1"/>
    <col min="11530" max="11532" width="6.7109375" style="110" customWidth="1"/>
    <col min="11533" max="11533" width="1.7109375" style="110" customWidth="1"/>
    <col min="11534" max="11536" width="6.7109375" style="110" customWidth="1"/>
    <col min="11537" max="11537" width="1.7109375" style="110" customWidth="1"/>
    <col min="11538" max="11540" width="6.7109375" style="110" customWidth="1"/>
    <col min="11541" max="11541" width="1.7109375" style="110" customWidth="1"/>
    <col min="11542" max="11544" width="6.7109375" style="110" customWidth="1"/>
    <col min="11545" max="11545" width="1.7109375" style="110" customWidth="1"/>
    <col min="11546" max="11546" width="6.5703125" style="110" customWidth="1"/>
    <col min="11547" max="11548" width="6.7109375" style="110" customWidth="1"/>
    <col min="11549" max="11776" width="11.42578125" style="110"/>
    <col min="11777" max="11777" width="19.42578125" style="110" customWidth="1"/>
    <col min="11778" max="11778" width="8.42578125" style="110" customWidth="1"/>
    <col min="11779" max="11779" width="8.140625" style="110" customWidth="1"/>
    <col min="11780" max="11780" width="7.5703125" style="110" customWidth="1"/>
    <col min="11781" max="11781" width="1.7109375" style="110" customWidth="1"/>
    <col min="11782" max="11784" width="6.7109375" style="110" customWidth="1"/>
    <col min="11785" max="11785" width="1.7109375" style="110" customWidth="1"/>
    <col min="11786" max="11788" width="6.7109375" style="110" customWidth="1"/>
    <col min="11789" max="11789" width="1.7109375" style="110" customWidth="1"/>
    <col min="11790" max="11792" width="6.7109375" style="110" customWidth="1"/>
    <col min="11793" max="11793" width="1.7109375" style="110" customWidth="1"/>
    <col min="11794" max="11796" width="6.7109375" style="110" customWidth="1"/>
    <col min="11797" max="11797" width="1.7109375" style="110" customWidth="1"/>
    <col min="11798" max="11800" width="6.7109375" style="110" customWidth="1"/>
    <col min="11801" max="11801" width="1.7109375" style="110" customWidth="1"/>
    <col min="11802" max="11802" width="6.5703125" style="110" customWidth="1"/>
    <col min="11803" max="11804" width="6.7109375" style="110" customWidth="1"/>
    <col min="11805" max="12032" width="11.42578125" style="110"/>
    <col min="12033" max="12033" width="19.42578125" style="110" customWidth="1"/>
    <col min="12034" max="12034" width="8.42578125" style="110" customWidth="1"/>
    <col min="12035" max="12035" width="8.140625" style="110" customWidth="1"/>
    <col min="12036" max="12036" width="7.5703125" style="110" customWidth="1"/>
    <col min="12037" max="12037" width="1.7109375" style="110" customWidth="1"/>
    <col min="12038" max="12040" width="6.7109375" style="110" customWidth="1"/>
    <col min="12041" max="12041" width="1.7109375" style="110" customWidth="1"/>
    <col min="12042" max="12044" width="6.7109375" style="110" customWidth="1"/>
    <col min="12045" max="12045" width="1.7109375" style="110" customWidth="1"/>
    <col min="12046" max="12048" width="6.7109375" style="110" customWidth="1"/>
    <col min="12049" max="12049" width="1.7109375" style="110" customWidth="1"/>
    <col min="12050" max="12052" width="6.7109375" style="110" customWidth="1"/>
    <col min="12053" max="12053" width="1.7109375" style="110" customWidth="1"/>
    <col min="12054" max="12056" width="6.7109375" style="110" customWidth="1"/>
    <col min="12057" max="12057" width="1.7109375" style="110" customWidth="1"/>
    <col min="12058" max="12058" width="6.5703125" style="110" customWidth="1"/>
    <col min="12059" max="12060" width="6.7109375" style="110" customWidth="1"/>
    <col min="12061" max="12288" width="11.42578125" style="110"/>
    <col min="12289" max="12289" width="19.42578125" style="110" customWidth="1"/>
    <col min="12290" max="12290" width="8.42578125" style="110" customWidth="1"/>
    <col min="12291" max="12291" width="8.140625" style="110" customWidth="1"/>
    <col min="12292" max="12292" width="7.5703125" style="110" customWidth="1"/>
    <col min="12293" max="12293" width="1.7109375" style="110" customWidth="1"/>
    <col min="12294" max="12296" width="6.7109375" style="110" customWidth="1"/>
    <col min="12297" max="12297" width="1.7109375" style="110" customWidth="1"/>
    <col min="12298" max="12300" width="6.7109375" style="110" customWidth="1"/>
    <col min="12301" max="12301" width="1.7109375" style="110" customWidth="1"/>
    <col min="12302" max="12304" width="6.7109375" style="110" customWidth="1"/>
    <col min="12305" max="12305" width="1.7109375" style="110" customWidth="1"/>
    <col min="12306" max="12308" width="6.7109375" style="110" customWidth="1"/>
    <col min="12309" max="12309" width="1.7109375" style="110" customWidth="1"/>
    <col min="12310" max="12312" width="6.7109375" style="110" customWidth="1"/>
    <col min="12313" max="12313" width="1.7109375" style="110" customWidth="1"/>
    <col min="12314" max="12314" width="6.5703125" style="110" customWidth="1"/>
    <col min="12315" max="12316" width="6.7109375" style="110" customWidth="1"/>
    <col min="12317" max="12544" width="11.42578125" style="110"/>
    <col min="12545" max="12545" width="19.42578125" style="110" customWidth="1"/>
    <col min="12546" max="12546" width="8.42578125" style="110" customWidth="1"/>
    <col min="12547" max="12547" width="8.140625" style="110" customWidth="1"/>
    <col min="12548" max="12548" width="7.5703125" style="110" customWidth="1"/>
    <col min="12549" max="12549" width="1.7109375" style="110" customWidth="1"/>
    <col min="12550" max="12552" width="6.7109375" style="110" customWidth="1"/>
    <col min="12553" max="12553" width="1.7109375" style="110" customWidth="1"/>
    <col min="12554" max="12556" width="6.7109375" style="110" customWidth="1"/>
    <col min="12557" max="12557" width="1.7109375" style="110" customWidth="1"/>
    <col min="12558" max="12560" width="6.7109375" style="110" customWidth="1"/>
    <col min="12561" max="12561" width="1.7109375" style="110" customWidth="1"/>
    <col min="12562" max="12564" width="6.7109375" style="110" customWidth="1"/>
    <col min="12565" max="12565" width="1.7109375" style="110" customWidth="1"/>
    <col min="12566" max="12568" width="6.7109375" style="110" customWidth="1"/>
    <col min="12569" max="12569" width="1.7109375" style="110" customWidth="1"/>
    <col min="12570" max="12570" width="6.5703125" style="110" customWidth="1"/>
    <col min="12571" max="12572" width="6.7109375" style="110" customWidth="1"/>
    <col min="12573" max="12800" width="11.42578125" style="110"/>
    <col min="12801" max="12801" width="19.42578125" style="110" customWidth="1"/>
    <col min="12802" max="12802" width="8.42578125" style="110" customWidth="1"/>
    <col min="12803" max="12803" width="8.140625" style="110" customWidth="1"/>
    <col min="12804" max="12804" width="7.5703125" style="110" customWidth="1"/>
    <col min="12805" max="12805" width="1.7109375" style="110" customWidth="1"/>
    <col min="12806" max="12808" width="6.7109375" style="110" customWidth="1"/>
    <col min="12809" max="12809" width="1.7109375" style="110" customWidth="1"/>
    <col min="12810" max="12812" width="6.7109375" style="110" customWidth="1"/>
    <col min="12813" max="12813" width="1.7109375" style="110" customWidth="1"/>
    <col min="12814" max="12816" width="6.7109375" style="110" customWidth="1"/>
    <col min="12817" max="12817" width="1.7109375" style="110" customWidth="1"/>
    <col min="12818" max="12820" width="6.7109375" style="110" customWidth="1"/>
    <col min="12821" max="12821" width="1.7109375" style="110" customWidth="1"/>
    <col min="12822" max="12824" width="6.7109375" style="110" customWidth="1"/>
    <col min="12825" max="12825" width="1.7109375" style="110" customWidth="1"/>
    <col min="12826" max="12826" width="6.5703125" style="110" customWidth="1"/>
    <col min="12827" max="12828" width="6.7109375" style="110" customWidth="1"/>
    <col min="12829" max="13056" width="11.42578125" style="110"/>
    <col min="13057" max="13057" width="19.42578125" style="110" customWidth="1"/>
    <col min="13058" max="13058" width="8.42578125" style="110" customWidth="1"/>
    <col min="13059" max="13059" width="8.140625" style="110" customWidth="1"/>
    <col min="13060" max="13060" width="7.5703125" style="110" customWidth="1"/>
    <col min="13061" max="13061" width="1.7109375" style="110" customWidth="1"/>
    <col min="13062" max="13064" width="6.7109375" style="110" customWidth="1"/>
    <col min="13065" max="13065" width="1.7109375" style="110" customWidth="1"/>
    <col min="13066" max="13068" width="6.7109375" style="110" customWidth="1"/>
    <col min="13069" max="13069" width="1.7109375" style="110" customWidth="1"/>
    <col min="13070" max="13072" width="6.7109375" style="110" customWidth="1"/>
    <col min="13073" max="13073" width="1.7109375" style="110" customWidth="1"/>
    <col min="13074" max="13076" width="6.7109375" style="110" customWidth="1"/>
    <col min="13077" max="13077" width="1.7109375" style="110" customWidth="1"/>
    <col min="13078" max="13080" width="6.7109375" style="110" customWidth="1"/>
    <col min="13081" max="13081" width="1.7109375" style="110" customWidth="1"/>
    <col min="13082" max="13082" width="6.5703125" style="110" customWidth="1"/>
    <col min="13083" max="13084" width="6.7109375" style="110" customWidth="1"/>
    <col min="13085" max="13312" width="11.42578125" style="110"/>
    <col min="13313" max="13313" width="19.42578125" style="110" customWidth="1"/>
    <col min="13314" max="13314" width="8.42578125" style="110" customWidth="1"/>
    <col min="13315" max="13315" width="8.140625" style="110" customWidth="1"/>
    <col min="13316" max="13316" width="7.5703125" style="110" customWidth="1"/>
    <col min="13317" max="13317" width="1.7109375" style="110" customWidth="1"/>
    <col min="13318" max="13320" width="6.7109375" style="110" customWidth="1"/>
    <col min="13321" max="13321" width="1.7109375" style="110" customWidth="1"/>
    <col min="13322" max="13324" width="6.7109375" style="110" customWidth="1"/>
    <col min="13325" max="13325" width="1.7109375" style="110" customWidth="1"/>
    <col min="13326" max="13328" width="6.7109375" style="110" customWidth="1"/>
    <col min="13329" max="13329" width="1.7109375" style="110" customWidth="1"/>
    <col min="13330" max="13332" width="6.7109375" style="110" customWidth="1"/>
    <col min="13333" max="13333" width="1.7109375" style="110" customWidth="1"/>
    <col min="13334" max="13336" width="6.7109375" style="110" customWidth="1"/>
    <col min="13337" max="13337" width="1.7109375" style="110" customWidth="1"/>
    <col min="13338" max="13338" width="6.5703125" style="110" customWidth="1"/>
    <col min="13339" max="13340" width="6.7109375" style="110" customWidth="1"/>
    <col min="13341" max="13568" width="11.42578125" style="110"/>
    <col min="13569" max="13569" width="19.42578125" style="110" customWidth="1"/>
    <col min="13570" max="13570" width="8.42578125" style="110" customWidth="1"/>
    <col min="13571" max="13571" width="8.140625" style="110" customWidth="1"/>
    <col min="13572" max="13572" width="7.5703125" style="110" customWidth="1"/>
    <col min="13573" max="13573" width="1.7109375" style="110" customWidth="1"/>
    <col min="13574" max="13576" width="6.7109375" style="110" customWidth="1"/>
    <col min="13577" max="13577" width="1.7109375" style="110" customWidth="1"/>
    <col min="13578" max="13580" width="6.7109375" style="110" customWidth="1"/>
    <col min="13581" max="13581" width="1.7109375" style="110" customWidth="1"/>
    <col min="13582" max="13584" width="6.7109375" style="110" customWidth="1"/>
    <col min="13585" max="13585" width="1.7109375" style="110" customWidth="1"/>
    <col min="13586" max="13588" width="6.7109375" style="110" customWidth="1"/>
    <col min="13589" max="13589" width="1.7109375" style="110" customWidth="1"/>
    <col min="13590" max="13592" width="6.7109375" style="110" customWidth="1"/>
    <col min="13593" max="13593" width="1.7109375" style="110" customWidth="1"/>
    <col min="13594" max="13594" width="6.5703125" style="110" customWidth="1"/>
    <col min="13595" max="13596" width="6.7109375" style="110" customWidth="1"/>
    <col min="13597" max="13824" width="11.42578125" style="110"/>
    <col min="13825" max="13825" width="19.42578125" style="110" customWidth="1"/>
    <col min="13826" max="13826" width="8.42578125" style="110" customWidth="1"/>
    <col min="13827" max="13827" width="8.140625" style="110" customWidth="1"/>
    <col min="13828" max="13828" width="7.5703125" style="110" customWidth="1"/>
    <col min="13829" max="13829" width="1.7109375" style="110" customWidth="1"/>
    <col min="13830" max="13832" width="6.7109375" style="110" customWidth="1"/>
    <col min="13833" max="13833" width="1.7109375" style="110" customWidth="1"/>
    <col min="13834" max="13836" width="6.7109375" style="110" customWidth="1"/>
    <col min="13837" max="13837" width="1.7109375" style="110" customWidth="1"/>
    <col min="13838" max="13840" width="6.7109375" style="110" customWidth="1"/>
    <col min="13841" max="13841" width="1.7109375" style="110" customWidth="1"/>
    <col min="13842" max="13844" width="6.7109375" style="110" customWidth="1"/>
    <col min="13845" max="13845" width="1.7109375" style="110" customWidth="1"/>
    <col min="13846" max="13848" width="6.7109375" style="110" customWidth="1"/>
    <col min="13849" max="13849" width="1.7109375" style="110" customWidth="1"/>
    <col min="13850" max="13850" width="6.5703125" style="110" customWidth="1"/>
    <col min="13851" max="13852" width="6.7109375" style="110" customWidth="1"/>
    <col min="13853" max="14080" width="11.42578125" style="110"/>
    <col min="14081" max="14081" width="19.42578125" style="110" customWidth="1"/>
    <col min="14082" max="14082" width="8.42578125" style="110" customWidth="1"/>
    <col min="14083" max="14083" width="8.140625" style="110" customWidth="1"/>
    <col min="14084" max="14084" width="7.5703125" style="110" customWidth="1"/>
    <col min="14085" max="14085" width="1.7109375" style="110" customWidth="1"/>
    <col min="14086" max="14088" width="6.7109375" style="110" customWidth="1"/>
    <col min="14089" max="14089" width="1.7109375" style="110" customWidth="1"/>
    <col min="14090" max="14092" width="6.7109375" style="110" customWidth="1"/>
    <col min="14093" max="14093" width="1.7109375" style="110" customWidth="1"/>
    <col min="14094" max="14096" width="6.7109375" style="110" customWidth="1"/>
    <col min="14097" max="14097" width="1.7109375" style="110" customWidth="1"/>
    <col min="14098" max="14100" width="6.7109375" style="110" customWidth="1"/>
    <col min="14101" max="14101" width="1.7109375" style="110" customWidth="1"/>
    <col min="14102" max="14104" width="6.7109375" style="110" customWidth="1"/>
    <col min="14105" max="14105" width="1.7109375" style="110" customWidth="1"/>
    <col min="14106" max="14106" width="6.5703125" style="110" customWidth="1"/>
    <col min="14107" max="14108" width="6.7109375" style="110" customWidth="1"/>
    <col min="14109" max="14336" width="11.42578125" style="110"/>
    <col min="14337" max="14337" width="19.42578125" style="110" customWidth="1"/>
    <col min="14338" max="14338" width="8.42578125" style="110" customWidth="1"/>
    <col min="14339" max="14339" width="8.140625" style="110" customWidth="1"/>
    <col min="14340" max="14340" width="7.5703125" style="110" customWidth="1"/>
    <col min="14341" max="14341" width="1.7109375" style="110" customWidth="1"/>
    <col min="14342" max="14344" width="6.7109375" style="110" customWidth="1"/>
    <col min="14345" max="14345" width="1.7109375" style="110" customWidth="1"/>
    <col min="14346" max="14348" width="6.7109375" style="110" customWidth="1"/>
    <col min="14349" max="14349" width="1.7109375" style="110" customWidth="1"/>
    <col min="14350" max="14352" width="6.7109375" style="110" customWidth="1"/>
    <col min="14353" max="14353" width="1.7109375" style="110" customWidth="1"/>
    <col min="14354" max="14356" width="6.7109375" style="110" customWidth="1"/>
    <col min="14357" max="14357" width="1.7109375" style="110" customWidth="1"/>
    <col min="14358" max="14360" width="6.7109375" style="110" customWidth="1"/>
    <col min="14361" max="14361" width="1.7109375" style="110" customWidth="1"/>
    <col min="14362" max="14362" width="6.5703125" style="110" customWidth="1"/>
    <col min="14363" max="14364" width="6.7109375" style="110" customWidth="1"/>
    <col min="14365" max="14592" width="11.42578125" style="110"/>
    <col min="14593" max="14593" width="19.42578125" style="110" customWidth="1"/>
    <col min="14594" max="14594" width="8.42578125" style="110" customWidth="1"/>
    <col min="14595" max="14595" width="8.140625" style="110" customWidth="1"/>
    <col min="14596" max="14596" width="7.5703125" style="110" customWidth="1"/>
    <col min="14597" max="14597" width="1.7109375" style="110" customWidth="1"/>
    <col min="14598" max="14600" width="6.7109375" style="110" customWidth="1"/>
    <col min="14601" max="14601" width="1.7109375" style="110" customWidth="1"/>
    <col min="14602" max="14604" width="6.7109375" style="110" customWidth="1"/>
    <col min="14605" max="14605" width="1.7109375" style="110" customWidth="1"/>
    <col min="14606" max="14608" width="6.7109375" style="110" customWidth="1"/>
    <col min="14609" max="14609" width="1.7109375" style="110" customWidth="1"/>
    <col min="14610" max="14612" width="6.7109375" style="110" customWidth="1"/>
    <col min="14613" max="14613" width="1.7109375" style="110" customWidth="1"/>
    <col min="14614" max="14616" width="6.7109375" style="110" customWidth="1"/>
    <col min="14617" max="14617" width="1.7109375" style="110" customWidth="1"/>
    <col min="14618" max="14618" width="6.5703125" style="110" customWidth="1"/>
    <col min="14619" max="14620" width="6.7109375" style="110" customWidth="1"/>
    <col min="14621" max="14848" width="11.42578125" style="110"/>
    <col min="14849" max="14849" width="19.42578125" style="110" customWidth="1"/>
    <col min="14850" max="14850" width="8.42578125" style="110" customWidth="1"/>
    <col min="14851" max="14851" width="8.140625" style="110" customWidth="1"/>
    <col min="14852" max="14852" width="7.5703125" style="110" customWidth="1"/>
    <col min="14853" max="14853" width="1.7109375" style="110" customWidth="1"/>
    <col min="14854" max="14856" width="6.7109375" style="110" customWidth="1"/>
    <col min="14857" max="14857" width="1.7109375" style="110" customWidth="1"/>
    <col min="14858" max="14860" width="6.7109375" style="110" customWidth="1"/>
    <col min="14861" max="14861" width="1.7109375" style="110" customWidth="1"/>
    <col min="14862" max="14864" width="6.7109375" style="110" customWidth="1"/>
    <col min="14865" max="14865" width="1.7109375" style="110" customWidth="1"/>
    <col min="14866" max="14868" width="6.7109375" style="110" customWidth="1"/>
    <col min="14869" max="14869" width="1.7109375" style="110" customWidth="1"/>
    <col min="14870" max="14872" width="6.7109375" style="110" customWidth="1"/>
    <col min="14873" max="14873" width="1.7109375" style="110" customWidth="1"/>
    <col min="14874" max="14874" width="6.5703125" style="110" customWidth="1"/>
    <col min="14875" max="14876" width="6.7109375" style="110" customWidth="1"/>
    <col min="14877" max="15104" width="11.42578125" style="110"/>
    <col min="15105" max="15105" width="19.42578125" style="110" customWidth="1"/>
    <col min="15106" max="15106" width="8.42578125" style="110" customWidth="1"/>
    <col min="15107" max="15107" width="8.140625" style="110" customWidth="1"/>
    <col min="15108" max="15108" width="7.5703125" style="110" customWidth="1"/>
    <col min="15109" max="15109" width="1.7109375" style="110" customWidth="1"/>
    <col min="15110" max="15112" width="6.7109375" style="110" customWidth="1"/>
    <col min="15113" max="15113" width="1.7109375" style="110" customWidth="1"/>
    <col min="15114" max="15116" width="6.7109375" style="110" customWidth="1"/>
    <col min="15117" max="15117" width="1.7109375" style="110" customWidth="1"/>
    <col min="15118" max="15120" width="6.7109375" style="110" customWidth="1"/>
    <col min="15121" max="15121" width="1.7109375" style="110" customWidth="1"/>
    <col min="15122" max="15124" width="6.7109375" style="110" customWidth="1"/>
    <col min="15125" max="15125" width="1.7109375" style="110" customWidth="1"/>
    <col min="15126" max="15128" width="6.7109375" style="110" customWidth="1"/>
    <col min="15129" max="15129" width="1.7109375" style="110" customWidth="1"/>
    <col min="15130" max="15130" width="6.5703125" style="110" customWidth="1"/>
    <col min="15131" max="15132" width="6.7109375" style="110" customWidth="1"/>
    <col min="15133" max="15360" width="11.42578125" style="110"/>
    <col min="15361" max="15361" width="19.42578125" style="110" customWidth="1"/>
    <col min="15362" max="15362" width="8.42578125" style="110" customWidth="1"/>
    <col min="15363" max="15363" width="8.140625" style="110" customWidth="1"/>
    <col min="15364" max="15364" width="7.5703125" style="110" customWidth="1"/>
    <col min="15365" max="15365" width="1.7109375" style="110" customWidth="1"/>
    <col min="15366" max="15368" width="6.7109375" style="110" customWidth="1"/>
    <col min="15369" max="15369" width="1.7109375" style="110" customWidth="1"/>
    <col min="15370" max="15372" width="6.7109375" style="110" customWidth="1"/>
    <col min="15373" max="15373" width="1.7109375" style="110" customWidth="1"/>
    <col min="15374" max="15376" width="6.7109375" style="110" customWidth="1"/>
    <col min="15377" max="15377" width="1.7109375" style="110" customWidth="1"/>
    <col min="15378" max="15380" width="6.7109375" style="110" customWidth="1"/>
    <col min="15381" max="15381" width="1.7109375" style="110" customWidth="1"/>
    <col min="15382" max="15384" width="6.7109375" style="110" customWidth="1"/>
    <col min="15385" max="15385" width="1.7109375" style="110" customWidth="1"/>
    <col min="15386" max="15386" width="6.5703125" style="110" customWidth="1"/>
    <col min="15387" max="15388" width="6.7109375" style="110" customWidth="1"/>
    <col min="15389" max="15616" width="11.42578125" style="110"/>
    <col min="15617" max="15617" width="19.42578125" style="110" customWidth="1"/>
    <col min="15618" max="15618" width="8.42578125" style="110" customWidth="1"/>
    <col min="15619" max="15619" width="8.140625" style="110" customWidth="1"/>
    <col min="15620" max="15620" width="7.5703125" style="110" customWidth="1"/>
    <col min="15621" max="15621" width="1.7109375" style="110" customWidth="1"/>
    <col min="15622" max="15624" width="6.7109375" style="110" customWidth="1"/>
    <col min="15625" max="15625" width="1.7109375" style="110" customWidth="1"/>
    <col min="15626" max="15628" width="6.7109375" style="110" customWidth="1"/>
    <col min="15629" max="15629" width="1.7109375" style="110" customWidth="1"/>
    <col min="15630" max="15632" width="6.7109375" style="110" customWidth="1"/>
    <col min="15633" max="15633" width="1.7109375" style="110" customWidth="1"/>
    <col min="15634" max="15636" width="6.7109375" style="110" customWidth="1"/>
    <col min="15637" max="15637" width="1.7109375" style="110" customWidth="1"/>
    <col min="15638" max="15640" width="6.7109375" style="110" customWidth="1"/>
    <col min="15641" max="15641" width="1.7109375" style="110" customWidth="1"/>
    <col min="15642" max="15642" width="6.5703125" style="110" customWidth="1"/>
    <col min="15643" max="15644" width="6.7109375" style="110" customWidth="1"/>
    <col min="15645" max="15872" width="11.42578125" style="110"/>
    <col min="15873" max="15873" width="19.42578125" style="110" customWidth="1"/>
    <col min="15874" max="15874" width="8.42578125" style="110" customWidth="1"/>
    <col min="15875" max="15875" width="8.140625" style="110" customWidth="1"/>
    <col min="15876" max="15876" width="7.5703125" style="110" customWidth="1"/>
    <col min="15877" max="15877" width="1.7109375" style="110" customWidth="1"/>
    <col min="15878" max="15880" width="6.7109375" style="110" customWidth="1"/>
    <col min="15881" max="15881" width="1.7109375" style="110" customWidth="1"/>
    <col min="15882" max="15884" width="6.7109375" style="110" customWidth="1"/>
    <col min="15885" max="15885" width="1.7109375" style="110" customWidth="1"/>
    <col min="15886" max="15888" width="6.7109375" style="110" customWidth="1"/>
    <col min="15889" max="15889" width="1.7109375" style="110" customWidth="1"/>
    <col min="15890" max="15892" width="6.7109375" style="110" customWidth="1"/>
    <col min="15893" max="15893" width="1.7109375" style="110" customWidth="1"/>
    <col min="15894" max="15896" width="6.7109375" style="110" customWidth="1"/>
    <col min="15897" max="15897" width="1.7109375" style="110" customWidth="1"/>
    <col min="15898" max="15898" width="6.5703125" style="110" customWidth="1"/>
    <col min="15899" max="15900" width="6.7109375" style="110" customWidth="1"/>
    <col min="15901" max="16128" width="11.42578125" style="110"/>
    <col min="16129" max="16129" width="19.42578125" style="110" customWidth="1"/>
    <col min="16130" max="16130" width="8.42578125" style="110" customWidth="1"/>
    <col min="16131" max="16131" width="8.140625" style="110" customWidth="1"/>
    <col min="16132" max="16132" width="7.5703125" style="110" customWidth="1"/>
    <col min="16133" max="16133" width="1.7109375" style="110" customWidth="1"/>
    <col min="16134" max="16136" width="6.7109375" style="110" customWidth="1"/>
    <col min="16137" max="16137" width="1.7109375" style="110" customWidth="1"/>
    <col min="16138" max="16140" width="6.7109375" style="110" customWidth="1"/>
    <col min="16141" max="16141" width="1.7109375" style="110" customWidth="1"/>
    <col min="16142" max="16144" width="6.7109375" style="110" customWidth="1"/>
    <col min="16145" max="16145" width="1.7109375" style="110" customWidth="1"/>
    <col min="16146" max="16148" width="6.7109375" style="110" customWidth="1"/>
    <col min="16149" max="16149" width="1.7109375" style="110" customWidth="1"/>
    <col min="16150" max="16152" width="6.7109375" style="110" customWidth="1"/>
    <col min="16153" max="16153" width="1.7109375" style="110" customWidth="1"/>
    <col min="16154" max="16154" width="6.5703125" style="110" customWidth="1"/>
    <col min="16155" max="16156" width="6.7109375" style="110" customWidth="1"/>
    <col min="16157" max="16384" width="11.42578125" style="110"/>
  </cols>
  <sheetData>
    <row r="1" spans="1:33" s="166" customFormat="1" ht="15" customHeight="1" x14ac:dyDescent="0.2">
      <c r="A1" s="308" t="s">
        <v>315</v>
      </c>
      <c r="B1" s="308"/>
      <c r="C1" s="308"/>
      <c r="D1" s="308"/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174"/>
      <c r="AD1" s="174"/>
      <c r="AE1" s="286" t="s">
        <v>362</v>
      </c>
      <c r="AF1" s="286"/>
      <c r="AG1" s="174"/>
    </row>
    <row r="2" spans="1:33" s="166" customFormat="1" ht="15" customHeight="1" x14ac:dyDescent="0.2">
      <c r="A2" s="307" t="s">
        <v>354</v>
      </c>
      <c r="B2" s="307"/>
      <c r="C2" s="307"/>
      <c r="D2" s="307"/>
      <c r="E2" s="307"/>
      <c r="F2" s="307"/>
      <c r="G2" s="307"/>
      <c r="H2" s="307"/>
      <c r="I2" s="307"/>
      <c r="J2" s="307"/>
      <c r="K2" s="307"/>
      <c r="L2" s="307"/>
      <c r="M2" s="307"/>
      <c r="N2" s="307"/>
      <c r="O2" s="307"/>
      <c r="P2" s="307"/>
      <c r="Q2" s="307"/>
      <c r="R2" s="307"/>
      <c r="S2" s="307"/>
      <c r="T2" s="307"/>
      <c r="U2" s="307"/>
      <c r="V2" s="307"/>
      <c r="W2" s="307"/>
      <c r="X2" s="307"/>
      <c r="Y2" s="307"/>
      <c r="Z2" s="307"/>
      <c r="AA2" s="307"/>
      <c r="AB2" s="307"/>
      <c r="AC2" s="174"/>
      <c r="AD2" s="174"/>
      <c r="AE2" s="286"/>
      <c r="AF2" s="286"/>
      <c r="AG2" s="174"/>
    </row>
    <row r="3" spans="1:33" s="166" customFormat="1" ht="15" customHeight="1" x14ac:dyDescent="0.2">
      <c r="A3" s="308" t="s">
        <v>257</v>
      </c>
      <c r="B3" s="308"/>
      <c r="C3" s="308"/>
      <c r="D3" s="308"/>
      <c r="E3" s="308"/>
      <c r="F3" s="308"/>
      <c r="G3" s="308"/>
      <c r="H3" s="308"/>
      <c r="I3" s="308"/>
      <c r="J3" s="308"/>
      <c r="K3" s="308"/>
      <c r="L3" s="308"/>
      <c r="M3" s="308"/>
      <c r="N3" s="308"/>
      <c r="O3" s="308"/>
      <c r="P3" s="308"/>
      <c r="Q3" s="308"/>
      <c r="R3" s="308"/>
      <c r="S3" s="308"/>
      <c r="T3" s="308"/>
      <c r="U3" s="308"/>
      <c r="V3" s="308"/>
      <c r="W3" s="308"/>
      <c r="X3" s="308"/>
      <c r="Y3" s="308"/>
      <c r="Z3" s="308"/>
      <c r="AA3" s="308"/>
      <c r="AB3" s="308"/>
      <c r="AC3" s="174"/>
      <c r="AD3" s="174"/>
      <c r="AE3" s="174"/>
      <c r="AF3" s="174"/>
      <c r="AG3" s="174"/>
    </row>
    <row r="4" spans="1:33" s="166" customFormat="1" ht="15" customHeight="1" x14ac:dyDescent="0.2">
      <c r="A4" s="307" t="s">
        <v>258</v>
      </c>
      <c r="B4" s="307"/>
      <c r="C4" s="307"/>
      <c r="D4" s="307"/>
      <c r="E4" s="307"/>
      <c r="F4" s="307"/>
      <c r="G4" s="307"/>
      <c r="H4" s="307"/>
      <c r="I4" s="307"/>
      <c r="J4" s="307"/>
      <c r="K4" s="307"/>
      <c r="L4" s="307"/>
      <c r="M4" s="307"/>
      <c r="N4" s="307"/>
      <c r="O4" s="307"/>
      <c r="P4" s="307"/>
      <c r="Q4" s="307"/>
      <c r="R4" s="307"/>
      <c r="S4" s="307"/>
      <c r="T4" s="307"/>
      <c r="U4" s="307"/>
      <c r="V4" s="307"/>
      <c r="W4" s="307"/>
      <c r="X4" s="307"/>
      <c r="Y4" s="307"/>
      <c r="Z4" s="307"/>
      <c r="AA4" s="307"/>
      <c r="AB4" s="307"/>
      <c r="AC4" s="174"/>
      <c r="AD4" s="174"/>
      <c r="AE4" s="174"/>
      <c r="AF4" s="174"/>
      <c r="AG4" s="174"/>
    </row>
    <row r="5" spans="1:33" s="166" customFormat="1" ht="15" customHeight="1" x14ac:dyDescent="0.2">
      <c r="A5" s="307" t="s">
        <v>259</v>
      </c>
      <c r="B5" s="307"/>
      <c r="C5" s="307"/>
      <c r="D5" s="307"/>
      <c r="E5" s="307"/>
      <c r="F5" s="307"/>
      <c r="G5" s="307"/>
      <c r="H5" s="307"/>
      <c r="I5" s="307"/>
      <c r="J5" s="307"/>
      <c r="K5" s="307"/>
      <c r="L5" s="307"/>
      <c r="M5" s="307"/>
      <c r="N5" s="307"/>
      <c r="O5" s="307"/>
      <c r="P5" s="307"/>
      <c r="Q5" s="307"/>
      <c r="R5" s="307"/>
      <c r="S5" s="307"/>
      <c r="T5" s="307"/>
      <c r="U5" s="307"/>
      <c r="V5" s="307"/>
      <c r="W5" s="307"/>
      <c r="X5" s="307"/>
      <c r="Y5" s="307"/>
      <c r="Z5" s="307"/>
      <c r="AA5" s="307"/>
      <c r="AB5" s="307"/>
      <c r="AC5" s="174"/>
      <c r="AD5" s="174"/>
      <c r="AE5" s="174"/>
      <c r="AF5" s="174"/>
      <c r="AG5" s="174"/>
    </row>
    <row r="6" spans="1:33" s="166" customFormat="1" ht="15" customHeight="1" thickBot="1" x14ac:dyDescent="0.25">
      <c r="A6" s="122"/>
      <c r="B6" s="137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137"/>
      <c r="Y6" s="137"/>
      <c r="Z6" s="137"/>
      <c r="AA6" s="137"/>
      <c r="AB6" s="137"/>
      <c r="AC6" s="174"/>
      <c r="AD6" s="174"/>
      <c r="AE6" s="174"/>
      <c r="AF6" s="174"/>
      <c r="AG6" s="174"/>
    </row>
    <row r="7" spans="1:33" s="174" customFormat="1" ht="15" customHeight="1" x14ac:dyDescent="0.2">
      <c r="A7" s="305" t="s">
        <v>567</v>
      </c>
      <c r="B7" s="302" t="s">
        <v>19</v>
      </c>
      <c r="C7" s="302"/>
      <c r="D7" s="302"/>
      <c r="E7" s="111"/>
      <c r="F7" s="302" t="s">
        <v>116</v>
      </c>
      <c r="G7" s="302"/>
      <c r="H7" s="302"/>
      <c r="I7" s="111"/>
      <c r="J7" s="302" t="s">
        <v>117</v>
      </c>
      <c r="K7" s="302"/>
      <c r="L7" s="302"/>
      <c r="M7" s="111"/>
      <c r="N7" s="302" t="s">
        <v>118</v>
      </c>
      <c r="O7" s="302"/>
      <c r="P7" s="302"/>
      <c r="Q7" s="111"/>
      <c r="R7" s="302" t="s">
        <v>119</v>
      </c>
      <c r="S7" s="302"/>
      <c r="T7" s="302"/>
      <c r="U7" s="111"/>
      <c r="V7" s="302" t="s">
        <v>120</v>
      </c>
      <c r="W7" s="302"/>
      <c r="X7" s="302"/>
      <c r="Y7" s="111"/>
      <c r="Z7" s="302" t="s">
        <v>121</v>
      </c>
      <c r="AA7" s="302"/>
      <c r="AB7" s="302"/>
    </row>
    <row r="8" spans="1:33" s="174" customFormat="1" ht="15" customHeight="1" thickBot="1" x14ac:dyDescent="0.25">
      <c r="A8" s="306"/>
      <c r="B8" s="112" t="s">
        <v>70</v>
      </c>
      <c r="C8" s="112" t="s">
        <v>71</v>
      </c>
      <c r="D8" s="112" t="s">
        <v>72</v>
      </c>
      <c r="E8" s="113"/>
      <c r="F8" s="112" t="s">
        <v>70</v>
      </c>
      <c r="G8" s="112" t="s">
        <v>71</v>
      </c>
      <c r="H8" s="112" t="s">
        <v>72</v>
      </c>
      <c r="I8" s="113"/>
      <c r="J8" s="112" t="s">
        <v>70</v>
      </c>
      <c r="K8" s="112" t="s">
        <v>71</v>
      </c>
      <c r="L8" s="112" t="s">
        <v>72</v>
      </c>
      <c r="M8" s="113"/>
      <c r="N8" s="112" t="s">
        <v>70</v>
      </c>
      <c r="O8" s="112" t="s">
        <v>71</v>
      </c>
      <c r="P8" s="112" t="s">
        <v>72</v>
      </c>
      <c r="Q8" s="113"/>
      <c r="R8" s="112" t="s">
        <v>70</v>
      </c>
      <c r="S8" s="112" t="s">
        <v>71</v>
      </c>
      <c r="T8" s="112" t="s">
        <v>72</v>
      </c>
      <c r="U8" s="113"/>
      <c r="V8" s="112" t="s">
        <v>70</v>
      </c>
      <c r="W8" s="112" t="s">
        <v>71</v>
      </c>
      <c r="X8" s="112" t="s">
        <v>72</v>
      </c>
      <c r="Y8" s="113"/>
      <c r="Z8" s="112" t="s">
        <v>70</v>
      </c>
      <c r="AA8" s="112" t="s">
        <v>71</v>
      </c>
      <c r="AB8" s="112" t="s">
        <v>72</v>
      </c>
    </row>
    <row r="9" spans="1:33" s="126" customFormat="1" ht="15" customHeight="1" x14ac:dyDescent="0.25">
      <c r="A9" s="178"/>
      <c r="B9" s="115"/>
      <c r="C9" s="115"/>
      <c r="D9" s="115"/>
      <c r="E9" s="116"/>
      <c r="F9" s="115"/>
      <c r="G9" s="115"/>
      <c r="H9" s="115"/>
      <c r="I9" s="116"/>
      <c r="J9" s="115"/>
      <c r="K9" s="115"/>
      <c r="L9" s="115"/>
      <c r="M9" s="116"/>
      <c r="N9" s="115"/>
      <c r="O9" s="115"/>
      <c r="P9" s="115"/>
      <c r="Q9" s="116"/>
      <c r="R9" s="115"/>
      <c r="S9" s="115"/>
      <c r="T9" s="115"/>
      <c r="U9" s="116"/>
      <c r="V9" s="115"/>
      <c r="W9" s="115"/>
      <c r="X9" s="115"/>
      <c r="Y9" s="116"/>
      <c r="Z9" s="115"/>
      <c r="AA9" s="115"/>
      <c r="AB9" s="115"/>
      <c r="AC9" s="110"/>
      <c r="AD9" s="110"/>
      <c r="AE9" s="110"/>
      <c r="AF9" s="110"/>
      <c r="AG9" s="110"/>
    </row>
    <row r="10" spans="1:33" s="126" customFormat="1" ht="15" customHeight="1" x14ac:dyDescent="0.25">
      <c r="A10" s="301" t="s">
        <v>570</v>
      </c>
      <c r="B10" s="301" t="s">
        <v>76</v>
      </c>
      <c r="C10" s="301"/>
      <c r="D10" s="301"/>
      <c r="E10" s="301"/>
      <c r="F10" s="301"/>
      <c r="G10" s="301"/>
      <c r="H10" s="301"/>
      <c r="I10" s="301"/>
      <c r="J10" s="301"/>
      <c r="K10" s="301"/>
      <c r="L10" s="301"/>
      <c r="M10" s="301"/>
      <c r="N10" s="301"/>
      <c r="O10" s="301"/>
      <c r="P10" s="301"/>
      <c r="Q10" s="301"/>
      <c r="R10" s="301"/>
      <c r="S10" s="301"/>
      <c r="T10" s="301"/>
      <c r="U10" s="301"/>
      <c r="V10" s="301"/>
      <c r="W10" s="301"/>
      <c r="X10" s="301"/>
      <c r="Y10" s="301"/>
      <c r="Z10" s="301"/>
      <c r="AA10" s="301"/>
      <c r="AB10" s="301"/>
      <c r="AC10" s="110"/>
      <c r="AD10" s="110"/>
      <c r="AE10" s="110"/>
      <c r="AF10" s="110"/>
      <c r="AG10" s="110"/>
    </row>
    <row r="11" spans="1:33" s="126" customFormat="1" ht="15" customHeight="1" x14ac:dyDescent="0.25">
      <c r="A11" s="114"/>
      <c r="B11" s="115"/>
      <c r="C11" s="115"/>
      <c r="D11" s="115"/>
      <c r="E11" s="115"/>
      <c r="F11" s="115"/>
      <c r="G11" s="115"/>
      <c r="H11" s="115"/>
      <c r="I11" s="115"/>
      <c r="J11" s="115"/>
      <c r="K11" s="115"/>
      <c r="L11" s="115"/>
      <c r="M11" s="115"/>
      <c r="N11" s="115"/>
      <c r="O11" s="115"/>
      <c r="P11" s="115"/>
      <c r="Q11" s="115"/>
      <c r="R11" s="115"/>
      <c r="S11" s="115"/>
      <c r="T11" s="115"/>
      <c r="U11" s="115"/>
      <c r="V11" s="115"/>
      <c r="W11" s="115"/>
      <c r="X11" s="115"/>
      <c r="Y11" s="115"/>
      <c r="Z11" s="115"/>
      <c r="AA11" s="115"/>
      <c r="AB11" s="115"/>
      <c r="AC11" s="110"/>
      <c r="AD11" s="110"/>
      <c r="AE11" s="110"/>
      <c r="AF11" s="110"/>
      <c r="AG11" s="110"/>
    </row>
    <row r="12" spans="1:33" s="126" customFormat="1" ht="15" customHeight="1" x14ac:dyDescent="0.25">
      <c r="A12" s="138" t="s">
        <v>19</v>
      </c>
      <c r="B12" s="155">
        <f t="shared" ref="B12:D13" si="0">+B18+B24</f>
        <v>53140</v>
      </c>
      <c r="C12" s="155">
        <f t="shared" si="0"/>
        <v>24576</v>
      </c>
      <c r="D12" s="155">
        <f t="shared" si="0"/>
        <v>28564</v>
      </c>
      <c r="E12" s="155"/>
      <c r="F12" s="155">
        <f t="shared" ref="F12:H14" si="1">+F18+F24</f>
        <v>10800</v>
      </c>
      <c r="G12" s="155">
        <f t="shared" si="1"/>
        <v>5266</v>
      </c>
      <c r="H12" s="155">
        <f t="shared" si="1"/>
        <v>5534</v>
      </c>
      <c r="I12" s="155"/>
      <c r="J12" s="155">
        <f t="shared" ref="J12:L14" si="2">+J18+J24</f>
        <v>8374</v>
      </c>
      <c r="K12" s="155">
        <f t="shared" si="2"/>
        <v>3981</v>
      </c>
      <c r="L12" s="155">
        <f t="shared" si="2"/>
        <v>4393</v>
      </c>
      <c r="M12" s="155"/>
      <c r="N12" s="155">
        <f t="shared" ref="N12:P14" si="3">+N18+N24</f>
        <v>8359</v>
      </c>
      <c r="O12" s="155">
        <f t="shared" si="3"/>
        <v>3903</v>
      </c>
      <c r="P12" s="155">
        <f t="shared" si="3"/>
        <v>4456</v>
      </c>
      <c r="Q12" s="155"/>
      <c r="R12" s="155">
        <f t="shared" ref="R12:T14" si="4">+R18+R24</f>
        <v>8705</v>
      </c>
      <c r="S12" s="155">
        <f t="shared" si="4"/>
        <v>3943</v>
      </c>
      <c r="T12" s="155">
        <f t="shared" si="4"/>
        <v>4762</v>
      </c>
      <c r="U12" s="155"/>
      <c r="V12" s="155">
        <f t="shared" ref="V12:X14" si="5">+V18+V24</f>
        <v>8299</v>
      </c>
      <c r="W12" s="155">
        <f t="shared" si="5"/>
        <v>3644</v>
      </c>
      <c r="X12" s="155">
        <f t="shared" si="5"/>
        <v>4655</v>
      </c>
      <c r="Y12" s="155"/>
      <c r="Z12" s="155">
        <f t="shared" ref="Z12:AB14" si="6">+Z18+Z24</f>
        <v>8603</v>
      </c>
      <c r="AA12" s="155">
        <f t="shared" si="6"/>
        <v>3839</v>
      </c>
      <c r="AB12" s="155">
        <f t="shared" si="6"/>
        <v>4764</v>
      </c>
      <c r="AC12" s="110"/>
      <c r="AD12" s="110"/>
      <c r="AE12" s="110"/>
      <c r="AF12" s="110"/>
      <c r="AG12" s="110"/>
    </row>
    <row r="13" spans="1:33" s="126" customFormat="1" ht="15" customHeight="1" x14ac:dyDescent="0.25">
      <c r="A13" s="118" t="s">
        <v>73</v>
      </c>
      <c r="B13" s="117">
        <f t="shared" si="0"/>
        <v>51170</v>
      </c>
      <c r="C13" s="117">
        <f t="shared" si="0"/>
        <v>23350</v>
      </c>
      <c r="D13" s="117">
        <f t="shared" si="0"/>
        <v>27820</v>
      </c>
      <c r="E13" s="117"/>
      <c r="F13" s="117">
        <f t="shared" si="1"/>
        <v>10524</v>
      </c>
      <c r="G13" s="117">
        <f t="shared" si="1"/>
        <v>5080</v>
      </c>
      <c r="H13" s="117">
        <f t="shared" si="1"/>
        <v>5444</v>
      </c>
      <c r="I13" s="117"/>
      <c r="J13" s="117">
        <f t="shared" si="2"/>
        <v>8081</v>
      </c>
      <c r="K13" s="117">
        <f t="shared" si="2"/>
        <v>3795</v>
      </c>
      <c r="L13" s="117">
        <f t="shared" si="2"/>
        <v>4286</v>
      </c>
      <c r="M13" s="117"/>
      <c r="N13" s="117">
        <f t="shared" si="3"/>
        <v>8102</v>
      </c>
      <c r="O13" s="117">
        <f t="shared" si="3"/>
        <v>3725</v>
      </c>
      <c r="P13" s="117">
        <f t="shared" si="3"/>
        <v>4377</v>
      </c>
      <c r="Q13" s="117"/>
      <c r="R13" s="117">
        <f t="shared" si="4"/>
        <v>8331</v>
      </c>
      <c r="S13" s="117">
        <f t="shared" si="4"/>
        <v>3721</v>
      </c>
      <c r="T13" s="117">
        <f t="shared" si="4"/>
        <v>4610</v>
      </c>
      <c r="U13" s="117"/>
      <c r="V13" s="117">
        <f t="shared" si="5"/>
        <v>7935</v>
      </c>
      <c r="W13" s="117">
        <f t="shared" si="5"/>
        <v>3426</v>
      </c>
      <c r="X13" s="117">
        <f t="shared" si="5"/>
        <v>4509</v>
      </c>
      <c r="Y13" s="117"/>
      <c r="Z13" s="117">
        <f t="shared" si="6"/>
        <v>8197</v>
      </c>
      <c r="AA13" s="117">
        <f t="shared" si="6"/>
        <v>3603</v>
      </c>
      <c r="AB13" s="117">
        <f t="shared" si="6"/>
        <v>4594</v>
      </c>
      <c r="AC13" s="110"/>
      <c r="AD13" s="110"/>
      <c r="AE13" s="110"/>
      <c r="AF13" s="110"/>
      <c r="AG13" s="110"/>
    </row>
    <row r="14" spans="1:33" s="126" customFormat="1" ht="15" customHeight="1" x14ac:dyDescent="0.25">
      <c r="A14" s="118" t="s">
        <v>74</v>
      </c>
      <c r="B14" s="117">
        <f>+B20+B26</f>
        <v>392</v>
      </c>
      <c r="C14" s="117">
        <f>+C20+C26</f>
        <v>228</v>
      </c>
      <c r="D14" s="117">
        <f>+D20+D26</f>
        <v>164</v>
      </c>
      <c r="E14" s="117"/>
      <c r="F14" s="117">
        <f t="shared" si="1"/>
        <v>90</v>
      </c>
      <c r="G14" s="117">
        <f t="shared" si="1"/>
        <v>55</v>
      </c>
      <c r="H14" s="117">
        <f t="shared" si="1"/>
        <v>35</v>
      </c>
      <c r="I14" s="117"/>
      <c r="J14" s="117">
        <f t="shared" si="2"/>
        <v>86</v>
      </c>
      <c r="K14" s="117">
        <f t="shared" si="2"/>
        <v>46</v>
      </c>
      <c r="L14" s="117">
        <f t="shared" si="2"/>
        <v>40</v>
      </c>
      <c r="M14" s="117"/>
      <c r="N14" s="117">
        <f t="shared" si="3"/>
        <v>39</v>
      </c>
      <c r="O14" s="117">
        <f t="shared" si="3"/>
        <v>25</v>
      </c>
      <c r="P14" s="117">
        <f t="shared" si="3"/>
        <v>14</v>
      </c>
      <c r="Q14" s="117"/>
      <c r="R14" s="117">
        <f t="shared" si="4"/>
        <v>68</v>
      </c>
      <c r="S14" s="117">
        <f t="shared" si="4"/>
        <v>35</v>
      </c>
      <c r="T14" s="117">
        <f t="shared" si="4"/>
        <v>33</v>
      </c>
      <c r="U14" s="117"/>
      <c r="V14" s="117">
        <f t="shared" si="5"/>
        <v>58</v>
      </c>
      <c r="W14" s="117">
        <f t="shared" si="5"/>
        <v>36</v>
      </c>
      <c r="X14" s="117">
        <f t="shared" si="5"/>
        <v>22</v>
      </c>
      <c r="Y14" s="117"/>
      <c r="Z14" s="117">
        <f t="shared" si="6"/>
        <v>51</v>
      </c>
      <c r="AA14" s="117">
        <f t="shared" si="6"/>
        <v>31</v>
      </c>
      <c r="AB14" s="117">
        <f t="shared" si="6"/>
        <v>20</v>
      </c>
      <c r="AC14" s="110"/>
      <c r="AD14" s="110"/>
      <c r="AE14" s="110"/>
      <c r="AF14" s="110"/>
      <c r="AG14" s="110"/>
    </row>
    <row r="15" spans="1:33" s="126" customFormat="1" ht="15" customHeight="1" x14ac:dyDescent="0.25">
      <c r="A15" s="118" t="s">
        <v>267</v>
      </c>
      <c r="B15" s="117">
        <f>+B21</f>
        <v>1578</v>
      </c>
      <c r="C15" s="117">
        <f>+C21</f>
        <v>998</v>
      </c>
      <c r="D15" s="117">
        <f>+D21</f>
        <v>580</v>
      </c>
      <c r="E15" s="117"/>
      <c r="F15" s="117">
        <f>+F21</f>
        <v>186</v>
      </c>
      <c r="G15" s="117">
        <f>+G21</f>
        <v>131</v>
      </c>
      <c r="H15" s="117">
        <f>+H21</f>
        <v>55</v>
      </c>
      <c r="I15" s="117"/>
      <c r="J15" s="117">
        <f>+J21</f>
        <v>207</v>
      </c>
      <c r="K15" s="117">
        <f>+K21</f>
        <v>140</v>
      </c>
      <c r="L15" s="117">
        <f>+L21</f>
        <v>67</v>
      </c>
      <c r="M15" s="117"/>
      <c r="N15" s="117">
        <f>+N21</f>
        <v>218</v>
      </c>
      <c r="O15" s="117">
        <f>+O21</f>
        <v>153</v>
      </c>
      <c r="P15" s="117">
        <f>+P21</f>
        <v>65</v>
      </c>
      <c r="Q15" s="117"/>
      <c r="R15" s="117">
        <f>+R21</f>
        <v>306</v>
      </c>
      <c r="S15" s="117">
        <f>+S21</f>
        <v>187</v>
      </c>
      <c r="T15" s="117">
        <f>+T21</f>
        <v>119</v>
      </c>
      <c r="U15" s="117"/>
      <c r="V15" s="117">
        <f>+V21</f>
        <v>306</v>
      </c>
      <c r="W15" s="117">
        <f>+W21</f>
        <v>182</v>
      </c>
      <c r="X15" s="117">
        <f>+X21</f>
        <v>124</v>
      </c>
      <c r="Y15" s="117"/>
      <c r="Z15" s="117">
        <f>+Z21</f>
        <v>355</v>
      </c>
      <c r="AA15" s="117">
        <f>+AA21</f>
        <v>205</v>
      </c>
      <c r="AB15" s="117">
        <f>+AB21</f>
        <v>150</v>
      </c>
      <c r="AC15" s="110"/>
      <c r="AD15" s="110"/>
      <c r="AE15" s="110"/>
      <c r="AF15" s="110"/>
      <c r="AG15" s="110"/>
    </row>
    <row r="16" spans="1:33" s="126" customFormat="1" ht="15" customHeight="1" x14ac:dyDescent="0.25">
      <c r="A16" s="114"/>
      <c r="B16" s="119"/>
      <c r="C16" s="119"/>
      <c r="D16" s="119"/>
      <c r="E16" s="119"/>
      <c r="F16" s="119"/>
      <c r="G16" s="119"/>
      <c r="H16" s="119"/>
      <c r="I16" s="119"/>
      <c r="J16" s="119"/>
      <c r="K16" s="119"/>
      <c r="L16" s="119"/>
      <c r="M16" s="119"/>
      <c r="N16" s="119"/>
      <c r="O16" s="119"/>
      <c r="P16" s="119"/>
      <c r="Q16" s="119"/>
      <c r="R16" s="119"/>
      <c r="S16" s="119"/>
      <c r="T16" s="119"/>
      <c r="U16" s="119"/>
      <c r="V16" s="119"/>
      <c r="W16" s="119"/>
      <c r="X16" s="119"/>
      <c r="Y16" s="119"/>
      <c r="Z16" s="119"/>
      <c r="AA16" s="119"/>
      <c r="AB16" s="119"/>
      <c r="AC16" s="110"/>
      <c r="AD16" s="110"/>
      <c r="AE16" s="110"/>
      <c r="AF16" s="110"/>
      <c r="AG16" s="110"/>
    </row>
    <row r="17" spans="1:33" s="126" customFormat="1" ht="15" customHeight="1" x14ac:dyDescent="0.25">
      <c r="A17" s="138" t="s">
        <v>568</v>
      </c>
      <c r="B17" s="119"/>
      <c r="C17" s="119"/>
      <c r="D17" s="119"/>
      <c r="E17" s="120"/>
      <c r="F17" s="119"/>
      <c r="G17" s="119"/>
      <c r="H17" s="119"/>
      <c r="I17" s="120"/>
      <c r="J17" s="119"/>
      <c r="K17" s="119"/>
      <c r="L17" s="119"/>
      <c r="M17" s="120"/>
      <c r="N17" s="119"/>
      <c r="O17" s="119"/>
      <c r="P17" s="119"/>
      <c r="Q17" s="120"/>
      <c r="R17" s="119"/>
      <c r="S17" s="119"/>
      <c r="T17" s="119"/>
      <c r="U17" s="120"/>
      <c r="V17" s="119"/>
      <c r="W17" s="119"/>
      <c r="X17" s="119"/>
      <c r="Y17" s="120"/>
      <c r="Z17" s="119"/>
      <c r="AA17" s="119"/>
      <c r="AB17" s="119"/>
      <c r="AC17" s="110"/>
      <c r="AD17" s="110"/>
      <c r="AE17" s="110"/>
      <c r="AF17" s="110"/>
      <c r="AG17" s="110"/>
    </row>
    <row r="18" spans="1:33" s="126" customFormat="1" ht="15" customHeight="1" x14ac:dyDescent="0.25">
      <c r="A18" s="139" t="s">
        <v>19</v>
      </c>
      <c r="B18" s="155">
        <f>SUM(B19:B21)</f>
        <v>35682</v>
      </c>
      <c r="C18" s="155">
        <f>SUM(C19:C21)</f>
        <v>16502</v>
      </c>
      <c r="D18" s="155">
        <f>SUM(D19:D21)</f>
        <v>19180</v>
      </c>
      <c r="E18" s="155"/>
      <c r="F18" s="155">
        <f>SUM(F19:F21)</f>
        <v>6594</v>
      </c>
      <c r="G18" s="155">
        <f>SUM(G19:G21)</f>
        <v>3236</v>
      </c>
      <c r="H18" s="155">
        <f>SUM(H19:H21)</f>
        <v>3358</v>
      </c>
      <c r="I18" s="176"/>
      <c r="J18" s="155">
        <f>SUM(J19:J21)</f>
        <v>5157</v>
      </c>
      <c r="K18" s="155">
        <f>SUM(K19:K21)</f>
        <v>2463</v>
      </c>
      <c r="L18" s="155">
        <f>SUM(L19:L21)</f>
        <v>2694</v>
      </c>
      <c r="M18" s="176"/>
      <c r="N18" s="155">
        <f>SUM(N19:N21)</f>
        <v>5266</v>
      </c>
      <c r="O18" s="155">
        <f>SUM(O19:O21)</f>
        <v>2465</v>
      </c>
      <c r="P18" s="155">
        <f>SUM(P19:P21)</f>
        <v>2801</v>
      </c>
      <c r="Q18" s="176"/>
      <c r="R18" s="155">
        <f>SUM(R19:R21)</f>
        <v>6245</v>
      </c>
      <c r="S18" s="155">
        <f>SUM(S19:S21)</f>
        <v>2832</v>
      </c>
      <c r="T18" s="155">
        <f>SUM(T19:T21)</f>
        <v>3413</v>
      </c>
      <c r="U18" s="176"/>
      <c r="V18" s="155">
        <f>SUM(V19:V21)</f>
        <v>6020</v>
      </c>
      <c r="W18" s="155">
        <f>SUM(W19:W21)</f>
        <v>2620</v>
      </c>
      <c r="X18" s="155">
        <f>SUM(X19:X21)</f>
        <v>3400</v>
      </c>
      <c r="Y18" s="176"/>
      <c r="Z18" s="155">
        <f>SUM(Z19:Z21)</f>
        <v>6400</v>
      </c>
      <c r="AA18" s="155">
        <f>SUM(AA19:AA21)</f>
        <v>2886</v>
      </c>
      <c r="AB18" s="155">
        <f>SUM(AB19:AB21)</f>
        <v>3514</v>
      </c>
      <c r="AC18" s="110"/>
      <c r="AD18" s="110"/>
      <c r="AE18" s="110"/>
      <c r="AF18" s="110"/>
      <c r="AG18" s="110"/>
    </row>
    <row r="19" spans="1:33" ht="15" customHeight="1" x14ac:dyDescent="0.25">
      <c r="A19" s="118" t="s">
        <v>73</v>
      </c>
      <c r="B19" s="121">
        <v>33712</v>
      </c>
      <c r="C19" s="121">
        <v>15276</v>
      </c>
      <c r="D19" s="121">
        <v>18436</v>
      </c>
      <c r="E19" s="121"/>
      <c r="F19" s="121">
        <v>6318</v>
      </c>
      <c r="G19" s="121">
        <v>3050</v>
      </c>
      <c r="H19" s="121">
        <v>3268</v>
      </c>
      <c r="I19" s="121"/>
      <c r="J19" s="121">
        <v>4864</v>
      </c>
      <c r="K19" s="121">
        <v>2277</v>
      </c>
      <c r="L19" s="121">
        <v>2587</v>
      </c>
      <c r="M19" s="121"/>
      <c r="N19" s="121">
        <v>5009</v>
      </c>
      <c r="O19" s="121">
        <v>2287</v>
      </c>
      <c r="P19" s="121">
        <v>2722</v>
      </c>
      <c r="Q19" s="121"/>
      <c r="R19" s="121">
        <v>5871</v>
      </c>
      <c r="S19" s="121">
        <v>2610</v>
      </c>
      <c r="T19" s="121">
        <v>3261</v>
      </c>
      <c r="U19" s="121"/>
      <c r="V19" s="121">
        <v>5656</v>
      </c>
      <c r="W19" s="121">
        <v>2402</v>
      </c>
      <c r="X19" s="121">
        <v>3254</v>
      </c>
      <c r="Y19" s="121"/>
      <c r="Z19" s="121">
        <v>5994</v>
      </c>
      <c r="AA19" s="121">
        <v>2650</v>
      </c>
      <c r="AB19" s="121">
        <v>3344</v>
      </c>
    </row>
    <row r="20" spans="1:33" ht="15" customHeight="1" x14ac:dyDescent="0.25">
      <c r="A20" s="118" t="s">
        <v>74</v>
      </c>
      <c r="B20" s="121">
        <v>392</v>
      </c>
      <c r="C20" s="121">
        <v>228</v>
      </c>
      <c r="D20" s="121">
        <v>164</v>
      </c>
      <c r="E20" s="121"/>
      <c r="F20" s="121">
        <v>90</v>
      </c>
      <c r="G20" s="121">
        <v>55</v>
      </c>
      <c r="H20" s="121">
        <v>35</v>
      </c>
      <c r="I20" s="121"/>
      <c r="J20" s="121">
        <v>86</v>
      </c>
      <c r="K20" s="121">
        <v>46</v>
      </c>
      <c r="L20" s="121">
        <v>40</v>
      </c>
      <c r="M20" s="121"/>
      <c r="N20" s="121">
        <v>39</v>
      </c>
      <c r="O20" s="121">
        <v>25</v>
      </c>
      <c r="P20" s="121">
        <v>14</v>
      </c>
      <c r="Q20" s="121"/>
      <c r="R20" s="121">
        <v>68</v>
      </c>
      <c r="S20" s="121">
        <v>35</v>
      </c>
      <c r="T20" s="121">
        <v>33</v>
      </c>
      <c r="U20" s="121"/>
      <c r="V20" s="121">
        <v>58</v>
      </c>
      <c r="W20" s="121">
        <v>36</v>
      </c>
      <c r="X20" s="121">
        <v>22</v>
      </c>
      <c r="Y20" s="121"/>
      <c r="Z20" s="121">
        <v>51</v>
      </c>
      <c r="AA20" s="121">
        <v>31</v>
      </c>
      <c r="AB20" s="121">
        <v>20</v>
      </c>
    </row>
    <row r="21" spans="1:33" ht="15" customHeight="1" x14ac:dyDescent="0.25">
      <c r="A21" s="118" t="s">
        <v>267</v>
      </c>
      <c r="B21" s="121">
        <v>1578</v>
      </c>
      <c r="C21" s="121">
        <v>998</v>
      </c>
      <c r="D21" s="121">
        <v>580</v>
      </c>
      <c r="E21" s="121"/>
      <c r="F21" s="121">
        <v>186</v>
      </c>
      <c r="G21" s="121">
        <v>131</v>
      </c>
      <c r="H21" s="121">
        <v>55</v>
      </c>
      <c r="I21" s="121"/>
      <c r="J21" s="121">
        <v>207</v>
      </c>
      <c r="K21" s="121">
        <v>140</v>
      </c>
      <c r="L21" s="121">
        <v>67</v>
      </c>
      <c r="M21" s="121"/>
      <c r="N21" s="121">
        <v>218</v>
      </c>
      <c r="O21" s="121">
        <v>153</v>
      </c>
      <c r="P21" s="121">
        <v>65</v>
      </c>
      <c r="Q21" s="121"/>
      <c r="R21" s="121">
        <v>306</v>
      </c>
      <c r="S21" s="121">
        <v>187</v>
      </c>
      <c r="T21" s="121">
        <v>119</v>
      </c>
      <c r="U21" s="121"/>
      <c r="V21" s="121">
        <v>306</v>
      </c>
      <c r="W21" s="121">
        <v>182</v>
      </c>
      <c r="X21" s="121">
        <v>124</v>
      </c>
      <c r="Y21" s="121"/>
      <c r="Z21" s="121">
        <v>355</v>
      </c>
      <c r="AA21" s="121">
        <v>205</v>
      </c>
      <c r="AB21" s="121">
        <v>150</v>
      </c>
    </row>
    <row r="22" spans="1:33" ht="15" customHeight="1" x14ac:dyDescent="0.25">
      <c r="A22" s="118"/>
      <c r="B22" s="121"/>
      <c r="C22" s="121"/>
      <c r="D22" s="121"/>
      <c r="E22" s="121"/>
      <c r="F22" s="121"/>
      <c r="G22" s="121"/>
      <c r="H22" s="121"/>
      <c r="I22" s="121"/>
      <c r="J22" s="121"/>
      <c r="K22" s="121"/>
      <c r="L22" s="121"/>
      <c r="M22" s="121"/>
      <c r="N22" s="121"/>
      <c r="O22" s="121"/>
      <c r="P22" s="121"/>
      <c r="Q22" s="121"/>
      <c r="R22" s="121"/>
      <c r="S22" s="121"/>
      <c r="T22" s="121"/>
      <c r="U22" s="121"/>
      <c r="V22" s="121"/>
      <c r="W22" s="121"/>
      <c r="X22" s="121"/>
      <c r="Y22" s="121"/>
      <c r="Z22" s="121"/>
      <c r="AA22" s="121"/>
      <c r="AB22" s="121"/>
    </row>
    <row r="23" spans="1:33" ht="15" customHeight="1" x14ac:dyDescent="0.25">
      <c r="A23" s="127" t="s">
        <v>569</v>
      </c>
      <c r="B23" s="121"/>
      <c r="C23" s="121"/>
      <c r="D23" s="121"/>
      <c r="E23" s="121"/>
      <c r="F23" s="121"/>
      <c r="G23" s="121"/>
      <c r="H23" s="121"/>
      <c r="I23" s="121"/>
      <c r="J23" s="121"/>
      <c r="K23" s="121"/>
      <c r="L23" s="121"/>
      <c r="M23" s="121"/>
      <c r="N23" s="121"/>
      <c r="O23" s="121"/>
      <c r="P23" s="121"/>
      <c r="Q23" s="121"/>
      <c r="R23" s="121"/>
      <c r="S23" s="121"/>
      <c r="T23" s="121"/>
      <c r="U23" s="121"/>
      <c r="V23" s="121"/>
      <c r="W23" s="121"/>
      <c r="X23" s="121"/>
      <c r="Y23" s="121"/>
      <c r="Z23" s="121"/>
      <c r="AA23" s="121"/>
      <c r="AB23" s="121"/>
    </row>
    <row r="24" spans="1:33" s="126" customFormat="1" ht="15" customHeight="1" x14ac:dyDescent="0.25">
      <c r="A24" s="139" t="s">
        <v>19</v>
      </c>
      <c r="B24" s="155">
        <f>SUM(B25:B28)</f>
        <v>17458</v>
      </c>
      <c r="C24" s="155">
        <f>SUM(C25:C28)</f>
        <v>8074</v>
      </c>
      <c r="D24" s="155">
        <f>SUM(D25:D28)</f>
        <v>9384</v>
      </c>
      <c r="E24" s="155"/>
      <c r="F24" s="155">
        <f>SUM(F25:F28)</f>
        <v>4206</v>
      </c>
      <c r="G24" s="155">
        <f>SUM(G25:G28)</f>
        <v>2030</v>
      </c>
      <c r="H24" s="155">
        <f>SUM(H25:H28)</f>
        <v>2176</v>
      </c>
      <c r="I24" s="176"/>
      <c r="J24" s="155">
        <f>SUM(J25:J28)</f>
        <v>3217</v>
      </c>
      <c r="K24" s="155">
        <f>SUM(K25:K28)</f>
        <v>1518</v>
      </c>
      <c r="L24" s="155">
        <f>SUM(L25:L28)</f>
        <v>1699</v>
      </c>
      <c r="M24" s="176"/>
      <c r="N24" s="155">
        <f>SUM(N25:N28)</f>
        <v>3093</v>
      </c>
      <c r="O24" s="155">
        <f>SUM(O25:O28)</f>
        <v>1438</v>
      </c>
      <c r="P24" s="155">
        <f>SUM(P25:P28)</f>
        <v>1655</v>
      </c>
      <c r="Q24" s="176"/>
      <c r="R24" s="155">
        <f>SUM(R25:R28)</f>
        <v>2460</v>
      </c>
      <c r="S24" s="155">
        <f>SUM(S25:S28)</f>
        <v>1111</v>
      </c>
      <c r="T24" s="155">
        <f>SUM(T25:T28)</f>
        <v>1349</v>
      </c>
      <c r="U24" s="176"/>
      <c r="V24" s="155">
        <f>SUM(V25:V28)</f>
        <v>2279</v>
      </c>
      <c r="W24" s="155">
        <f>SUM(W25:W28)</f>
        <v>1024</v>
      </c>
      <c r="X24" s="155">
        <f>SUM(X25:X28)</f>
        <v>1255</v>
      </c>
      <c r="Y24" s="176"/>
      <c r="Z24" s="155">
        <f>SUM(Z25:Z28)</f>
        <v>2203</v>
      </c>
      <c r="AA24" s="155">
        <f>SUM(AA25:AA28)</f>
        <v>953</v>
      </c>
      <c r="AB24" s="155">
        <f>SUM(AB25:AB28)</f>
        <v>1250</v>
      </c>
      <c r="AC24" s="110"/>
      <c r="AD24" s="110"/>
      <c r="AE24" s="110"/>
      <c r="AF24" s="110"/>
      <c r="AG24" s="110"/>
    </row>
    <row r="25" spans="1:33" ht="15" customHeight="1" x14ac:dyDescent="0.25">
      <c r="A25" s="118" t="s">
        <v>73</v>
      </c>
      <c r="B25" s="121">
        <v>17458</v>
      </c>
      <c r="C25" s="121">
        <v>8074</v>
      </c>
      <c r="D25" s="121">
        <v>9384</v>
      </c>
      <c r="E25" s="121"/>
      <c r="F25" s="121">
        <v>4206</v>
      </c>
      <c r="G25" s="121">
        <v>2030</v>
      </c>
      <c r="H25" s="121">
        <v>2176</v>
      </c>
      <c r="I25" s="121"/>
      <c r="J25" s="121">
        <v>3217</v>
      </c>
      <c r="K25" s="121">
        <v>1518</v>
      </c>
      <c r="L25" s="121">
        <v>1699</v>
      </c>
      <c r="M25" s="121"/>
      <c r="N25" s="121">
        <v>3093</v>
      </c>
      <c r="O25" s="121">
        <v>1438</v>
      </c>
      <c r="P25" s="121">
        <v>1655</v>
      </c>
      <c r="Q25" s="121"/>
      <c r="R25" s="121">
        <v>2460</v>
      </c>
      <c r="S25" s="121">
        <v>1111</v>
      </c>
      <c r="T25" s="121">
        <v>1349</v>
      </c>
      <c r="U25" s="121"/>
      <c r="V25" s="121">
        <v>2279</v>
      </c>
      <c r="W25" s="121">
        <v>1024</v>
      </c>
      <c r="X25" s="121">
        <v>1255</v>
      </c>
      <c r="Y25" s="121"/>
      <c r="Z25" s="121">
        <v>2203</v>
      </c>
      <c r="AA25" s="121">
        <v>953</v>
      </c>
      <c r="AB25" s="121">
        <v>1250</v>
      </c>
    </row>
    <row r="26" spans="1:33" ht="15" customHeight="1" x14ac:dyDescent="0.25">
      <c r="A26" s="118" t="s">
        <v>74</v>
      </c>
      <c r="B26" s="262">
        <v>0</v>
      </c>
      <c r="C26" s="262">
        <v>0</v>
      </c>
      <c r="D26" s="262">
        <v>0</v>
      </c>
      <c r="E26" s="262"/>
      <c r="F26" s="262">
        <v>0</v>
      </c>
      <c r="G26" s="262">
        <v>0</v>
      </c>
      <c r="H26" s="262">
        <v>0</v>
      </c>
      <c r="I26" s="262"/>
      <c r="J26" s="262">
        <v>0</v>
      </c>
      <c r="K26" s="262">
        <v>0</v>
      </c>
      <c r="L26" s="262">
        <v>0</v>
      </c>
      <c r="M26" s="262"/>
      <c r="N26" s="262">
        <v>0</v>
      </c>
      <c r="O26" s="262">
        <v>0</v>
      </c>
      <c r="P26" s="262">
        <v>0</v>
      </c>
      <c r="Q26" s="262"/>
      <c r="R26" s="262">
        <v>0</v>
      </c>
      <c r="S26" s="262">
        <v>0</v>
      </c>
      <c r="T26" s="262">
        <v>0</v>
      </c>
      <c r="U26" s="262"/>
      <c r="V26" s="262">
        <v>0</v>
      </c>
      <c r="W26" s="262">
        <v>0</v>
      </c>
      <c r="X26" s="262">
        <v>0</v>
      </c>
      <c r="Y26" s="262"/>
      <c r="Z26" s="262">
        <v>0</v>
      </c>
      <c r="AA26" s="262">
        <v>0</v>
      </c>
      <c r="AB26" s="262">
        <v>0</v>
      </c>
    </row>
    <row r="27" spans="1:33" ht="15" customHeight="1" x14ac:dyDescent="0.25">
      <c r="A27" s="118" t="s">
        <v>267</v>
      </c>
      <c r="B27" s="262">
        <v>0</v>
      </c>
      <c r="C27" s="262">
        <v>0</v>
      </c>
      <c r="D27" s="262">
        <v>0</v>
      </c>
      <c r="E27" s="262"/>
      <c r="F27" s="262">
        <v>0</v>
      </c>
      <c r="G27" s="262">
        <v>0</v>
      </c>
      <c r="H27" s="262">
        <v>0</v>
      </c>
      <c r="I27" s="262"/>
      <c r="J27" s="262">
        <v>0</v>
      </c>
      <c r="K27" s="262">
        <v>0</v>
      </c>
      <c r="L27" s="262">
        <v>0</v>
      </c>
      <c r="M27" s="262"/>
      <c r="N27" s="262">
        <v>0</v>
      </c>
      <c r="O27" s="262">
        <v>0</v>
      </c>
      <c r="P27" s="262">
        <v>0</v>
      </c>
      <c r="Q27" s="262"/>
      <c r="R27" s="262">
        <v>0</v>
      </c>
      <c r="S27" s="262">
        <v>0</v>
      </c>
      <c r="T27" s="262">
        <v>0</v>
      </c>
      <c r="U27" s="262"/>
      <c r="V27" s="262">
        <v>0</v>
      </c>
      <c r="W27" s="262">
        <v>0</v>
      </c>
      <c r="X27" s="262">
        <v>0</v>
      </c>
      <c r="Y27" s="262"/>
      <c r="Z27" s="262">
        <v>0</v>
      </c>
      <c r="AA27" s="262">
        <v>0</v>
      </c>
      <c r="AB27" s="262">
        <v>0</v>
      </c>
    </row>
    <row r="28" spans="1:33" ht="15" customHeight="1" x14ac:dyDescent="0.25">
      <c r="A28" s="118"/>
      <c r="B28" s="121"/>
      <c r="C28" s="121"/>
      <c r="D28" s="121"/>
      <c r="E28" s="121"/>
      <c r="F28" s="121"/>
      <c r="G28" s="121"/>
      <c r="H28" s="121"/>
      <c r="I28" s="121"/>
      <c r="J28" s="121"/>
      <c r="K28" s="121"/>
      <c r="L28" s="121"/>
      <c r="M28" s="121"/>
      <c r="N28" s="121"/>
      <c r="O28" s="121"/>
      <c r="P28" s="121"/>
      <c r="Q28" s="121"/>
      <c r="R28" s="121"/>
      <c r="S28" s="121"/>
      <c r="T28" s="121"/>
      <c r="U28" s="121"/>
      <c r="V28" s="121"/>
      <c r="W28" s="121"/>
      <c r="X28" s="121"/>
      <c r="Y28" s="121"/>
      <c r="Z28" s="121"/>
      <c r="AA28" s="121"/>
      <c r="AB28" s="121"/>
    </row>
    <row r="29" spans="1:33" s="126" customFormat="1" ht="15" customHeight="1" x14ac:dyDescent="0.25">
      <c r="A29" s="301" t="s">
        <v>571</v>
      </c>
      <c r="B29" s="301"/>
      <c r="C29" s="301"/>
      <c r="D29" s="301"/>
      <c r="E29" s="301"/>
      <c r="F29" s="301"/>
      <c r="G29" s="301"/>
      <c r="H29" s="301"/>
      <c r="I29" s="301"/>
      <c r="J29" s="301"/>
      <c r="K29" s="301"/>
      <c r="L29" s="301"/>
      <c r="M29" s="301"/>
      <c r="N29" s="301"/>
      <c r="O29" s="301"/>
      <c r="P29" s="301"/>
      <c r="Q29" s="301"/>
      <c r="R29" s="301"/>
      <c r="S29" s="301"/>
      <c r="T29" s="301"/>
      <c r="U29" s="301"/>
      <c r="V29" s="301"/>
      <c r="W29" s="301"/>
      <c r="X29" s="301"/>
      <c r="Y29" s="301"/>
      <c r="Z29" s="301"/>
      <c r="AA29" s="301"/>
      <c r="AB29" s="301"/>
      <c r="AC29" s="110"/>
      <c r="AD29" s="110"/>
      <c r="AE29" s="110"/>
      <c r="AF29" s="110"/>
      <c r="AG29" s="110"/>
    </row>
    <row r="30" spans="1:33" s="126" customFormat="1" ht="15" customHeight="1" x14ac:dyDescent="0.25">
      <c r="A30" s="114"/>
      <c r="B30" s="115"/>
      <c r="C30" s="115"/>
      <c r="D30" s="115"/>
      <c r="E30" s="115"/>
      <c r="F30" s="115"/>
      <c r="G30" s="115"/>
      <c r="H30" s="115"/>
      <c r="I30" s="115"/>
      <c r="J30" s="115"/>
      <c r="K30" s="115"/>
      <c r="L30" s="115"/>
      <c r="M30" s="115"/>
      <c r="N30" s="115"/>
      <c r="O30" s="115"/>
      <c r="P30" s="115"/>
      <c r="Q30" s="115"/>
      <c r="R30" s="115"/>
      <c r="S30" s="115"/>
      <c r="T30" s="115"/>
      <c r="U30" s="115"/>
      <c r="V30" s="115"/>
      <c r="W30" s="115"/>
      <c r="X30" s="115"/>
      <c r="Y30" s="115"/>
      <c r="Z30" s="115"/>
      <c r="AA30" s="115"/>
      <c r="AB30" s="115"/>
      <c r="AC30" s="110"/>
      <c r="AD30" s="110"/>
      <c r="AE30" s="110"/>
      <c r="AF30" s="110"/>
      <c r="AG30" s="110"/>
    </row>
    <row r="31" spans="1:33" s="126" customFormat="1" ht="15" customHeight="1" x14ac:dyDescent="0.25">
      <c r="A31" s="115" t="s">
        <v>19</v>
      </c>
      <c r="B31" s="177">
        <f t="shared" ref="B31:D34" si="7">+B12/(B12+B62+B113)*100</f>
        <v>63.847170491409344</v>
      </c>
      <c r="C31" s="177">
        <f t="shared" si="7"/>
        <v>60.038110128499532</v>
      </c>
      <c r="D31" s="177">
        <f t="shared" si="7"/>
        <v>67.533572914696421</v>
      </c>
      <c r="E31" s="177"/>
      <c r="F31" s="177">
        <f t="shared" ref="F31:H34" si="8">+F12/(F12+F62+F113)*100</f>
        <v>61.647354301044579</v>
      </c>
      <c r="G31" s="177">
        <f t="shared" si="8"/>
        <v>57.823652135719769</v>
      </c>
      <c r="H31" s="177">
        <f t="shared" si="8"/>
        <v>65.786970993818343</v>
      </c>
      <c r="I31" s="177"/>
      <c r="J31" s="177">
        <f t="shared" ref="J31:L34" si="9">+J12/(J12+J62+J113)*100</f>
        <v>55.808063978673772</v>
      </c>
      <c r="K31" s="177">
        <f t="shared" si="9"/>
        <v>52.080062794348514</v>
      </c>
      <c r="L31" s="177">
        <f t="shared" si="9"/>
        <v>59.679391387039807</v>
      </c>
      <c r="M31" s="177"/>
      <c r="N31" s="177">
        <f t="shared" ref="N31:P34" si="10">+N12/(N12+N62+N113)*100</f>
        <v>66.314954383181274</v>
      </c>
      <c r="O31" s="177">
        <f t="shared" si="10"/>
        <v>62.159579550883905</v>
      </c>
      <c r="P31" s="177">
        <f t="shared" si="10"/>
        <v>70.439456212456534</v>
      </c>
      <c r="Q31" s="177"/>
      <c r="R31" s="177">
        <f t="shared" ref="R31:T34" si="11">+R12/(R12+R62+R113)*100</f>
        <v>58.356237849433533</v>
      </c>
      <c r="S31" s="177">
        <f t="shared" si="11"/>
        <v>55.039084310441098</v>
      </c>
      <c r="T31" s="177">
        <f t="shared" si="11"/>
        <v>61.421385270217975</v>
      </c>
      <c r="U31" s="177"/>
      <c r="V31" s="177">
        <f t="shared" ref="V31:X34" si="12">+V12/(V12+V62+V113)*100</f>
        <v>66.792756539235413</v>
      </c>
      <c r="W31" s="177">
        <f t="shared" si="12"/>
        <v>62.407946566192841</v>
      </c>
      <c r="X31" s="177">
        <f t="shared" si="12"/>
        <v>70.680230792590351</v>
      </c>
      <c r="Y31" s="177"/>
      <c r="Z31" s="177">
        <f t="shared" ref="Z31:AB34" si="13">+Z12/(Z12+Z62+Z113)*100</f>
        <v>79.960962914769027</v>
      </c>
      <c r="AA31" s="177">
        <f t="shared" si="13"/>
        <v>78.330952866761876</v>
      </c>
      <c r="AB31" s="177">
        <f t="shared" si="13"/>
        <v>81.324684192557186</v>
      </c>
      <c r="AC31" s="110"/>
      <c r="AD31" s="110"/>
      <c r="AE31" s="110"/>
      <c r="AF31" s="110"/>
      <c r="AG31" s="110"/>
    </row>
    <row r="32" spans="1:33" s="126" customFormat="1" ht="15" customHeight="1" x14ac:dyDescent="0.25">
      <c r="A32" s="110" t="s">
        <v>73</v>
      </c>
      <c r="B32" s="128">
        <f t="shared" si="7"/>
        <v>63.745764401036475</v>
      </c>
      <c r="C32" s="128">
        <f t="shared" si="7"/>
        <v>59.744646009774073</v>
      </c>
      <c r="D32" s="128">
        <f t="shared" si="7"/>
        <v>67.54230498434049</v>
      </c>
      <c r="E32" s="128"/>
      <c r="F32" s="128">
        <f t="shared" si="8"/>
        <v>61.727960584198485</v>
      </c>
      <c r="G32" s="128">
        <f t="shared" si="8"/>
        <v>57.75352432924057</v>
      </c>
      <c r="H32" s="128">
        <f t="shared" si="8"/>
        <v>65.963891918090383</v>
      </c>
      <c r="I32" s="128"/>
      <c r="J32" s="128">
        <f t="shared" si="9"/>
        <v>55.349315068493155</v>
      </c>
      <c r="K32" s="128">
        <f t="shared" si="9"/>
        <v>51.429733026155311</v>
      </c>
      <c r="L32" s="128">
        <f t="shared" si="9"/>
        <v>59.354660019387893</v>
      </c>
      <c r="M32" s="128"/>
      <c r="N32" s="128">
        <f t="shared" si="10"/>
        <v>66.149575440888313</v>
      </c>
      <c r="O32" s="128">
        <f t="shared" si="10"/>
        <v>61.825726141078839</v>
      </c>
      <c r="P32" s="128">
        <f t="shared" si="10"/>
        <v>70.335850875783379</v>
      </c>
      <c r="Q32" s="128"/>
      <c r="R32" s="128">
        <f t="shared" si="11"/>
        <v>58.693814287727207</v>
      </c>
      <c r="S32" s="128">
        <f t="shared" si="11"/>
        <v>55.265112134264072</v>
      </c>
      <c r="T32" s="128">
        <f t="shared" si="11"/>
        <v>61.787964079882052</v>
      </c>
      <c r="U32" s="128"/>
      <c r="V32" s="128">
        <f t="shared" si="12"/>
        <v>66.770447660720293</v>
      </c>
      <c r="W32" s="128">
        <f t="shared" si="12"/>
        <v>62.132752992383026</v>
      </c>
      <c r="X32" s="128">
        <f t="shared" si="12"/>
        <v>70.784929356357935</v>
      </c>
      <c r="Y32" s="128"/>
      <c r="Z32" s="128">
        <f t="shared" si="13"/>
        <v>79.605710401087691</v>
      </c>
      <c r="AA32" s="128">
        <f t="shared" si="13"/>
        <v>77.717860224331332</v>
      </c>
      <c r="AB32" s="128">
        <f t="shared" si="13"/>
        <v>81.151739975269393</v>
      </c>
      <c r="AC32" s="110"/>
      <c r="AD32" s="110"/>
      <c r="AE32" s="110"/>
      <c r="AF32" s="110"/>
      <c r="AG32" s="110"/>
    </row>
    <row r="33" spans="1:33" s="126" customFormat="1" ht="15" customHeight="1" x14ac:dyDescent="0.25">
      <c r="A33" s="110" t="s">
        <v>74</v>
      </c>
      <c r="B33" s="128">
        <f t="shared" si="7"/>
        <v>74.242424242424249</v>
      </c>
      <c r="C33" s="128">
        <f t="shared" si="7"/>
        <v>72.611464968152859</v>
      </c>
      <c r="D33" s="128">
        <f t="shared" si="7"/>
        <v>76.63551401869158</v>
      </c>
      <c r="E33" s="128"/>
      <c r="F33" s="128">
        <f t="shared" si="8"/>
        <v>62.068965517241381</v>
      </c>
      <c r="G33" s="128">
        <f t="shared" si="8"/>
        <v>61.797752808988761</v>
      </c>
      <c r="H33" s="128">
        <f t="shared" si="8"/>
        <v>62.5</v>
      </c>
      <c r="I33" s="128"/>
      <c r="J33" s="128">
        <f t="shared" si="9"/>
        <v>78.181818181818187</v>
      </c>
      <c r="K33" s="128">
        <f t="shared" si="9"/>
        <v>76.666666666666671</v>
      </c>
      <c r="L33" s="128">
        <f t="shared" si="9"/>
        <v>80</v>
      </c>
      <c r="M33" s="128"/>
      <c r="N33" s="128">
        <f t="shared" si="10"/>
        <v>72.222222222222214</v>
      </c>
      <c r="O33" s="128">
        <f t="shared" si="10"/>
        <v>71.428571428571431</v>
      </c>
      <c r="P33" s="128">
        <f t="shared" si="10"/>
        <v>73.68421052631578</v>
      </c>
      <c r="Q33" s="128"/>
      <c r="R33" s="128">
        <f t="shared" si="11"/>
        <v>66.666666666666657</v>
      </c>
      <c r="S33" s="128">
        <f t="shared" si="11"/>
        <v>62.5</v>
      </c>
      <c r="T33" s="128">
        <f t="shared" si="11"/>
        <v>71.739130434782609</v>
      </c>
      <c r="U33" s="128"/>
      <c r="V33" s="128">
        <f t="shared" si="12"/>
        <v>90.625</v>
      </c>
      <c r="W33" s="128">
        <f t="shared" si="12"/>
        <v>85.714285714285708</v>
      </c>
      <c r="X33" s="128">
        <f t="shared" si="12"/>
        <v>100</v>
      </c>
      <c r="Y33" s="128"/>
      <c r="Z33" s="128">
        <f t="shared" si="13"/>
        <v>96.226415094339629</v>
      </c>
      <c r="AA33" s="128">
        <f t="shared" si="13"/>
        <v>96.875</v>
      </c>
      <c r="AB33" s="128">
        <f t="shared" si="13"/>
        <v>95.238095238095227</v>
      </c>
      <c r="AC33" s="110"/>
      <c r="AD33" s="110"/>
      <c r="AE33" s="110"/>
      <c r="AF33" s="110"/>
      <c r="AG33" s="110"/>
    </row>
    <row r="34" spans="1:33" s="126" customFormat="1" ht="15" customHeight="1" x14ac:dyDescent="0.25">
      <c r="A34" s="110" t="s">
        <v>267</v>
      </c>
      <c r="B34" s="128">
        <f t="shared" si="7"/>
        <v>64.938271604938265</v>
      </c>
      <c r="C34" s="128">
        <f t="shared" si="7"/>
        <v>64.931685100845797</v>
      </c>
      <c r="D34" s="128">
        <f t="shared" si="7"/>
        <v>64.949608062709956</v>
      </c>
      <c r="E34" s="128"/>
      <c r="F34" s="128">
        <f t="shared" si="8"/>
        <v>57.230769230769226</v>
      </c>
      <c r="G34" s="128">
        <f t="shared" si="8"/>
        <v>59.009009009009006</v>
      </c>
      <c r="H34" s="128">
        <f t="shared" si="8"/>
        <v>53.398058252427184</v>
      </c>
      <c r="I34" s="128"/>
      <c r="J34" s="128">
        <f t="shared" si="9"/>
        <v>70.169491525423737</v>
      </c>
      <c r="K34" s="128">
        <f t="shared" si="9"/>
        <v>68.292682926829272</v>
      </c>
      <c r="L34" s="128">
        <f t="shared" si="9"/>
        <v>74.444444444444443</v>
      </c>
      <c r="M34" s="128"/>
      <c r="N34" s="128">
        <f t="shared" si="10"/>
        <v>71.947194719471952</v>
      </c>
      <c r="O34" s="128">
        <f t="shared" si="10"/>
        <v>69.863013698630141</v>
      </c>
      <c r="P34" s="128">
        <f t="shared" si="10"/>
        <v>77.38095238095238</v>
      </c>
      <c r="Q34" s="128"/>
      <c r="R34" s="128">
        <f t="shared" si="11"/>
        <v>49.275362318840585</v>
      </c>
      <c r="S34" s="128">
        <f t="shared" si="11"/>
        <v>49.866666666666667</v>
      </c>
      <c r="T34" s="128">
        <f t="shared" si="11"/>
        <v>48.373983739837399</v>
      </c>
      <c r="U34" s="128"/>
      <c r="V34" s="128">
        <f t="shared" si="12"/>
        <v>64.15094339622641</v>
      </c>
      <c r="W34" s="128">
        <f t="shared" si="12"/>
        <v>64.310954063604242</v>
      </c>
      <c r="X34" s="128">
        <f t="shared" si="12"/>
        <v>63.917525773195869</v>
      </c>
      <c r="Y34" s="128"/>
      <c r="Z34" s="128">
        <f t="shared" si="13"/>
        <v>86.797066014669923</v>
      </c>
      <c r="AA34" s="128">
        <f t="shared" si="13"/>
        <v>87.982832618025753</v>
      </c>
      <c r="AB34" s="128">
        <f t="shared" si="13"/>
        <v>85.227272727272734</v>
      </c>
      <c r="AC34" s="110"/>
      <c r="AD34" s="110"/>
      <c r="AE34" s="110"/>
      <c r="AF34" s="110"/>
      <c r="AG34" s="110"/>
    </row>
    <row r="35" spans="1:33" s="126" customFormat="1" ht="15" customHeight="1" x14ac:dyDescent="0.25">
      <c r="A35" s="129"/>
      <c r="B35" s="130"/>
      <c r="C35" s="130"/>
      <c r="D35" s="130"/>
      <c r="E35" s="130"/>
      <c r="F35" s="130"/>
      <c r="G35" s="130"/>
      <c r="H35" s="130"/>
      <c r="I35" s="130"/>
      <c r="J35" s="130"/>
      <c r="K35" s="130"/>
      <c r="L35" s="130"/>
      <c r="M35" s="130"/>
      <c r="N35" s="130"/>
      <c r="O35" s="130"/>
      <c r="P35" s="130"/>
      <c r="Q35" s="130"/>
      <c r="R35" s="130"/>
      <c r="S35" s="130"/>
      <c r="T35" s="130"/>
      <c r="U35" s="130"/>
      <c r="V35" s="130"/>
      <c r="W35" s="130"/>
      <c r="X35" s="130"/>
      <c r="Y35" s="130"/>
      <c r="Z35" s="130"/>
      <c r="AA35" s="130"/>
      <c r="AB35" s="130"/>
      <c r="AC35" s="110"/>
      <c r="AD35" s="110"/>
      <c r="AE35" s="110"/>
      <c r="AF35" s="110"/>
      <c r="AG35" s="110"/>
    </row>
    <row r="36" spans="1:33" s="126" customFormat="1" ht="15" customHeight="1" x14ac:dyDescent="0.25">
      <c r="A36" s="115" t="s">
        <v>568</v>
      </c>
      <c r="B36" s="130"/>
      <c r="C36" s="130"/>
      <c r="D36" s="130"/>
      <c r="E36" s="131"/>
      <c r="F36" s="130"/>
      <c r="G36" s="130"/>
      <c r="H36" s="130"/>
      <c r="I36" s="131"/>
      <c r="J36" s="130"/>
      <c r="K36" s="130"/>
      <c r="L36" s="130"/>
      <c r="M36" s="131"/>
      <c r="N36" s="130"/>
      <c r="O36" s="130"/>
      <c r="P36" s="130"/>
      <c r="Q36" s="131"/>
      <c r="R36" s="130"/>
      <c r="S36" s="130"/>
      <c r="T36" s="130"/>
      <c r="U36" s="131"/>
      <c r="V36" s="130"/>
      <c r="W36" s="130"/>
      <c r="X36" s="130"/>
      <c r="Y36" s="131"/>
      <c r="Z36" s="130"/>
      <c r="AA36" s="130"/>
      <c r="AB36" s="130"/>
      <c r="AC36" s="110"/>
      <c r="AD36" s="110"/>
      <c r="AE36" s="110"/>
      <c r="AF36" s="110"/>
      <c r="AG36" s="110"/>
    </row>
    <row r="37" spans="1:33" s="126" customFormat="1" ht="15" customHeight="1" x14ac:dyDescent="0.25">
      <c r="A37" s="141" t="s">
        <v>19</v>
      </c>
      <c r="B37" s="177">
        <f t="shared" ref="B37:D40" si="14">+B18/(B18+B68+B119)*100</f>
        <v>63.623557940909016</v>
      </c>
      <c r="C37" s="177">
        <f t="shared" si="14"/>
        <v>60.096871699624899</v>
      </c>
      <c r="D37" s="177">
        <f t="shared" si="14"/>
        <v>67.006707657909445</v>
      </c>
      <c r="E37" s="177"/>
      <c r="F37" s="177">
        <f t="shared" ref="F37:H40" si="15">+F18/(F18+F68+F119)*100</f>
        <v>60.373557956418232</v>
      </c>
      <c r="G37" s="177">
        <f t="shared" si="15"/>
        <v>56.761971583932649</v>
      </c>
      <c r="H37" s="177">
        <f t="shared" si="15"/>
        <v>64.317180616740089</v>
      </c>
      <c r="I37" s="177"/>
      <c r="J37" s="177">
        <f t="shared" ref="J37:L40" si="16">+J18/(J18+J68+J119)*100</f>
        <v>54.867539099904249</v>
      </c>
      <c r="K37" s="177">
        <f t="shared" si="16"/>
        <v>51.754570287875602</v>
      </c>
      <c r="L37" s="177">
        <f t="shared" si="16"/>
        <v>58.060344827586206</v>
      </c>
      <c r="M37" s="177"/>
      <c r="N37" s="177">
        <f t="shared" ref="N37:P40" si="17">+N18/(N18+N68+N119)*100</f>
        <v>65.237859266600594</v>
      </c>
      <c r="O37" s="177">
        <f t="shared" si="17"/>
        <v>60.759181661326103</v>
      </c>
      <c r="P37" s="177">
        <f t="shared" si="17"/>
        <v>69.763387297633869</v>
      </c>
      <c r="Q37" s="177"/>
      <c r="R37" s="177">
        <f t="shared" ref="R37:T40" si="18">+R18/(R18+R68+R119)*100</f>
        <v>58.534070672040492</v>
      </c>
      <c r="S37" s="177">
        <f t="shared" si="18"/>
        <v>55.323305333072867</v>
      </c>
      <c r="T37" s="177">
        <f t="shared" si="18"/>
        <v>61.495495495495497</v>
      </c>
      <c r="U37" s="177"/>
      <c r="V37" s="177">
        <f t="shared" ref="V37:X40" si="19">+V18/(V18+V68+V119)*100</f>
        <v>66.453250910696553</v>
      </c>
      <c r="W37" s="177">
        <f t="shared" si="19"/>
        <v>62.589584328714764</v>
      </c>
      <c r="X37" s="177">
        <f t="shared" si="19"/>
        <v>69.772214241740201</v>
      </c>
      <c r="Y37" s="177"/>
      <c r="Z37" s="177">
        <f t="shared" ref="Z37:AB40" si="20">+Z18/(Z18+Z68+Z119)*100</f>
        <v>80.381813614669682</v>
      </c>
      <c r="AA37" s="177">
        <f t="shared" si="20"/>
        <v>79.351113555127853</v>
      </c>
      <c r="AB37" s="177">
        <f t="shared" si="20"/>
        <v>81.248554913294797</v>
      </c>
      <c r="AC37" s="110"/>
      <c r="AD37" s="110"/>
      <c r="AE37" s="110"/>
      <c r="AF37" s="110"/>
      <c r="AG37" s="110"/>
    </row>
    <row r="38" spans="1:33" ht="15" customHeight="1" x14ac:dyDescent="0.25">
      <c r="A38" s="110" t="s">
        <v>73</v>
      </c>
      <c r="B38" s="128">
        <f t="shared" si="14"/>
        <v>63.457882352941176</v>
      </c>
      <c r="C38" s="128">
        <f t="shared" si="14"/>
        <v>59.653233364573566</v>
      </c>
      <c r="D38" s="128">
        <f t="shared" si="14"/>
        <v>66.998582694334402</v>
      </c>
      <c r="E38" s="132"/>
      <c r="F38" s="128">
        <f t="shared" si="15"/>
        <v>60.447761194029844</v>
      </c>
      <c r="G38" s="128">
        <f t="shared" si="15"/>
        <v>56.586270871985157</v>
      </c>
      <c r="H38" s="128">
        <f t="shared" si="15"/>
        <v>64.559462662979058</v>
      </c>
      <c r="I38" s="132"/>
      <c r="J38" s="128">
        <f t="shared" si="16"/>
        <v>54.080498109851014</v>
      </c>
      <c r="K38" s="128">
        <f t="shared" si="16"/>
        <v>50.667556742323093</v>
      </c>
      <c r="L38" s="128">
        <f t="shared" si="16"/>
        <v>57.488888888888887</v>
      </c>
      <c r="M38" s="132"/>
      <c r="N38" s="128">
        <f t="shared" si="17"/>
        <v>64.925469863901483</v>
      </c>
      <c r="O38" s="128">
        <f t="shared" si="17"/>
        <v>60.136734157244277</v>
      </c>
      <c r="P38" s="128">
        <f t="shared" si="17"/>
        <v>69.580777096114517</v>
      </c>
      <c r="Q38" s="132"/>
      <c r="R38" s="128">
        <f t="shared" si="18"/>
        <v>59.028755278503922</v>
      </c>
      <c r="S38" s="128">
        <f t="shared" si="18"/>
        <v>55.6740614334471</v>
      </c>
      <c r="T38" s="128">
        <f t="shared" si="18"/>
        <v>62.019779383796127</v>
      </c>
      <c r="U38" s="132"/>
      <c r="V38" s="128">
        <f t="shared" si="19"/>
        <v>66.400563512561632</v>
      </c>
      <c r="W38" s="128">
        <f t="shared" si="19"/>
        <v>62.211862211862211</v>
      </c>
      <c r="X38" s="128">
        <f t="shared" si="19"/>
        <v>69.873308997208511</v>
      </c>
      <c r="Y38" s="132"/>
      <c r="Z38" s="128">
        <f t="shared" si="20"/>
        <v>79.92</v>
      </c>
      <c r="AA38" s="128">
        <f t="shared" si="20"/>
        <v>78.588374851720047</v>
      </c>
      <c r="AB38" s="128">
        <f t="shared" si="20"/>
        <v>81.007751937984494</v>
      </c>
    </row>
    <row r="39" spans="1:33" ht="15" customHeight="1" x14ac:dyDescent="0.25">
      <c r="A39" s="110" t="s">
        <v>74</v>
      </c>
      <c r="B39" s="128">
        <f t="shared" si="14"/>
        <v>74.242424242424249</v>
      </c>
      <c r="C39" s="128">
        <f t="shared" si="14"/>
        <v>72.611464968152859</v>
      </c>
      <c r="D39" s="128">
        <f t="shared" si="14"/>
        <v>76.63551401869158</v>
      </c>
      <c r="E39" s="132"/>
      <c r="F39" s="128">
        <f t="shared" si="15"/>
        <v>62.068965517241381</v>
      </c>
      <c r="G39" s="128">
        <f t="shared" si="15"/>
        <v>61.797752808988761</v>
      </c>
      <c r="H39" s="128">
        <f t="shared" si="15"/>
        <v>62.5</v>
      </c>
      <c r="I39" s="132"/>
      <c r="J39" s="128">
        <f t="shared" si="16"/>
        <v>78.181818181818187</v>
      </c>
      <c r="K39" s="128">
        <f t="shared" si="16"/>
        <v>76.666666666666671</v>
      </c>
      <c r="L39" s="128">
        <f t="shared" si="16"/>
        <v>80</v>
      </c>
      <c r="M39" s="132"/>
      <c r="N39" s="128">
        <f t="shared" si="17"/>
        <v>72.222222222222214</v>
      </c>
      <c r="O39" s="128">
        <f t="shared" si="17"/>
        <v>71.428571428571431</v>
      </c>
      <c r="P39" s="128">
        <f t="shared" si="17"/>
        <v>73.68421052631578</v>
      </c>
      <c r="Q39" s="132"/>
      <c r="R39" s="128">
        <f t="shared" si="18"/>
        <v>66.666666666666657</v>
      </c>
      <c r="S39" s="128">
        <f t="shared" si="18"/>
        <v>62.5</v>
      </c>
      <c r="T39" s="128">
        <f t="shared" si="18"/>
        <v>71.739130434782609</v>
      </c>
      <c r="U39" s="132"/>
      <c r="V39" s="128">
        <f t="shared" si="19"/>
        <v>90.625</v>
      </c>
      <c r="W39" s="128">
        <f t="shared" si="19"/>
        <v>85.714285714285708</v>
      </c>
      <c r="X39" s="128">
        <f t="shared" si="19"/>
        <v>100</v>
      </c>
      <c r="Y39" s="132"/>
      <c r="Z39" s="128">
        <f t="shared" si="20"/>
        <v>96.226415094339629</v>
      </c>
      <c r="AA39" s="128">
        <f t="shared" si="20"/>
        <v>96.875</v>
      </c>
      <c r="AB39" s="128">
        <f t="shared" si="20"/>
        <v>95.238095238095227</v>
      </c>
    </row>
    <row r="40" spans="1:33" ht="15" customHeight="1" x14ac:dyDescent="0.25">
      <c r="A40" s="110" t="s">
        <v>267</v>
      </c>
      <c r="B40" s="128">
        <f t="shared" si="14"/>
        <v>64.938271604938265</v>
      </c>
      <c r="C40" s="128">
        <f t="shared" si="14"/>
        <v>64.931685100845797</v>
      </c>
      <c r="D40" s="128">
        <f t="shared" si="14"/>
        <v>64.949608062709956</v>
      </c>
      <c r="E40" s="132"/>
      <c r="F40" s="128">
        <f t="shared" si="15"/>
        <v>57.230769230769226</v>
      </c>
      <c r="G40" s="128">
        <f t="shared" si="15"/>
        <v>59.009009009009006</v>
      </c>
      <c r="H40" s="128">
        <f t="shared" si="15"/>
        <v>53.398058252427184</v>
      </c>
      <c r="I40" s="132"/>
      <c r="J40" s="128">
        <f t="shared" si="16"/>
        <v>70.169491525423737</v>
      </c>
      <c r="K40" s="128">
        <f t="shared" si="16"/>
        <v>68.292682926829272</v>
      </c>
      <c r="L40" s="128">
        <f t="shared" si="16"/>
        <v>74.444444444444443</v>
      </c>
      <c r="M40" s="132"/>
      <c r="N40" s="128">
        <f t="shared" si="17"/>
        <v>71.947194719471952</v>
      </c>
      <c r="O40" s="128">
        <f t="shared" si="17"/>
        <v>69.863013698630141</v>
      </c>
      <c r="P40" s="128">
        <f t="shared" si="17"/>
        <v>77.38095238095238</v>
      </c>
      <c r="Q40" s="132"/>
      <c r="R40" s="128">
        <f t="shared" si="18"/>
        <v>49.275362318840585</v>
      </c>
      <c r="S40" s="128">
        <f t="shared" si="18"/>
        <v>49.866666666666667</v>
      </c>
      <c r="T40" s="128">
        <f t="shared" si="18"/>
        <v>48.373983739837399</v>
      </c>
      <c r="U40" s="132"/>
      <c r="V40" s="128">
        <f t="shared" si="19"/>
        <v>64.15094339622641</v>
      </c>
      <c r="W40" s="128">
        <f t="shared" si="19"/>
        <v>64.310954063604242</v>
      </c>
      <c r="X40" s="128">
        <f t="shared" si="19"/>
        <v>63.917525773195869</v>
      </c>
      <c r="Y40" s="132"/>
      <c r="Z40" s="128">
        <f t="shared" si="20"/>
        <v>86.797066014669923</v>
      </c>
      <c r="AA40" s="128">
        <f t="shared" si="20"/>
        <v>87.982832618025753</v>
      </c>
      <c r="AB40" s="128">
        <f t="shared" si="20"/>
        <v>85.227272727272734</v>
      </c>
    </row>
    <row r="41" spans="1:33" ht="15" customHeight="1" x14ac:dyDescent="0.25">
      <c r="B41" s="128"/>
      <c r="C41" s="128"/>
      <c r="D41" s="128"/>
      <c r="E41" s="132"/>
      <c r="F41" s="128"/>
      <c r="G41" s="128"/>
      <c r="H41" s="128"/>
      <c r="I41" s="132"/>
      <c r="J41" s="128"/>
      <c r="K41" s="128"/>
      <c r="L41" s="128"/>
      <c r="M41" s="132"/>
      <c r="N41" s="128"/>
      <c r="O41" s="128"/>
      <c r="P41" s="128"/>
      <c r="Q41" s="132"/>
      <c r="R41" s="128"/>
      <c r="S41" s="128"/>
      <c r="T41" s="128"/>
      <c r="U41" s="132"/>
      <c r="V41" s="128"/>
      <c r="W41" s="128"/>
      <c r="X41" s="128"/>
      <c r="Y41" s="132"/>
      <c r="Z41" s="128"/>
      <c r="AA41" s="128"/>
      <c r="AB41" s="128"/>
    </row>
    <row r="42" spans="1:33" ht="15" customHeight="1" x14ac:dyDescent="0.25">
      <c r="A42" s="142" t="s">
        <v>569</v>
      </c>
      <c r="B42" s="132"/>
      <c r="C42" s="132"/>
      <c r="D42" s="132"/>
      <c r="E42" s="132"/>
      <c r="F42" s="132"/>
      <c r="G42" s="132"/>
      <c r="H42" s="132"/>
      <c r="I42" s="132"/>
      <c r="J42" s="132"/>
      <c r="K42" s="132"/>
      <c r="L42" s="132"/>
      <c r="M42" s="132"/>
      <c r="N42" s="132"/>
      <c r="O42" s="132"/>
      <c r="P42" s="132"/>
      <c r="Q42" s="132"/>
      <c r="R42" s="132"/>
      <c r="S42" s="132"/>
      <c r="T42" s="132"/>
      <c r="U42" s="132"/>
      <c r="V42" s="132"/>
      <c r="W42" s="132"/>
      <c r="X42" s="132"/>
      <c r="Y42" s="132"/>
      <c r="Z42" s="132"/>
      <c r="AA42" s="132"/>
      <c r="AB42" s="132"/>
    </row>
    <row r="43" spans="1:33" ht="15" customHeight="1" x14ac:dyDescent="0.25">
      <c r="A43" s="143" t="s">
        <v>19</v>
      </c>
      <c r="B43" s="177">
        <f t="shared" ref="B43:D44" si="21">+B24/(B24+B74+B125)*100</f>
        <v>64.309131764099163</v>
      </c>
      <c r="C43" s="177">
        <f t="shared" si="21"/>
        <v>59.918367346938773</v>
      </c>
      <c r="D43" s="177">
        <f t="shared" si="21"/>
        <v>68.636629607957872</v>
      </c>
      <c r="E43" s="177"/>
      <c r="F43" s="177">
        <f t="shared" ref="F43:H44" si="22">+F24/(F24+F74+F125)*100</f>
        <v>63.756252842201</v>
      </c>
      <c r="G43" s="177">
        <f t="shared" si="22"/>
        <v>59.600704638872578</v>
      </c>
      <c r="H43" s="177">
        <f t="shared" si="22"/>
        <v>68.19178940770918</v>
      </c>
      <c r="I43" s="177"/>
      <c r="J43" s="177">
        <f t="shared" ref="J43:L44" si="23">+J24/(J24+J74+J125)*100</f>
        <v>57.384944702104889</v>
      </c>
      <c r="K43" s="177">
        <f t="shared" si="23"/>
        <v>52.616984402079723</v>
      </c>
      <c r="L43" s="177">
        <f t="shared" si="23"/>
        <v>62.440279309077539</v>
      </c>
      <c r="M43" s="177"/>
      <c r="N43" s="177">
        <f t="shared" ref="N43:P44" si="24">+N24/(N24+N74+N125)*100</f>
        <v>68.232958305757776</v>
      </c>
      <c r="O43" s="177">
        <f t="shared" si="24"/>
        <v>64.716471647164724</v>
      </c>
      <c r="P43" s="177">
        <f t="shared" si="24"/>
        <v>71.614019904803115</v>
      </c>
      <c r="Q43" s="177"/>
      <c r="R43" s="177">
        <f t="shared" ref="R43:T44" si="25">+R24/(R24+R74+R125)*100</f>
        <v>57.909604519774014</v>
      </c>
      <c r="S43" s="177">
        <f t="shared" si="25"/>
        <v>54.327628361858196</v>
      </c>
      <c r="T43" s="177">
        <f t="shared" si="25"/>
        <v>61.234679981842945</v>
      </c>
      <c r="U43" s="177"/>
      <c r="V43" s="177">
        <f t="shared" ref="V43:X44" si="26">+V24/(V24+V74+V125)*100</f>
        <v>67.706476530005943</v>
      </c>
      <c r="W43" s="177">
        <f t="shared" si="26"/>
        <v>61.947973381730193</v>
      </c>
      <c r="X43" s="177">
        <f t="shared" si="26"/>
        <v>73.263280793928772</v>
      </c>
      <c r="Y43" s="177"/>
      <c r="Z43" s="177">
        <f t="shared" ref="Z43:AB44" si="27">+Z24/(Z24+Z74+Z125)*100</f>
        <v>78.762960314622816</v>
      </c>
      <c r="AA43" s="177">
        <f t="shared" si="27"/>
        <v>75.39556962025317</v>
      </c>
      <c r="AB43" s="177">
        <f t="shared" si="27"/>
        <v>81.539465101108931</v>
      </c>
    </row>
    <row r="44" spans="1:33" ht="15" customHeight="1" x14ac:dyDescent="0.25">
      <c r="A44" s="110" t="s">
        <v>73</v>
      </c>
      <c r="B44" s="128">
        <f t="shared" si="21"/>
        <v>64.309131764099163</v>
      </c>
      <c r="C44" s="128">
        <f t="shared" si="21"/>
        <v>59.918367346938773</v>
      </c>
      <c r="D44" s="128">
        <f t="shared" si="21"/>
        <v>68.636629607957872</v>
      </c>
      <c r="E44" s="132"/>
      <c r="F44" s="128">
        <f t="shared" si="22"/>
        <v>63.756252842201</v>
      </c>
      <c r="G44" s="128">
        <f t="shared" si="22"/>
        <v>59.600704638872578</v>
      </c>
      <c r="H44" s="128">
        <f t="shared" si="22"/>
        <v>68.19178940770918</v>
      </c>
      <c r="I44" s="132"/>
      <c r="J44" s="128">
        <f t="shared" si="23"/>
        <v>57.384944702104889</v>
      </c>
      <c r="K44" s="128">
        <f t="shared" si="23"/>
        <v>52.616984402079723</v>
      </c>
      <c r="L44" s="128">
        <f t="shared" si="23"/>
        <v>62.440279309077539</v>
      </c>
      <c r="M44" s="132"/>
      <c r="N44" s="128">
        <f t="shared" si="24"/>
        <v>68.232958305757776</v>
      </c>
      <c r="O44" s="128">
        <f t="shared" si="24"/>
        <v>64.716471647164724</v>
      </c>
      <c r="P44" s="128">
        <f t="shared" si="24"/>
        <v>71.614019904803115</v>
      </c>
      <c r="Q44" s="132"/>
      <c r="R44" s="128">
        <f t="shared" si="25"/>
        <v>57.909604519774014</v>
      </c>
      <c r="S44" s="128">
        <f t="shared" si="25"/>
        <v>54.327628361858196</v>
      </c>
      <c r="T44" s="128">
        <f t="shared" si="25"/>
        <v>61.234679981842945</v>
      </c>
      <c r="U44" s="132"/>
      <c r="V44" s="128">
        <f t="shared" si="26"/>
        <v>67.706476530005943</v>
      </c>
      <c r="W44" s="128">
        <f t="shared" si="26"/>
        <v>61.947973381730193</v>
      </c>
      <c r="X44" s="128">
        <f t="shared" si="26"/>
        <v>73.263280793928772</v>
      </c>
      <c r="Y44" s="132"/>
      <c r="Z44" s="128">
        <f t="shared" si="27"/>
        <v>78.762960314622816</v>
      </c>
      <c r="AA44" s="128">
        <f t="shared" si="27"/>
        <v>75.39556962025317</v>
      </c>
      <c r="AB44" s="128">
        <f t="shared" si="27"/>
        <v>81.539465101108931</v>
      </c>
    </row>
    <row r="45" spans="1:33" ht="15" customHeight="1" x14ac:dyDescent="0.25">
      <c r="A45" s="110" t="s">
        <v>74</v>
      </c>
      <c r="B45" s="128" t="s">
        <v>61</v>
      </c>
      <c r="C45" s="128" t="s">
        <v>61</v>
      </c>
      <c r="D45" s="128" t="s">
        <v>61</v>
      </c>
      <c r="E45" s="132"/>
      <c r="F45" s="128" t="s">
        <v>61</v>
      </c>
      <c r="G45" s="128" t="s">
        <v>61</v>
      </c>
      <c r="H45" s="128" t="s">
        <v>61</v>
      </c>
      <c r="I45" s="132"/>
      <c r="J45" s="128" t="s">
        <v>61</v>
      </c>
      <c r="K45" s="128" t="s">
        <v>61</v>
      </c>
      <c r="L45" s="128" t="s">
        <v>61</v>
      </c>
      <c r="M45" s="132"/>
      <c r="N45" s="128" t="s">
        <v>61</v>
      </c>
      <c r="O45" s="128" t="s">
        <v>61</v>
      </c>
      <c r="P45" s="128" t="s">
        <v>61</v>
      </c>
      <c r="Q45" s="132"/>
      <c r="R45" s="128" t="s">
        <v>61</v>
      </c>
      <c r="S45" s="128" t="s">
        <v>61</v>
      </c>
      <c r="T45" s="128" t="s">
        <v>61</v>
      </c>
      <c r="U45" s="132"/>
      <c r="V45" s="128" t="s">
        <v>61</v>
      </c>
      <c r="W45" s="128" t="s">
        <v>61</v>
      </c>
      <c r="X45" s="128" t="s">
        <v>61</v>
      </c>
      <c r="Y45" s="132"/>
      <c r="Z45" s="128" t="s">
        <v>61</v>
      </c>
      <c r="AA45" s="128" t="s">
        <v>61</v>
      </c>
      <c r="AB45" s="128" t="s">
        <v>61</v>
      </c>
    </row>
    <row r="46" spans="1:33" ht="15" customHeight="1" thickBot="1" x14ac:dyDescent="0.3">
      <c r="A46" s="125" t="s">
        <v>267</v>
      </c>
      <c r="B46" s="134" t="s">
        <v>61</v>
      </c>
      <c r="C46" s="134" t="s">
        <v>61</v>
      </c>
      <c r="D46" s="134" t="s">
        <v>61</v>
      </c>
      <c r="E46" s="135"/>
      <c r="F46" s="134" t="s">
        <v>61</v>
      </c>
      <c r="G46" s="134" t="s">
        <v>61</v>
      </c>
      <c r="H46" s="134" t="s">
        <v>61</v>
      </c>
      <c r="I46" s="135"/>
      <c r="J46" s="134" t="s">
        <v>61</v>
      </c>
      <c r="K46" s="134" t="s">
        <v>61</v>
      </c>
      <c r="L46" s="134" t="s">
        <v>61</v>
      </c>
      <c r="M46" s="135"/>
      <c r="N46" s="134" t="s">
        <v>61</v>
      </c>
      <c r="O46" s="134" t="s">
        <v>61</v>
      </c>
      <c r="P46" s="134" t="s">
        <v>61</v>
      </c>
      <c r="Q46" s="135"/>
      <c r="R46" s="134" t="s">
        <v>61</v>
      </c>
      <c r="S46" s="134" t="s">
        <v>61</v>
      </c>
      <c r="T46" s="134" t="s">
        <v>61</v>
      </c>
      <c r="U46" s="135"/>
      <c r="V46" s="134" t="s">
        <v>61</v>
      </c>
      <c r="W46" s="134" t="s">
        <v>61</v>
      </c>
      <c r="X46" s="134" t="s">
        <v>61</v>
      </c>
      <c r="Y46" s="135"/>
      <c r="Z46" s="134" t="s">
        <v>61</v>
      </c>
      <c r="AA46" s="134" t="s">
        <v>61</v>
      </c>
      <c r="AB46" s="134" t="s">
        <v>61</v>
      </c>
    </row>
    <row r="47" spans="1:33" ht="15" customHeight="1" x14ac:dyDescent="0.25">
      <c r="A47" s="303" t="s">
        <v>260</v>
      </c>
      <c r="B47" s="303"/>
      <c r="C47" s="303"/>
      <c r="D47" s="303"/>
      <c r="E47" s="303"/>
      <c r="F47" s="303"/>
      <c r="G47" s="303"/>
      <c r="H47" s="303"/>
      <c r="I47" s="303"/>
      <c r="J47" s="303"/>
      <c r="K47" s="303"/>
      <c r="L47" s="303"/>
      <c r="M47" s="303"/>
      <c r="N47" s="303"/>
      <c r="O47" s="303"/>
      <c r="P47" s="303"/>
      <c r="Q47" s="303"/>
      <c r="R47" s="303"/>
      <c r="S47" s="303"/>
      <c r="T47" s="303"/>
      <c r="U47" s="303"/>
      <c r="V47" s="303"/>
      <c r="W47" s="303"/>
      <c r="X47" s="303"/>
      <c r="Y47" s="303"/>
      <c r="Z47" s="303"/>
      <c r="AA47" s="303"/>
      <c r="AB47" s="303"/>
    </row>
    <row r="48" spans="1:33" ht="15" customHeight="1" x14ac:dyDescent="0.25">
      <c r="A48" s="304" t="s">
        <v>243</v>
      </c>
      <c r="B48" s="304"/>
      <c r="C48" s="304"/>
      <c r="D48" s="304"/>
      <c r="E48" s="304"/>
      <c r="F48" s="304"/>
      <c r="G48" s="304"/>
      <c r="H48" s="304"/>
      <c r="I48" s="304"/>
      <c r="J48" s="304"/>
      <c r="K48" s="304"/>
      <c r="L48" s="304"/>
      <c r="M48" s="304"/>
      <c r="N48" s="304"/>
      <c r="O48" s="304"/>
      <c r="P48" s="304"/>
      <c r="Q48" s="304"/>
      <c r="R48" s="304"/>
      <c r="S48" s="304"/>
      <c r="T48" s="304"/>
      <c r="U48" s="304"/>
      <c r="V48" s="304"/>
      <c r="W48" s="304"/>
      <c r="X48" s="304"/>
      <c r="Y48" s="304"/>
      <c r="Z48" s="304"/>
      <c r="AA48" s="304"/>
      <c r="AB48" s="304"/>
    </row>
    <row r="51" spans="1:33" s="126" customFormat="1" ht="15" customHeight="1" x14ac:dyDescent="0.2">
      <c r="A51" s="308" t="s">
        <v>316</v>
      </c>
      <c r="B51" s="308"/>
      <c r="C51" s="308"/>
      <c r="D51" s="308"/>
      <c r="E51" s="308"/>
      <c r="F51" s="308"/>
      <c r="G51" s="308"/>
      <c r="H51" s="308"/>
      <c r="I51" s="308"/>
      <c r="J51" s="308"/>
      <c r="K51" s="308"/>
      <c r="L51" s="308"/>
      <c r="M51" s="308"/>
      <c r="N51" s="308"/>
      <c r="O51" s="308"/>
      <c r="P51" s="308"/>
      <c r="Q51" s="308"/>
      <c r="R51" s="308"/>
      <c r="S51" s="308"/>
      <c r="T51" s="308"/>
      <c r="U51" s="308"/>
      <c r="V51" s="308"/>
      <c r="W51" s="308"/>
      <c r="X51" s="308"/>
      <c r="Y51" s="308"/>
      <c r="Z51" s="308"/>
      <c r="AA51" s="308"/>
      <c r="AB51" s="308"/>
      <c r="AC51" s="174"/>
      <c r="AD51" s="174"/>
      <c r="AE51" s="286" t="s">
        <v>362</v>
      </c>
      <c r="AF51" s="286"/>
      <c r="AG51" s="110"/>
    </row>
    <row r="52" spans="1:33" s="126" customFormat="1" ht="15" customHeight="1" x14ac:dyDescent="0.2">
      <c r="A52" s="307" t="s">
        <v>355</v>
      </c>
      <c r="B52" s="307"/>
      <c r="C52" s="307"/>
      <c r="D52" s="307"/>
      <c r="E52" s="307"/>
      <c r="F52" s="307"/>
      <c r="G52" s="307"/>
      <c r="H52" s="307"/>
      <c r="I52" s="307"/>
      <c r="J52" s="307"/>
      <c r="K52" s="307"/>
      <c r="L52" s="307"/>
      <c r="M52" s="307"/>
      <c r="N52" s="307"/>
      <c r="O52" s="307"/>
      <c r="P52" s="307"/>
      <c r="Q52" s="307"/>
      <c r="R52" s="307"/>
      <c r="S52" s="307"/>
      <c r="T52" s="307"/>
      <c r="U52" s="307"/>
      <c r="V52" s="307"/>
      <c r="W52" s="307"/>
      <c r="X52" s="307"/>
      <c r="Y52" s="307"/>
      <c r="Z52" s="307"/>
      <c r="AA52" s="307"/>
      <c r="AB52" s="307"/>
      <c r="AC52" s="174"/>
      <c r="AD52" s="174"/>
      <c r="AE52" s="286"/>
      <c r="AF52" s="286"/>
      <c r="AG52" s="110"/>
    </row>
    <row r="53" spans="1:33" s="126" customFormat="1" ht="15" customHeight="1" x14ac:dyDescent="0.25">
      <c r="A53" s="308" t="s">
        <v>257</v>
      </c>
      <c r="B53" s="308"/>
      <c r="C53" s="308"/>
      <c r="D53" s="308"/>
      <c r="E53" s="308"/>
      <c r="F53" s="308"/>
      <c r="G53" s="308"/>
      <c r="H53" s="308"/>
      <c r="I53" s="308"/>
      <c r="J53" s="308"/>
      <c r="K53" s="308"/>
      <c r="L53" s="308"/>
      <c r="M53" s="308"/>
      <c r="N53" s="308"/>
      <c r="O53" s="308"/>
      <c r="P53" s="308"/>
      <c r="Q53" s="308"/>
      <c r="R53" s="308"/>
      <c r="S53" s="308"/>
      <c r="T53" s="308"/>
      <c r="U53" s="308"/>
      <c r="V53" s="308"/>
      <c r="W53" s="308"/>
      <c r="X53" s="308"/>
      <c r="Y53" s="308"/>
      <c r="Z53" s="308"/>
      <c r="AA53" s="308"/>
      <c r="AB53" s="308"/>
      <c r="AC53" s="110"/>
      <c r="AD53" s="110"/>
      <c r="AE53" s="110"/>
      <c r="AF53" s="110"/>
      <c r="AG53" s="110"/>
    </row>
    <row r="54" spans="1:33" s="126" customFormat="1" ht="15" customHeight="1" x14ac:dyDescent="0.25">
      <c r="A54" s="307" t="s">
        <v>258</v>
      </c>
      <c r="B54" s="307"/>
      <c r="C54" s="307"/>
      <c r="D54" s="307"/>
      <c r="E54" s="307"/>
      <c r="F54" s="307"/>
      <c r="G54" s="307"/>
      <c r="H54" s="307"/>
      <c r="I54" s="307"/>
      <c r="J54" s="307"/>
      <c r="K54" s="307"/>
      <c r="L54" s="307"/>
      <c r="M54" s="307"/>
      <c r="N54" s="307"/>
      <c r="O54" s="307"/>
      <c r="P54" s="307"/>
      <c r="Q54" s="307"/>
      <c r="R54" s="307"/>
      <c r="S54" s="307"/>
      <c r="T54" s="307"/>
      <c r="U54" s="307"/>
      <c r="V54" s="307"/>
      <c r="W54" s="307"/>
      <c r="X54" s="307"/>
      <c r="Y54" s="307"/>
      <c r="Z54" s="307"/>
      <c r="AA54" s="307"/>
      <c r="AB54" s="307"/>
      <c r="AC54" s="110"/>
      <c r="AD54" s="110"/>
      <c r="AE54" s="110"/>
      <c r="AF54" s="110"/>
      <c r="AG54" s="110"/>
    </row>
    <row r="55" spans="1:33" s="166" customFormat="1" ht="15" customHeight="1" x14ac:dyDescent="0.2">
      <c r="A55" s="307" t="s">
        <v>259</v>
      </c>
      <c r="B55" s="307"/>
      <c r="C55" s="307"/>
      <c r="D55" s="307"/>
      <c r="E55" s="307"/>
      <c r="F55" s="307"/>
      <c r="G55" s="307"/>
      <c r="H55" s="307"/>
      <c r="I55" s="307"/>
      <c r="J55" s="307"/>
      <c r="K55" s="307"/>
      <c r="L55" s="307"/>
      <c r="M55" s="307"/>
      <c r="N55" s="307"/>
      <c r="O55" s="307"/>
      <c r="P55" s="307"/>
      <c r="Q55" s="307"/>
      <c r="R55" s="307"/>
      <c r="S55" s="307"/>
      <c r="T55" s="307"/>
      <c r="U55" s="307"/>
      <c r="V55" s="307"/>
      <c r="W55" s="307"/>
      <c r="X55" s="307"/>
      <c r="Y55" s="307"/>
      <c r="Z55" s="307"/>
      <c r="AA55" s="307"/>
      <c r="AB55" s="307"/>
      <c r="AC55" s="174"/>
      <c r="AD55" s="174"/>
      <c r="AE55" s="174"/>
      <c r="AF55" s="174"/>
      <c r="AG55" s="174"/>
    </row>
    <row r="56" spans="1:33" s="166" customFormat="1" ht="15" customHeight="1" thickBot="1" x14ac:dyDescent="0.25">
      <c r="A56" s="122"/>
      <c r="B56" s="137"/>
      <c r="C56" s="137"/>
      <c r="D56" s="137"/>
      <c r="E56" s="137"/>
      <c r="F56" s="137"/>
      <c r="G56" s="137"/>
      <c r="H56" s="137"/>
      <c r="I56" s="137"/>
      <c r="J56" s="137"/>
      <c r="K56" s="137"/>
      <c r="L56" s="137"/>
      <c r="M56" s="137"/>
      <c r="N56" s="137"/>
      <c r="O56" s="137"/>
      <c r="P56" s="137"/>
      <c r="Q56" s="137"/>
      <c r="R56" s="137"/>
      <c r="S56" s="137"/>
      <c r="T56" s="137"/>
      <c r="U56" s="137"/>
      <c r="V56" s="137"/>
      <c r="W56" s="137"/>
      <c r="X56" s="137"/>
      <c r="Y56" s="137"/>
      <c r="Z56" s="137"/>
      <c r="AA56" s="137"/>
      <c r="AB56" s="137"/>
      <c r="AC56" s="174"/>
      <c r="AD56" s="174"/>
      <c r="AE56" s="174"/>
      <c r="AF56" s="174"/>
      <c r="AG56" s="174"/>
    </row>
    <row r="57" spans="1:33" ht="15" customHeight="1" x14ac:dyDescent="0.25">
      <c r="A57" s="305" t="s">
        <v>567</v>
      </c>
      <c r="B57" s="302" t="s">
        <v>19</v>
      </c>
      <c r="C57" s="302"/>
      <c r="D57" s="302"/>
      <c r="E57" s="111"/>
      <c r="F57" s="302" t="s">
        <v>116</v>
      </c>
      <c r="G57" s="302"/>
      <c r="H57" s="302"/>
      <c r="I57" s="111"/>
      <c r="J57" s="302" t="s">
        <v>117</v>
      </c>
      <c r="K57" s="302"/>
      <c r="L57" s="302"/>
      <c r="M57" s="111"/>
      <c r="N57" s="302" t="s">
        <v>118</v>
      </c>
      <c r="O57" s="302"/>
      <c r="P57" s="302"/>
      <c r="Q57" s="111"/>
      <c r="R57" s="302" t="s">
        <v>119</v>
      </c>
      <c r="S57" s="302"/>
      <c r="T57" s="302"/>
      <c r="U57" s="111"/>
      <c r="V57" s="302" t="s">
        <v>120</v>
      </c>
      <c r="W57" s="302"/>
      <c r="X57" s="302"/>
      <c r="Y57" s="111"/>
      <c r="Z57" s="302" t="s">
        <v>121</v>
      </c>
      <c r="AA57" s="302"/>
      <c r="AB57" s="302"/>
    </row>
    <row r="58" spans="1:33" ht="15" customHeight="1" thickBot="1" x14ac:dyDescent="0.3">
      <c r="A58" s="306"/>
      <c r="B58" s="112" t="s">
        <v>70</v>
      </c>
      <c r="C58" s="112" t="s">
        <v>71</v>
      </c>
      <c r="D58" s="112" t="s">
        <v>72</v>
      </c>
      <c r="E58" s="113"/>
      <c r="F58" s="112" t="s">
        <v>70</v>
      </c>
      <c r="G58" s="112" t="s">
        <v>71</v>
      </c>
      <c r="H58" s="112" t="s">
        <v>72</v>
      </c>
      <c r="I58" s="113"/>
      <c r="J58" s="112" t="s">
        <v>70</v>
      </c>
      <c r="K58" s="112" t="s">
        <v>71</v>
      </c>
      <c r="L58" s="112" t="s">
        <v>72</v>
      </c>
      <c r="M58" s="113"/>
      <c r="N58" s="112" t="s">
        <v>70</v>
      </c>
      <c r="O58" s="112" t="s">
        <v>71</v>
      </c>
      <c r="P58" s="112" t="s">
        <v>72</v>
      </c>
      <c r="Q58" s="113"/>
      <c r="R58" s="112" t="s">
        <v>70</v>
      </c>
      <c r="S58" s="112" t="s">
        <v>71</v>
      </c>
      <c r="T58" s="112" t="s">
        <v>72</v>
      </c>
      <c r="U58" s="113"/>
      <c r="V58" s="112" t="s">
        <v>70</v>
      </c>
      <c r="W58" s="112" t="s">
        <v>71</v>
      </c>
      <c r="X58" s="112" t="s">
        <v>72</v>
      </c>
      <c r="Y58" s="113"/>
      <c r="Z58" s="112" t="s">
        <v>70</v>
      </c>
      <c r="AA58" s="112" t="s">
        <v>71</v>
      </c>
      <c r="AB58" s="112" t="s">
        <v>72</v>
      </c>
    </row>
    <row r="59" spans="1:33" s="126" customFormat="1" ht="15" customHeight="1" x14ac:dyDescent="0.25">
      <c r="A59" s="178"/>
      <c r="B59" s="115"/>
      <c r="C59" s="115"/>
      <c r="D59" s="115"/>
      <c r="E59" s="116"/>
      <c r="F59" s="115"/>
      <c r="G59" s="115"/>
      <c r="H59" s="115"/>
      <c r="I59" s="116"/>
      <c r="J59" s="115"/>
      <c r="K59" s="115"/>
      <c r="L59" s="115"/>
      <c r="M59" s="116"/>
      <c r="N59" s="115"/>
      <c r="O59" s="115"/>
      <c r="P59" s="115"/>
      <c r="Q59" s="116"/>
      <c r="R59" s="115"/>
      <c r="S59" s="115"/>
      <c r="T59" s="115"/>
      <c r="U59" s="116"/>
      <c r="V59" s="115"/>
      <c r="W59" s="115"/>
      <c r="X59" s="115"/>
      <c r="Y59" s="116"/>
      <c r="Z59" s="115"/>
      <c r="AA59" s="115"/>
      <c r="AB59" s="115"/>
      <c r="AC59" s="110"/>
      <c r="AD59" s="110"/>
      <c r="AE59" s="110"/>
      <c r="AF59" s="110"/>
      <c r="AG59" s="110"/>
    </row>
    <row r="60" spans="1:33" s="126" customFormat="1" ht="15" customHeight="1" x14ac:dyDescent="0.25">
      <c r="A60" s="301" t="s">
        <v>570</v>
      </c>
      <c r="B60" s="301" t="s">
        <v>76</v>
      </c>
      <c r="C60" s="301"/>
      <c r="D60" s="301"/>
      <c r="E60" s="301"/>
      <c r="F60" s="301"/>
      <c r="G60" s="301"/>
      <c r="H60" s="301"/>
      <c r="I60" s="301"/>
      <c r="J60" s="301"/>
      <c r="K60" s="301"/>
      <c r="L60" s="301"/>
      <c r="M60" s="301"/>
      <c r="N60" s="301"/>
      <c r="O60" s="301"/>
      <c r="P60" s="301"/>
      <c r="Q60" s="301"/>
      <c r="R60" s="301"/>
      <c r="S60" s="301"/>
      <c r="T60" s="301"/>
      <c r="U60" s="301"/>
      <c r="V60" s="301"/>
      <c r="W60" s="301"/>
      <c r="X60" s="301"/>
      <c r="Y60" s="301"/>
      <c r="Z60" s="301"/>
      <c r="AA60" s="301"/>
      <c r="AB60" s="301"/>
      <c r="AC60" s="110"/>
      <c r="AD60" s="110"/>
      <c r="AE60" s="110"/>
      <c r="AF60" s="110"/>
      <c r="AG60" s="110"/>
    </row>
    <row r="61" spans="1:33" s="126" customFormat="1" ht="15" customHeight="1" x14ac:dyDescent="0.25">
      <c r="A61" s="114"/>
      <c r="B61" s="115"/>
      <c r="C61" s="115"/>
      <c r="D61" s="115"/>
      <c r="E61" s="115"/>
      <c r="F61" s="115"/>
      <c r="G61" s="115"/>
      <c r="H61" s="115"/>
      <c r="I61" s="115"/>
      <c r="J61" s="115"/>
      <c r="K61" s="115"/>
      <c r="L61" s="115"/>
      <c r="M61" s="115"/>
      <c r="N61" s="115"/>
      <c r="O61" s="115"/>
      <c r="P61" s="115"/>
      <c r="Q61" s="115"/>
      <c r="R61" s="115"/>
      <c r="S61" s="115"/>
      <c r="T61" s="115"/>
      <c r="U61" s="115"/>
      <c r="V61" s="115"/>
      <c r="W61" s="115"/>
      <c r="X61" s="115"/>
      <c r="Y61" s="115"/>
      <c r="Z61" s="115"/>
      <c r="AA61" s="115"/>
      <c r="AB61" s="115"/>
      <c r="AC61" s="110"/>
      <c r="AD61" s="110"/>
      <c r="AE61" s="110"/>
      <c r="AF61" s="110"/>
      <c r="AG61" s="110"/>
    </row>
    <row r="62" spans="1:33" s="126" customFormat="1" ht="15" customHeight="1" x14ac:dyDescent="0.25">
      <c r="A62" s="138" t="s">
        <v>19</v>
      </c>
      <c r="B62" s="155">
        <f t="shared" ref="B62:D64" si="28">+B68+B74</f>
        <v>23653</v>
      </c>
      <c r="C62" s="155">
        <f t="shared" si="28"/>
        <v>12434</v>
      </c>
      <c r="D62" s="155">
        <f t="shared" si="28"/>
        <v>11219</v>
      </c>
      <c r="E62" s="155"/>
      <c r="F62" s="155">
        <f t="shared" ref="F62:H64" si="29">+F68+F74</f>
        <v>4807</v>
      </c>
      <c r="G62" s="155">
        <f t="shared" si="29"/>
        <v>2642</v>
      </c>
      <c r="H62" s="155">
        <f t="shared" si="29"/>
        <v>2165</v>
      </c>
      <c r="I62" s="155"/>
      <c r="J62" s="155">
        <f t="shared" ref="J62:L64" si="30">+J68+J74</f>
        <v>5054</v>
      </c>
      <c r="K62" s="155">
        <f t="shared" si="30"/>
        <v>2716</v>
      </c>
      <c r="L62" s="155">
        <f t="shared" si="30"/>
        <v>2338</v>
      </c>
      <c r="M62" s="155"/>
      <c r="N62" s="155">
        <f t="shared" ref="N62:P64" si="31">+N68+N74</f>
        <v>3422</v>
      </c>
      <c r="O62" s="155">
        <f t="shared" si="31"/>
        <v>1842</v>
      </c>
      <c r="P62" s="155">
        <f t="shared" si="31"/>
        <v>1580</v>
      </c>
      <c r="Q62" s="155"/>
      <c r="R62" s="155">
        <f t="shared" ref="R62:T64" si="32">+R68+R74</f>
        <v>5030</v>
      </c>
      <c r="S62" s="155">
        <f t="shared" si="32"/>
        <v>2534</v>
      </c>
      <c r="T62" s="155">
        <f t="shared" si="32"/>
        <v>2496</v>
      </c>
      <c r="U62" s="155"/>
      <c r="V62" s="155">
        <f t="shared" ref="V62:X64" si="33">+V68+V74</f>
        <v>3454</v>
      </c>
      <c r="W62" s="155">
        <f t="shared" si="33"/>
        <v>1792</v>
      </c>
      <c r="X62" s="155">
        <f t="shared" si="33"/>
        <v>1662</v>
      </c>
      <c r="Y62" s="155"/>
      <c r="Z62" s="155">
        <f t="shared" ref="Z62:AB64" si="34">+Z68+Z74</f>
        <v>1886</v>
      </c>
      <c r="AA62" s="155">
        <f t="shared" si="34"/>
        <v>908</v>
      </c>
      <c r="AB62" s="155">
        <f t="shared" si="34"/>
        <v>978</v>
      </c>
      <c r="AC62" s="110"/>
      <c r="AD62" s="110"/>
      <c r="AE62" s="110"/>
      <c r="AF62" s="110"/>
      <c r="AG62" s="110"/>
    </row>
    <row r="63" spans="1:33" s="126" customFormat="1" ht="15" customHeight="1" x14ac:dyDescent="0.25">
      <c r="A63" s="118" t="s">
        <v>73</v>
      </c>
      <c r="B63" s="117">
        <f t="shared" si="28"/>
        <v>22872</v>
      </c>
      <c r="C63" s="117">
        <f t="shared" si="28"/>
        <v>11965</v>
      </c>
      <c r="D63" s="117">
        <f t="shared" si="28"/>
        <v>10907</v>
      </c>
      <c r="E63" s="117"/>
      <c r="F63" s="117">
        <f t="shared" si="29"/>
        <v>4661</v>
      </c>
      <c r="G63" s="117">
        <f t="shared" si="29"/>
        <v>2558</v>
      </c>
      <c r="H63" s="117">
        <f t="shared" si="29"/>
        <v>2103</v>
      </c>
      <c r="I63" s="117"/>
      <c r="J63" s="117">
        <f t="shared" si="30"/>
        <v>4960</v>
      </c>
      <c r="K63" s="117">
        <f t="shared" si="30"/>
        <v>2655</v>
      </c>
      <c r="L63" s="117">
        <f t="shared" si="30"/>
        <v>2305</v>
      </c>
      <c r="M63" s="117"/>
      <c r="N63" s="117">
        <f t="shared" si="31"/>
        <v>3340</v>
      </c>
      <c r="O63" s="117">
        <f t="shared" si="31"/>
        <v>1781</v>
      </c>
      <c r="P63" s="117">
        <f t="shared" si="31"/>
        <v>1559</v>
      </c>
      <c r="Q63" s="117"/>
      <c r="R63" s="117">
        <f t="shared" si="32"/>
        <v>4782</v>
      </c>
      <c r="S63" s="117">
        <f t="shared" si="32"/>
        <v>2390</v>
      </c>
      <c r="T63" s="117">
        <f t="shared" si="32"/>
        <v>2392</v>
      </c>
      <c r="U63" s="117"/>
      <c r="V63" s="117">
        <f t="shared" si="33"/>
        <v>3292</v>
      </c>
      <c r="W63" s="117">
        <f t="shared" si="33"/>
        <v>1697</v>
      </c>
      <c r="X63" s="117">
        <f t="shared" si="33"/>
        <v>1595</v>
      </c>
      <c r="Y63" s="117"/>
      <c r="Z63" s="117">
        <f t="shared" si="34"/>
        <v>1837</v>
      </c>
      <c r="AA63" s="117">
        <f t="shared" si="34"/>
        <v>884</v>
      </c>
      <c r="AB63" s="117">
        <f t="shared" si="34"/>
        <v>953</v>
      </c>
      <c r="AC63" s="110"/>
      <c r="AD63" s="110"/>
      <c r="AE63" s="110"/>
      <c r="AF63" s="110"/>
      <c r="AG63" s="110"/>
    </row>
    <row r="64" spans="1:33" s="126" customFormat="1" ht="15" customHeight="1" x14ac:dyDescent="0.25">
      <c r="A64" s="118" t="s">
        <v>74</v>
      </c>
      <c r="B64" s="117">
        <f t="shared" si="28"/>
        <v>117</v>
      </c>
      <c r="C64" s="117">
        <f t="shared" si="28"/>
        <v>72</v>
      </c>
      <c r="D64" s="117">
        <f t="shared" si="28"/>
        <v>45</v>
      </c>
      <c r="E64" s="117"/>
      <c r="F64" s="117">
        <f t="shared" si="29"/>
        <v>47</v>
      </c>
      <c r="G64" s="117">
        <f t="shared" si="29"/>
        <v>27</v>
      </c>
      <c r="H64" s="117">
        <f t="shared" si="29"/>
        <v>20</v>
      </c>
      <c r="I64" s="117"/>
      <c r="J64" s="117">
        <f t="shared" si="30"/>
        <v>23</v>
      </c>
      <c r="K64" s="117">
        <f t="shared" si="30"/>
        <v>13</v>
      </c>
      <c r="L64" s="117">
        <f t="shared" si="30"/>
        <v>10</v>
      </c>
      <c r="M64" s="117"/>
      <c r="N64" s="117">
        <f t="shared" si="31"/>
        <v>15</v>
      </c>
      <c r="O64" s="117">
        <f t="shared" si="31"/>
        <v>10</v>
      </c>
      <c r="P64" s="117">
        <f t="shared" si="31"/>
        <v>5</v>
      </c>
      <c r="Q64" s="117"/>
      <c r="R64" s="117">
        <f t="shared" si="32"/>
        <v>26</v>
      </c>
      <c r="S64" s="117">
        <f t="shared" si="32"/>
        <v>16</v>
      </c>
      <c r="T64" s="117">
        <f t="shared" si="32"/>
        <v>10</v>
      </c>
      <c r="U64" s="117"/>
      <c r="V64" s="117">
        <f t="shared" si="33"/>
        <v>6</v>
      </c>
      <c r="W64" s="117">
        <f t="shared" si="33"/>
        <v>6</v>
      </c>
      <c r="X64" s="117">
        <f t="shared" si="33"/>
        <v>0</v>
      </c>
      <c r="Y64" s="117"/>
      <c r="Z64" s="117">
        <f t="shared" si="34"/>
        <v>0</v>
      </c>
      <c r="AA64" s="117">
        <f t="shared" si="34"/>
        <v>0</v>
      </c>
      <c r="AB64" s="117">
        <f t="shared" si="34"/>
        <v>0</v>
      </c>
      <c r="AC64" s="110"/>
      <c r="AD64" s="110"/>
      <c r="AE64" s="110"/>
      <c r="AF64" s="110"/>
      <c r="AG64" s="110"/>
    </row>
    <row r="65" spans="1:33" s="126" customFormat="1" ht="15" customHeight="1" x14ac:dyDescent="0.25">
      <c r="A65" s="118" t="s">
        <v>267</v>
      </c>
      <c r="B65" s="117">
        <f>+B71</f>
        <v>664</v>
      </c>
      <c r="C65" s="117">
        <f>+C71</f>
        <v>397</v>
      </c>
      <c r="D65" s="117">
        <f>+D71</f>
        <v>267</v>
      </c>
      <c r="E65" s="117"/>
      <c r="F65" s="117">
        <f>+F71</f>
        <v>99</v>
      </c>
      <c r="G65" s="117">
        <f>+G71</f>
        <v>57</v>
      </c>
      <c r="H65" s="117">
        <f>+H71</f>
        <v>42</v>
      </c>
      <c r="I65" s="117"/>
      <c r="J65" s="117">
        <f>+J71</f>
        <v>71</v>
      </c>
      <c r="K65" s="117">
        <f>+K71</f>
        <v>48</v>
      </c>
      <c r="L65" s="117">
        <f>+L71</f>
        <v>23</v>
      </c>
      <c r="M65" s="117"/>
      <c r="N65" s="117">
        <f>+N71</f>
        <v>67</v>
      </c>
      <c r="O65" s="117">
        <f>+O71</f>
        <v>51</v>
      </c>
      <c r="P65" s="117">
        <f>+P71</f>
        <v>16</v>
      </c>
      <c r="Q65" s="117"/>
      <c r="R65" s="117">
        <f>+R71</f>
        <v>222</v>
      </c>
      <c r="S65" s="117">
        <f>+S71</f>
        <v>128</v>
      </c>
      <c r="T65" s="117">
        <f>+T71</f>
        <v>94</v>
      </c>
      <c r="U65" s="117"/>
      <c r="V65" s="117">
        <f>+V71</f>
        <v>156</v>
      </c>
      <c r="W65" s="117">
        <f>+W71</f>
        <v>89</v>
      </c>
      <c r="X65" s="117">
        <f>+X71</f>
        <v>67</v>
      </c>
      <c r="Y65" s="117"/>
      <c r="Z65" s="117">
        <f>+Z71</f>
        <v>49</v>
      </c>
      <c r="AA65" s="117">
        <f>+AA71</f>
        <v>24</v>
      </c>
      <c r="AB65" s="117">
        <f>+AB71</f>
        <v>25</v>
      </c>
      <c r="AC65" s="110"/>
      <c r="AD65" s="110"/>
      <c r="AE65" s="110"/>
      <c r="AF65" s="110"/>
      <c r="AG65" s="110"/>
    </row>
    <row r="66" spans="1:33" s="126" customFormat="1" ht="15" customHeight="1" x14ac:dyDescent="0.25">
      <c r="A66" s="114"/>
      <c r="B66" s="119"/>
      <c r="C66" s="119"/>
      <c r="D66" s="119"/>
      <c r="E66" s="119"/>
      <c r="F66" s="119"/>
      <c r="G66" s="119"/>
      <c r="H66" s="119"/>
      <c r="I66" s="119"/>
      <c r="J66" s="119"/>
      <c r="K66" s="119"/>
      <c r="L66" s="119"/>
      <c r="M66" s="119"/>
      <c r="N66" s="119"/>
      <c r="O66" s="119"/>
      <c r="P66" s="119"/>
      <c r="Q66" s="119"/>
      <c r="R66" s="119"/>
      <c r="S66" s="119"/>
      <c r="T66" s="119"/>
      <c r="U66" s="119"/>
      <c r="V66" s="119"/>
      <c r="W66" s="119"/>
      <c r="X66" s="119"/>
      <c r="Y66" s="119"/>
      <c r="Z66" s="119"/>
      <c r="AA66" s="119"/>
      <c r="AB66" s="119"/>
      <c r="AC66" s="110"/>
      <c r="AD66" s="110"/>
      <c r="AE66" s="110"/>
      <c r="AF66" s="110"/>
      <c r="AG66" s="110"/>
    </row>
    <row r="67" spans="1:33" s="126" customFormat="1" ht="15" customHeight="1" x14ac:dyDescent="0.25">
      <c r="A67" s="138" t="s">
        <v>568</v>
      </c>
      <c r="B67" s="119"/>
      <c r="C67" s="119"/>
      <c r="D67" s="119"/>
      <c r="E67" s="120"/>
      <c r="F67" s="119"/>
      <c r="G67" s="119"/>
      <c r="H67" s="119"/>
      <c r="I67" s="120"/>
      <c r="J67" s="119"/>
      <c r="K67" s="119"/>
      <c r="L67" s="119"/>
      <c r="M67" s="120"/>
      <c r="N67" s="119"/>
      <c r="O67" s="119"/>
      <c r="P67" s="119"/>
      <c r="Q67" s="120"/>
      <c r="R67" s="119"/>
      <c r="S67" s="119"/>
      <c r="T67" s="119"/>
      <c r="U67" s="120"/>
      <c r="V67" s="119"/>
      <c r="W67" s="119"/>
      <c r="X67" s="119"/>
      <c r="Y67" s="120"/>
      <c r="Z67" s="119"/>
      <c r="AA67" s="119"/>
      <c r="AB67" s="119"/>
      <c r="AC67" s="110"/>
      <c r="AD67" s="110"/>
      <c r="AE67" s="110"/>
      <c r="AF67" s="110"/>
      <c r="AG67" s="110"/>
    </row>
    <row r="68" spans="1:33" s="126" customFormat="1" ht="15" customHeight="1" x14ac:dyDescent="0.25">
      <c r="A68" s="139" t="s">
        <v>19</v>
      </c>
      <c r="B68" s="155">
        <f>SUM(B69:B71)</f>
        <v>15822</v>
      </c>
      <c r="C68" s="155">
        <f>SUM(C69:C71)</f>
        <v>8177</v>
      </c>
      <c r="D68" s="155">
        <f>SUM(D69:D71)</f>
        <v>7645</v>
      </c>
      <c r="E68" s="155"/>
      <c r="F68" s="155">
        <f>SUM(F69:F71)</f>
        <v>2993</v>
      </c>
      <c r="G68" s="155">
        <f>SUM(G69:G71)</f>
        <v>1648</v>
      </c>
      <c r="H68" s="155">
        <f>SUM(H69:H71)</f>
        <v>1345</v>
      </c>
      <c r="I68" s="176"/>
      <c r="J68" s="155">
        <f>SUM(J69:J71)</f>
        <v>3175</v>
      </c>
      <c r="K68" s="155">
        <f>SUM(K69:K71)</f>
        <v>1654</v>
      </c>
      <c r="L68" s="155">
        <f>SUM(L69:L71)</f>
        <v>1521</v>
      </c>
      <c r="M68" s="176"/>
      <c r="N68" s="155">
        <f>SUM(N69:N71)</f>
        <v>2229</v>
      </c>
      <c r="O68" s="155">
        <f>SUM(O69:O71)</f>
        <v>1207</v>
      </c>
      <c r="P68" s="155">
        <f>SUM(P69:P71)</f>
        <v>1022</v>
      </c>
      <c r="Q68" s="176"/>
      <c r="R68" s="155">
        <f>SUM(R69:R71)</f>
        <v>3549</v>
      </c>
      <c r="S68" s="155">
        <f>SUM(S69:S71)</f>
        <v>1775</v>
      </c>
      <c r="T68" s="155">
        <f>SUM(T69:T71)</f>
        <v>1774</v>
      </c>
      <c r="U68" s="176"/>
      <c r="V68" s="155">
        <f>SUM(V69:V71)</f>
        <v>2524</v>
      </c>
      <c r="W68" s="155">
        <f>SUM(W69:W71)</f>
        <v>1255</v>
      </c>
      <c r="X68" s="155">
        <f>SUM(X69:X71)</f>
        <v>1269</v>
      </c>
      <c r="Y68" s="176"/>
      <c r="Z68" s="155">
        <f>SUM(Z69:Z71)</f>
        <v>1352</v>
      </c>
      <c r="AA68" s="155">
        <f>SUM(AA69:AA71)</f>
        <v>638</v>
      </c>
      <c r="AB68" s="155">
        <f>SUM(AB69:AB71)</f>
        <v>714</v>
      </c>
      <c r="AC68" s="110"/>
      <c r="AD68" s="110"/>
      <c r="AE68" s="110"/>
      <c r="AF68" s="110"/>
      <c r="AG68" s="110"/>
    </row>
    <row r="69" spans="1:33" ht="15" customHeight="1" x14ac:dyDescent="0.25">
      <c r="A69" s="118" t="s">
        <v>73</v>
      </c>
      <c r="B69" s="121">
        <v>15041</v>
      </c>
      <c r="C69" s="121">
        <v>7708</v>
      </c>
      <c r="D69" s="121">
        <v>7333</v>
      </c>
      <c r="E69" s="121"/>
      <c r="F69" s="121">
        <v>2847</v>
      </c>
      <c r="G69" s="121">
        <v>1564</v>
      </c>
      <c r="H69" s="121">
        <v>1283</v>
      </c>
      <c r="I69" s="121"/>
      <c r="J69" s="121">
        <v>3081</v>
      </c>
      <c r="K69" s="121">
        <v>1593</v>
      </c>
      <c r="L69" s="121">
        <v>1488</v>
      </c>
      <c r="M69" s="121"/>
      <c r="N69" s="121">
        <v>2147</v>
      </c>
      <c r="O69" s="121">
        <v>1146</v>
      </c>
      <c r="P69" s="121">
        <v>1001</v>
      </c>
      <c r="Q69" s="121"/>
      <c r="R69" s="121">
        <v>3301</v>
      </c>
      <c r="S69" s="121">
        <v>1631</v>
      </c>
      <c r="T69" s="121">
        <v>1670</v>
      </c>
      <c r="U69" s="121"/>
      <c r="V69" s="121">
        <v>2362</v>
      </c>
      <c r="W69" s="121">
        <v>1160</v>
      </c>
      <c r="X69" s="121">
        <v>1202</v>
      </c>
      <c r="Y69" s="121"/>
      <c r="Z69" s="121">
        <v>1303</v>
      </c>
      <c r="AA69" s="121">
        <v>614</v>
      </c>
      <c r="AB69" s="121">
        <v>689</v>
      </c>
    </row>
    <row r="70" spans="1:33" ht="15" customHeight="1" x14ac:dyDescent="0.25">
      <c r="A70" s="118" t="s">
        <v>74</v>
      </c>
      <c r="B70" s="121">
        <v>117</v>
      </c>
      <c r="C70" s="121">
        <v>72</v>
      </c>
      <c r="D70" s="121">
        <v>45</v>
      </c>
      <c r="E70" s="121"/>
      <c r="F70" s="121">
        <v>47</v>
      </c>
      <c r="G70" s="121">
        <v>27</v>
      </c>
      <c r="H70" s="121">
        <v>20</v>
      </c>
      <c r="I70" s="121"/>
      <c r="J70" s="121">
        <v>23</v>
      </c>
      <c r="K70" s="121">
        <v>13</v>
      </c>
      <c r="L70" s="121">
        <v>10</v>
      </c>
      <c r="M70" s="121"/>
      <c r="N70" s="121">
        <v>15</v>
      </c>
      <c r="O70" s="121">
        <v>10</v>
      </c>
      <c r="P70" s="121">
        <v>5</v>
      </c>
      <c r="Q70" s="121"/>
      <c r="R70" s="121">
        <v>26</v>
      </c>
      <c r="S70" s="121">
        <v>16</v>
      </c>
      <c r="T70" s="121">
        <v>10</v>
      </c>
      <c r="U70" s="121"/>
      <c r="V70" s="121">
        <v>6</v>
      </c>
      <c r="W70" s="121">
        <v>6</v>
      </c>
      <c r="X70" s="121">
        <v>0</v>
      </c>
      <c r="Y70" s="121"/>
      <c r="Z70" s="121">
        <v>0</v>
      </c>
      <c r="AA70" s="121">
        <v>0</v>
      </c>
      <c r="AB70" s="121">
        <v>0</v>
      </c>
    </row>
    <row r="71" spans="1:33" ht="15" customHeight="1" x14ac:dyDescent="0.25">
      <c r="A71" s="118" t="s">
        <v>267</v>
      </c>
      <c r="B71" s="121">
        <v>664</v>
      </c>
      <c r="C71" s="121">
        <v>397</v>
      </c>
      <c r="D71" s="121">
        <v>267</v>
      </c>
      <c r="E71" s="121"/>
      <c r="F71" s="121">
        <v>99</v>
      </c>
      <c r="G71" s="121">
        <v>57</v>
      </c>
      <c r="H71" s="121">
        <v>42</v>
      </c>
      <c r="I71" s="121"/>
      <c r="J71" s="121">
        <v>71</v>
      </c>
      <c r="K71" s="121">
        <v>48</v>
      </c>
      <c r="L71" s="121">
        <v>23</v>
      </c>
      <c r="M71" s="121"/>
      <c r="N71" s="121">
        <v>67</v>
      </c>
      <c r="O71" s="121">
        <v>51</v>
      </c>
      <c r="P71" s="121">
        <v>16</v>
      </c>
      <c r="Q71" s="121"/>
      <c r="R71" s="121">
        <v>222</v>
      </c>
      <c r="S71" s="121">
        <v>128</v>
      </c>
      <c r="T71" s="121">
        <v>94</v>
      </c>
      <c r="U71" s="121"/>
      <c r="V71" s="121">
        <v>156</v>
      </c>
      <c r="W71" s="121">
        <v>89</v>
      </c>
      <c r="X71" s="121">
        <v>67</v>
      </c>
      <c r="Y71" s="121"/>
      <c r="Z71" s="121">
        <v>49</v>
      </c>
      <c r="AA71" s="121">
        <v>24</v>
      </c>
      <c r="AB71" s="121">
        <v>25</v>
      </c>
    </row>
    <row r="72" spans="1:33" ht="15" customHeight="1" x14ac:dyDescent="0.25">
      <c r="A72" s="118"/>
      <c r="B72" s="121"/>
      <c r="C72" s="121"/>
      <c r="D72" s="121"/>
      <c r="E72" s="121"/>
      <c r="F72" s="121"/>
      <c r="G72" s="121"/>
      <c r="H72" s="121"/>
      <c r="I72" s="121"/>
      <c r="J72" s="121"/>
      <c r="K72" s="121"/>
      <c r="L72" s="121"/>
      <c r="M72" s="121"/>
      <c r="N72" s="121"/>
      <c r="O72" s="121"/>
      <c r="P72" s="121"/>
      <c r="Q72" s="121"/>
      <c r="R72" s="121"/>
      <c r="S72" s="121"/>
      <c r="T72" s="121"/>
      <c r="U72" s="121"/>
      <c r="V72" s="121"/>
      <c r="W72" s="121"/>
      <c r="X72" s="121"/>
      <c r="Y72" s="121"/>
      <c r="Z72" s="121"/>
      <c r="AA72" s="121"/>
      <c r="AB72" s="121"/>
    </row>
    <row r="73" spans="1:33" ht="15" customHeight="1" x14ac:dyDescent="0.25">
      <c r="A73" s="127" t="s">
        <v>569</v>
      </c>
      <c r="B73" s="121"/>
      <c r="C73" s="121"/>
      <c r="D73" s="121"/>
      <c r="E73" s="121"/>
      <c r="F73" s="121"/>
      <c r="G73" s="121"/>
      <c r="H73" s="121"/>
      <c r="I73" s="121"/>
      <c r="J73" s="121"/>
      <c r="K73" s="121"/>
      <c r="L73" s="121"/>
      <c r="M73" s="121"/>
      <c r="N73" s="121"/>
      <c r="O73" s="121"/>
      <c r="P73" s="121"/>
      <c r="Q73" s="121"/>
      <c r="R73" s="121"/>
      <c r="S73" s="121"/>
      <c r="T73" s="121"/>
      <c r="U73" s="121"/>
      <c r="V73" s="121"/>
      <c r="W73" s="121"/>
      <c r="X73" s="121"/>
      <c r="Y73" s="121"/>
      <c r="Z73" s="121"/>
      <c r="AA73" s="121"/>
      <c r="AB73" s="121"/>
    </row>
    <row r="74" spans="1:33" s="126" customFormat="1" ht="15" customHeight="1" x14ac:dyDescent="0.25">
      <c r="A74" s="139" t="s">
        <v>19</v>
      </c>
      <c r="B74" s="155">
        <f>SUM(B75:B77)</f>
        <v>7831</v>
      </c>
      <c r="C74" s="155">
        <f>SUM(C75:C77)</f>
        <v>4257</v>
      </c>
      <c r="D74" s="155">
        <f>SUM(D75:D77)</f>
        <v>3574</v>
      </c>
      <c r="E74" s="155"/>
      <c r="F74" s="155">
        <f>SUM(F75:F77)</f>
        <v>1814</v>
      </c>
      <c r="G74" s="155">
        <f>SUM(G75:G77)</f>
        <v>994</v>
      </c>
      <c r="H74" s="155">
        <f>SUM(H75:H77)</f>
        <v>820</v>
      </c>
      <c r="I74" s="176"/>
      <c r="J74" s="155">
        <f>SUM(J75:J77)</f>
        <v>1879</v>
      </c>
      <c r="K74" s="155">
        <f>SUM(K75:K77)</f>
        <v>1062</v>
      </c>
      <c r="L74" s="155">
        <f>SUM(L75:L77)</f>
        <v>817</v>
      </c>
      <c r="M74" s="176"/>
      <c r="N74" s="155">
        <f>SUM(N75:N77)</f>
        <v>1193</v>
      </c>
      <c r="O74" s="155">
        <f>SUM(O75:O77)</f>
        <v>635</v>
      </c>
      <c r="P74" s="155">
        <f>SUM(P75:P77)</f>
        <v>558</v>
      </c>
      <c r="Q74" s="176"/>
      <c r="R74" s="155">
        <f>SUM(R75:R77)</f>
        <v>1481</v>
      </c>
      <c r="S74" s="155">
        <f>SUM(S75:S77)</f>
        <v>759</v>
      </c>
      <c r="T74" s="155">
        <f>SUM(T75:T77)</f>
        <v>722</v>
      </c>
      <c r="U74" s="176"/>
      <c r="V74" s="155">
        <f>SUM(V75:V77)</f>
        <v>930</v>
      </c>
      <c r="W74" s="155">
        <f>SUM(W75:W77)</f>
        <v>537</v>
      </c>
      <c r="X74" s="155">
        <f>SUM(X75:X77)</f>
        <v>393</v>
      </c>
      <c r="Y74" s="176"/>
      <c r="Z74" s="155">
        <f>SUM(Z75:Z77)</f>
        <v>534</v>
      </c>
      <c r="AA74" s="155">
        <f>SUM(AA75:AA77)</f>
        <v>270</v>
      </c>
      <c r="AB74" s="155">
        <f>SUM(AB75:AB77)</f>
        <v>264</v>
      </c>
      <c r="AC74" s="110"/>
      <c r="AD74" s="110"/>
      <c r="AE74" s="110"/>
      <c r="AF74" s="110"/>
      <c r="AG74" s="110"/>
    </row>
    <row r="75" spans="1:33" ht="15" customHeight="1" x14ac:dyDescent="0.25">
      <c r="A75" s="118" t="s">
        <v>73</v>
      </c>
      <c r="B75" s="121">
        <v>7831</v>
      </c>
      <c r="C75" s="121">
        <v>4257</v>
      </c>
      <c r="D75" s="121">
        <v>3574</v>
      </c>
      <c r="E75" s="121"/>
      <c r="F75" s="121">
        <v>1814</v>
      </c>
      <c r="G75" s="121">
        <v>994</v>
      </c>
      <c r="H75" s="121">
        <v>820</v>
      </c>
      <c r="I75" s="121"/>
      <c r="J75" s="121">
        <v>1879</v>
      </c>
      <c r="K75" s="121">
        <v>1062</v>
      </c>
      <c r="L75" s="121">
        <v>817</v>
      </c>
      <c r="M75" s="121"/>
      <c r="N75" s="121">
        <v>1193</v>
      </c>
      <c r="O75" s="121">
        <v>635</v>
      </c>
      <c r="P75" s="121">
        <v>558</v>
      </c>
      <c r="Q75" s="121"/>
      <c r="R75" s="121">
        <v>1481</v>
      </c>
      <c r="S75" s="121">
        <v>759</v>
      </c>
      <c r="T75" s="121">
        <v>722</v>
      </c>
      <c r="U75" s="121"/>
      <c r="V75" s="121">
        <v>930</v>
      </c>
      <c r="W75" s="121">
        <v>537</v>
      </c>
      <c r="X75" s="121">
        <v>393</v>
      </c>
      <c r="Y75" s="121"/>
      <c r="Z75" s="121">
        <v>534</v>
      </c>
      <c r="AA75" s="121">
        <v>270</v>
      </c>
      <c r="AB75" s="121">
        <v>264</v>
      </c>
    </row>
    <row r="76" spans="1:33" ht="15" customHeight="1" x14ac:dyDescent="0.25">
      <c r="A76" s="118" t="s">
        <v>74</v>
      </c>
      <c r="B76" s="262">
        <v>0</v>
      </c>
      <c r="C76" s="262">
        <v>0</v>
      </c>
      <c r="D76" s="262">
        <v>0</v>
      </c>
      <c r="E76" s="262"/>
      <c r="F76" s="262">
        <v>0</v>
      </c>
      <c r="G76" s="262">
        <v>0</v>
      </c>
      <c r="H76" s="262">
        <v>0</v>
      </c>
      <c r="I76" s="262"/>
      <c r="J76" s="262">
        <v>0</v>
      </c>
      <c r="K76" s="262">
        <v>0</v>
      </c>
      <c r="L76" s="262">
        <v>0</v>
      </c>
      <c r="M76" s="262"/>
      <c r="N76" s="262">
        <v>0</v>
      </c>
      <c r="O76" s="262">
        <v>0</v>
      </c>
      <c r="P76" s="262">
        <v>0</v>
      </c>
      <c r="Q76" s="262"/>
      <c r="R76" s="262">
        <v>0</v>
      </c>
      <c r="S76" s="262">
        <v>0</v>
      </c>
      <c r="T76" s="262">
        <v>0</v>
      </c>
      <c r="U76" s="262"/>
      <c r="V76" s="262">
        <v>0</v>
      </c>
      <c r="W76" s="262">
        <v>0</v>
      </c>
      <c r="X76" s="262">
        <v>0</v>
      </c>
      <c r="Y76" s="262"/>
      <c r="Z76" s="262">
        <v>0</v>
      </c>
      <c r="AA76" s="262">
        <v>0</v>
      </c>
      <c r="AB76" s="262">
        <v>0</v>
      </c>
    </row>
    <row r="77" spans="1:33" ht="15" customHeight="1" x14ac:dyDescent="0.25">
      <c r="A77" s="118" t="s">
        <v>267</v>
      </c>
      <c r="B77" s="262">
        <v>0</v>
      </c>
      <c r="C77" s="262">
        <v>0</v>
      </c>
      <c r="D77" s="262">
        <v>0</v>
      </c>
      <c r="E77" s="262"/>
      <c r="F77" s="262">
        <v>0</v>
      </c>
      <c r="G77" s="262">
        <v>0</v>
      </c>
      <c r="H77" s="262">
        <v>0</v>
      </c>
      <c r="I77" s="262"/>
      <c r="J77" s="262">
        <v>0</v>
      </c>
      <c r="K77" s="262">
        <v>0</v>
      </c>
      <c r="L77" s="262">
        <v>0</v>
      </c>
      <c r="M77" s="262"/>
      <c r="N77" s="262">
        <v>0</v>
      </c>
      <c r="O77" s="262">
        <v>0</v>
      </c>
      <c r="P77" s="262">
        <v>0</v>
      </c>
      <c r="Q77" s="262"/>
      <c r="R77" s="262">
        <v>0</v>
      </c>
      <c r="S77" s="262">
        <v>0</v>
      </c>
      <c r="T77" s="262">
        <v>0</v>
      </c>
      <c r="U77" s="262"/>
      <c r="V77" s="262">
        <v>0</v>
      </c>
      <c r="W77" s="262">
        <v>0</v>
      </c>
      <c r="X77" s="262">
        <v>0</v>
      </c>
      <c r="Y77" s="262"/>
      <c r="Z77" s="262">
        <v>0</v>
      </c>
      <c r="AA77" s="262">
        <v>0</v>
      </c>
      <c r="AB77" s="262">
        <v>0</v>
      </c>
    </row>
    <row r="78" spans="1:33" ht="15" customHeight="1" x14ac:dyDescent="0.25">
      <c r="A78" s="118"/>
      <c r="B78" s="121"/>
      <c r="C78" s="121"/>
      <c r="D78" s="121"/>
      <c r="E78" s="121"/>
      <c r="F78" s="121"/>
      <c r="G78" s="121"/>
      <c r="H78" s="121"/>
      <c r="I78" s="121"/>
      <c r="J78" s="121"/>
      <c r="K78" s="121"/>
      <c r="L78" s="121"/>
      <c r="M78" s="121"/>
      <c r="N78" s="121"/>
      <c r="O78" s="121"/>
      <c r="P78" s="121"/>
      <c r="Q78" s="121"/>
      <c r="R78" s="121"/>
      <c r="S78" s="121"/>
      <c r="T78" s="121"/>
      <c r="U78" s="121"/>
      <c r="V78" s="121"/>
      <c r="W78" s="121"/>
      <c r="X78" s="121"/>
      <c r="Y78" s="121"/>
      <c r="Z78" s="121"/>
      <c r="AA78" s="121"/>
      <c r="AB78" s="121"/>
    </row>
    <row r="79" spans="1:33" s="126" customFormat="1" ht="15" customHeight="1" x14ac:dyDescent="0.25">
      <c r="A79" s="301" t="s">
        <v>571</v>
      </c>
      <c r="B79" s="301"/>
      <c r="C79" s="301"/>
      <c r="D79" s="301"/>
      <c r="E79" s="301"/>
      <c r="F79" s="301"/>
      <c r="G79" s="301"/>
      <c r="H79" s="301"/>
      <c r="I79" s="301"/>
      <c r="J79" s="301"/>
      <c r="K79" s="301"/>
      <c r="L79" s="301"/>
      <c r="M79" s="301"/>
      <c r="N79" s="301"/>
      <c r="O79" s="301"/>
      <c r="P79" s="301"/>
      <c r="Q79" s="301"/>
      <c r="R79" s="301"/>
      <c r="S79" s="301"/>
      <c r="T79" s="301"/>
      <c r="U79" s="301"/>
      <c r="V79" s="301"/>
      <c r="W79" s="301"/>
      <c r="X79" s="301"/>
      <c r="Y79" s="301"/>
      <c r="Z79" s="301"/>
      <c r="AA79" s="301"/>
      <c r="AB79" s="301"/>
      <c r="AC79" s="110"/>
      <c r="AD79" s="110"/>
      <c r="AE79" s="110"/>
      <c r="AF79" s="110"/>
      <c r="AG79" s="110"/>
    </row>
    <row r="80" spans="1:33" s="126" customFormat="1" ht="15" customHeight="1" x14ac:dyDescent="0.25">
      <c r="A80" s="114"/>
      <c r="B80" s="115"/>
      <c r="C80" s="115"/>
      <c r="D80" s="115"/>
      <c r="E80" s="115"/>
      <c r="F80" s="115"/>
      <c r="G80" s="115"/>
      <c r="H80" s="115"/>
      <c r="I80" s="115"/>
      <c r="J80" s="115"/>
      <c r="K80" s="115"/>
      <c r="L80" s="115"/>
      <c r="M80" s="115"/>
      <c r="N80" s="115"/>
      <c r="O80" s="115"/>
      <c r="P80" s="115"/>
      <c r="Q80" s="115"/>
      <c r="R80" s="115"/>
      <c r="S80" s="115"/>
      <c r="T80" s="115"/>
      <c r="U80" s="115"/>
      <c r="V80" s="115"/>
      <c r="W80" s="115"/>
      <c r="X80" s="115"/>
      <c r="Y80" s="115"/>
      <c r="Z80" s="115"/>
      <c r="AA80" s="115"/>
      <c r="AB80" s="115"/>
      <c r="AC80" s="110"/>
      <c r="AD80" s="110"/>
      <c r="AE80" s="110"/>
      <c r="AF80" s="110"/>
      <c r="AG80" s="110"/>
    </row>
    <row r="81" spans="1:33" s="126" customFormat="1" ht="15" customHeight="1" x14ac:dyDescent="0.25">
      <c r="A81" s="115" t="s">
        <v>19</v>
      </c>
      <c r="B81" s="177">
        <f t="shared" ref="B81:D84" si="35">+B62/(B62+B113+B12)*100</f>
        <v>28.418839360807404</v>
      </c>
      <c r="C81" s="177">
        <f t="shared" si="35"/>
        <v>30.375726779694141</v>
      </c>
      <c r="D81" s="177">
        <f t="shared" si="35"/>
        <v>26.524966899943259</v>
      </c>
      <c r="E81" s="177"/>
      <c r="F81" s="177">
        <f t="shared" ref="F81:H84" si="36">+F62/(F62+F113+F12)*100</f>
        <v>27.438780752326046</v>
      </c>
      <c r="G81" s="177">
        <f t="shared" si="36"/>
        <v>29.01065114746898</v>
      </c>
      <c r="H81" s="177">
        <f t="shared" si="36"/>
        <v>25.737042320494531</v>
      </c>
      <c r="I81" s="177"/>
      <c r="J81" s="177">
        <f t="shared" ref="J81:L84" si="37">+J62/(J62+J113+J12)*100</f>
        <v>33.682105964678435</v>
      </c>
      <c r="K81" s="177">
        <f t="shared" si="37"/>
        <v>35.531135531135533</v>
      </c>
      <c r="L81" s="177">
        <f t="shared" si="37"/>
        <v>31.761988860209211</v>
      </c>
      <c r="M81" s="177"/>
      <c r="N81" s="177">
        <f t="shared" ref="N81:P84" si="38">+N62/(N62+N113+N12)*100</f>
        <v>27.147957159857199</v>
      </c>
      <c r="O81" s="177">
        <f t="shared" si="38"/>
        <v>29.335881509794554</v>
      </c>
      <c r="P81" s="177">
        <f t="shared" si="38"/>
        <v>24.976288333860257</v>
      </c>
      <c r="Q81" s="177"/>
      <c r="R81" s="177">
        <f t="shared" ref="R81:T84" si="39">+R62/(R62+R113+R12)*100</f>
        <v>33.71991687336596</v>
      </c>
      <c r="S81" s="177">
        <f t="shared" si="39"/>
        <v>35.371300949190399</v>
      </c>
      <c r="T81" s="177">
        <f t="shared" si="39"/>
        <v>32.19398942344899</v>
      </c>
      <c r="U81" s="177"/>
      <c r="V81" s="177">
        <f t="shared" ref="V81:X84" si="40">+V62/(V62+V113+V12)*100</f>
        <v>27.798792756539235</v>
      </c>
      <c r="W81" s="177">
        <f t="shared" si="40"/>
        <v>30.69018667580065</v>
      </c>
      <c r="X81" s="177">
        <f t="shared" si="40"/>
        <v>25.235347707257823</v>
      </c>
      <c r="Y81" s="177"/>
      <c r="Z81" s="177">
        <f t="shared" ref="Z81:AB84" si="41">+Z62/(Z62+Z113+Z12)*100</f>
        <v>17.529510177525793</v>
      </c>
      <c r="AA81" s="177">
        <f t="shared" si="41"/>
        <v>18.526831258926748</v>
      </c>
      <c r="AB81" s="177">
        <f t="shared" si="41"/>
        <v>16.695117787640832</v>
      </c>
      <c r="AC81" s="110"/>
      <c r="AD81" s="110"/>
      <c r="AE81" s="110"/>
      <c r="AF81" s="110"/>
      <c r="AG81" s="110"/>
    </row>
    <row r="82" spans="1:33" s="126" customFormat="1" ht="15" customHeight="1" x14ac:dyDescent="0.25">
      <c r="A82" s="110" t="s">
        <v>73</v>
      </c>
      <c r="B82" s="128">
        <f t="shared" si="35"/>
        <v>28.49312338050628</v>
      </c>
      <c r="C82" s="128">
        <f t="shared" si="35"/>
        <v>30.61433359772791</v>
      </c>
      <c r="D82" s="128">
        <f t="shared" si="35"/>
        <v>26.480370972832549</v>
      </c>
      <c r="E82" s="128"/>
      <c r="F82" s="128">
        <f t="shared" si="36"/>
        <v>27.338846853187871</v>
      </c>
      <c r="G82" s="128">
        <f t="shared" si="36"/>
        <v>29.081400636653026</v>
      </c>
      <c r="H82" s="128">
        <f t="shared" si="36"/>
        <v>25.481643038894948</v>
      </c>
      <c r="I82" s="128"/>
      <c r="J82" s="128">
        <f t="shared" si="37"/>
        <v>33.972602739726028</v>
      </c>
      <c r="K82" s="128">
        <f t="shared" si="37"/>
        <v>35.980485160590867</v>
      </c>
      <c r="L82" s="128">
        <f t="shared" si="37"/>
        <v>31.920786594654484</v>
      </c>
      <c r="M82" s="128"/>
      <c r="N82" s="128">
        <f t="shared" si="38"/>
        <v>27.269758327890269</v>
      </c>
      <c r="O82" s="128">
        <f t="shared" si="38"/>
        <v>29.560165975103736</v>
      </c>
      <c r="P82" s="128">
        <f t="shared" si="38"/>
        <v>25.05222561465531</v>
      </c>
      <c r="Q82" s="128"/>
      <c r="R82" s="128">
        <f t="shared" si="39"/>
        <v>33.69029167253769</v>
      </c>
      <c r="S82" s="128">
        <f t="shared" si="39"/>
        <v>35.496806772612501</v>
      </c>
      <c r="T82" s="128">
        <f t="shared" si="39"/>
        <v>32.06004557029889</v>
      </c>
      <c r="U82" s="128"/>
      <c r="V82" s="128">
        <f t="shared" si="40"/>
        <v>27.701110737125546</v>
      </c>
      <c r="W82" s="128">
        <f t="shared" si="40"/>
        <v>30.77620602103736</v>
      </c>
      <c r="X82" s="128">
        <f t="shared" si="40"/>
        <v>25.039246467817893</v>
      </c>
      <c r="Y82" s="128"/>
      <c r="Z82" s="128">
        <f t="shared" si="41"/>
        <v>17.84014761581043</v>
      </c>
      <c r="AA82" s="128">
        <f t="shared" si="41"/>
        <v>19.06816220880069</v>
      </c>
      <c r="AB82" s="128">
        <f t="shared" si="41"/>
        <v>16.834481540363893</v>
      </c>
      <c r="AC82" s="110"/>
      <c r="AD82" s="110"/>
      <c r="AE82" s="110"/>
      <c r="AF82" s="110"/>
      <c r="AG82" s="110"/>
    </row>
    <row r="83" spans="1:33" s="126" customFormat="1" ht="15" customHeight="1" x14ac:dyDescent="0.25">
      <c r="A83" s="110" t="s">
        <v>74</v>
      </c>
      <c r="B83" s="128">
        <f t="shared" si="35"/>
        <v>22.15909090909091</v>
      </c>
      <c r="C83" s="128">
        <f t="shared" si="35"/>
        <v>22.929936305732486</v>
      </c>
      <c r="D83" s="128">
        <f t="shared" si="35"/>
        <v>21.028037383177569</v>
      </c>
      <c r="E83" s="128"/>
      <c r="F83" s="128">
        <f t="shared" si="36"/>
        <v>32.41379310344827</v>
      </c>
      <c r="G83" s="128">
        <f t="shared" si="36"/>
        <v>30.337078651685395</v>
      </c>
      <c r="H83" s="128">
        <f t="shared" si="36"/>
        <v>35.714285714285715</v>
      </c>
      <c r="I83" s="128"/>
      <c r="J83" s="128">
        <f t="shared" si="37"/>
        <v>20.909090909090907</v>
      </c>
      <c r="K83" s="128">
        <f t="shared" si="37"/>
        <v>21.666666666666668</v>
      </c>
      <c r="L83" s="128">
        <f t="shared" si="37"/>
        <v>20</v>
      </c>
      <c r="M83" s="128"/>
      <c r="N83" s="128">
        <f t="shared" si="38"/>
        <v>27.777777777777779</v>
      </c>
      <c r="O83" s="128">
        <f t="shared" si="38"/>
        <v>28.571428571428569</v>
      </c>
      <c r="P83" s="128">
        <f t="shared" si="38"/>
        <v>26.315789473684209</v>
      </c>
      <c r="Q83" s="128"/>
      <c r="R83" s="128">
        <f t="shared" si="39"/>
        <v>25.490196078431371</v>
      </c>
      <c r="S83" s="128">
        <f t="shared" si="39"/>
        <v>28.571428571428569</v>
      </c>
      <c r="T83" s="128">
        <f t="shared" si="39"/>
        <v>21.739130434782609</v>
      </c>
      <c r="U83" s="128"/>
      <c r="V83" s="128">
        <f t="shared" si="40"/>
        <v>9.375</v>
      </c>
      <c r="W83" s="128">
        <f t="shared" si="40"/>
        <v>14.285714285714285</v>
      </c>
      <c r="X83" s="128">
        <f t="shared" si="40"/>
        <v>0</v>
      </c>
      <c r="Y83" s="128"/>
      <c r="Z83" s="128">
        <f t="shared" si="41"/>
        <v>0</v>
      </c>
      <c r="AA83" s="128">
        <f t="shared" si="41"/>
        <v>0</v>
      </c>
      <c r="AB83" s="128">
        <f t="shared" si="41"/>
        <v>0</v>
      </c>
      <c r="AC83" s="110"/>
      <c r="AD83" s="110"/>
      <c r="AE83" s="110"/>
      <c r="AF83" s="110"/>
      <c r="AG83" s="110"/>
    </row>
    <row r="84" spans="1:33" s="126" customFormat="1" ht="15" customHeight="1" x14ac:dyDescent="0.25">
      <c r="A84" s="110" t="s">
        <v>267</v>
      </c>
      <c r="B84" s="128">
        <f t="shared" si="35"/>
        <v>27.325102880658434</v>
      </c>
      <c r="C84" s="128">
        <f t="shared" si="35"/>
        <v>25.829538061158104</v>
      </c>
      <c r="D84" s="128">
        <f t="shared" si="35"/>
        <v>29.89921612541993</v>
      </c>
      <c r="E84" s="128"/>
      <c r="F84" s="128">
        <f t="shared" si="36"/>
        <v>30.461538461538463</v>
      </c>
      <c r="G84" s="128">
        <f t="shared" si="36"/>
        <v>25.675675675675674</v>
      </c>
      <c r="H84" s="128">
        <f t="shared" si="36"/>
        <v>40.776699029126213</v>
      </c>
      <c r="I84" s="128"/>
      <c r="J84" s="128">
        <f t="shared" si="37"/>
        <v>24.067796610169491</v>
      </c>
      <c r="K84" s="128">
        <f t="shared" si="37"/>
        <v>23.414634146341466</v>
      </c>
      <c r="L84" s="128">
        <f t="shared" si="37"/>
        <v>25.555555555555554</v>
      </c>
      <c r="M84" s="128"/>
      <c r="N84" s="128">
        <f t="shared" si="38"/>
        <v>22.112211221122113</v>
      </c>
      <c r="O84" s="128">
        <f t="shared" si="38"/>
        <v>23.287671232876711</v>
      </c>
      <c r="P84" s="128">
        <f t="shared" si="38"/>
        <v>19.047619047619047</v>
      </c>
      <c r="Q84" s="128"/>
      <c r="R84" s="128">
        <f t="shared" si="39"/>
        <v>35.748792270531396</v>
      </c>
      <c r="S84" s="128">
        <f t="shared" si="39"/>
        <v>34.133333333333333</v>
      </c>
      <c r="T84" s="128">
        <f t="shared" si="39"/>
        <v>38.211382113821138</v>
      </c>
      <c r="U84" s="128"/>
      <c r="V84" s="128">
        <f t="shared" si="40"/>
        <v>32.704402515723267</v>
      </c>
      <c r="W84" s="128">
        <f t="shared" si="40"/>
        <v>31.448763250883395</v>
      </c>
      <c r="X84" s="128">
        <f t="shared" si="40"/>
        <v>34.536082474226802</v>
      </c>
      <c r="Y84" s="128"/>
      <c r="Z84" s="128">
        <f t="shared" si="41"/>
        <v>11.98044009779951</v>
      </c>
      <c r="AA84" s="128">
        <f t="shared" si="41"/>
        <v>10.300429184549357</v>
      </c>
      <c r="AB84" s="128">
        <f t="shared" si="41"/>
        <v>14.204545454545455</v>
      </c>
      <c r="AC84" s="110"/>
      <c r="AD84" s="110"/>
      <c r="AE84" s="110"/>
      <c r="AF84" s="110"/>
      <c r="AG84" s="110"/>
    </row>
    <row r="85" spans="1:33" s="126" customFormat="1" ht="15" customHeight="1" x14ac:dyDescent="0.25">
      <c r="A85" s="129"/>
      <c r="B85" s="130"/>
      <c r="C85" s="130"/>
      <c r="D85" s="130"/>
      <c r="E85" s="130"/>
      <c r="F85" s="130"/>
      <c r="G85" s="130"/>
      <c r="H85" s="130"/>
      <c r="I85" s="130"/>
      <c r="J85" s="130"/>
      <c r="K85" s="130"/>
      <c r="L85" s="130"/>
      <c r="M85" s="130"/>
      <c r="N85" s="130"/>
      <c r="O85" s="130"/>
      <c r="P85" s="130"/>
      <c r="Q85" s="130"/>
      <c r="R85" s="130"/>
      <c r="S85" s="130"/>
      <c r="T85" s="130"/>
      <c r="U85" s="130"/>
      <c r="V85" s="130"/>
      <c r="W85" s="130"/>
      <c r="X85" s="130"/>
      <c r="Y85" s="130"/>
      <c r="Z85" s="130"/>
      <c r="AA85" s="130"/>
      <c r="AB85" s="130"/>
      <c r="AC85" s="110"/>
      <c r="AD85" s="110"/>
      <c r="AE85" s="110"/>
      <c r="AF85" s="110"/>
      <c r="AG85" s="110"/>
    </row>
    <row r="86" spans="1:33" s="126" customFormat="1" ht="15" customHeight="1" x14ac:dyDescent="0.25">
      <c r="A86" s="115" t="s">
        <v>568</v>
      </c>
      <c r="B86" s="130"/>
      <c r="C86" s="130"/>
      <c r="D86" s="130"/>
      <c r="E86" s="131"/>
      <c r="F86" s="130"/>
      <c r="G86" s="130"/>
      <c r="H86" s="130"/>
      <c r="I86" s="131"/>
      <c r="J86" s="130"/>
      <c r="K86" s="130"/>
      <c r="L86" s="130"/>
      <c r="M86" s="131"/>
      <c r="N86" s="130"/>
      <c r="O86" s="130"/>
      <c r="P86" s="130"/>
      <c r="Q86" s="131"/>
      <c r="R86" s="130"/>
      <c r="S86" s="130"/>
      <c r="T86" s="130"/>
      <c r="U86" s="131"/>
      <c r="V86" s="130"/>
      <c r="W86" s="130"/>
      <c r="X86" s="130"/>
      <c r="Y86" s="131"/>
      <c r="Z86" s="130"/>
      <c r="AA86" s="130"/>
      <c r="AB86" s="130"/>
      <c r="AC86" s="110"/>
      <c r="AD86" s="110"/>
      <c r="AE86" s="110"/>
      <c r="AF86" s="110"/>
      <c r="AG86" s="110"/>
    </row>
    <row r="87" spans="1:33" s="126" customFormat="1" ht="15" customHeight="1" x14ac:dyDescent="0.25">
      <c r="A87" s="141" t="s">
        <v>19</v>
      </c>
      <c r="B87" s="177">
        <f t="shared" ref="B87:D90" si="42">+B68/(B68+B119+B18)*100</f>
        <v>28.211757573596273</v>
      </c>
      <c r="C87" s="177">
        <f t="shared" si="42"/>
        <v>29.778943151607852</v>
      </c>
      <c r="D87" s="177">
        <f t="shared" si="42"/>
        <v>26.708356623812186</v>
      </c>
      <c r="E87" s="177"/>
      <c r="F87" s="177">
        <f t="shared" ref="F87:H90" si="43">+F68/(F68+F119+F18)*100</f>
        <v>27.403405969602634</v>
      </c>
      <c r="G87" s="177">
        <f t="shared" si="43"/>
        <v>28.907209261533062</v>
      </c>
      <c r="H87" s="177">
        <f t="shared" si="43"/>
        <v>25.761348400689521</v>
      </c>
      <c r="I87" s="177"/>
      <c r="J87" s="177">
        <f t="shared" ref="J87:L90" si="44">+J68/(J68+J119+J18)*100</f>
        <v>33.780189381849134</v>
      </c>
      <c r="K87" s="177">
        <f t="shared" si="44"/>
        <v>34.755200672410169</v>
      </c>
      <c r="L87" s="177">
        <f t="shared" si="44"/>
        <v>32.780172413793103</v>
      </c>
      <c r="M87" s="177"/>
      <c r="N87" s="177">
        <f t="shared" ref="N87:P90" si="45">+N68/(N68+N119+N18)*100</f>
        <v>27.613974231912785</v>
      </c>
      <c r="O87" s="177">
        <f t="shared" si="45"/>
        <v>29.751047572097612</v>
      </c>
      <c r="P87" s="177">
        <f t="shared" si="45"/>
        <v>25.454545454545453</v>
      </c>
      <c r="Q87" s="177"/>
      <c r="R87" s="177">
        <f t="shared" ref="R87:T90" si="46">+R68/(R68+R119+R18)*100</f>
        <v>33.264598369106757</v>
      </c>
      <c r="S87" s="177">
        <f t="shared" si="46"/>
        <v>34.674741160382887</v>
      </c>
      <c r="T87" s="177">
        <f t="shared" si="46"/>
        <v>31.963963963963966</v>
      </c>
      <c r="U87" s="177"/>
      <c r="V87" s="177">
        <f t="shared" ref="V87:X90" si="47">+V68/(V68+V119+V18)*100</f>
        <v>27.861794900099351</v>
      </c>
      <c r="W87" s="177">
        <f t="shared" si="47"/>
        <v>29.98088867654085</v>
      </c>
      <c r="X87" s="177">
        <f t="shared" si="47"/>
        <v>26.041452903755385</v>
      </c>
      <c r="Y87" s="177"/>
      <c r="Z87" s="177">
        <f t="shared" ref="Z87:AB90" si="48">+Z68/(Z68+Z119+Z18)*100</f>
        <v>16.980658126098973</v>
      </c>
      <c r="AA87" s="177">
        <f t="shared" si="48"/>
        <v>17.541930162221611</v>
      </c>
      <c r="AB87" s="177">
        <f t="shared" si="48"/>
        <v>16.508670520231213</v>
      </c>
      <c r="AC87" s="110"/>
      <c r="AD87" s="110"/>
      <c r="AE87" s="110"/>
      <c r="AF87" s="110"/>
      <c r="AG87" s="110"/>
    </row>
    <row r="88" spans="1:33" ht="15" customHeight="1" x14ac:dyDescent="0.25">
      <c r="A88" s="110" t="s">
        <v>73</v>
      </c>
      <c r="B88" s="128">
        <f t="shared" si="42"/>
        <v>28.312470588235293</v>
      </c>
      <c r="C88" s="128">
        <f t="shared" si="42"/>
        <v>30.099968759762575</v>
      </c>
      <c r="D88" s="128">
        <f t="shared" si="42"/>
        <v>26.648980630155904</v>
      </c>
      <c r="E88" s="132"/>
      <c r="F88" s="128">
        <f t="shared" si="43"/>
        <v>27.238805970149254</v>
      </c>
      <c r="G88" s="128">
        <f t="shared" si="43"/>
        <v>29.01669758812616</v>
      </c>
      <c r="H88" s="128">
        <f t="shared" si="43"/>
        <v>25.345713156854998</v>
      </c>
      <c r="I88" s="132"/>
      <c r="J88" s="128">
        <f t="shared" si="44"/>
        <v>34.256170780520343</v>
      </c>
      <c r="K88" s="128">
        <f t="shared" si="44"/>
        <v>35.44726301735647</v>
      </c>
      <c r="L88" s="128">
        <f t="shared" si="44"/>
        <v>33.066666666666663</v>
      </c>
      <c r="M88" s="132"/>
      <c r="N88" s="128">
        <f t="shared" si="45"/>
        <v>27.828904731043423</v>
      </c>
      <c r="O88" s="128">
        <f t="shared" si="45"/>
        <v>30.134104654220351</v>
      </c>
      <c r="P88" s="128">
        <f t="shared" si="45"/>
        <v>25.587934560327199</v>
      </c>
      <c r="Q88" s="132"/>
      <c r="R88" s="128">
        <f t="shared" si="46"/>
        <v>33.189221797707617</v>
      </c>
      <c r="S88" s="128">
        <f t="shared" si="46"/>
        <v>34.790955631399321</v>
      </c>
      <c r="T88" s="128">
        <f t="shared" si="46"/>
        <v>31.761125903385317</v>
      </c>
      <c r="U88" s="132"/>
      <c r="V88" s="128">
        <f t="shared" si="47"/>
        <v>27.729513970415592</v>
      </c>
      <c r="W88" s="128">
        <f t="shared" si="47"/>
        <v>30.044030044030045</v>
      </c>
      <c r="X88" s="128">
        <f t="shared" si="47"/>
        <v>25.810607687352373</v>
      </c>
      <c r="Y88" s="132"/>
      <c r="Z88" s="128">
        <f t="shared" si="48"/>
        <v>17.373333333333331</v>
      </c>
      <c r="AA88" s="128">
        <f t="shared" si="48"/>
        <v>18.208778173190986</v>
      </c>
      <c r="AB88" s="128">
        <f t="shared" si="48"/>
        <v>16.690891472868216</v>
      </c>
    </row>
    <row r="89" spans="1:33" ht="15" customHeight="1" x14ac:dyDescent="0.25">
      <c r="A89" s="110" t="s">
        <v>74</v>
      </c>
      <c r="B89" s="128">
        <f t="shared" si="42"/>
        <v>22.15909090909091</v>
      </c>
      <c r="C89" s="128">
        <f t="shared" si="42"/>
        <v>22.929936305732486</v>
      </c>
      <c r="D89" s="128">
        <f t="shared" si="42"/>
        <v>21.028037383177569</v>
      </c>
      <c r="E89" s="132"/>
      <c r="F89" s="128">
        <f t="shared" si="43"/>
        <v>32.41379310344827</v>
      </c>
      <c r="G89" s="128">
        <f t="shared" si="43"/>
        <v>30.337078651685395</v>
      </c>
      <c r="H89" s="128">
        <f t="shared" si="43"/>
        <v>35.714285714285715</v>
      </c>
      <c r="I89" s="132"/>
      <c r="J89" s="128">
        <f t="shared" si="44"/>
        <v>20.909090909090907</v>
      </c>
      <c r="K89" s="128">
        <f t="shared" si="44"/>
        <v>21.666666666666668</v>
      </c>
      <c r="L89" s="128">
        <f t="shared" si="44"/>
        <v>20</v>
      </c>
      <c r="M89" s="132"/>
      <c r="N89" s="128">
        <f t="shared" si="45"/>
        <v>27.777777777777779</v>
      </c>
      <c r="O89" s="128">
        <f t="shared" si="45"/>
        <v>28.571428571428569</v>
      </c>
      <c r="P89" s="128">
        <f t="shared" si="45"/>
        <v>26.315789473684209</v>
      </c>
      <c r="Q89" s="132"/>
      <c r="R89" s="128">
        <f t="shared" si="46"/>
        <v>25.490196078431371</v>
      </c>
      <c r="S89" s="128">
        <f t="shared" si="46"/>
        <v>28.571428571428569</v>
      </c>
      <c r="T89" s="128">
        <f t="shared" si="46"/>
        <v>21.739130434782609</v>
      </c>
      <c r="U89" s="132"/>
      <c r="V89" s="128">
        <f t="shared" si="47"/>
        <v>9.375</v>
      </c>
      <c r="W89" s="128">
        <f t="shared" si="47"/>
        <v>14.285714285714285</v>
      </c>
      <c r="X89" s="128">
        <f t="shared" si="47"/>
        <v>0</v>
      </c>
      <c r="Y89" s="132"/>
      <c r="Z89" s="128">
        <f t="shared" si="48"/>
        <v>0</v>
      </c>
      <c r="AA89" s="128">
        <f t="shared" si="48"/>
        <v>0</v>
      </c>
      <c r="AB89" s="128">
        <f t="shared" si="48"/>
        <v>0</v>
      </c>
    </row>
    <row r="90" spans="1:33" ht="15" customHeight="1" x14ac:dyDescent="0.25">
      <c r="A90" s="110" t="s">
        <v>267</v>
      </c>
      <c r="B90" s="128">
        <f t="shared" si="42"/>
        <v>27.325102880658434</v>
      </c>
      <c r="C90" s="128">
        <f t="shared" si="42"/>
        <v>25.829538061158104</v>
      </c>
      <c r="D90" s="128">
        <f t="shared" si="42"/>
        <v>29.89921612541993</v>
      </c>
      <c r="E90" s="132"/>
      <c r="F90" s="128">
        <f t="shared" si="43"/>
        <v>30.461538461538463</v>
      </c>
      <c r="G90" s="128">
        <f t="shared" si="43"/>
        <v>25.675675675675674</v>
      </c>
      <c r="H90" s="128">
        <f t="shared" si="43"/>
        <v>40.776699029126213</v>
      </c>
      <c r="I90" s="132"/>
      <c r="J90" s="128">
        <f t="shared" si="44"/>
        <v>24.067796610169491</v>
      </c>
      <c r="K90" s="128">
        <f t="shared" si="44"/>
        <v>23.414634146341466</v>
      </c>
      <c r="L90" s="128">
        <f t="shared" si="44"/>
        <v>25.555555555555554</v>
      </c>
      <c r="M90" s="132"/>
      <c r="N90" s="128">
        <f t="shared" si="45"/>
        <v>22.112211221122113</v>
      </c>
      <c r="O90" s="128">
        <f t="shared" si="45"/>
        <v>23.287671232876711</v>
      </c>
      <c r="P90" s="128">
        <f t="shared" si="45"/>
        <v>19.047619047619047</v>
      </c>
      <c r="Q90" s="132"/>
      <c r="R90" s="128">
        <f t="shared" si="46"/>
        <v>35.748792270531396</v>
      </c>
      <c r="S90" s="128">
        <f t="shared" si="46"/>
        <v>34.133333333333333</v>
      </c>
      <c r="T90" s="128">
        <f t="shared" si="46"/>
        <v>38.211382113821138</v>
      </c>
      <c r="U90" s="132"/>
      <c r="V90" s="128">
        <f t="shared" si="47"/>
        <v>32.704402515723267</v>
      </c>
      <c r="W90" s="128">
        <f t="shared" si="47"/>
        <v>31.448763250883395</v>
      </c>
      <c r="X90" s="128">
        <f t="shared" si="47"/>
        <v>34.536082474226802</v>
      </c>
      <c r="Y90" s="132"/>
      <c r="Z90" s="128">
        <f t="shared" si="48"/>
        <v>11.98044009779951</v>
      </c>
      <c r="AA90" s="128">
        <f t="shared" si="48"/>
        <v>10.300429184549357</v>
      </c>
      <c r="AB90" s="128">
        <f t="shared" si="48"/>
        <v>14.204545454545455</v>
      </c>
    </row>
    <row r="91" spans="1:33" ht="15" customHeight="1" x14ac:dyDescent="0.25">
      <c r="B91" s="132"/>
      <c r="C91" s="132"/>
      <c r="D91" s="132"/>
      <c r="E91" s="132"/>
      <c r="F91" s="132"/>
      <c r="G91" s="132"/>
      <c r="H91" s="132"/>
      <c r="I91" s="132"/>
      <c r="J91" s="132"/>
      <c r="K91" s="132"/>
      <c r="L91" s="132"/>
      <c r="M91" s="132"/>
      <c r="N91" s="132"/>
      <c r="O91" s="132"/>
      <c r="P91" s="132"/>
      <c r="Q91" s="132"/>
      <c r="R91" s="132"/>
      <c r="S91" s="132"/>
      <c r="T91" s="132"/>
      <c r="U91" s="132"/>
      <c r="V91" s="132"/>
      <c r="W91" s="132"/>
      <c r="X91" s="132"/>
      <c r="Y91" s="132"/>
      <c r="Z91" s="132"/>
      <c r="AA91" s="132"/>
      <c r="AB91" s="132"/>
    </row>
    <row r="92" spans="1:33" ht="15" customHeight="1" x14ac:dyDescent="0.25">
      <c r="A92" s="142" t="s">
        <v>569</v>
      </c>
      <c r="B92" s="132"/>
      <c r="C92" s="132"/>
      <c r="D92" s="132"/>
      <c r="E92" s="132"/>
      <c r="F92" s="132"/>
      <c r="G92" s="132"/>
      <c r="H92" s="132"/>
      <c r="I92" s="132"/>
      <c r="J92" s="132"/>
      <c r="K92" s="132"/>
      <c r="L92" s="132"/>
      <c r="M92" s="132"/>
      <c r="N92" s="132"/>
      <c r="O92" s="132"/>
      <c r="P92" s="132"/>
      <c r="Q92" s="132"/>
      <c r="R92" s="132"/>
      <c r="S92" s="132"/>
      <c r="T92" s="132"/>
      <c r="U92" s="132"/>
      <c r="V92" s="132"/>
      <c r="W92" s="132"/>
      <c r="X92" s="132"/>
      <c r="Y92" s="132"/>
      <c r="Z92" s="132"/>
      <c r="AA92" s="132"/>
      <c r="AB92" s="132"/>
    </row>
    <row r="93" spans="1:33" ht="15" customHeight="1" x14ac:dyDescent="0.25">
      <c r="A93" s="143" t="s">
        <v>19</v>
      </c>
      <c r="B93" s="177">
        <f t="shared" ref="B93:D94" si="49">+B74/(B74+B125+B24)*100</f>
        <v>28.846649721884553</v>
      </c>
      <c r="C93" s="177">
        <f t="shared" si="49"/>
        <v>31.591836734693878</v>
      </c>
      <c r="D93" s="177">
        <f t="shared" si="49"/>
        <v>26.141018139262727</v>
      </c>
      <c r="E93" s="177"/>
      <c r="F93" s="177">
        <f t="shared" ref="F93:H94" si="50">+F74/(F74+F125+F24)*100</f>
        <v>27.497347279066243</v>
      </c>
      <c r="G93" s="177">
        <f t="shared" si="50"/>
        <v>29.18379330593071</v>
      </c>
      <c r="H93" s="177">
        <f t="shared" si="50"/>
        <v>25.697273581949233</v>
      </c>
      <c r="I93" s="177"/>
      <c r="J93" s="177">
        <f t="shared" ref="J93:L94" si="51">+J74/(J74+J125+J24)*100</f>
        <v>33.517659650374597</v>
      </c>
      <c r="K93" s="177">
        <f t="shared" si="51"/>
        <v>36.811091854419409</v>
      </c>
      <c r="L93" s="177">
        <f t="shared" si="51"/>
        <v>30.025725836089673</v>
      </c>
      <c r="M93" s="177"/>
      <c r="N93" s="177">
        <f t="shared" ref="N93:P94" si="52">+N74/(N74+N125+N24)*100</f>
        <v>26.31811162585484</v>
      </c>
      <c r="O93" s="177">
        <f t="shared" si="52"/>
        <v>28.577857785778576</v>
      </c>
      <c r="P93" s="177">
        <f t="shared" si="52"/>
        <v>24.145391605365642</v>
      </c>
      <c r="Q93" s="177"/>
      <c r="R93" s="177">
        <f t="shared" ref="R93:T94" si="53">+R74/(R74+R125+R24)*100</f>
        <v>34.863465160075329</v>
      </c>
      <c r="S93" s="177">
        <f t="shared" si="53"/>
        <v>37.114914425427877</v>
      </c>
      <c r="T93" s="177">
        <f t="shared" si="53"/>
        <v>32.773490694507487</v>
      </c>
      <c r="U93" s="177"/>
      <c r="V93" s="177">
        <f t="shared" ref="V93:X94" si="54">+V74/(V74+V125+V24)*100</f>
        <v>27.629233511586452</v>
      </c>
      <c r="W93" s="177">
        <f t="shared" si="54"/>
        <v>32.486388384754989</v>
      </c>
      <c r="X93" s="177">
        <f t="shared" si="54"/>
        <v>22.942206654991242</v>
      </c>
      <c r="Y93" s="177"/>
      <c r="Z93" s="177">
        <f t="shared" ref="Z93:AB94" si="55">+Z74/(Z74+Z125+Z24)*100</f>
        <v>19.091884161601715</v>
      </c>
      <c r="AA93" s="177">
        <f t="shared" si="55"/>
        <v>21.360759493670887</v>
      </c>
      <c r="AB93" s="177">
        <f t="shared" si="55"/>
        <v>17.221135029354208</v>
      </c>
    </row>
    <row r="94" spans="1:33" ht="15" customHeight="1" x14ac:dyDescent="0.25">
      <c r="A94" s="110" t="s">
        <v>73</v>
      </c>
      <c r="B94" s="128">
        <f t="shared" si="49"/>
        <v>28.846649721884553</v>
      </c>
      <c r="C94" s="128">
        <f t="shared" si="49"/>
        <v>31.591836734693878</v>
      </c>
      <c r="D94" s="128">
        <f t="shared" si="49"/>
        <v>26.141018139262727</v>
      </c>
      <c r="E94" s="132"/>
      <c r="F94" s="128">
        <f t="shared" si="50"/>
        <v>27.497347279066243</v>
      </c>
      <c r="G94" s="128">
        <f t="shared" si="50"/>
        <v>29.18379330593071</v>
      </c>
      <c r="H94" s="128">
        <f t="shared" si="50"/>
        <v>25.697273581949233</v>
      </c>
      <c r="I94" s="132"/>
      <c r="J94" s="128">
        <f t="shared" si="51"/>
        <v>33.517659650374597</v>
      </c>
      <c r="K94" s="128">
        <f t="shared" si="51"/>
        <v>36.811091854419409</v>
      </c>
      <c r="L94" s="128">
        <f t="shared" si="51"/>
        <v>30.025725836089673</v>
      </c>
      <c r="M94" s="132"/>
      <c r="N94" s="128">
        <f t="shared" si="52"/>
        <v>26.31811162585484</v>
      </c>
      <c r="O94" s="128">
        <f t="shared" si="52"/>
        <v>28.577857785778576</v>
      </c>
      <c r="P94" s="128">
        <f t="shared" si="52"/>
        <v>24.145391605365642</v>
      </c>
      <c r="Q94" s="132"/>
      <c r="R94" s="128">
        <f t="shared" si="53"/>
        <v>34.863465160075329</v>
      </c>
      <c r="S94" s="128">
        <f t="shared" si="53"/>
        <v>37.114914425427877</v>
      </c>
      <c r="T94" s="128">
        <f t="shared" si="53"/>
        <v>32.773490694507487</v>
      </c>
      <c r="U94" s="132"/>
      <c r="V94" s="128">
        <f t="shared" si="54"/>
        <v>27.629233511586452</v>
      </c>
      <c r="W94" s="128">
        <f t="shared" si="54"/>
        <v>32.486388384754989</v>
      </c>
      <c r="X94" s="128">
        <f t="shared" si="54"/>
        <v>22.942206654991242</v>
      </c>
      <c r="Y94" s="132"/>
      <c r="Z94" s="128">
        <f t="shared" si="55"/>
        <v>19.091884161601715</v>
      </c>
      <c r="AA94" s="128">
        <f t="shared" si="55"/>
        <v>21.360759493670887</v>
      </c>
      <c r="AB94" s="128">
        <f t="shared" si="55"/>
        <v>17.221135029354208</v>
      </c>
    </row>
    <row r="95" spans="1:33" ht="15" customHeight="1" x14ac:dyDescent="0.25">
      <c r="A95" s="110" t="s">
        <v>74</v>
      </c>
      <c r="B95" s="128" t="s">
        <v>61</v>
      </c>
      <c r="C95" s="128" t="s">
        <v>61</v>
      </c>
      <c r="D95" s="128" t="s">
        <v>61</v>
      </c>
      <c r="E95" s="132"/>
      <c r="F95" s="128" t="s">
        <v>61</v>
      </c>
      <c r="G95" s="128" t="s">
        <v>61</v>
      </c>
      <c r="H95" s="128" t="s">
        <v>61</v>
      </c>
      <c r="I95" s="132"/>
      <c r="J95" s="128" t="s">
        <v>61</v>
      </c>
      <c r="K95" s="128" t="s">
        <v>61</v>
      </c>
      <c r="L95" s="128" t="s">
        <v>61</v>
      </c>
      <c r="M95" s="132"/>
      <c r="N95" s="128" t="s">
        <v>61</v>
      </c>
      <c r="O95" s="128" t="s">
        <v>61</v>
      </c>
      <c r="P95" s="128" t="s">
        <v>61</v>
      </c>
      <c r="Q95" s="132"/>
      <c r="R95" s="128" t="s">
        <v>61</v>
      </c>
      <c r="S95" s="128" t="s">
        <v>61</v>
      </c>
      <c r="T95" s="128" t="s">
        <v>61</v>
      </c>
      <c r="U95" s="132"/>
      <c r="V95" s="128" t="s">
        <v>61</v>
      </c>
      <c r="W95" s="128" t="s">
        <v>61</v>
      </c>
      <c r="X95" s="128" t="s">
        <v>61</v>
      </c>
      <c r="Y95" s="132"/>
      <c r="Z95" s="128" t="s">
        <v>61</v>
      </c>
      <c r="AA95" s="128" t="s">
        <v>61</v>
      </c>
      <c r="AB95" s="128" t="s">
        <v>61</v>
      </c>
    </row>
    <row r="96" spans="1:33" ht="15" customHeight="1" thickBot="1" x14ac:dyDescent="0.3">
      <c r="A96" s="125" t="s">
        <v>267</v>
      </c>
      <c r="B96" s="134" t="s">
        <v>61</v>
      </c>
      <c r="C96" s="134" t="s">
        <v>61</v>
      </c>
      <c r="D96" s="134" t="s">
        <v>61</v>
      </c>
      <c r="E96" s="135"/>
      <c r="F96" s="134" t="s">
        <v>61</v>
      </c>
      <c r="G96" s="134" t="s">
        <v>61</v>
      </c>
      <c r="H96" s="134" t="s">
        <v>61</v>
      </c>
      <c r="I96" s="135"/>
      <c r="J96" s="134" t="s">
        <v>61</v>
      </c>
      <c r="K96" s="134" t="s">
        <v>61</v>
      </c>
      <c r="L96" s="134" t="s">
        <v>61</v>
      </c>
      <c r="M96" s="135"/>
      <c r="N96" s="134" t="s">
        <v>61</v>
      </c>
      <c r="O96" s="134" t="s">
        <v>61</v>
      </c>
      <c r="P96" s="134" t="s">
        <v>61</v>
      </c>
      <c r="Q96" s="135"/>
      <c r="R96" s="134" t="s">
        <v>61</v>
      </c>
      <c r="S96" s="134" t="s">
        <v>61</v>
      </c>
      <c r="T96" s="134" t="s">
        <v>61</v>
      </c>
      <c r="U96" s="135"/>
      <c r="V96" s="134" t="s">
        <v>61</v>
      </c>
      <c r="W96" s="134" t="s">
        <v>61</v>
      </c>
      <c r="X96" s="134" t="s">
        <v>61</v>
      </c>
      <c r="Y96" s="135"/>
      <c r="Z96" s="134" t="s">
        <v>61</v>
      </c>
      <c r="AA96" s="134" t="s">
        <v>61</v>
      </c>
      <c r="AB96" s="134" t="s">
        <v>61</v>
      </c>
    </row>
    <row r="97" spans="1:33" ht="15" customHeight="1" x14ac:dyDescent="0.25">
      <c r="A97" s="303" t="s">
        <v>260</v>
      </c>
      <c r="B97" s="303"/>
      <c r="C97" s="303"/>
      <c r="D97" s="303"/>
      <c r="E97" s="303"/>
      <c r="F97" s="303"/>
      <c r="G97" s="303"/>
      <c r="H97" s="303"/>
      <c r="I97" s="303"/>
      <c r="J97" s="303"/>
      <c r="K97" s="303"/>
      <c r="L97" s="303"/>
      <c r="M97" s="303"/>
      <c r="N97" s="303"/>
      <c r="O97" s="303"/>
      <c r="P97" s="303"/>
      <c r="Q97" s="303"/>
      <c r="R97" s="303"/>
      <c r="S97" s="303"/>
      <c r="T97" s="303"/>
      <c r="U97" s="303"/>
      <c r="V97" s="303"/>
      <c r="W97" s="303"/>
      <c r="X97" s="303"/>
      <c r="Y97" s="303"/>
      <c r="Z97" s="303"/>
      <c r="AA97" s="303"/>
      <c r="AB97" s="303"/>
    </row>
    <row r="98" spans="1:33" ht="15" customHeight="1" x14ac:dyDescent="0.25">
      <c r="A98" s="304" t="s">
        <v>243</v>
      </c>
      <c r="B98" s="304"/>
      <c r="C98" s="304"/>
      <c r="D98" s="304"/>
      <c r="E98" s="304"/>
      <c r="F98" s="304"/>
      <c r="G98" s="304"/>
      <c r="H98" s="304"/>
      <c r="I98" s="304"/>
      <c r="J98" s="304"/>
      <c r="K98" s="304"/>
      <c r="L98" s="304"/>
      <c r="M98" s="304"/>
      <c r="N98" s="304"/>
      <c r="O98" s="304"/>
      <c r="P98" s="304"/>
      <c r="Q98" s="304"/>
      <c r="R98" s="304"/>
      <c r="S98" s="304"/>
      <c r="T98" s="304"/>
      <c r="U98" s="304"/>
      <c r="V98" s="304"/>
      <c r="W98" s="304"/>
      <c r="X98" s="304"/>
      <c r="Y98" s="304"/>
      <c r="Z98" s="304"/>
      <c r="AA98" s="304"/>
      <c r="AB98" s="304"/>
    </row>
    <row r="102" spans="1:33" s="126" customFormat="1" ht="15" customHeight="1" x14ac:dyDescent="0.2">
      <c r="A102" s="308" t="s">
        <v>317</v>
      </c>
      <c r="B102" s="308"/>
      <c r="C102" s="308"/>
      <c r="D102" s="308"/>
      <c r="E102" s="308"/>
      <c r="F102" s="308"/>
      <c r="G102" s="308"/>
      <c r="H102" s="308"/>
      <c r="I102" s="308"/>
      <c r="J102" s="308"/>
      <c r="K102" s="308"/>
      <c r="L102" s="308"/>
      <c r="M102" s="308"/>
      <c r="N102" s="308"/>
      <c r="O102" s="308"/>
      <c r="P102" s="308"/>
      <c r="Q102" s="308"/>
      <c r="R102" s="308"/>
      <c r="S102" s="308"/>
      <c r="T102" s="308"/>
      <c r="U102" s="308"/>
      <c r="V102" s="308"/>
      <c r="W102" s="308"/>
      <c r="X102" s="308"/>
      <c r="Y102" s="308"/>
      <c r="Z102" s="308"/>
      <c r="AA102" s="308"/>
      <c r="AB102" s="308"/>
      <c r="AC102" s="174"/>
      <c r="AD102" s="174"/>
      <c r="AE102" s="286" t="s">
        <v>362</v>
      </c>
      <c r="AF102" s="286"/>
      <c r="AG102" s="110"/>
    </row>
    <row r="103" spans="1:33" s="126" customFormat="1" ht="15" customHeight="1" x14ac:dyDescent="0.2">
      <c r="A103" s="307" t="s">
        <v>356</v>
      </c>
      <c r="B103" s="307"/>
      <c r="C103" s="307"/>
      <c r="D103" s="307"/>
      <c r="E103" s="307"/>
      <c r="F103" s="307"/>
      <c r="G103" s="307"/>
      <c r="H103" s="307"/>
      <c r="I103" s="307"/>
      <c r="J103" s="307"/>
      <c r="K103" s="307"/>
      <c r="L103" s="307"/>
      <c r="M103" s="307"/>
      <c r="N103" s="307"/>
      <c r="O103" s="307"/>
      <c r="P103" s="307"/>
      <c r="Q103" s="307"/>
      <c r="R103" s="307"/>
      <c r="S103" s="307"/>
      <c r="T103" s="307"/>
      <c r="U103" s="307"/>
      <c r="V103" s="307"/>
      <c r="W103" s="307"/>
      <c r="X103" s="307"/>
      <c r="Y103" s="307"/>
      <c r="Z103" s="307"/>
      <c r="AA103" s="307"/>
      <c r="AB103" s="307"/>
      <c r="AC103" s="174"/>
      <c r="AD103" s="174"/>
      <c r="AE103" s="286"/>
      <c r="AF103" s="286"/>
      <c r="AG103" s="110"/>
    </row>
    <row r="104" spans="1:33" s="126" customFormat="1" ht="15" customHeight="1" x14ac:dyDescent="0.25">
      <c r="A104" s="308" t="s">
        <v>257</v>
      </c>
      <c r="B104" s="308"/>
      <c r="C104" s="308"/>
      <c r="D104" s="308"/>
      <c r="E104" s="308"/>
      <c r="F104" s="308"/>
      <c r="G104" s="308"/>
      <c r="H104" s="308"/>
      <c r="I104" s="308"/>
      <c r="J104" s="308"/>
      <c r="K104" s="308"/>
      <c r="L104" s="308"/>
      <c r="M104" s="308"/>
      <c r="N104" s="308"/>
      <c r="O104" s="308"/>
      <c r="P104" s="308"/>
      <c r="Q104" s="308"/>
      <c r="R104" s="308"/>
      <c r="S104" s="308"/>
      <c r="T104" s="308"/>
      <c r="U104" s="308"/>
      <c r="V104" s="308"/>
      <c r="W104" s="308"/>
      <c r="X104" s="308"/>
      <c r="Y104" s="308"/>
      <c r="Z104" s="308"/>
      <c r="AA104" s="308"/>
      <c r="AB104" s="308"/>
      <c r="AC104" s="110"/>
      <c r="AD104" s="110"/>
      <c r="AE104" s="110"/>
      <c r="AF104" s="110"/>
      <c r="AG104" s="110"/>
    </row>
    <row r="105" spans="1:33" s="126" customFormat="1" ht="15" customHeight="1" x14ac:dyDescent="0.25">
      <c r="A105" s="307" t="s">
        <v>258</v>
      </c>
      <c r="B105" s="307"/>
      <c r="C105" s="307"/>
      <c r="D105" s="307"/>
      <c r="E105" s="307"/>
      <c r="F105" s="307"/>
      <c r="G105" s="307"/>
      <c r="H105" s="307"/>
      <c r="I105" s="307"/>
      <c r="J105" s="307"/>
      <c r="K105" s="307"/>
      <c r="L105" s="307"/>
      <c r="M105" s="307"/>
      <c r="N105" s="307"/>
      <c r="O105" s="307"/>
      <c r="P105" s="307"/>
      <c r="Q105" s="307"/>
      <c r="R105" s="307"/>
      <c r="S105" s="307"/>
      <c r="T105" s="307"/>
      <c r="U105" s="307"/>
      <c r="V105" s="307"/>
      <c r="W105" s="307"/>
      <c r="X105" s="307"/>
      <c r="Y105" s="307"/>
      <c r="Z105" s="307"/>
      <c r="AA105" s="307"/>
      <c r="AB105" s="307"/>
      <c r="AC105" s="110"/>
      <c r="AD105" s="110"/>
      <c r="AE105" s="110"/>
      <c r="AF105" s="110"/>
      <c r="AG105" s="110"/>
    </row>
    <row r="106" spans="1:33" s="166" customFormat="1" ht="15" customHeight="1" x14ac:dyDescent="0.2">
      <c r="A106" s="307" t="s">
        <v>259</v>
      </c>
      <c r="B106" s="307"/>
      <c r="C106" s="307"/>
      <c r="D106" s="307"/>
      <c r="E106" s="307"/>
      <c r="F106" s="307"/>
      <c r="G106" s="307"/>
      <c r="H106" s="307"/>
      <c r="I106" s="307"/>
      <c r="J106" s="307"/>
      <c r="K106" s="307"/>
      <c r="L106" s="307"/>
      <c r="M106" s="307"/>
      <c r="N106" s="307"/>
      <c r="O106" s="307"/>
      <c r="P106" s="307"/>
      <c r="Q106" s="307"/>
      <c r="R106" s="307"/>
      <c r="S106" s="307"/>
      <c r="T106" s="307"/>
      <c r="U106" s="307"/>
      <c r="V106" s="307"/>
      <c r="W106" s="307"/>
      <c r="X106" s="307"/>
      <c r="Y106" s="307"/>
      <c r="Z106" s="307"/>
      <c r="AA106" s="307"/>
      <c r="AB106" s="307"/>
      <c r="AC106" s="174"/>
      <c r="AD106" s="174"/>
      <c r="AE106" s="174"/>
      <c r="AF106" s="174"/>
      <c r="AG106" s="174"/>
    </row>
    <row r="107" spans="1:33" s="166" customFormat="1" ht="15" customHeight="1" thickBot="1" x14ac:dyDescent="0.25">
      <c r="A107" s="122"/>
      <c r="B107" s="137"/>
      <c r="C107" s="137"/>
      <c r="D107" s="137"/>
      <c r="E107" s="137"/>
      <c r="F107" s="137"/>
      <c r="G107" s="137"/>
      <c r="H107" s="137"/>
      <c r="I107" s="137"/>
      <c r="J107" s="137"/>
      <c r="K107" s="137"/>
      <c r="L107" s="137"/>
      <c r="M107" s="137"/>
      <c r="N107" s="137"/>
      <c r="O107" s="137"/>
      <c r="P107" s="137"/>
      <c r="Q107" s="137"/>
      <c r="R107" s="137"/>
      <c r="S107" s="137"/>
      <c r="T107" s="137"/>
      <c r="U107" s="137"/>
      <c r="V107" s="137"/>
      <c r="W107" s="137"/>
      <c r="X107" s="137"/>
      <c r="Y107" s="137"/>
      <c r="Z107" s="137"/>
      <c r="AA107" s="137"/>
      <c r="AB107" s="137"/>
      <c r="AC107" s="174"/>
      <c r="AD107" s="174"/>
      <c r="AE107" s="174"/>
      <c r="AF107" s="174"/>
      <c r="AG107" s="174"/>
    </row>
    <row r="108" spans="1:33" ht="15" customHeight="1" x14ac:dyDescent="0.25">
      <c r="A108" s="305" t="s">
        <v>567</v>
      </c>
      <c r="B108" s="302" t="s">
        <v>19</v>
      </c>
      <c r="C108" s="302"/>
      <c r="D108" s="302"/>
      <c r="E108" s="111"/>
      <c r="F108" s="302" t="s">
        <v>116</v>
      </c>
      <c r="G108" s="302"/>
      <c r="H108" s="302"/>
      <c r="I108" s="111"/>
      <c r="J108" s="302" t="s">
        <v>117</v>
      </c>
      <c r="K108" s="302"/>
      <c r="L108" s="302"/>
      <c r="M108" s="111"/>
      <c r="N108" s="302" t="s">
        <v>118</v>
      </c>
      <c r="O108" s="302"/>
      <c r="P108" s="302"/>
      <c r="Q108" s="111"/>
      <c r="R108" s="302" t="s">
        <v>119</v>
      </c>
      <c r="S108" s="302"/>
      <c r="T108" s="302"/>
      <c r="U108" s="111"/>
      <c r="V108" s="302" t="s">
        <v>120</v>
      </c>
      <c r="W108" s="302"/>
      <c r="X108" s="302"/>
      <c r="Y108" s="111"/>
      <c r="Z108" s="302" t="s">
        <v>121</v>
      </c>
      <c r="AA108" s="302"/>
      <c r="AB108" s="302"/>
    </row>
    <row r="109" spans="1:33" ht="15" customHeight="1" thickBot="1" x14ac:dyDescent="0.3">
      <c r="A109" s="306"/>
      <c r="B109" s="112" t="s">
        <v>70</v>
      </c>
      <c r="C109" s="112" t="s">
        <v>71</v>
      </c>
      <c r="D109" s="112" t="s">
        <v>72</v>
      </c>
      <c r="E109" s="113"/>
      <c r="F109" s="112" t="s">
        <v>70</v>
      </c>
      <c r="G109" s="112" t="s">
        <v>71</v>
      </c>
      <c r="H109" s="112" t="s">
        <v>72</v>
      </c>
      <c r="I109" s="113"/>
      <c r="J109" s="112" t="s">
        <v>70</v>
      </c>
      <c r="K109" s="112" t="s">
        <v>71</v>
      </c>
      <c r="L109" s="112" t="s">
        <v>72</v>
      </c>
      <c r="M109" s="113"/>
      <c r="N109" s="112" t="s">
        <v>70</v>
      </c>
      <c r="O109" s="112" t="s">
        <v>71</v>
      </c>
      <c r="P109" s="112" t="s">
        <v>72</v>
      </c>
      <c r="Q109" s="113"/>
      <c r="R109" s="112" t="s">
        <v>70</v>
      </c>
      <c r="S109" s="112" t="s">
        <v>71</v>
      </c>
      <c r="T109" s="112" t="s">
        <v>72</v>
      </c>
      <c r="U109" s="113"/>
      <c r="V109" s="112" t="s">
        <v>70</v>
      </c>
      <c r="W109" s="112" t="s">
        <v>71</v>
      </c>
      <c r="X109" s="112" t="s">
        <v>72</v>
      </c>
      <c r="Y109" s="113"/>
      <c r="Z109" s="112" t="s">
        <v>70</v>
      </c>
      <c r="AA109" s="112" t="s">
        <v>71</v>
      </c>
      <c r="AB109" s="112" t="s">
        <v>72</v>
      </c>
    </row>
    <row r="110" spans="1:33" s="126" customFormat="1" ht="15" customHeight="1" x14ac:dyDescent="0.25">
      <c r="A110" s="178"/>
      <c r="B110" s="115"/>
      <c r="C110" s="115"/>
      <c r="D110" s="115"/>
      <c r="E110" s="116"/>
      <c r="F110" s="115"/>
      <c r="G110" s="115"/>
      <c r="H110" s="115"/>
      <c r="I110" s="116"/>
      <c r="J110" s="115"/>
      <c r="K110" s="115"/>
      <c r="L110" s="115"/>
      <c r="M110" s="116"/>
      <c r="N110" s="115"/>
      <c r="O110" s="115"/>
      <c r="P110" s="115"/>
      <c r="Q110" s="116"/>
      <c r="R110" s="115"/>
      <c r="S110" s="115"/>
      <c r="T110" s="115"/>
      <c r="U110" s="116"/>
      <c r="V110" s="115"/>
      <c r="W110" s="115"/>
      <c r="X110" s="115"/>
      <c r="Y110" s="116"/>
      <c r="Z110" s="115"/>
      <c r="AA110" s="115"/>
      <c r="AB110" s="115"/>
      <c r="AC110" s="110"/>
      <c r="AD110" s="110"/>
      <c r="AE110" s="110"/>
      <c r="AF110" s="110"/>
      <c r="AG110" s="110"/>
    </row>
    <row r="111" spans="1:33" s="126" customFormat="1" ht="15" customHeight="1" x14ac:dyDescent="0.25">
      <c r="A111" s="301" t="s">
        <v>570</v>
      </c>
      <c r="B111" s="301" t="s">
        <v>76</v>
      </c>
      <c r="C111" s="301"/>
      <c r="D111" s="301"/>
      <c r="E111" s="301"/>
      <c r="F111" s="301"/>
      <c r="G111" s="301"/>
      <c r="H111" s="301"/>
      <c r="I111" s="301"/>
      <c r="J111" s="301"/>
      <c r="K111" s="301"/>
      <c r="L111" s="301"/>
      <c r="M111" s="301"/>
      <c r="N111" s="301"/>
      <c r="O111" s="301"/>
      <c r="P111" s="301"/>
      <c r="Q111" s="301"/>
      <c r="R111" s="301"/>
      <c r="S111" s="301"/>
      <c r="T111" s="301"/>
      <c r="U111" s="301"/>
      <c r="V111" s="301"/>
      <c r="W111" s="301"/>
      <c r="X111" s="301"/>
      <c r="Y111" s="301"/>
      <c r="Z111" s="301"/>
      <c r="AA111" s="301"/>
      <c r="AB111" s="301"/>
      <c r="AC111" s="110"/>
      <c r="AD111" s="110"/>
      <c r="AE111" s="110"/>
      <c r="AF111" s="110"/>
      <c r="AG111" s="110"/>
    </row>
    <row r="112" spans="1:33" s="126" customFormat="1" ht="15" customHeight="1" x14ac:dyDescent="0.25">
      <c r="A112" s="114"/>
      <c r="B112" s="115"/>
      <c r="C112" s="115"/>
      <c r="D112" s="115"/>
      <c r="E112" s="115"/>
      <c r="F112" s="115"/>
      <c r="G112" s="115"/>
      <c r="H112" s="115"/>
      <c r="I112" s="115"/>
      <c r="J112" s="115"/>
      <c r="K112" s="115"/>
      <c r="L112" s="115"/>
      <c r="M112" s="115"/>
      <c r="N112" s="115"/>
      <c r="O112" s="115"/>
      <c r="P112" s="115"/>
      <c r="Q112" s="115"/>
      <c r="R112" s="115"/>
      <c r="S112" s="115"/>
      <c r="T112" s="115"/>
      <c r="U112" s="115"/>
      <c r="V112" s="115"/>
      <c r="W112" s="115"/>
      <c r="X112" s="115"/>
      <c r="Y112" s="115"/>
      <c r="Z112" s="115"/>
      <c r="AA112" s="115"/>
      <c r="AB112" s="115"/>
      <c r="AC112" s="110"/>
      <c r="AD112" s="110"/>
      <c r="AE112" s="110"/>
      <c r="AF112" s="110"/>
      <c r="AG112" s="110"/>
    </row>
    <row r="113" spans="1:33" s="126" customFormat="1" ht="15" customHeight="1" x14ac:dyDescent="0.25">
      <c r="A113" s="138" t="s">
        <v>19</v>
      </c>
      <c r="B113" s="155">
        <f t="shared" ref="B113:D115" si="56">+B119+B125</f>
        <v>6437</v>
      </c>
      <c r="C113" s="155">
        <f t="shared" si="56"/>
        <v>3924</v>
      </c>
      <c r="D113" s="155">
        <f t="shared" si="56"/>
        <v>2513</v>
      </c>
      <c r="E113" s="155"/>
      <c r="F113" s="155">
        <f t="shared" ref="F113:H115" si="57">+F119+F125</f>
        <v>1912</v>
      </c>
      <c r="G113" s="155">
        <f t="shared" si="57"/>
        <v>1199</v>
      </c>
      <c r="H113" s="155">
        <f t="shared" si="57"/>
        <v>713</v>
      </c>
      <c r="I113" s="155"/>
      <c r="J113" s="155">
        <f t="shared" ref="J113:L115" si="58">+J119+J125</f>
        <v>1577</v>
      </c>
      <c r="K113" s="155">
        <f t="shared" si="58"/>
        <v>947</v>
      </c>
      <c r="L113" s="155">
        <f t="shared" si="58"/>
        <v>630</v>
      </c>
      <c r="M113" s="155"/>
      <c r="N113" s="155">
        <f t="shared" ref="N113:P115" si="59">+N119+N125</f>
        <v>824</v>
      </c>
      <c r="O113" s="155">
        <f t="shared" si="59"/>
        <v>534</v>
      </c>
      <c r="P113" s="155">
        <f t="shared" si="59"/>
        <v>290</v>
      </c>
      <c r="Q113" s="155"/>
      <c r="R113" s="155">
        <f t="shared" ref="R113:T115" si="60">+R119+R125</f>
        <v>1182</v>
      </c>
      <c r="S113" s="155">
        <f t="shared" si="60"/>
        <v>687</v>
      </c>
      <c r="T113" s="155">
        <f t="shared" si="60"/>
        <v>495</v>
      </c>
      <c r="U113" s="155"/>
      <c r="V113" s="155">
        <f t="shared" ref="V113:X115" si="61">+V119+V125</f>
        <v>672</v>
      </c>
      <c r="W113" s="155">
        <f t="shared" si="61"/>
        <v>403</v>
      </c>
      <c r="X113" s="155">
        <f t="shared" si="61"/>
        <v>269</v>
      </c>
      <c r="Y113" s="155"/>
      <c r="Z113" s="155">
        <f t="shared" ref="Z113:AB115" si="62">+Z119+Z125</f>
        <v>270</v>
      </c>
      <c r="AA113" s="155">
        <f t="shared" si="62"/>
        <v>154</v>
      </c>
      <c r="AB113" s="155">
        <f t="shared" si="62"/>
        <v>116</v>
      </c>
      <c r="AC113" s="110"/>
      <c r="AD113" s="110"/>
      <c r="AE113" s="110"/>
      <c r="AF113" s="110"/>
      <c r="AG113" s="110"/>
    </row>
    <row r="114" spans="1:33" s="126" customFormat="1" ht="15" customHeight="1" x14ac:dyDescent="0.25">
      <c r="A114" s="118" t="s">
        <v>73</v>
      </c>
      <c r="B114" s="117">
        <f t="shared" si="56"/>
        <v>6230</v>
      </c>
      <c r="C114" s="117">
        <f t="shared" si="56"/>
        <v>3768</v>
      </c>
      <c r="D114" s="117">
        <f t="shared" si="56"/>
        <v>2462</v>
      </c>
      <c r="E114" s="117"/>
      <c r="F114" s="117">
        <f t="shared" si="57"/>
        <v>1864</v>
      </c>
      <c r="G114" s="117">
        <f t="shared" si="57"/>
        <v>1158</v>
      </c>
      <c r="H114" s="117">
        <f t="shared" si="57"/>
        <v>706</v>
      </c>
      <c r="I114" s="117"/>
      <c r="J114" s="117">
        <f t="shared" si="58"/>
        <v>1559</v>
      </c>
      <c r="K114" s="117">
        <f t="shared" si="58"/>
        <v>929</v>
      </c>
      <c r="L114" s="117">
        <f t="shared" si="58"/>
        <v>630</v>
      </c>
      <c r="M114" s="117"/>
      <c r="N114" s="117">
        <f t="shared" si="59"/>
        <v>806</v>
      </c>
      <c r="O114" s="117">
        <f t="shared" si="59"/>
        <v>519</v>
      </c>
      <c r="P114" s="117">
        <f t="shared" si="59"/>
        <v>287</v>
      </c>
      <c r="Q114" s="117"/>
      <c r="R114" s="117">
        <f t="shared" si="60"/>
        <v>1081</v>
      </c>
      <c r="S114" s="117">
        <f t="shared" si="60"/>
        <v>622</v>
      </c>
      <c r="T114" s="117">
        <f t="shared" si="60"/>
        <v>459</v>
      </c>
      <c r="U114" s="117"/>
      <c r="V114" s="117">
        <f t="shared" si="61"/>
        <v>657</v>
      </c>
      <c r="W114" s="117">
        <f t="shared" si="61"/>
        <v>391</v>
      </c>
      <c r="X114" s="117">
        <f t="shared" si="61"/>
        <v>266</v>
      </c>
      <c r="Y114" s="117"/>
      <c r="Z114" s="117">
        <f t="shared" si="62"/>
        <v>263</v>
      </c>
      <c r="AA114" s="117">
        <f t="shared" si="62"/>
        <v>149</v>
      </c>
      <c r="AB114" s="117">
        <f t="shared" si="62"/>
        <v>114</v>
      </c>
      <c r="AC114" s="110"/>
      <c r="AD114" s="110"/>
      <c r="AE114" s="110"/>
      <c r="AF114" s="110"/>
      <c r="AG114" s="110"/>
    </row>
    <row r="115" spans="1:33" s="126" customFormat="1" ht="15" customHeight="1" x14ac:dyDescent="0.25">
      <c r="A115" s="118" t="s">
        <v>74</v>
      </c>
      <c r="B115" s="117">
        <f t="shared" si="56"/>
        <v>19</v>
      </c>
      <c r="C115" s="117">
        <f t="shared" si="56"/>
        <v>14</v>
      </c>
      <c r="D115" s="117">
        <f t="shared" si="56"/>
        <v>5</v>
      </c>
      <c r="E115" s="117"/>
      <c r="F115" s="117">
        <f t="shared" si="57"/>
        <v>8</v>
      </c>
      <c r="G115" s="117">
        <f t="shared" si="57"/>
        <v>7</v>
      </c>
      <c r="H115" s="117">
        <f t="shared" si="57"/>
        <v>1</v>
      </c>
      <c r="I115" s="117"/>
      <c r="J115" s="117">
        <f t="shared" si="58"/>
        <v>1</v>
      </c>
      <c r="K115" s="117">
        <f t="shared" si="58"/>
        <v>1</v>
      </c>
      <c r="L115" s="117">
        <f t="shared" si="58"/>
        <v>0</v>
      </c>
      <c r="M115" s="117"/>
      <c r="N115" s="117">
        <f t="shared" si="59"/>
        <v>0</v>
      </c>
      <c r="O115" s="117">
        <f t="shared" si="59"/>
        <v>0</v>
      </c>
      <c r="P115" s="117">
        <f t="shared" si="59"/>
        <v>0</v>
      </c>
      <c r="Q115" s="117"/>
      <c r="R115" s="117">
        <f t="shared" si="60"/>
        <v>8</v>
      </c>
      <c r="S115" s="117">
        <f t="shared" si="60"/>
        <v>5</v>
      </c>
      <c r="T115" s="117">
        <f t="shared" si="60"/>
        <v>3</v>
      </c>
      <c r="U115" s="117"/>
      <c r="V115" s="117">
        <f t="shared" si="61"/>
        <v>0</v>
      </c>
      <c r="W115" s="117">
        <f t="shared" si="61"/>
        <v>0</v>
      </c>
      <c r="X115" s="117">
        <f t="shared" si="61"/>
        <v>0</v>
      </c>
      <c r="Y115" s="117"/>
      <c r="Z115" s="117">
        <f t="shared" si="62"/>
        <v>2</v>
      </c>
      <c r="AA115" s="117">
        <f t="shared" si="62"/>
        <v>1</v>
      </c>
      <c r="AB115" s="117">
        <f t="shared" si="62"/>
        <v>1</v>
      </c>
      <c r="AC115" s="110"/>
      <c r="AD115" s="110"/>
      <c r="AE115" s="110"/>
      <c r="AF115" s="110"/>
      <c r="AG115" s="110"/>
    </row>
    <row r="116" spans="1:33" s="126" customFormat="1" ht="15" customHeight="1" x14ac:dyDescent="0.25">
      <c r="A116" s="118" t="s">
        <v>267</v>
      </c>
      <c r="B116" s="117">
        <f>+B122</f>
        <v>188</v>
      </c>
      <c r="C116" s="117">
        <f>+C122</f>
        <v>142</v>
      </c>
      <c r="D116" s="117">
        <f>+D122</f>
        <v>46</v>
      </c>
      <c r="E116" s="117"/>
      <c r="F116" s="117">
        <f>+F122</f>
        <v>40</v>
      </c>
      <c r="G116" s="117">
        <f>+G122</f>
        <v>34</v>
      </c>
      <c r="H116" s="117">
        <f>+H122</f>
        <v>6</v>
      </c>
      <c r="I116" s="117"/>
      <c r="J116" s="117">
        <f>+J122</f>
        <v>17</v>
      </c>
      <c r="K116" s="117">
        <f>+K122</f>
        <v>17</v>
      </c>
      <c r="L116" s="117">
        <f>+L122</f>
        <v>0</v>
      </c>
      <c r="M116" s="117"/>
      <c r="N116" s="117">
        <f>+N122</f>
        <v>18</v>
      </c>
      <c r="O116" s="117">
        <f>+O122</f>
        <v>15</v>
      </c>
      <c r="P116" s="117">
        <f>+P122</f>
        <v>3</v>
      </c>
      <c r="Q116" s="117"/>
      <c r="R116" s="117">
        <f>+R122</f>
        <v>93</v>
      </c>
      <c r="S116" s="117">
        <f>+S122</f>
        <v>60</v>
      </c>
      <c r="T116" s="117">
        <f>+T122</f>
        <v>33</v>
      </c>
      <c r="U116" s="117"/>
      <c r="V116" s="117">
        <f>+V122</f>
        <v>15</v>
      </c>
      <c r="W116" s="117">
        <f>+W122</f>
        <v>12</v>
      </c>
      <c r="X116" s="117">
        <f>+X122</f>
        <v>3</v>
      </c>
      <c r="Y116" s="117"/>
      <c r="Z116" s="117">
        <f>+Z122</f>
        <v>5</v>
      </c>
      <c r="AA116" s="117">
        <f>+AA122</f>
        <v>4</v>
      </c>
      <c r="AB116" s="117">
        <f>+AB122</f>
        <v>1</v>
      </c>
      <c r="AC116" s="110"/>
      <c r="AD116" s="110"/>
      <c r="AE116" s="110"/>
      <c r="AF116" s="110"/>
      <c r="AG116" s="110"/>
    </row>
    <row r="117" spans="1:33" s="126" customFormat="1" ht="15" customHeight="1" x14ac:dyDescent="0.25">
      <c r="A117" s="114"/>
      <c r="B117" s="119"/>
      <c r="C117" s="119"/>
      <c r="D117" s="119"/>
      <c r="E117" s="119"/>
      <c r="F117" s="119"/>
      <c r="G117" s="119"/>
      <c r="H117" s="119"/>
      <c r="I117" s="119"/>
      <c r="J117" s="119"/>
      <c r="K117" s="119"/>
      <c r="L117" s="119"/>
      <c r="M117" s="119"/>
      <c r="N117" s="119"/>
      <c r="O117" s="119"/>
      <c r="P117" s="119"/>
      <c r="Q117" s="119"/>
      <c r="R117" s="119"/>
      <c r="S117" s="119"/>
      <c r="T117" s="119"/>
      <c r="U117" s="119"/>
      <c r="V117" s="119"/>
      <c r="W117" s="119"/>
      <c r="X117" s="119"/>
      <c r="Y117" s="119"/>
      <c r="Z117" s="119"/>
      <c r="AA117" s="119"/>
      <c r="AB117" s="119"/>
      <c r="AC117" s="110"/>
      <c r="AD117" s="110"/>
      <c r="AE117" s="110"/>
      <c r="AF117" s="110"/>
      <c r="AG117" s="110"/>
    </row>
    <row r="118" spans="1:33" s="126" customFormat="1" ht="15" customHeight="1" x14ac:dyDescent="0.25">
      <c r="A118" s="138" t="s">
        <v>568</v>
      </c>
      <c r="B118" s="119"/>
      <c r="C118" s="119"/>
      <c r="D118" s="119"/>
      <c r="E118" s="120"/>
      <c r="F118" s="119"/>
      <c r="G118" s="119"/>
      <c r="H118" s="119"/>
      <c r="I118" s="120"/>
      <c r="J118" s="119"/>
      <c r="K118" s="119"/>
      <c r="L118" s="119"/>
      <c r="M118" s="120"/>
      <c r="N118" s="119"/>
      <c r="O118" s="119"/>
      <c r="P118" s="119"/>
      <c r="Q118" s="120"/>
      <c r="R118" s="119"/>
      <c r="S118" s="119"/>
      <c r="T118" s="119"/>
      <c r="U118" s="120"/>
      <c r="V118" s="119"/>
      <c r="W118" s="119"/>
      <c r="X118" s="119"/>
      <c r="Y118" s="120"/>
      <c r="Z118" s="119"/>
      <c r="AA118" s="119"/>
      <c r="AB118" s="119"/>
      <c r="AC118" s="110"/>
      <c r="AD118" s="110"/>
      <c r="AE118" s="110"/>
      <c r="AF118" s="110"/>
      <c r="AG118" s="110"/>
    </row>
    <row r="119" spans="1:33" s="126" customFormat="1" ht="15" customHeight="1" x14ac:dyDescent="0.25">
      <c r="A119" s="139" t="s">
        <v>19</v>
      </c>
      <c r="B119" s="155">
        <f>SUM(B120:B122)</f>
        <v>4579</v>
      </c>
      <c r="C119" s="155">
        <f>SUM(C120:C122)</f>
        <v>2780</v>
      </c>
      <c r="D119" s="155">
        <f>SUM(D120:D122)</f>
        <v>1799</v>
      </c>
      <c r="E119" s="155"/>
      <c r="F119" s="155">
        <f>SUM(F120:F122)</f>
        <v>1335</v>
      </c>
      <c r="G119" s="155">
        <f>SUM(G120:G122)</f>
        <v>817</v>
      </c>
      <c r="H119" s="155">
        <f>SUM(H120:H122)</f>
        <v>518</v>
      </c>
      <c r="I119" s="176"/>
      <c r="J119" s="155">
        <f>SUM(J120:J122)</f>
        <v>1067</v>
      </c>
      <c r="K119" s="155">
        <f>SUM(K120:K122)</f>
        <v>642</v>
      </c>
      <c r="L119" s="155">
        <f>SUM(L120:L122)</f>
        <v>425</v>
      </c>
      <c r="M119" s="176"/>
      <c r="N119" s="155">
        <f>SUM(N120:N122)</f>
        <v>577</v>
      </c>
      <c r="O119" s="155">
        <f>SUM(O120:O122)</f>
        <v>385</v>
      </c>
      <c r="P119" s="155">
        <f>SUM(P120:P122)</f>
        <v>192</v>
      </c>
      <c r="Q119" s="176"/>
      <c r="R119" s="155">
        <f>SUM(R120:R122)</f>
        <v>875</v>
      </c>
      <c r="S119" s="155">
        <f>SUM(S120:S122)</f>
        <v>512</v>
      </c>
      <c r="T119" s="155">
        <f>SUM(T120:T122)</f>
        <v>363</v>
      </c>
      <c r="U119" s="176"/>
      <c r="V119" s="155">
        <f>SUM(V120:V122)</f>
        <v>515</v>
      </c>
      <c r="W119" s="155">
        <f>SUM(W120:W122)</f>
        <v>311</v>
      </c>
      <c r="X119" s="155">
        <f>SUM(X120:X122)</f>
        <v>204</v>
      </c>
      <c r="Y119" s="176"/>
      <c r="Z119" s="155">
        <f>SUM(Z120:Z122)</f>
        <v>210</v>
      </c>
      <c r="AA119" s="155">
        <f>SUM(AA120:AA122)</f>
        <v>113</v>
      </c>
      <c r="AB119" s="155">
        <f>SUM(AB120:AB122)</f>
        <v>97</v>
      </c>
      <c r="AC119" s="110"/>
      <c r="AD119" s="110"/>
      <c r="AE119" s="110"/>
      <c r="AF119" s="110"/>
      <c r="AG119" s="110"/>
    </row>
    <row r="120" spans="1:33" ht="15" customHeight="1" x14ac:dyDescent="0.25">
      <c r="A120" s="118" t="s">
        <v>73</v>
      </c>
      <c r="B120" s="121">
        <v>4372</v>
      </c>
      <c r="C120" s="121">
        <v>2624</v>
      </c>
      <c r="D120" s="121">
        <v>1748</v>
      </c>
      <c r="E120" s="121"/>
      <c r="F120" s="121">
        <v>1287</v>
      </c>
      <c r="G120" s="121">
        <v>776</v>
      </c>
      <c r="H120" s="121">
        <v>511</v>
      </c>
      <c r="I120" s="121"/>
      <c r="J120" s="121">
        <v>1049</v>
      </c>
      <c r="K120" s="121">
        <v>624</v>
      </c>
      <c r="L120" s="121">
        <v>425</v>
      </c>
      <c r="M120" s="121"/>
      <c r="N120" s="121">
        <v>559</v>
      </c>
      <c r="O120" s="121">
        <v>370</v>
      </c>
      <c r="P120" s="121">
        <v>189</v>
      </c>
      <c r="Q120" s="121"/>
      <c r="R120" s="121">
        <v>774</v>
      </c>
      <c r="S120" s="121">
        <v>447</v>
      </c>
      <c r="T120" s="121">
        <v>327</v>
      </c>
      <c r="U120" s="121"/>
      <c r="V120" s="121">
        <v>500</v>
      </c>
      <c r="W120" s="121">
        <v>299</v>
      </c>
      <c r="X120" s="121">
        <v>201</v>
      </c>
      <c r="Y120" s="121"/>
      <c r="Z120" s="121">
        <v>203</v>
      </c>
      <c r="AA120" s="121">
        <v>108</v>
      </c>
      <c r="AB120" s="121">
        <v>95</v>
      </c>
    </row>
    <row r="121" spans="1:33" ht="15" customHeight="1" x14ac:dyDescent="0.25">
      <c r="A121" s="118" t="s">
        <v>74</v>
      </c>
      <c r="B121" s="121">
        <v>19</v>
      </c>
      <c r="C121" s="121">
        <v>14</v>
      </c>
      <c r="D121" s="121">
        <v>5</v>
      </c>
      <c r="E121" s="121"/>
      <c r="F121" s="121">
        <v>8</v>
      </c>
      <c r="G121" s="121">
        <v>7</v>
      </c>
      <c r="H121" s="121">
        <v>1</v>
      </c>
      <c r="I121" s="121"/>
      <c r="J121" s="121">
        <v>1</v>
      </c>
      <c r="K121" s="121">
        <v>1</v>
      </c>
      <c r="L121" s="121">
        <v>0</v>
      </c>
      <c r="M121" s="121"/>
      <c r="N121" s="121">
        <v>0</v>
      </c>
      <c r="O121" s="121">
        <v>0</v>
      </c>
      <c r="P121" s="121">
        <v>0</v>
      </c>
      <c r="Q121" s="121"/>
      <c r="R121" s="121">
        <v>8</v>
      </c>
      <c r="S121" s="121">
        <v>5</v>
      </c>
      <c r="T121" s="121">
        <v>3</v>
      </c>
      <c r="U121" s="121"/>
      <c r="V121" s="121">
        <v>0</v>
      </c>
      <c r="W121" s="121">
        <v>0</v>
      </c>
      <c r="X121" s="121">
        <v>0</v>
      </c>
      <c r="Y121" s="121"/>
      <c r="Z121" s="121">
        <v>2</v>
      </c>
      <c r="AA121" s="121">
        <v>1</v>
      </c>
      <c r="AB121" s="121">
        <v>1</v>
      </c>
    </row>
    <row r="122" spans="1:33" ht="15" customHeight="1" x14ac:dyDescent="0.25">
      <c r="A122" s="118" t="s">
        <v>267</v>
      </c>
      <c r="B122" s="121">
        <v>188</v>
      </c>
      <c r="C122" s="121">
        <v>142</v>
      </c>
      <c r="D122" s="121">
        <v>46</v>
      </c>
      <c r="E122" s="121"/>
      <c r="F122" s="121">
        <v>40</v>
      </c>
      <c r="G122" s="121">
        <v>34</v>
      </c>
      <c r="H122" s="121">
        <v>6</v>
      </c>
      <c r="I122" s="121"/>
      <c r="J122" s="121">
        <v>17</v>
      </c>
      <c r="K122" s="121">
        <v>17</v>
      </c>
      <c r="L122" s="121">
        <v>0</v>
      </c>
      <c r="M122" s="121"/>
      <c r="N122" s="121">
        <v>18</v>
      </c>
      <c r="O122" s="121">
        <v>15</v>
      </c>
      <c r="P122" s="121">
        <v>3</v>
      </c>
      <c r="Q122" s="121"/>
      <c r="R122" s="121">
        <v>93</v>
      </c>
      <c r="S122" s="121">
        <v>60</v>
      </c>
      <c r="T122" s="121">
        <v>33</v>
      </c>
      <c r="U122" s="121"/>
      <c r="V122" s="121">
        <v>15</v>
      </c>
      <c r="W122" s="121">
        <v>12</v>
      </c>
      <c r="X122" s="121">
        <v>3</v>
      </c>
      <c r="Y122" s="121"/>
      <c r="Z122" s="121">
        <v>5</v>
      </c>
      <c r="AA122" s="121">
        <v>4</v>
      </c>
      <c r="AB122" s="121">
        <v>1</v>
      </c>
    </row>
    <row r="123" spans="1:33" ht="15" customHeight="1" x14ac:dyDescent="0.25">
      <c r="A123" s="118"/>
      <c r="B123" s="121"/>
      <c r="C123" s="121"/>
      <c r="D123" s="121"/>
      <c r="E123" s="121"/>
      <c r="F123" s="121"/>
      <c r="G123" s="121"/>
      <c r="H123" s="121"/>
      <c r="I123" s="121"/>
      <c r="J123" s="121"/>
      <c r="K123" s="121"/>
      <c r="L123" s="121"/>
      <c r="M123" s="121"/>
      <c r="N123" s="121"/>
      <c r="O123" s="121"/>
      <c r="P123" s="121"/>
      <c r="Q123" s="121"/>
      <c r="R123" s="121"/>
      <c r="S123" s="121"/>
      <c r="T123" s="121"/>
      <c r="U123" s="121"/>
      <c r="V123" s="121"/>
      <c r="W123" s="121"/>
      <c r="X123" s="121"/>
      <c r="Y123" s="121"/>
      <c r="Z123" s="121"/>
      <c r="AA123" s="121"/>
      <c r="AB123" s="121"/>
    </row>
    <row r="124" spans="1:33" ht="15" customHeight="1" x14ac:dyDescent="0.25">
      <c r="A124" s="127" t="s">
        <v>569</v>
      </c>
      <c r="B124" s="121"/>
      <c r="C124" s="121"/>
      <c r="D124" s="121"/>
      <c r="E124" s="121"/>
      <c r="F124" s="121"/>
      <c r="G124" s="121"/>
      <c r="H124" s="121"/>
      <c r="I124" s="121"/>
      <c r="J124" s="121"/>
      <c r="K124" s="121"/>
      <c r="L124" s="121"/>
      <c r="M124" s="121"/>
      <c r="N124" s="121"/>
      <c r="O124" s="121"/>
      <c r="P124" s="121"/>
      <c r="Q124" s="121"/>
      <c r="R124" s="121"/>
      <c r="S124" s="121"/>
      <c r="T124" s="121"/>
      <c r="U124" s="121"/>
      <c r="V124" s="121"/>
      <c r="W124" s="121"/>
      <c r="X124" s="121"/>
      <c r="Y124" s="121"/>
      <c r="Z124" s="121"/>
      <c r="AA124" s="121"/>
      <c r="AB124" s="121"/>
    </row>
    <row r="125" spans="1:33" s="126" customFormat="1" ht="15" customHeight="1" x14ac:dyDescent="0.25">
      <c r="A125" s="139" t="s">
        <v>19</v>
      </c>
      <c r="B125" s="155">
        <f>SUM(B126:B129)</f>
        <v>1858</v>
      </c>
      <c r="C125" s="155">
        <f>SUM(C126:C129)</f>
        <v>1144</v>
      </c>
      <c r="D125" s="155">
        <f>SUM(D126:D129)</f>
        <v>714</v>
      </c>
      <c r="E125" s="155"/>
      <c r="F125" s="155">
        <f>SUM(F126:F129)</f>
        <v>577</v>
      </c>
      <c r="G125" s="155">
        <f>SUM(G126:G129)</f>
        <v>382</v>
      </c>
      <c r="H125" s="155">
        <f>SUM(H126:H129)</f>
        <v>195</v>
      </c>
      <c r="I125" s="176"/>
      <c r="J125" s="155">
        <f>SUM(J126:J129)</f>
        <v>510</v>
      </c>
      <c r="K125" s="155">
        <f>SUM(K126:K129)</f>
        <v>305</v>
      </c>
      <c r="L125" s="155">
        <f>SUM(L126:L129)</f>
        <v>205</v>
      </c>
      <c r="M125" s="176"/>
      <c r="N125" s="155">
        <f>SUM(N126:N129)</f>
        <v>247</v>
      </c>
      <c r="O125" s="155">
        <f>SUM(O126:O129)</f>
        <v>149</v>
      </c>
      <c r="P125" s="155">
        <f>SUM(P126:P129)</f>
        <v>98</v>
      </c>
      <c r="Q125" s="176"/>
      <c r="R125" s="155">
        <f>SUM(R126:R129)</f>
        <v>307</v>
      </c>
      <c r="S125" s="155">
        <f>SUM(S126:S129)</f>
        <v>175</v>
      </c>
      <c r="T125" s="155">
        <f>SUM(T126:T129)</f>
        <v>132</v>
      </c>
      <c r="U125" s="176"/>
      <c r="V125" s="155">
        <f>SUM(V126:V129)</f>
        <v>157</v>
      </c>
      <c r="W125" s="155">
        <f>SUM(W126:W129)</f>
        <v>92</v>
      </c>
      <c r="X125" s="155">
        <f>SUM(X126:X129)</f>
        <v>65</v>
      </c>
      <c r="Y125" s="176"/>
      <c r="Z125" s="155">
        <f>SUM(Z126:Z129)</f>
        <v>60</v>
      </c>
      <c r="AA125" s="155">
        <f>SUM(AA126:AA129)</f>
        <v>41</v>
      </c>
      <c r="AB125" s="155">
        <f>SUM(AB126:AB129)</f>
        <v>19</v>
      </c>
      <c r="AC125" s="110"/>
      <c r="AD125" s="110"/>
      <c r="AE125" s="110"/>
      <c r="AF125" s="110"/>
      <c r="AG125" s="110"/>
    </row>
    <row r="126" spans="1:33" ht="15" customHeight="1" x14ac:dyDescent="0.25">
      <c r="A126" s="118" t="s">
        <v>73</v>
      </c>
      <c r="B126" s="121">
        <v>1858</v>
      </c>
      <c r="C126" s="121">
        <v>1144</v>
      </c>
      <c r="D126" s="121">
        <v>714</v>
      </c>
      <c r="E126" s="121"/>
      <c r="F126" s="121">
        <v>577</v>
      </c>
      <c r="G126" s="121">
        <v>382</v>
      </c>
      <c r="H126" s="121">
        <v>195</v>
      </c>
      <c r="I126" s="121"/>
      <c r="J126" s="121">
        <v>510</v>
      </c>
      <c r="K126" s="121">
        <v>305</v>
      </c>
      <c r="L126" s="121">
        <v>205</v>
      </c>
      <c r="M126" s="121"/>
      <c r="N126" s="121">
        <v>247</v>
      </c>
      <c r="O126" s="121">
        <v>149</v>
      </c>
      <c r="P126" s="121">
        <v>98</v>
      </c>
      <c r="Q126" s="121"/>
      <c r="R126" s="121">
        <v>307</v>
      </c>
      <c r="S126" s="121">
        <v>175</v>
      </c>
      <c r="T126" s="121">
        <v>132</v>
      </c>
      <c r="U126" s="121"/>
      <c r="V126" s="121">
        <v>157</v>
      </c>
      <c r="W126" s="121">
        <v>92</v>
      </c>
      <c r="X126" s="121">
        <v>65</v>
      </c>
      <c r="Y126" s="121"/>
      <c r="Z126" s="121">
        <v>60</v>
      </c>
      <c r="AA126" s="121">
        <v>41</v>
      </c>
      <c r="AB126" s="121">
        <v>19</v>
      </c>
    </row>
    <row r="127" spans="1:33" ht="15" customHeight="1" x14ac:dyDescent="0.25">
      <c r="A127" s="118" t="s">
        <v>74</v>
      </c>
      <c r="B127" s="262">
        <v>0</v>
      </c>
      <c r="C127" s="262">
        <v>0</v>
      </c>
      <c r="D127" s="262">
        <v>0</v>
      </c>
      <c r="E127" s="262"/>
      <c r="F127" s="262">
        <v>0</v>
      </c>
      <c r="G127" s="262">
        <v>0</v>
      </c>
      <c r="H127" s="262">
        <v>0</v>
      </c>
      <c r="I127" s="262"/>
      <c r="J127" s="262">
        <v>0</v>
      </c>
      <c r="K127" s="262">
        <v>0</v>
      </c>
      <c r="L127" s="262">
        <v>0</v>
      </c>
      <c r="M127" s="262"/>
      <c r="N127" s="262">
        <v>0</v>
      </c>
      <c r="O127" s="262">
        <v>0</v>
      </c>
      <c r="P127" s="262">
        <v>0</v>
      </c>
      <c r="Q127" s="262"/>
      <c r="R127" s="262">
        <v>0</v>
      </c>
      <c r="S127" s="262">
        <v>0</v>
      </c>
      <c r="T127" s="262">
        <v>0</v>
      </c>
      <c r="U127" s="262"/>
      <c r="V127" s="262">
        <v>0</v>
      </c>
      <c r="W127" s="262">
        <v>0</v>
      </c>
      <c r="X127" s="262">
        <v>0</v>
      </c>
      <c r="Y127" s="262"/>
      <c r="Z127" s="262">
        <v>0</v>
      </c>
      <c r="AA127" s="262">
        <v>0</v>
      </c>
      <c r="AB127" s="262">
        <v>0</v>
      </c>
    </row>
    <row r="128" spans="1:33" ht="15" customHeight="1" x14ac:dyDescent="0.25">
      <c r="A128" s="118" t="s">
        <v>267</v>
      </c>
      <c r="B128" s="262">
        <v>0</v>
      </c>
      <c r="C128" s="262">
        <v>0</v>
      </c>
      <c r="D128" s="262">
        <v>0</v>
      </c>
      <c r="E128" s="262"/>
      <c r="F128" s="262">
        <v>0</v>
      </c>
      <c r="G128" s="262">
        <v>0</v>
      </c>
      <c r="H128" s="262">
        <v>0</v>
      </c>
      <c r="I128" s="262"/>
      <c r="J128" s="262">
        <v>0</v>
      </c>
      <c r="K128" s="262">
        <v>0</v>
      </c>
      <c r="L128" s="262">
        <v>0</v>
      </c>
      <c r="M128" s="262"/>
      <c r="N128" s="262">
        <v>0</v>
      </c>
      <c r="O128" s="262">
        <v>0</v>
      </c>
      <c r="P128" s="262">
        <v>0</v>
      </c>
      <c r="Q128" s="262"/>
      <c r="R128" s="262">
        <v>0</v>
      </c>
      <c r="S128" s="262">
        <v>0</v>
      </c>
      <c r="T128" s="262">
        <v>0</v>
      </c>
      <c r="U128" s="262"/>
      <c r="V128" s="262">
        <v>0</v>
      </c>
      <c r="W128" s="262">
        <v>0</v>
      </c>
      <c r="X128" s="262">
        <v>0</v>
      </c>
      <c r="Y128" s="262"/>
      <c r="Z128" s="262">
        <v>0</v>
      </c>
      <c r="AA128" s="262">
        <v>0</v>
      </c>
      <c r="AB128" s="262">
        <v>0</v>
      </c>
    </row>
    <row r="129" spans="1:33" ht="15" customHeight="1" x14ac:dyDescent="0.25">
      <c r="A129" s="118"/>
      <c r="B129" s="121"/>
      <c r="C129" s="121"/>
      <c r="D129" s="121"/>
      <c r="E129" s="121"/>
      <c r="F129" s="121"/>
      <c r="G129" s="121"/>
      <c r="H129" s="121"/>
      <c r="I129" s="121"/>
      <c r="J129" s="121"/>
      <c r="K129" s="121"/>
      <c r="L129" s="121"/>
      <c r="M129" s="121"/>
      <c r="N129" s="121"/>
      <c r="O129" s="121"/>
      <c r="P129" s="121"/>
      <c r="Q129" s="121"/>
      <c r="R129" s="121"/>
      <c r="S129" s="121"/>
      <c r="T129" s="121"/>
      <c r="U129" s="121"/>
      <c r="V129" s="121"/>
      <c r="W129" s="121"/>
      <c r="X129" s="121"/>
      <c r="Y129" s="121"/>
      <c r="Z129" s="121"/>
      <c r="AA129" s="121"/>
      <c r="AB129" s="121"/>
    </row>
    <row r="130" spans="1:33" s="126" customFormat="1" ht="15" customHeight="1" x14ac:dyDescent="0.25">
      <c r="A130" s="301" t="s">
        <v>571</v>
      </c>
      <c r="B130" s="301"/>
      <c r="C130" s="301"/>
      <c r="D130" s="301"/>
      <c r="E130" s="301"/>
      <c r="F130" s="301"/>
      <c r="G130" s="301"/>
      <c r="H130" s="301"/>
      <c r="I130" s="301"/>
      <c r="J130" s="301"/>
      <c r="K130" s="301"/>
      <c r="L130" s="301"/>
      <c r="M130" s="301"/>
      <c r="N130" s="301"/>
      <c r="O130" s="301"/>
      <c r="P130" s="301"/>
      <c r="Q130" s="301"/>
      <c r="R130" s="301"/>
      <c r="S130" s="301"/>
      <c r="T130" s="301"/>
      <c r="U130" s="301"/>
      <c r="V130" s="301"/>
      <c r="W130" s="301"/>
      <c r="X130" s="301"/>
      <c r="Y130" s="301"/>
      <c r="Z130" s="301"/>
      <c r="AA130" s="301"/>
      <c r="AB130" s="301"/>
      <c r="AC130" s="110"/>
      <c r="AD130" s="110"/>
      <c r="AE130" s="110"/>
      <c r="AF130" s="110"/>
      <c r="AG130" s="110"/>
    </row>
    <row r="131" spans="1:33" s="126" customFormat="1" ht="15" customHeight="1" x14ac:dyDescent="0.25">
      <c r="A131" s="114"/>
      <c r="B131" s="115"/>
      <c r="C131" s="115"/>
      <c r="D131" s="115"/>
      <c r="E131" s="115"/>
      <c r="F131" s="115"/>
      <c r="G131" s="115"/>
      <c r="H131" s="115"/>
      <c r="I131" s="115"/>
      <c r="J131" s="115"/>
      <c r="K131" s="115"/>
      <c r="L131" s="115"/>
      <c r="M131" s="115"/>
      <c r="N131" s="115"/>
      <c r="O131" s="115"/>
      <c r="P131" s="115"/>
      <c r="Q131" s="115"/>
      <c r="R131" s="115"/>
      <c r="S131" s="115"/>
      <c r="T131" s="115"/>
      <c r="U131" s="115"/>
      <c r="V131" s="115"/>
      <c r="W131" s="115"/>
      <c r="X131" s="115"/>
      <c r="Y131" s="115"/>
      <c r="Z131" s="115"/>
      <c r="AA131" s="115"/>
      <c r="AB131" s="115"/>
      <c r="AC131" s="110"/>
      <c r="AD131" s="110"/>
      <c r="AE131" s="110"/>
      <c r="AF131" s="110"/>
      <c r="AG131" s="110"/>
    </row>
    <row r="132" spans="1:33" s="126" customFormat="1" ht="15" customHeight="1" x14ac:dyDescent="0.25">
      <c r="A132" s="115" t="s">
        <v>19</v>
      </c>
      <c r="B132" s="177">
        <f t="shared" ref="B132:D135" si="63">+B113/(B113+B12+B62)*100</f>
        <v>7.7339901477832509</v>
      </c>
      <c r="C132" s="177">
        <f t="shared" si="63"/>
        <v>9.5861630918063234</v>
      </c>
      <c r="D132" s="177">
        <f t="shared" si="63"/>
        <v>5.9414601853603175</v>
      </c>
      <c r="E132" s="177"/>
      <c r="F132" s="177">
        <f t="shared" ref="F132:H135" si="64">+F113/(F113+F12+F62)*100</f>
        <v>10.913864946629374</v>
      </c>
      <c r="G132" s="177">
        <f t="shared" si="64"/>
        <v>13.165696716811246</v>
      </c>
      <c r="H132" s="177">
        <f t="shared" si="64"/>
        <v>8.4759866856871131</v>
      </c>
      <c r="I132" s="177"/>
      <c r="J132" s="177">
        <f t="shared" ref="J132:L135" si="65">+J113/(J113+J12+J62)*100</f>
        <v>10.509830056647784</v>
      </c>
      <c r="K132" s="177">
        <f t="shared" si="65"/>
        <v>12.38880167451596</v>
      </c>
      <c r="L132" s="177">
        <f t="shared" si="65"/>
        <v>8.5586197527509853</v>
      </c>
      <c r="M132" s="177"/>
      <c r="N132" s="177">
        <f t="shared" ref="N132:P135" si="66">+N113/(N113+N12+N62)*100</f>
        <v>6.5370884569615235</v>
      </c>
      <c r="O132" s="177">
        <f t="shared" si="66"/>
        <v>8.5045389393215487</v>
      </c>
      <c r="P132" s="177">
        <f t="shared" si="66"/>
        <v>4.5842554536832125</v>
      </c>
      <c r="Q132" s="177"/>
      <c r="R132" s="177">
        <f t="shared" ref="R132:T135" si="67">+R113/(R113+R12+R62)*100</f>
        <v>7.9238452772005097</v>
      </c>
      <c r="S132" s="177">
        <f t="shared" si="67"/>
        <v>9.5896147403685088</v>
      </c>
      <c r="T132" s="177">
        <f t="shared" si="67"/>
        <v>6.3846253063330316</v>
      </c>
      <c r="U132" s="177"/>
      <c r="V132" s="177">
        <f t="shared" ref="V132:X135" si="68">+V113/(V113+V12+V62)*100</f>
        <v>5.408450704225352</v>
      </c>
      <c r="W132" s="177">
        <f t="shared" si="68"/>
        <v>6.9018667580065083</v>
      </c>
      <c r="X132" s="177">
        <f t="shared" si="68"/>
        <v>4.0844215001518371</v>
      </c>
      <c r="Y132" s="177"/>
      <c r="Z132" s="177">
        <f t="shared" ref="Z132:AB135" si="69">+Z113/(Z113+Z12+Z62)*100</f>
        <v>2.5095269077051769</v>
      </c>
      <c r="AA132" s="177">
        <f t="shared" si="69"/>
        <v>3.1422158743113653</v>
      </c>
      <c r="AB132" s="177">
        <f t="shared" si="69"/>
        <v>1.9801980198019802</v>
      </c>
      <c r="AC132" s="110"/>
      <c r="AD132" s="110"/>
      <c r="AE132" s="110"/>
      <c r="AF132" s="110"/>
      <c r="AG132" s="110"/>
    </row>
    <row r="133" spans="1:33" s="126" customFormat="1" ht="15" customHeight="1" x14ac:dyDescent="0.25">
      <c r="A133" s="110" t="s">
        <v>73</v>
      </c>
      <c r="B133" s="128">
        <f t="shared" si="63"/>
        <v>7.7611122184572459</v>
      </c>
      <c r="C133" s="128">
        <f t="shared" si="63"/>
        <v>9.6410203924980173</v>
      </c>
      <c r="D133" s="128">
        <f t="shared" si="63"/>
        <v>5.9773240428269681</v>
      </c>
      <c r="E133" s="128"/>
      <c r="F133" s="128">
        <f t="shared" si="64"/>
        <v>10.933192562613643</v>
      </c>
      <c r="G133" s="128">
        <f t="shared" si="64"/>
        <v>13.165075034106414</v>
      </c>
      <c r="H133" s="128">
        <f t="shared" si="64"/>
        <v>8.5544650430146607</v>
      </c>
      <c r="I133" s="128"/>
      <c r="J133" s="128">
        <f t="shared" si="65"/>
        <v>10.678082191780822</v>
      </c>
      <c r="K133" s="128">
        <f t="shared" si="65"/>
        <v>12.589781813253827</v>
      </c>
      <c r="L133" s="128">
        <f t="shared" si="65"/>
        <v>8.7245533859576234</v>
      </c>
      <c r="M133" s="128"/>
      <c r="N133" s="128">
        <f t="shared" si="66"/>
        <v>6.5806662312214241</v>
      </c>
      <c r="O133" s="128">
        <f t="shared" si="66"/>
        <v>8.614107883817427</v>
      </c>
      <c r="P133" s="128">
        <f t="shared" si="66"/>
        <v>4.6119235095613043</v>
      </c>
      <c r="Q133" s="128"/>
      <c r="R133" s="128">
        <f t="shared" si="67"/>
        <v>7.6158940397350996</v>
      </c>
      <c r="S133" s="128">
        <f t="shared" si="67"/>
        <v>9.238081093123423</v>
      </c>
      <c r="T133" s="128">
        <f t="shared" si="67"/>
        <v>6.1519903498190596</v>
      </c>
      <c r="U133" s="128"/>
      <c r="V133" s="128">
        <f t="shared" si="68"/>
        <v>5.5284416021541567</v>
      </c>
      <c r="W133" s="128">
        <f t="shared" si="68"/>
        <v>7.0910409865796149</v>
      </c>
      <c r="X133" s="128">
        <f t="shared" si="68"/>
        <v>4.1758241758241752</v>
      </c>
      <c r="Y133" s="128"/>
      <c r="Z133" s="128">
        <f t="shared" si="69"/>
        <v>2.5541419831018741</v>
      </c>
      <c r="AA133" s="128">
        <f t="shared" si="69"/>
        <v>3.2139775668679897</v>
      </c>
      <c r="AB133" s="128">
        <f t="shared" si="69"/>
        <v>2.0137784843667199</v>
      </c>
      <c r="AC133" s="110"/>
      <c r="AD133" s="110"/>
      <c r="AE133" s="110"/>
      <c r="AF133" s="110"/>
      <c r="AG133" s="110"/>
    </row>
    <row r="134" spans="1:33" s="126" customFormat="1" ht="15" customHeight="1" x14ac:dyDescent="0.25">
      <c r="A134" s="110" t="s">
        <v>74</v>
      </c>
      <c r="B134" s="128">
        <f t="shared" si="63"/>
        <v>3.5984848484848486</v>
      </c>
      <c r="C134" s="128">
        <f t="shared" si="63"/>
        <v>4.4585987261146496</v>
      </c>
      <c r="D134" s="128">
        <f t="shared" si="63"/>
        <v>2.3364485981308412</v>
      </c>
      <c r="E134" s="128"/>
      <c r="F134" s="128">
        <f t="shared" si="64"/>
        <v>5.5172413793103452</v>
      </c>
      <c r="G134" s="128">
        <f t="shared" si="64"/>
        <v>7.8651685393258424</v>
      </c>
      <c r="H134" s="128">
        <f t="shared" si="64"/>
        <v>1.7857142857142856</v>
      </c>
      <c r="I134" s="128"/>
      <c r="J134" s="128">
        <f t="shared" si="65"/>
        <v>0.90909090909090906</v>
      </c>
      <c r="K134" s="128">
        <f t="shared" si="65"/>
        <v>1.6666666666666667</v>
      </c>
      <c r="L134" s="128">
        <f t="shared" si="65"/>
        <v>0</v>
      </c>
      <c r="M134" s="128"/>
      <c r="N134" s="128">
        <f t="shared" si="66"/>
        <v>0</v>
      </c>
      <c r="O134" s="128">
        <f t="shared" si="66"/>
        <v>0</v>
      </c>
      <c r="P134" s="128">
        <f t="shared" si="66"/>
        <v>0</v>
      </c>
      <c r="Q134" s="128"/>
      <c r="R134" s="128">
        <f t="shared" si="67"/>
        <v>7.8431372549019605</v>
      </c>
      <c r="S134" s="128">
        <f t="shared" si="67"/>
        <v>8.9285714285714288</v>
      </c>
      <c r="T134" s="128">
        <f t="shared" si="67"/>
        <v>6.5217391304347823</v>
      </c>
      <c r="U134" s="128"/>
      <c r="V134" s="128">
        <f t="shared" si="68"/>
        <v>0</v>
      </c>
      <c r="W134" s="128">
        <f t="shared" si="68"/>
        <v>0</v>
      </c>
      <c r="X134" s="128">
        <f t="shared" si="68"/>
        <v>0</v>
      </c>
      <c r="Y134" s="128"/>
      <c r="Z134" s="128">
        <f t="shared" si="69"/>
        <v>3.7735849056603774</v>
      </c>
      <c r="AA134" s="128">
        <f t="shared" si="69"/>
        <v>3.125</v>
      </c>
      <c r="AB134" s="128">
        <f t="shared" si="69"/>
        <v>4.7619047619047619</v>
      </c>
      <c r="AC134" s="110"/>
      <c r="AD134" s="110"/>
      <c r="AE134" s="110"/>
      <c r="AF134" s="110"/>
      <c r="AG134" s="110"/>
    </row>
    <row r="135" spans="1:33" s="126" customFormat="1" ht="15" customHeight="1" x14ac:dyDescent="0.25">
      <c r="A135" s="110" t="s">
        <v>267</v>
      </c>
      <c r="B135" s="128">
        <f t="shared" si="63"/>
        <v>7.7366255144032916</v>
      </c>
      <c r="C135" s="128">
        <f t="shared" si="63"/>
        <v>9.2387768379960953</v>
      </c>
      <c r="D135" s="128">
        <f t="shared" si="63"/>
        <v>5.1511758118701003</v>
      </c>
      <c r="E135" s="128"/>
      <c r="F135" s="128">
        <f t="shared" si="64"/>
        <v>12.307692307692308</v>
      </c>
      <c r="G135" s="128">
        <f t="shared" si="64"/>
        <v>15.315315315315313</v>
      </c>
      <c r="H135" s="128">
        <f t="shared" si="64"/>
        <v>5.825242718446602</v>
      </c>
      <c r="I135" s="128"/>
      <c r="J135" s="128">
        <f t="shared" si="65"/>
        <v>5.7627118644067794</v>
      </c>
      <c r="K135" s="128">
        <f t="shared" si="65"/>
        <v>8.2926829268292686</v>
      </c>
      <c r="L135" s="128">
        <f t="shared" si="65"/>
        <v>0</v>
      </c>
      <c r="M135" s="128"/>
      <c r="N135" s="128">
        <f t="shared" si="66"/>
        <v>5.9405940594059405</v>
      </c>
      <c r="O135" s="128">
        <f t="shared" si="66"/>
        <v>6.8493150684931505</v>
      </c>
      <c r="P135" s="128">
        <f t="shared" si="66"/>
        <v>3.5714285714285712</v>
      </c>
      <c r="Q135" s="128"/>
      <c r="R135" s="128">
        <f t="shared" si="67"/>
        <v>14.975845410628018</v>
      </c>
      <c r="S135" s="128">
        <f t="shared" si="67"/>
        <v>16</v>
      </c>
      <c r="T135" s="128">
        <f t="shared" si="67"/>
        <v>13.414634146341465</v>
      </c>
      <c r="U135" s="128"/>
      <c r="V135" s="128">
        <f t="shared" si="68"/>
        <v>3.1446540880503147</v>
      </c>
      <c r="W135" s="128">
        <f t="shared" si="68"/>
        <v>4.2402826855123674</v>
      </c>
      <c r="X135" s="128">
        <f t="shared" si="68"/>
        <v>1.5463917525773196</v>
      </c>
      <c r="Y135" s="128"/>
      <c r="Z135" s="128">
        <f t="shared" si="69"/>
        <v>1.2224938875305624</v>
      </c>
      <c r="AA135" s="128">
        <f t="shared" si="69"/>
        <v>1.7167381974248928</v>
      </c>
      <c r="AB135" s="128">
        <f t="shared" si="69"/>
        <v>0.56818181818181823</v>
      </c>
      <c r="AC135" s="110"/>
      <c r="AD135" s="110"/>
      <c r="AE135" s="110"/>
      <c r="AF135" s="110"/>
      <c r="AG135" s="110"/>
    </row>
    <row r="136" spans="1:33" s="126" customFormat="1" ht="15" customHeight="1" x14ac:dyDescent="0.25">
      <c r="A136" s="129"/>
      <c r="B136" s="130"/>
      <c r="C136" s="130"/>
      <c r="D136" s="130"/>
      <c r="E136" s="130"/>
      <c r="F136" s="130"/>
      <c r="G136" s="130"/>
      <c r="H136" s="130"/>
      <c r="I136" s="130"/>
      <c r="J136" s="130"/>
      <c r="K136" s="130"/>
      <c r="L136" s="130"/>
      <c r="M136" s="130"/>
      <c r="N136" s="130"/>
      <c r="O136" s="130"/>
      <c r="P136" s="130"/>
      <c r="Q136" s="130"/>
      <c r="R136" s="130"/>
      <c r="S136" s="130"/>
      <c r="T136" s="130"/>
      <c r="U136" s="130"/>
      <c r="V136" s="130"/>
      <c r="W136" s="130"/>
      <c r="X136" s="130"/>
      <c r="Y136" s="130"/>
      <c r="Z136" s="130"/>
      <c r="AA136" s="130"/>
      <c r="AB136" s="130"/>
      <c r="AC136" s="110"/>
      <c r="AD136" s="110"/>
      <c r="AE136" s="110"/>
      <c r="AF136" s="110"/>
      <c r="AG136" s="110"/>
    </row>
    <row r="137" spans="1:33" s="126" customFormat="1" ht="15" customHeight="1" x14ac:dyDescent="0.25">
      <c r="A137" s="115" t="s">
        <v>568</v>
      </c>
      <c r="B137" s="130"/>
      <c r="C137" s="130"/>
      <c r="D137" s="130"/>
      <c r="E137" s="131"/>
      <c r="F137" s="130"/>
      <c r="G137" s="130"/>
      <c r="H137" s="130"/>
      <c r="I137" s="131"/>
      <c r="J137" s="130"/>
      <c r="K137" s="130"/>
      <c r="L137" s="130"/>
      <c r="M137" s="131"/>
      <c r="N137" s="130"/>
      <c r="O137" s="130"/>
      <c r="P137" s="130"/>
      <c r="Q137" s="131"/>
      <c r="R137" s="130"/>
      <c r="S137" s="130"/>
      <c r="T137" s="130"/>
      <c r="U137" s="131"/>
      <c r="V137" s="130"/>
      <c r="W137" s="130"/>
      <c r="X137" s="130"/>
      <c r="Y137" s="131"/>
      <c r="Z137" s="130"/>
      <c r="AA137" s="130"/>
      <c r="AB137" s="130"/>
      <c r="AC137" s="110"/>
      <c r="AD137" s="110"/>
      <c r="AE137" s="110"/>
      <c r="AF137" s="110"/>
      <c r="AG137" s="110"/>
    </row>
    <row r="138" spans="1:33" s="126" customFormat="1" ht="15" customHeight="1" x14ac:dyDescent="0.25">
      <c r="A138" s="141" t="s">
        <v>19</v>
      </c>
      <c r="B138" s="177">
        <f t="shared" ref="B138:D141" si="70">+B119/(B119+B18+B68)*100</f>
        <v>8.164684485494714</v>
      </c>
      <c r="C138" s="177">
        <f t="shared" si="70"/>
        <v>10.124185148767253</v>
      </c>
      <c r="D138" s="177">
        <f t="shared" si="70"/>
        <v>6.2849357182783674</v>
      </c>
      <c r="E138" s="177"/>
      <c r="F138" s="177">
        <f t="shared" ref="F138:H141" si="71">+F119/(F119+F18+F68)*100</f>
        <v>12.223036073979126</v>
      </c>
      <c r="G138" s="177">
        <f t="shared" si="71"/>
        <v>14.330819154534291</v>
      </c>
      <c r="H138" s="177">
        <f t="shared" si="71"/>
        <v>9.9214709825703888</v>
      </c>
      <c r="I138" s="177"/>
      <c r="J138" s="177">
        <f t="shared" ref="J138:L141" si="72">+J119/(J119+J18+J68)*100</f>
        <v>11.352271518246623</v>
      </c>
      <c r="K138" s="177">
        <f t="shared" si="72"/>
        <v>13.490229039714224</v>
      </c>
      <c r="L138" s="177">
        <f t="shared" si="72"/>
        <v>9.1594827586206886</v>
      </c>
      <c r="M138" s="177"/>
      <c r="N138" s="177">
        <f t="shared" ref="N138:P141" si="73">+N119/(N119+N18+N68)*100</f>
        <v>7.1481665014866209</v>
      </c>
      <c r="O138" s="177">
        <f t="shared" si="73"/>
        <v>9.4897707665762869</v>
      </c>
      <c r="P138" s="177">
        <f t="shared" si="73"/>
        <v>4.7820672478206729</v>
      </c>
      <c r="Q138" s="177"/>
      <c r="R138" s="177">
        <f t="shared" ref="R138:T141" si="74">+R119/(R119+R18+R68)*100</f>
        <v>8.2013309588527505</v>
      </c>
      <c r="S138" s="177">
        <f t="shared" si="74"/>
        <v>10.001953506544247</v>
      </c>
      <c r="T138" s="177">
        <f t="shared" si="74"/>
        <v>6.5405405405405403</v>
      </c>
      <c r="U138" s="177"/>
      <c r="V138" s="177">
        <f t="shared" ref="V138:X141" si="75">+V119/(V119+V18+V68)*100</f>
        <v>5.684954189204106</v>
      </c>
      <c r="W138" s="177">
        <f t="shared" si="75"/>
        <v>7.4295269947443856</v>
      </c>
      <c r="X138" s="177">
        <f t="shared" si="75"/>
        <v>4.1863328545044123</v>
      </c>
      <c r="Y138" s="177"/>
      <c r="Z138" s="177">
        <f t="shared" ref="Z138:AB141" si="76">+Z119/(Z119+Z18+Z68)*100</f>
        <v>2.6375282592313489</v>
      </c>
      <c r="AA138" s="177">
        <f t="shared" si="76"/>
        <v>3.1069562826505361</v>
      </c>
      <c r="AB138" s="177">
        <f t="shared" si="76"/>
        <v>2.2427745664739884</v>
      </c>
      <c r="AC138" s="110"/>
      <c r="AD138" s="110"/>
      <c r="AE138" s="110"/>
      <c r="AF138" s="110"/>
      <c r="AG138" s="110"/>
    </row>
    <row r="139" spans="1:33" ht="15" customHeight="1" x14ac:dyDescent="0.25">
      <c r="A139" s="110" t="s">
        <v>73</v>
      </c>
      <c r="B139" s="128">
        <f t="shared" si="70"/>
        <v>8.2296470588235291</v>
      </c>
      <c r="C139" s="128">
        <f t="shared" si="70"/>
        <v>10.246797875663855</v>
      </c>
      <c r="D139" s="128">
        <f t="shared" si="70"/>
        <v>6.3524366755096846</v>
      </c>
      <c r="E139" s="132"/>
      <c r="F139" s="128">
        <f t="shared" si="71"/>
        <v>12.313432835820896</v>
      </c>
      <c r="G139" s="128">
        <f t="shared" si="71"/>
        <v>14.397031539888683</v>
      </c>
      <c r="H139" s="128">
        <f t="shared" si="71"/>
        <v>10.094824180165944</v>
      </c>
      <c r="I139" s="132"/>
      <c r="J139" s="128">
        <f t="shared" si="72"/>
        <v>11.663331109628642</v>
      </c>
      <c r="K139" s="128">
        <f t="shared" si="72"/>
        <v>13.885180240320427</v>
      </c>
      <c r="L139" s="128">
        <f t="shared" si="72"/>
        <v>9.4444444444444446</v>
      </c>
      <c r="M139" s="132"/>
      <c r="N139" s="128">
        <f t="shared" si="73"/>
        <v>7.2456254050550877</v>
      </c>
      <c r="O139" s="128">
        <f t="shared" si="73"/>
        <v>9.7291611885353664</v>
      </c>
      <c r="P139" s="128">
        <f t="shared" si="73"/>
        <v>4.8312883435582821</v>
      </c>
      <c r="Q139" s="132"/>
      <c r="R139" s="128">
        <f t="shared" si="74"/>
        <v>7.7820229237884577</v>
      </c>
      <c r="S139" s="128">
        <f t="shared" si="74"/>
        <v>9.5349829351535842</v>
      </c>
      <c r="T139" s="128">
        <f t="shared" si="74"/>
        <v>6.2190947128185625</v>
      </c>
      <c r="U139" s="132"/>
      <c r="V139" s="128">
        <f t="shared" si="75"/>
        <v>5.8699225170227756</v>
      </c>
      <c r="W139" s="128">
        <f t="shared" si="75"/>
        <v>7.7441077441077439</v>
      </c>
      <c r="X139" s="128">
        <f t="shared" si="75"/>
        <v>4.3160833154391236</v>
      </c>
      <c r="Y139" s="132"/>
      <c r="Z139" s="128">
        <f t="shared" si="76"/>
        <v>2.7066666666666666</v>
      </c>
      <c r="AA139" s="128">
        <f t="shared" si="76"/>
        <v>3.2028469750889679</v>
      </c>
      <c r="AB139" s="128">
        <f t="shared" si="76"/>
        <v>2.3013565891472867</v>
      </c>
    </row>
    <row r="140" spans="1:33" ht="15" customHeight="1" x14ac:dyDescent="0.25">
      <c r="A140" s="110" t="s">
        <v>74</v>
      </c>
      <c r="B140" s="128">
        <f t="shared" si="70"/>
        <v>3.5984848484848486</v>
      </c>
      <c r="C140" s="128">
        <f t="shared" si="70"/>
        <v>4.4585987261146496</v>
      </c>
      <c r="D140" s="128">
        <f t="shared" si="70"/>
        <v>2.3364485981308412</v>
      </c>
      <c r="E140" s="132"/>
      <c r="F140" s="128">
        <f t="shared" si="71"/>
        <v>5.5172413793103452</v>
      </c>
      <c r="G140" s="128">
        <f t="shared" si="71"/>
        <v>7.8651685393258424</v>
      </c>
      <c r="H140" s="128">
        <f t="shared" si="71"/>
        <v>1.7857142857142856</v>
      </c>
      <c r="I140" s="132"/>
      <c r="J140" s="128">
        <f t="shared" si="72"/>
        <v>0.90909090909090906</v>
      </c>
      <c r="K140" s="128">
        <f t="shared" si="72"/>
        <v>1.6666666666666667</v>
      </c>
      <c r="L140" s="128">
        <f t="shared" si="72"/>
        <v>0</v>
      </c>
      <c r="M140" s="132"/>
      <c r="N140" s="128">
        <f t="shared" si="73"/>
        <v>0</v>
      </c>
      <c r="O140" s="128">
        <f t="shared" si="73"/>
        <v>0</v>
      </c>
      <c r="P140" s="128">
        <f t="shared" si="73"/>
        <v>0</v>
      </c>
      <c r="Q140" s="132"/>
      <c r="R140" s="128">
        <f t="shared" si="74"/>
        <v>7.8431372549019605</v>
      </c>
      <c r="S140" s="128">
        <f t="shared" si="74"/>
        <v>8.9285714285714288</v>
      </c>
      <c r="T140" s="128">
        <f t="shared" si="74"/>
        <v>6.5217391304347823</v>
      </c>
      <c r="U140" s="132"/>
      <c r="V140" s="128">
        <f t="shared" si="75"/>
        <v>0</v>
      </c>
      <c r="W140" s="128">
        <f t="shared" si="75"/>
        <v>0</v>
      </c>
      <c r="X140" s="128">
        <f t="shared" si="75"/>
        <v>0</v>
      </c>
      <c r="Y140" s="132"/>
      <c r="Z140" s="128">
        <f t="shared" si="76"/>
        <v>3.7735849056603774</v>
      </c>
      <c r="AA140" s="128">
        <f t="shared" si="76"/>
        <v>3.125</v>
      </c>
      <c r="AB140" s="128">
        <f t="shared" si="76"/>
        <v>4.7619047619047619</v>
      </c>
    </row>
    <row r="141" spans="1:33" ht="15" customHeight="1" x14ac:dyDescent="0.25">
      <c r="A141" s="110" t="s">
        <v>267</v>
      </c>
      <c r="B141" s="128">
        <f t="shared" si="70"/>
        <v>7.7366255144032916</v>
      </c>
      <c r="C141" s="128">
        <f t="shared" si="70"/>
        <v>9.2387768379960953</v>
      </c>
      <c r="D141" s="128">
        <f t="shared" si="70"/>
        <v>5.1511758118701003</v>
      </c>
      <c r="E141" s="132"/>
      <c r="F141" s="128">
        <f t="shared" si="71"/>
        <v>12.307692307692308</v>
      </c>
      <c r="G141" s="128">
        <f t="shared" si="71"/>
        <v>15.315315315315313</v>
      </c>
      <c r="H141" s="128">
        <f t="shared" si="71"/>
        <v>5.825242718446602</v>
      </c>
      <c r="I141" s="132"/>
      <c r="J141" s="128">
        <f t="shared" si="72"/>
        <v>5.7627118644067794</v>
      </c>
      <c r="K141" s="128">
        <f t="shared" si="72"/>
        <v>8.2926829268292686</v>
      </c>
      <c r="L141" s="128">
        <f t="shared" si="72"/>
        <v>0</v>
      </c>
      <c r="M141" s="132"/>
      <c r="N141" s="128">
        <f t="shared" si="73"/>
        <v>5.9405940594059405</v>
      </c>
      <c r="O141" s="128">
        <f t="shared" si="73"/>
        <v>6.8493150684931505</v>
      </c>
      <c r="P141" s="128">
        <f t="shared" si="73"/>
        <v>3.5714285714285712</v>
      </c>
      <c r="Q141" s="132"/>
      <c r="R141" s="128">
        <f t="shared" si="74"/>
        <v>14.975845410628018</v>
      </c>
      <c r="S141" s="128">
        <f t="shared" si="74"/>
        <v>16</v>
      </c>
      <c r="T141" s="128">
        <f t="shared" si="74"/>
        <v>13.414634146341465</v>
      </c>
      <c r="U141" s="132"/>
      <c r="V141" s="128">
        <f t="shared" si="75"/>
        <v>3.1446540880503147</v>
      </c>
      <c r="W141" s="128">
        <f t="shared" si="75"/>
        <v>4.2402826855123674</v>
      </c>
      <c r="X141" s="128">
        <f t="shared" si="75"/>
        <v>1.5463917525773196</v>
      </c>
      <c r="Y141" s="132"/>
      <c r="Z141" s="128">
        <f t="shared" si="76"/>
        <v>1.2224938875305624</v>
      </c>
      <c r="AA141" s="128">
        <f t="shared" si="76"/>
        <v>1.7167381974248928</v>
      </c>
      <c r="AB141" s="128">
        <f t="shared" si="76"/>
        <v>0.56818181818181823</v>
      </c>
    </row>
    <row r="142" spans="1:33" ht="15" customHeight="1" x14ac:dyDescent="0.25">
      <c r="B142" s="132"/>
      <c r="C142" s="132"/>
      <c r="D142" s="132"/>
      <c r="E142" s="132"/>
      <c r="F142" s="132"/>
      <c r="G142" s="132"/>
      <c r="H142" s="132"/>
      <c r="I142" s="132"/>
      <c r="J142" s="132"/>
      <c r="K142" s="132"/>
      <c r="L142" s="132"/>
      <c r="M142" s="132"/>
      <c r="N142" s="132"/>
      <c r="O142" s="132"/>
      <c r="P142" s="132"/>
      <c r="Q142" s="132"/>
      <c r="R142" s="132"/>
      <c r="S142" s="132"/>
      <c r="T142" s="132"/>
      <c r="U142" s="132"/>
      <c r="V142" s="132"/>
      <c r="W142" s="132"/>
      <c r="X142" s="132"/>
      <c r="Y142" s="132"/>
      <c r="Z142" s="132"/>
      <c r="AA142" s="132"/>
      <c r="AB142" s="132"/>
    </row>
    <row r="143" spans="1:33" ht="15" customHeight="1" x14ac:dyDescent="0.25">
      <c r="A143" s="142" t="s">
        <v>569</v>
      </c>
      <c r="B143" s="132"/>
      <c r="C143" s="132"/>
      <c r="D143" s="132"/>
      <c r="E143" s="132"/>
      <c r="F143" s="132"/>
      <c r="G143" s="132"/>
      <c r="H143" s="132"/>
      <c r="I143" s="132"/>
      <c r="J143" s="132"/>
      <c r="K143" s="132"/>
      <c r="L143" s="132"/>
      <c r="M143" s="132"/>
      <c r="N143" s="132"/>
      <c r="O143" s="132"/>
      <c r="P143" s="132"/>
      <c r="Q143" s="132"/>
      <c r="R143" s="132"/>
      <c r="S143" s="132"/>
      <c r="T143" s="132"/>
      <c r="U143" s="132"/>
      <c r="V143" s="132"/>
      <c r="W143" s="132"/>
      <c r="X143" s="132"/>
      <c r="Y143" s="132"/>
      <c r="Z143" s="132"/>
      <c r="AA143" s="132"/>
      <c r="AB143" s="132"/>
    </row>
    <row r="144" spans="1:33" ht="15" customHeight="1" x14ac:dyDescent="0.25">
      <c r="A144" s="143" t="s">
        <v>19</v>
      </c>
      <c r="B144" s="177">
        <f t="shared" ref="B144:D145" si="77">+B125/(B125+B24+B74)*100</f>
        <v>6.8442185140162817</v>
      </c>
      <c r="C144" s="177">
        <f t="shared" si="77"/>
        <v>8.4897959183673475</v>
      </c>
      <c r="D144" s="177">
        <f t="shared" si="77"/>
        <v>5.2223522527794035</v>
      </c>
      <c r="E144" s="177"/>
      <c r="F144" s="177">
        <f t="shared" ref="F144:H145" si="78">+F125/(F125+F24+F74)*100</f>
        <v>8.7463998787327579</v>
      </c>
      <c r="G144" s="177">
        <f t="shared" si="78"/>
        <v>11.215502055196712</v>
      </c>
      <c r="H144" s="177">
        <f t="shared" si="78"/>
        <v>6.1109370103415852</v>
      </c>
      <c r="I144" s="177"/>
      <c r="J144" s="177">
        <f t="shared" ref="J144:L145" si="79">+J125/(J125+J24+J74)*100</f>
        <v>9.0973956475205142</v>
      </c>
      <c r="K144" s="177">
        <f t="shared" si="79"/>
        <v>10.571923743500866</v>
      </c>
      <c r="L144" s="177">
        <f t="shared" si="79"/>
        <v>7.5339948548327822</v>
      </c>
      <c r="M144" s="177"/>
      <c r="N144" s="177">
        <f t="shared" ref="N144:P145" si="80">+N125/(N125+N24+N74)*100</f>
        <v>5.4489300683873818</v>
      </c>
      <c r="O144" s="177">
        <f t="shared" si="80"/>
        <v>6.7056705670567052</v>
      </c>
      <c r="P144" s="177">
        <f t="shared" si="80"/>
        <v>4.240588489831242</v>
      </c>
      <c r="Q144" s="177"/>
      <c r="R144" s="177">
        <f t="shared" ref="R144:T145" si="81">+R125/(R125+R24+R74)*100</f>
        <v>7.2269303201506592</v>
      </c>
      <c r="S144" s="177">
        <f t="shared" si="81"/>
        <v>8.5574572127139366</v>
      </c>
      <c r="T144" s="177">
        <f t="shared" si="81"/>
        <v>5.9918293236495686</v>
      </c>
      <c r="U144" s="177"/>
      <c r="V144" s="177">
        <f t="shared" ref="V144:X145" si="82">+V125/(V125+V24+V74)*100</f>
        <v>4.664289958407605</v>
      </c>
      <c r="W144" s="177">
        <f t="shared" si="82"/>
        <v>5.5656382335148216</v>
      </c>
      <c r="X144" s="177">
        <f t="shared" si="82"/>
        <v>3.7945125510799769</v>
      </c>
      <c r="Y144" s="177"/>
      <c r="Z144" s="177">
        <f t="shared" ref="Z144:AB145" si="83">+Z125/(Z125+Z24+Z74)*100</f>
        <v>2.1451555237754736</v>
      </c>
      <c r="AA144" s="177">
        <f t="shared" si="83"/>
        <v>3.2436708860759493</v>
      </c>
      <c r="AB144" s="177">
        <f t="shared" si="83"/>
        <v>1.2393998695368558</v>
      </c>
    </row>
    <row r="145" spans="1:28" ht="15" customHeight="1" x14ac:dyDescent="0.25">
      <c r="A145" s="110" t="s">
        <v>73</v>
      </c>
      <c r="B145" s="128">
        <f t="shared" si="77"/>
        <v>6.8442185140162817</v>
      </c>
      <c r="C145" s="128">
        <f t="shared" si="77"/>
        <v>8.4897959183673475</v>
      </c>
      <c r="D145" s="128">
        <f t="shared" si="77"/>
        <v>5.2223522527794035</v>
      </c>
      <c r="E145" s="132"/>
      <c r="F145" s="128">
        <f t="shared" si="78"/>
        <v>8.7463998787327579</v>
      </c>
      <c r="G145" s="128">
        <f t="shared" si="78"/>
        <v>11.215502055196712</v>
      </c>
      <c r="H145" s="128">
        <f t="shared" si="78"/>
        <v>6.1109370103415852</v>
      </c>
      <c r="I145" s="132"/>
      <c r="J145" s="128">
        <f t="shared" si="79"/>
        <v>9.0973956475205142</v>
      </c>
      <c r="K145" s="128">
        <f t="shared" si="79"/>
        <v>10.571923743500866</v>
      </c>
      <c r="L145" s="128">
        <f t="shared" si="79"/>
        <v>7.5339948548327822</v>
      </c>
      <c r="M145" s="132"/>
      <c r="N145" s="128">
        <f t="shared" si="80"/>
        <v>5.4489300683873818</v>
      </c>
      <c r="O145" s="128">
        <f t="shared" si="80"/>
        <v>6.7056705670567052</v>
      </c>
      <c r="P145" s="128">
        <f t="shared" si="80"/>
        <v>4.240588489831242</v>
      </c>
      <c r="Q145" s="132"/>
      <c r="R145" s="128">
        <f t="shared" si="81"/>
        <v>7.2269303201506592</v>
      </c>
      <c r="S145" s="128">
        <f t="shared" si="81"/>
        <v>8.5574572127139366</v>
      </c>
      <c r="T145" s="128">
        <f t="shared" si="81"/>
        <v>5.9918293236495686</v>
      </c>
      <c r="U145" s="132"/>
      <c r="V145" s="128">
        <f t="shared" si="82"/>
        <v>4.664289958407605</v>
      </c>
      <c r="W145" s="128">
        <f t="shared" si="82"/>
        <v>5.5656382335148216</v>
      </c>
      <c r="X145" s="128">
        <f t="shared" si="82"/>
        <v>3.7945125510799769</v>
      </c>
      <c r="Y145" s="132"/>
      <c r="Z145" s="128">
        <f t="shared" si="83"/>
        <v>2.1451555237754736</v>
      </c>
      <c r="AA145" s="128">
        <f t="shared" si="83"/>
        <v>3.2436708860759493</v>
      </c>
      <c r="AB145" s="128">
        <f t="shared" si="83"/>
        <v>1.2393998695368558</v>
      </c>
    </row>
    <row r="146" spans="1:28" ht="15" customHeight="1" x14ac:dyDescent="0.25">
      <c r="A146" s="110" t="s">
        <v>74</v>
      </c>
      <c r="B146" s="128" t="s">
        <v>61</v>
      </c>
      <c r="C146" s="128" t="s">
        <v>61</v>
      </c>
      <c r="D146" s="128" t="s">
        <v>61</v>
      </c>
      <c r="E146" s="132"/>
      <c r="F146" s="128" t="s">
        <v>61</v>
      </c>
      <c r="G146" s="128" t="s">
        <v>61</v>
      </c>
      <c r="H146" s="128" t="s">
        <v>61</v>
      </c>
      <c r="I146" s="132"/>
      <c r="J146" s="128" t="s">
        <v>61</v>
      </c>
      <c r="K146" s="128" t="s">
        <v>61</v>
      </c>
      <c r="L146" s="128" t="s">
        <v>61</v>
      </c>
      <c r="M146" s="132"/>
      <c r="N146" s="128" t="s">
        <v>61</v>
      </c>
      <c r="O146" s="128" t="s">
        <v>61</v>
      </c>
      <c r="P146" s="128" t="s">
        <v>61</v>
      </c>
      <c r="Q146" s="132"/>
      <c r="R146" s="128" t="s">
        <v>61</v>
      </c>
      <c r="S146" s="128" t="s">
        <v>61</v>
      </c>
      <c r="T146" s="128" t="s">
        <v>61</v>
      </c>
      <c r="U146" s="132"/>
      <c r="V146" s="128" t="s">
        <v>61</v>
      </c>
      <c r="W146" s="128" t="s">
        <v>61</v>
      </c>
      <c r="X146" s="128" t="s">
        <v>61</v>
      </c>
      <c r="Y146" s="132"/>
      <c r="Z146" s="128" t="s">
        <v>61</v>
      </c>
      <c r="AA146" s="128" t="s">
        <v>61</v>
      </c>
      <c r="AB146" s="128" t="s">
        <v>61</v>
      </c>
    </row>
    <row r="147" spans="1:28" ht="15" customHeight="1" thickBot="1" x14ac:dyDescent="0.3">
      <c r="A147" s="125" t="s">
        <v>267</v>
      </c>
      <c r="B147" s="134" t="s">
        <v>61</v>
      </c>
      <c r="C147" s="134" t="s">
        <v>61</v>
      </c>
      <c r="D147" s="134" t="s">
        <v>61</v>
      </c>
      <c r="E147" s="135"/>
      <c r="F147" s="134" t="s">
        <v>61</v>
      </c>
      <c r="G147" s="134" t="s">
        <v>61</v>
      </c>
      <c r="H147" s="134" t="s">
        <v>61</v>
      </c>
      <c r="I147" s="135"/>
      <c r="J147" s="134" t="s">
        <v>61</v>
      </c>
      <c r="K147" s="134" t="s">
        <v>61</v>
      </c>
      <c r="L147" s="134" t="s">
        <v>61</v>
      </c>
      <c r="M147" s="135"/>
      <c r="N147" s="134" t="s">
        <v>61</v>
      </c>
      <c r="O147" s="134" t="s">
        <v>61</v>
      </c>
      <c r="P147" s="134" t="s">
        <v>61</v>
      </c>
      <c r="Q147" s="135"/>
      <c r="R147" s="134" t="s">
        <v>61</v>
      </c>
      <c r="S147" s="134" t="s">
        <v>61</v>
      </c>
      <c r="T147" s="134" t="s">
        <v>61</v>
      </c>
      <c r="U147" s="135"/>
      <c r="V147" s="134" t="s">
        <v>61</v>
      </c>
      <c r="W147" s="134" t="s">
        <v>61</v>
      </c>
      <c r="X147" s="134" t="s">
        <v>61</v>
      </c>
      <c r="Y147" s="135"/>
      <c r="Z147" s="134" t="s">
        <v>61</v>
      </c>
      <c r="AA147" s="134" t="s">
        <v>61</v>
      </c>
      <c r="AB147" s="134" t="s">
        <v>61</v>
      </c>
    </row>
    <row r="148" spans="1:28" ht="15" customHeight="1" x14ac:dyDescent="0.25">
      <c r="A148" s="303" t="s">
        <v>260</v>
      </c>
      <c r="B148" s="303"/>
      <c r="C148" s="303"/>
      <c r="D148" s="303"/>
      <c r="E148" s="303"/>
      <c r="F148" s="303"/>
      <c r="G148" s="303"/>
      <c r="H148" s="303"/>
      <c r="I148" s="303"/>
      <c r="J148" s="303"/>
      <c r="K148" s="303"/>
      <c r="L148" s="303"/>
      <c r="M148" s="303"/>
      <c r="N148" s="303"/>
      <c r="O148" s="303"/>
      <c r="P148" s="303"/>
      <c r="Q148" s="303"/>
      <c r="R148" s="303"/>
      <c r="S148" s="303"/>
      <c r="T148" s="303"/>
      <c r="U148" s="303"/>
      <c r="V148" s="303"/>
      <c r="W148" s="303"/>
      <c r="X148" s="303"/>
      <c r="Y148" s="303"/>
      <c r="Z148" s="303"/>
      <c r="AA148" s="303"/>
      <c r="AB148" s="303"/>
    </row>
    <row r="149" spans="1:28" ht="15" customHeight="1" x14ac:dyDescent="0.25">
      <c r="A149" s="304" t="s">
        <v>243</v>
      </c>
      <c r="B149" s="304"/>
      <c r="C149" s="304"/>
      <c r="D149" s="304"/>
      <c r="E149" s="304"/>
      <c r="F149" s="304"/>
      <c r="G149" s="304"/>
      <c r="H149" s="304"/>
      <c r="I149" s="304"/>
      <c r="J149" s="304"/>
      <c r="K149" s="304"/>
      <c r="L149" s="304"/>
      <c r="M149" s="304"/>
      <c r="N149" s="304"/>
      <c r="O149" s="304"/>
      <c r="P149" s="304"/>
      <c r="Q149" s="304"/>
      <c r="R149" s="304"/>
      <c r="S149" s="304"/>
      <c r="T149" s="304"/>
      <c r="U149" s="304"/>
      <c r="V149" s="304"/>
      <c r="W149" s="304"/>
      <c r="X149" s="304"/>
      <c r="Y149" s="304"/>
      <c r="Z149" s="304"/>
      <c r="AA149" s="304"/>
      <c r="AB149" s="304"/>
    </row>
  </sheetData>
  <mergeCells count="54">
    <mergeCell ref="R108:T108"/>
    <mergeCell ref="V108:X108"/>
    <mergeCell ref="A108:A109"/>
    <mergeCell ref="B108:D108"/>
    <mergeCell ref="F108:H108"/>
    <mergeCell ref="J108:L108"/>
    <mergeCell ref="N108:P108"/>
    <mergeCell ref="R7:T7"/>
    <mergeCell ref="V7:X7"/>
    <mergeCell ref="Z7:AB7"/>
    <mergeCell ref="A106:AB106"/>
    <mergeCell ref="A102:AB102"/>
    <mergeCell ref="A103:AB103"/>
    <mergeCell ref="A104:AB104"/>
    <mergeCell ref="A105:AB105"/>
    <mergeCell ref="A7:A8"/>
    <mergeCell ref="B7:D7"/>
    <mergeCell ref="F7:H7"/>
    <mergeCell ref="J7:L7"/>
    <mergeCell ref="N7:P7"/>
    <mergeCell ref="R57:T57"/>
    <mergeCell ref="V57:X57"/>
    <mergeCell ref="Z57:AB57"/>
    <mergeCell ref="A1:AB1"/>
    <mergeCell ref="A2:AB2"/>
    <mergeCell ref="A3:AB3"/>
    <mergeCell ref="A4:AB4"/>
    <mergeCell ref="A5:AB5"/>
    <mergeCell ref="A55:AB55"/>
    <mergeCell ref="A51:AB51"/>
    <mergeCell ref="A52:AB52"/>
    <mergeCell ref="A53:AB53"/>
    <mergeCell ref="A57:A58"/>
    <mergeCell ref="B57:D57"/>
    <mergeCell ref="F57:H57"/>
    <mergeCell ref="J57:L57"/>
    <mergeCell ref="N57:P57"/>
    <mergeCell ref="A54:AB54"/>
    <mergeCell ref="A111:AB111"/>
    <mergeCell ref="A130:AB130"/>
    <mergeCell ref="A148:AB148"/>
    <mergeCell ref="A149:AB149"/>
    <mergeCell ref="AE1:AF2"/>
    <mergeCell ref="AE51:AF52"/>
    <mergeCell ref="AE102:AF103"/>
    <mergeCell ref="Z108:AB108"/>
    <mergeCell ref="A10:AB10"/>
    <mergeCell ref="A29:AB29"/>
    <mergeCell ref="A47:AB47"/>
    <mergeCell ref="A48:AB48"/>
    <mergeCell ref="A60:AB60"/>
    <mergeCell ref="A79:AB79"/>
    <mergeCell ref="A97:AB97"/>
    <mergeCell ref="A98:AB98"/>
  </mergeCells>
  <hyperlinks>
    <hyperlink ref="AE1" r:id="rId1" location="INDICE!A1"/>
    <hyperlink ref="AE51" r:id="rId2" location="INDICE!A1"/>
    <hyperlink ref="AE102" r:id="rId3" location="INDICE!A1"/>
  </hyperlinks>
  <printOptions horizontalCentered="1"/>
  <pageMargins left="0.59055118110236227" right="0.59055118110236227" top="0.59055118110236227" bottom="0.98425196850393704" header="0" footer="0"/>
  <pageSetup scale="66" fitToHeight="3" orientation="landscape" r:id="rId4"/>
  <headerFooter alignWithMargins="0"/>
  <rowBreaks count="2" manualBreakCount="2">
    <brk id="50" max="16383" man="1"/>
    <brk id="101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J2:K3"/>
  <sheetViews>
    <sheetView workbookViewId="0">
      <selection activeCell="J2" sqref="J2:K3"/>
    </sheetView>
  </sheetViews>
  <sheetFormatPr baseColWidth="10" defaultRowHeight="15" x14ac:dyDescent="0.25"/>
  <sheetData>
    <row r="2" spans="10:11" x14ac:dyDescent="0.25">
      <c r="J2" s="286" t="s">
        <v>362</v>
      </c>
      <c r="K2" s="286"/>
    </row>
    <row r="3" spans="10:11" x14ac:dyDescent="0.25">
      <c r="J3" s="286"/>
      <c r="K3" s="286"/>
    </row>
  </sheetData>
  <mergeCells count="1">
    <mergeCell ref="J2:K3"/>
  </mergeCells>
  <hyperlinks>
    <hyperlink ref="J2" r:id="rId1" location="INDICE!A1"/>
  </hyperlinks>
  <pageMargins left="0.7" right="0.7" top="0.75" bottom="0.75" header="0.3" footer="0.3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F41"/>
  <sheetViews>
    <sheetView zoomScaleNormal="100" zoomScaleSheetLayoutView="100" workbookViewId="0">
      <selection activeCell="AF13" sqref="AF13"/>
    </sheetView>
  </sheetViews>
  <sheetFormatPr baseColWidth="10" defaultRowHeight="15" customHeight="1" x14ac:dyDescent="0.25"/>
  <cols>
    <col min="1" max="1" width="17.7109375" style="126" customWidth="1"/>
    <col min="2" max="4" width="7" style="126" customWidth="1"/>
    <col min="5" max="5" width="1.42578125" style="126" customWidth="1"/>
    <col min="6" max="6" width="7" style="126" customWidth="1"/>
    <col min="7" max="8" width="6" style="126" customWidth="1"/>
    <col min="9" max="9" width="1.42578125" style="126" customWidth="1"/>
    <col min="10" max="10" width="7" style="126" customWidth="1"/>
    <col min="11" max="12" width="6" style="126" customWidth="1"/>
    <col min="13" max="13" width="1.85546875" style="126" customWidth="1"/>
    <col min="14" max="14" width="7" style="126" customWidth="1"/>
    <col min="15" max="16" width="6" style="126" customWidth="1"/>
    <col min="17" max="17" width="1.5703125" style="126" customWidth="1"/>
    <col min="18" max="18" width="7" style="126" customWidth="1"/>
    <col min="19" max="20" width="6" style="126" customWidth="1"/>
    <col min="21" max="21" width="1.140625" style="126" customWidth="1"/>
    <col min="22" max="22" width="7" style="126" customWidth="1"/>
    <col min="23" max="24" width="6" style="126" customWidth="1"/>
    <col min="25" max="25" width="1.42578125" style="126" customWidth="1"/>
    <col min="26" max="26" width="7" style="126" customWidth="1"/>
    <col min="27" max="28" width="6" style="126" customWidth="1"/>
    <col min="29" max="33" width="7.7109375" style="110" customWidth="1"/>
    <col min="34" max="256" width="11.42578125" style="110"/>
    <col min="257" max="257" width="17.7109375" style="110" customWidth="1"/>
    <col min="258" max="260" width="7.42578125" style="110" bestFit="1" customWidth="1"/>
    <col min="261" max="261" width="1.42578125" style="110" customWidth="1"/>
    <col min="262" max="264" width="7.28515625" style="110" customWidth="1"/>
    <col min="265" max="265" width="1.42578125" style="110" customWidth="1"/>
    <col min="266" max="268" width="7.28515625" style="110" customWidth="1"/>
    <col min="269" max="269" width="1.85546875" style="110" customWidth="1"/>
    <col min="270" max="272" width="7.28515625" style="110" customWidth="1"/>
    <col min="273" max="273" width="1.5703125" style="110" customWidth="1"/>
    <col min="274" max="276" width="7.28515625" style="110" customWidth="1"/>
    <col min="277" max="277" width="1.140625" style="110" customWidth="1"/>
    <col min="278" max="280" width="7.28515625" style="110" customWidth="1"/>
    <col min="281" max="281" width="1.42578125" style="110" customWidth="1"/>
    <col min="282" max="284" width="7.28515625" style="110" customWidth="1"/>
    <col min="285" max="512" width="11.42578125" style="110"/>
    <col min="513" max="513" width="17.7109375" style="110" customWidth="1"/>
    <col min="514" max="516" width="7.42578125" style="110" bestFit="1" customWidth="1"/>
    <col min="517" max="517" width="1.42578125" style="110" customWidth="1"/>
    <col min="518" max="520" width="7.28515625" style="110" customWidth="1"/>
    <col min="521" max="521" width="1.42578125" style="110" customWidth="1"/>
    <col min="522" max="524" width="7.28515625" style="110" customWidth="1"/>
    <col min="525" max="525" width="1.85546875" style="110" customWidth="1"/>
    <col min="526" max="528" width="7.28515625" style="110" customWidth="1"/>
    <col min="529" max="529" width="1.5703125" style="110" customWidth="1"/>
    <col min="530" max="532" width="7.28515625" style="110" customWidth="1"/>
    <col min="533" max="533" width="1.140625" style="110" customWidth="1"/>
    <col min="534" max="536" width="7.28515625" style="110" customWidth="1"/>
    <col min="537" max="537" width="1.42578125" style="110" customWidth="1"/>
    <col min="538" max="540" width="7.28515625" style="110" customWidth="1"/>
    <col min="541" max="768" width="11.42578125" style="110"/>
    <col min="769" max="769" width="17.7109375" style="110" customWidth="1"/>
    <col min="770" max="772" width="7.42578125" style="110" bestFit="1" customWidth="1"/>
    <col min="773" max="773" width="1.42578125" style="110" customWidth="1"/>
    <col min="774" max="776" width="7.28515625" style="110" customWidth="1"/>
    <col min="777" max="777" width="1.42578125" style="110" customWidth="1"/>
    <col min="778" max="780" width="7.28515625" style="110" customWidth="1"/>
    <col min="781" max="781" width="1.85546875" style="110" customWidth="1"/>
    <col min="782" max="784" width="7.28515625" style="110" customWidth="1"/>
    <col min="785" max="785" width="1.5703125" style="110" customWidth="1"/>
    <col min="786" max="788" width="7.28515625" style="110" customWidth="1"/>
    <col min="789" max="789" width="1.140625" style="110" customWidth="1"/>
    <col min="790" max="792" width="7.28515625" style="110" customWidth="1"/>
    <col min="793" max="793" width="1.42578125" style="110" customWidth="1"/>
    <col min="794" max="796" width="7.28515625" style="110" customWidth="1"/>
    <col min="797" max="1024" width="11.42578125" style="110"/>
    <col min="1025" max="1025" width="17.7109375" style="110" customWidth="1"/>
    <col min="1026" max="1028" width="7.42578125" style="110" bestFit="1" customWidth="1"/>
    <col min="1029" max="1029" width="1.42578125" style="110" customWidth="1"/>
    <col min="1030" max="1032" width="7.28515625" style="110" customWidth="1"/>
    <col min="1033" max="1033" width="1.42578125" style="110" customWidth="1"/>
    <col min="1034" max="1036" width="7.28515625" style="110" customWidth="1"/>
    <col min="1037" max="1037" width="1.85546875" style="110" customWidth="1"/>
    <col min="1038" max="1040" width="7.28515625" style="110" customWidth="1"/>
    <col min="1041" max="1041" width="1.5703125" style="110" customWidth="1"/>
    <col min="1042" max="1044" width="7.28515625" style="110" customWidth="1"/>
    <col min="1045" max="1045" width="1.140625" style="110" customWidth="1"/>
    <col min="1046" max="1048" width="7.28515625" style="110" customWidth="1"/>
    <col min="1049" max="1049" width="1.42578125" style="110" customWidth="1"/>
    <col min="1050" max="1052" width="7.28515625" style="110" customWidth="1"/>
    <col min="1053" max="1280" width="11.42578125" style="110"/>
    <col min="1281" max="1281" width="17.7109375" style="110" customWidth="1"/>
    <col min="1282" max="1284" width="7.42578125" style="110" bestFit="1" customWidth="1"/>
    <col min="1285" max="1285" width="1.42578125" style="110" customWidth="1"/>
    <col min="1286" max="1288" width="7.28515625" style="110" customWidth="1"/>
    <col min="1289" max="1289" width="1.42578125" style="110" customWidth="1"/>
    <col min="1290" max="1292" width="7.28515625" style="110" customWidth="1"/>
    <col min="1293" max="1293" width="1.85546875" style="110" customWidth="1"/>
    <col min="1294" max="1296" width="7.28515625" style="110" customWidth="1"/>
    <col min="1297" max="1297" width="1.5703125" style="110" customWidth="1"/>
    <col min="1298" max="1300" width="7.28515625" style="110" customWidth="1"/>
    <col min="1301" max="1301" width="1.140625" style="110" customWidth="1"/>
    <col min="1302" max="1304" width="7.28515625" style="110" customWidth="1"/>
    <col min="1305" max="1305" width="1.42578125" style="110" customWidth="1"/>
    <col min="1306" max="1308" width="7.28515625" style="110" customWidth="1"/>
    <col min="1309" max="1536" width="11.42578125" style="110"/>
    <col min="1537" max="1537" width="17.7109375" style="110" customWidth="1"/>
    <col min="1538" max="1540" width="7.42578125" style="110" bestFit="1" customWidth="1"/>
    <col min="1541" max="1541" width="1.42578125" style="110" customWidth="1"/>
    <col min="1542" max="1544" width="7.28515625" style="110" customWidth="1"/>
    <col min="1545" max="1545" width="1.42578125" style="110" customWidth="1"/>
    <col min="1546" max="1548" width="7.28515625" style="110" customWidth="1"/>
    <col min="1549" max="1549" width="1.85546875" style="110" customWidth="1"/>
    <col min="1550" max="1552" width="7.28515625" style="110" customWidth="1"/>
    <col min="1553" max="1553" width="1.5703125" style="110" customWidth="1"/>
    <col min="1554" max="1556" width="7.28515625" style="110" customWidth="1"/>
    <col min="1557" max="1557" width="1.140625" style="110" customWidth="1"/>
    <col min="1558" max="1560" width="7.28515625" style="110" customWidth="1"/>
    <col min="1561" max="1561" width="1.42578125" style="110" customWidth="1"/>
    <col min="1562" max="1564" width="7.28515625" style="110" customWidth="1"/>
    <col min="1565" max="1792" width="11.42578125" style="110"/>
    <col min="1793" max="1793" width="17.7109375" style="110" customWidth="1"/>
    <col min="1794" max="1796" width="7.42578125" style="110" bestFit="1" customWidth="1"/>
    <col min="1797" max="1797" width="1.42578125" style="110" customWidth="1"/>
    <col min="1798" max="1800" width="7.28515625" style="110" customWidth="1"/>
    <col min="1801" max="1801" width="1.42578125" style="110" customWidth="1"/>
    <col min="1802" max="1804" width="7.28515625" style="110" customWidth="1"/>
    <col min="1805" max="1805" width="1.85546875" style="110" customWidth="1"/>
    <col min="1806" max="1808" width="7.28515625" style="110" customWidth="1"/>
    <col min="1809" max="1809" width="1.5703125" style="110" customWidth="1"/>
    <col min="1810" max="1812" width="7.28515625" style="110" customWidth="1"/>
    <col min="1813" max="1813" width="1.140625" style="110" customWidth="1"/>
    <col min="1814" max="1816" width="7.28515625" style="110" customWidth="1"/>
    <col min="1817" max="1817" width="1.42578125" style="110" customWidth="1"/>
    <col min="1818" max="1820" width="7.28515625" style="110" customWidth="1"/>
    <col min="1821" max="2048" width="11.42578125" style="110"/>
    <col min="2049" max="2049" width="17.7109375" style="110" customWidth="1"/>
    <col min="2050" max="2052" width="7.42578125" style="110" bestFit="1" customWidth="1"/>
    <col min="2053" max="2053" width="1.42578125" style="110" customWidth="1"/>
    <col min="2054" max="2056" width="7.28515625" style="110" customWidth="1"/>
    <col min="2057" max="2057" width="1.42578125" style="110" customWidth="1"/>
    <col min="2058" max="2060" width="7.28515625" style="110" customWidth="1"/>
    <col min="2061" max="2061" width="1.85546875" style="110" customWidth="1"/>
    <col min="2062" max="2064" width="7.28515625" style="110" customWidth="1"/>
    <col min="2065" max="2065" width="1.5703125" style="110" customWidth="1"/>
    <col min="2066" max="2068" width="7.28515625" style="110" customWidth="1"/>
    <col min="2069" max="2069" width="1.140625" style="110" customWidth="1"/>
    <col min="2070" max="2072" width="7.28515625" style="110" customWidth="1"/>
    <col min="2073" max="2073" width="1.42578125" style="110" customWidth="1"/>
    <col min="2074" max="2076" width="7.28515625" style="110" customWidth="1"/>
    <col min="2077" max="2304" width="11.42578125" style="110"/>
    <col min="2305" max="2305" width="17.7109375" style="110" customWidth="1"/>
    <col min="2306" max="2308" width="7.42578125" style="110" bestFit="1" customWidth="1"/>
    <col min="2309" max="2309" width="1.42578125" style="110" customWidth="1"/>
    <col min="2310" max="2312" width="7.28515625" style="110" customWidth="1"/>
    <col min="2313" max="2313" width="1.42578125" style="110" customWidth="1"/>
    <col min="2314" max="2316" width="7.28515625" style="110" customWidth="1"/>
    <col min="2317" max="2317" width="1.85546875" style="110" customWidth="1"/>
    <col min="2318" max="2320" width="7.28515625" style="110" customWidth="1"/>
    <col min="2321" max="2321" width="1.5703125" style="110" customWidth="1"/>
    <col min="2322" max="2324" width="7.28515625" style="110" customWidth="1"/>
    <col min="2325" max="2325" width="1.140625" style="110" customWidth="1"/>
    <col min="2326" max="2328" width="7.28515625" style="110" customWidth="1"/>
    <col min="2329" max="2329" width="1.42578125" style="110" customWidth="1"/>
    <col min="2330" max="2332" width="7.28515625" style="110" customWidth="1"/>
    <col min="2333" max="2560" width="11.42578125" style="110"/>
    <col min="2561" max="2561" width="17.7109375" style="110" customWidth="1"/>
    <col min="2562" max="2564" width="7.42578125" style="110" bestFit="1" customWidth="1"/>
    <col min="2565" max="2565" width="1.42578125" style="110" customWidth="1"/>
    <col min="2566" max="2568" width="7.28515625" style="110" customWidth="1"/>
    <col min="2569" max="2569" width="1.42578125" style="110" customWidth="1"/>
    <col min="2570" max="2572" width="7.28515625" style="110" customWidth="1"/>
    <col min="2573" max="2573" width="1.85546875" style="110" customWidth="1"/>
    <col min="2574" max="2576" width="7.28515625" style="110" customWidth="1"/>
    <col min="2577" max="2577" width="1.5703125" style="110" customWidth="1"/>
    <col min="2578" max="2580" width="7.28515625" style="110" customWidth="1"/>
    <col min="2581" max="2581" width="1.140625" style="110" customWidth="1"/>
    <col min="2582" max="2584" width="7.28515625" style="110" customWidth="1"/>
    <col min="2585" max="2585" width="1.42578125" style="110" customWidth="1"/>
    <col min="2586" max="2588" width="7.28515625" style="110" customWidth="1"/>
    <col min="2589" max="2816" width="11.42578125" style="110"/>
    <col min="2817" max="2817" width="17.7109375" style="110" customWidth="1"/>
    <col min="2818" max="2820" width="7.42578125" style="110" bestFit="1" customWidth="1"/>
    <col min="2821" max="2821" width="1.42578125" style="110" customWidth="1"/>
    <col min="2822" max="2824" width="7.28515625" style="110" customWidth="1"/>
    <col min="2825" max="2825" width="1.42578125" style="110" customWidth="1"/>
    <col min="2826" max="2828" width="7.28515625" style="110" customWidth="1"/>
    <col min="2829" max="2829" width="1.85546875" style="110" customWidth="1"/>
    <col min="2830" max="2832" width="7.28515625" style="110" customWidth="1"/>
    <col min="2833" max="2833" width="1.5703125" style="110" customWidth="1"/>
    <col min="2834" max="2836" width="7.28515625" style="110" customWidth="1"/>
    <col min="2837" max="2837" width="1.140625" style="110" customWidth="1"/>
    <col min="2838" max="2840" width="7.28515625" style="110" customWidth="1"/>
    <col min="2841" max="2841" width="1.42578125" style="110" customWidth="1"/>
    <col min="2842" max="2844" width="7.28515625" style="110" customWidth="1"/>
    <col min="2845" max="3072" width="11.42578125" style="110"/>
    <col min="3073" max="3073" width="17.7109375" style="110" customWidth="1"/>
    <col min="3074" max="3076" width="7.42578125" style="110" bestFit="1" customWidth="1"/>
    <col min="3077" max="3077" width="1.42578125" style="110" customWidth="1"/>
    <col min="3078" max="3080" width="7.28515625" style="110" customWidth="1"/>
    <col min="3081" max="3081" width="1.42578125" style="110" customWidth="1"/>
    <col min="3082" max="3084" width="7.28515625" style="110" customWidth="1"/>
    <col min="3085" max="3085" width="1.85546875" style="110" customWidth="1"/>
    <col min="3086" max="3088" width="7.28515625" style="110" customWidth="1"/>
    <col min="3089" max="3089" width="1.5703125" style="110" customWidth="1"/>
    <col min="3090" max="3092" width="7.28515625" style="110" customWidth="1"/>
    <col min="3093" max="3093" width="1.140625" style="110" customWidth="1"/>
    <col min="3094" max="3096" width="7.28515625" style="110" customWidth="1"/>
    <col min="3097" max="3097" width="1.42578125" style="110" customWidth="1"/>
    <col min="3098" max="3100" width="7.28515625" style="110" customWidth="1"/>
    <col min="3101" max="3328" width="11.42578125" style="110"/>
    <col min="3329" max="3329" width="17.7109375" style="110" customWidth="1"/>
    <col min="3330" max="3332" width="7.42578125" style="110" bestFit="1" customWidth="1"/>
    <col min="3333" max="3333" width="1.42578125" style="110" customWidth="1"/>
    <col min="3334" max="3336" width="7.28515625" style="110" customWidth="1"/>
    <col min="3337" max="3337" width="1.42578125" style="110" customWidth="1"/>
    <col min="3338" max="3340" width="7.28515625" style="110" customWidth="1"/>
    <col min="3341" max="3341" width="1.85546875" style="110" customWidth="1"/>
    <col min="3342" max="3344" width="7.28515625" style="110" customWidth="1"/>
    <col min="3345" max="3345" width="1.5703125" style="110" customWidth="1"/>
    <col min="3346" max="3348" width="7.28515625" style="110" customWidth="1"/>
    <col min="3349" max="3349" width="1.140625" style="110" customWidth="1"/>
    <col min="3350" max="3352" width="7.28515625" style="110" customWidth="1"/>
    <col min="3353" max="3353" width="1.42578125" style="110" customWidth="1"/>
    <col min="3354" max="3356" width="7.28515625" style="110" customWidth="1"/>
    <col min="3357" max="3584" width="11.42578125" style="110"/>
    <col min="3585" max="3585" width="17.7109375" style="110" customWidth="1"/>
    <col min="3586" max="3588" width="7.42578125" style="110" bestFit="1" customWidth="1"/>
    <col min="3589" max="3589" width="1.42578125" style="110" customWidth="1"/>
    <col min="3590" max="3592" width="7.28515625" style="110" customWidth="1"/>
    <col min="3593" max="3593" width="1.42578125" style="110" customWidth="1"/>
    <col min="3594" max="3596" width="7.28515625" style="110" customWidth="1"/>
    <col min="3597" max="3597" width="1.85546875" style="110" customWidth="1"/>
    <col min="3598" max="3600" width="7.28515625" style="110" customWidth="1"/>
    <col min="3601" max="3601" width="1.5703125" style="110" customWidth="1"/>
    <col min="3602" max="3604" width="7.28515625" style="110" customWidth="1"/>
    <col min="3605" max="3605" width="1.140625" style="110" customWidth="1"/>
    <col min="3606" max="3608" width="7.28515625" style="110" customWidth="1"/>
    <col min="3609" max="3609" width="1.42578125" style="110" customWidth="1"/>
    <col min="3610" max="3612" width="7.28515625" style="110" customWidth="1"/>
    <col min="3613" max="3840" width="11.42578125" style="110"/>
    <col min="3841" max="3841" width="17.7109375" style="110" customWidth="1"/>
    <col min="3842" max="3844" width="7.42578125" style="110" bestFit="1" customWidth="1"/>
    <col min="3845" max="3845" width="1.42578125" style="110" customWidth="1"/>
    <col min="3846" max="3848" width="7.28515625" style="110" customWidth="1"/>
    <col min="3849" max="3849" width="1.42578125" style="110" customWidth="1"/>
    <col min="3850" max="3852" width="7.28515625" style="110" customWidth="1"/>
    <col min="3853" max="3853" width="1.85546875" style="110" customWidth="1"/>
    <col min="3854" max="3856" width="7.28515625" style="110" customWidth="1"/>
    <col min="3857" max="3857" width="1.5703125" style="110" customWidth="1"/>
    <col min="3858" max="3860" width="7.28515625" style="110" customWidth="1"/>
    <col min="3861" max="3861" width="1.140625" style="110" customWidth="1"/>
    <col min="3862" max="3864" width="7.28515625" style="110" customWidth="1"/>
    <col min="3865" max="3865" width="1.42578125" style="110" customWidth="1"/>
    <col min="3866" max="3868" width="7.28515625" style="110" customWidth="1"/>
    <col min="3869" max="4096" width="11.42578125" style="110"/>
    <col min="4097" max="4097" width="17.7109375" style="110" customWidth="1"/>
    <col min="4098" max="4100" width="7.42578125" style="110" bestFit="1" customWidth="1"/>
    <col min="4101" max="4101" width="1.42578125" style="110" customWidth="1"/>
    <col min="4102" max="4104" width="7.28515625" style="110" customWidth="1"/>
    <col min="4105" max="4105" width="1.42578125" style="110" customWidth="1"/>
    <col min="4106" max="4108" width="7.28515625" style="110" customWidth="1"/>
    <col min="4109" max="4109" width="1.85546875" style="110" customWidth="1"/>
    <col min="4110" max="4112" width="7.28515625" style="110" customWidth="1"/>
    <col min="4113" max="4113" width="1.5703125" style="110" customWidth="1"/>
    <col min="4114" max="4116" width="7.28515625" style="110" customWidth="1"/>
    <col min="4117" max="4117" width="1.140625" style="110" customWidth="1"/>
    <col min="4118" max="4120" width="7.28515625" style="110" customWidth="1"/>
    <col min="4121" max="4121" width="1.42578125" style="110" customWidth="1"/>
    <col min="4122" max="4124" width="7.28515625" style="110" customWidth="1"/>
    <col min="4125" max="4352" width="11.42578125" style="110"/>
    <col min="4353" max="4353" width="17.7109375" style="110" customWidth="1"/>
    <col min="4354" max="4356" width="7.42578125" style="110" bestFit="1" customWidth="1"/>
    <col min="4357" max="4357" width="1.42578125" style="110" customWidth="1"/>
    <col min="4358" max="4360" width="7.28515625" style="110" customWidth="1"/>
    <col min="4361" max="4361" width="1.42578125" style="110" customWidth="1"/>
    <col min="4362" max="4364" width="7.28515625" style="110" customWidth="1"/>
    <col min="4365" max="4365" width="1.85546875" style="110" customWidth="1"/>
    <col min="4366" max="4368" width="7.28515625" style="110" customWidth="1"/>
    <col min="4369" max="4369" width="1.5703125" style="110" customWidth="1"/>
    <col min="4370" max="4372" width="7.28515625" style="110" customWidth="1"/>
    <col min="4373" max="4373" width="1.140625" style="110" customWidth="1"/>
    <col min="4374" max="4376" width="7.28515625" style="110" customWidth="1"/>
    <col min="4377" max="4377" width="1.42578125" style="110" customWidth="1"/>
    <col min="4378" max="4380" width="7.28515625" style="110" customWidth="1"/>
    <col min="4381" max="4608" width="11.42578125" style="110"/>
    <col min="4609" max="4609" width="17.7109375" style="110" customWidth="1"/>
    <col min="4610" max="4612" width="7.42578125" style="110" bestFit="1" customWidth="1"/>
    <col min="4613" max="4613" width="1.42578125" style="110" customWidth="1"/>
    <col min="4614" max="4616" width="7.28515625" style="110" customWidth="1"/>
    <col min="4617" max="4617" width="1.42578125" style="110" customWidth="1"/>
    <col min="4618" max="4620" width="7.28515625" style="110" customWidth="1"/>
    <col min="4621" max="4621" width="1.85546875" style="110" customWidth="1"/>
    <col min="4622" max="4624" width="7.28515625" style="110" customWidth="1"/>
    <col min="4625" max="4625" width="1.5703125" style="110" customWidth="1"/>
    <col min="4626" max="4628" width="7.28515625" style="110" customWidth="1"/>
    <col min="4629" max="4629" width="1.140625" style="110" customWidth="1"/>
    <col min="4630" max="4632" width="7.28515625" style="110" customWidth="1"/>
    <col min="4633" max="4633" width="1.42578125" style="110" customWidth="1"/>
    <col min="4634" max="4636" width="7.28515625" style="110" customWidth="1"/>
    <col min="4637" max="4864" width="11.42578125" style="110"/>
    <col min="4865" max="4865" width="17.7109375" style="110" customWidth="1"/>
    <col min="4866" max="4868" width="7.42578125" style="110" bestFit="1" customWidth="1"/>
    <col min="4869" max="4869" width="1.42578125" style="110" customWidth="1"/>
    <col min="4870" max="4872" width="7.28515625" style="110" customWidth="1"/>
    <col min="4873" max="4873" width="1.42578125" style="110" customWidth="1"/>
    <col min="4874" max="4876" width="7.28515625" style="110" customWidth="1"/>
    <col min="4877" max="4877" width="1.85546875" style="110" customWidth="1"/>
    <col min="4878" max="4880" width="7.28515625" style="110" customWidth="1"/>
    <col min="4881" max="4881" width="1.5703125" style="110" customWidth="1"/>
    <col min="4882" max="4884" width="7.28515625" style="110" customWidth="1"/>
    <col min="4885" max="4885" width="1.140625" style="110" customWidth="1"/>
    <col min="4886" max="4888" width="7.28515625" style="110" customWidth="1"/>
    <col min="4889" max="4889" width="1.42578125" style="110" customWidth="1"/>
    <col min="4890" max="4892" width="7.28515625" style="110" customWidth="1"/>
    <col min="4893" max="5120" width="11.42578125" style="110"/>
    <col min="5121" max="5121" width="17.7109375" style="110" customWidth="1"/>
    <col min="5122" max="5124" width="7.42578125" style="110" bestFit="1" customWidth="1"/>
    <col min="5125" max="5125" width="1.42578125" style="110" customWidth="1"/>
    <col min="5126" max="5128" width="7.28515625" style="110" customWidth="1"/>
    <col min="5129" max="5129" width="1.42578125" style="110" customWidth="1"/>
    <col min="5130" max="5132" width="7.28515625" style="110" customWidth="1"/>
    <col min="5133" max="5133" width="1.85546875" style="110" customWidth="1"/>
    <col min="5134" max="5136" width="7.28515625" style="110" customWidth="1"/>
    <col min="5137" max="5137" width="1.5703125" style="110" customWidth="1"/>
    <col min="5138" max="5140" width="7.28515625" style="110" customWidth="1"/>
    <col min="5141" max="5141" width="1.140625" style="110" customWidth="1"/>
    <col min="5142" max="5144" width="7.28515625" style="110" customWidth="1"/>
    <col min="5145" max="5145" width="1.42578125" style="110" customWidth="1"/>
    <col min="5146" max="5148" width="7.28515625" style="110" customWidth="1"/>
    <col min="5149" max="5376" width="11.42578125" style="110"/>
    <col min="5377" max="5377" width="17.7109375" style="110" customWidth="1"/>
    <col min="5378" max="5380" width="7.42578125" style="110" bestFit="1" customWidth="1"/>
    <col min="5381" max="5381" width="1.42578125" style="110" customWidth="1"/>
    <col min="5382" max="5384" width="7.28515625" style="110" customWidth="1"/>
    <col min="5385" max="5385" width="1.42578125" style="110" customWidth="1"/>
    <col min="5386" max="5388" width="7.28515625" style="110" customWidth="1"/>
    <col min="5389" max="5389" width="1.85546875" style="110" customWidth="1"/>
    <col min="5390" max="5392" width="7.28515625" style="110" customWidth="1"/>
    <col min="5393" max="5393" width="1.5703125" style="110" customWidth="1"/>
    <col min="5394" max="5396" width="7.28515625" style="110" customWidth="1"/>
    <col min="5397" max="5397" width="1.140625" style="110" customWidth="1"/>
    <col min="5398" max="5400" width="7.28515625" style="110" customWidth="1"/>
    <col min="5401" max="5401" width="1.42578125" style="110" customWidth="1"/>
    <col min="5402" max="5404" width="7.28515625" style="110" customWidth="1"/>
    <col min="5405" max="5632" width="11.42578125" style="110"/>
    <col min="5633" max="5633" width="17.7109375" style="110" customWidth="1"/>
    <col min="5634" max="5636" width="7.42578125" style="110" bestFit="1" customWidth="1"/>
    <col min="5637" max="5637" width="1.42578125" style="110" customWidth="1"/>
    <col min="5638" max="5640" width="7.28515625" style="110" customWidth="1"/>
    <col min="5641" max="5641" width="1.42578125" style="110" customWidth="1"/>
    <col min="5642" max="5644" width="7.28515625" style="110" customWidth="1"/>
    <col min="5645" max="5645" width="1.85546875" style="110" customWidth="1"/>
    <col min="5646" max="5648" width="7.28515625" style="110" customWidth="1"/>
    <col min="5649" max="5649" width="1.5703125" style="110" customWidth="1"/>
    <col min="5650" max="5652" width="7.28515625" style="110" customWidth="1"/>
    <col min="5653" max="5653" width="1.140625" style="110" customWidth="1"/>
    <col min="5654" max="5656" width="7.28515625" style="110" customWidth="1"/>
    <col min="5657" max="5657" width="1.42578125" style="110" customWidth="1"/>
    <col min="5658" max="5660" width="7.28515625" style="110" customWidth="1"/>
    <col min="5661" max="5888" width="11.42578125" style="110"/>
    <col min="5889" max="5889" width="17.7109375" style="110" customWidth="1"/>
    <col min="5890" max="5892" width="7.42578125" style="110" bestFit="1" customWidth="1"/>
    <col min="5893" max="5893" width="1.42578125" style="110" customWidth="1"/>
    <col min="5894" max="5896" width="7.28515625" style="110" customWidth="1"/>
    <col min="5897" max="5897" width="1.42578125" style="110" customWidth="1"/>
    <col min="5898" max="5900" width="7.28515625" style="110" customWidth="1"/>
    <col min="5901" max="5901" width="1.85546875" style="110" customWidth="1"/>
    <col min="5902" max="5904" width="7.28515625" style="110" customWidth="1"/>
    <col min="5905" max="5905" width="1.5703125" style="110" customWidth="1"/>
    <col min="5906" max="5908" width="7.28515625" style="110" customWidth="1"/>
    <col min="5909" max="5909" width="1.140625" style="110" customWidth="1"/>
    <col min="5910" max="5912" width="7.28515625" style="110" customWidth="1"/>
    <col min="5913" max="5913" width="1.42578125" style="110" customWidth="1"/>
    <col min="5914" max="5916" width="7.28515625" style="110" customWidth="1"/>
    <col min="5917" max="6144" width="11.42578125" style="110"/>
    <col min="6145" max="6145" width="17.7109375" style="110" customWidth="1"/>
    <col min="6146" max="6148" width="7.42578125" style="110" bestFit="1" customWidth="1"/>
    <col min="6149" max="6149" width="1.42578125" style="110" customWidth="1"/>
    <col min="6150" max="6152" width="7.28515625" style="110" customWidth="1"/>
    <col min="6153" max="6153" width="1.42578125" style="110" customWidth="1"/>
    <col min="6154" max="6156" width="7.28515625" style="110" customWidth="1"/>
    <col min="6157" max="6157" width="1.85546875" style="110" customWidth="1"/>
    <col min="6158" max="6160" width="7.28515625" style="110" customWidth="1"/>
    <col min="6161" max="6161" width="1.5703125" style="110" customWidth="1"/>
    <col min="6162" max="6164" width="7.28515625" style="110" customWidth="1"/>
    <col min="6165" max="6165" width="1.140625" style="110" customWidth="1"/>
    <col min="6166" max="6168" width="7.28515625" style="110" customWidth="1"/>
    <col min="6169" max="6169" width="1.42578125" style="110" customWidth="1"/>
    <col min="6170" max="6172" width="7.28515625" style="110" customWidth="1"/>
    <col min="6173" max="6400" width="11.42578125" style="110"/>
    <col min="6401" max="6401" width="17.7109375" style="110" customWidth="1"/>
    <col min="6402" max="6404" width="7.42578125" style="110" bestFit="1" customWidth="1"/>
    <col min="6405" max="6405" width="1.42578125" style="110" customWidth="1"/>
    <col min="6406" max="6408" width="7.28515625" style="110" customWidth="1"/>
    <col min="6409" max="6409" width="1.42578125" style="110" customWidth="1"/>
    <col min="6410" max="6412" width="7.28515625" style="110" customWidth="1"/>
    <col min="6413" max="6413" width="1.85546875" style="110" customWidth="1"/>
    <col min="6414" max="6416" width="7.28515625" style="110" customWidth="1"/>
    <col min="6417" max="6417" width="1.5703125" style="110" customWidth="1"/>
    <col min="6418" max="6420" width="7.28515625" style="110" customWidth="1"/>
    <col min="6421" max="6421" width="1.140625" style="110" customWidth="1"/>
    <col min="6422" max="6424" width="7.28515625" style="110" customWidth="1"/>
    <col min="6425" max="6425" width="1.42578125" style="110" customWidth="1"/>
    <col min="6426" max="6428" width="7.28515625" style="110" customWidth="1"/>
    <col min="6429" max="6656" width="11.42578125" style="110"/>
    <col min="6657" max="6657" width="17.7109375" style="110" customWidth="1"/>
    <col min="6658" max="6660" width="7.42578125" style="110" bestFit="1" customWidth="1"/>
    <col min="6661" max="6661" width="1.42578125" style="110" customWidth="1"/>
    <col min="6662" max="6664" width="7.28515625" style="110" customWidth="1"/>
    <col min="6665" max="6665" width="1.42578125" style="110" customWidth="1"/>
    <col min="6666" max="6668" width="7.28515625" style="110" customWidth="1"/>
    <col min="6669" max="6669" width="1.85546875" style="110" customWidth="1"/>
    <col min="6670" max="6672" width="7.28515625" style="110" customWidth="1"/>
    <col min="6673" max="6673" width="1.5703125" style="110" customWidth="1"/>
    <col min="6674" max="6676" width="7.28515625" style="110" customWidth="1"/>
    <col min="6677" max="6677" width="1.140625" style="110" customWidth="1"/>
    <col min="6678" max="6680" width="7.28515625" style="110" customWidth="1"/>
    <col min="6681" max="6681" width="1.42578125" style="110" customWidth="1"/>
    <col min="6682" max="6684" width="7.28515625" style="110" customWidth="1"/>
    <col min="6685" max="6912" width="11.42578125" style="110"/>
    <col min="6913" max="6913" width="17.7109375" style="110" customWidth="1"/>
    <col min="6914" max="6916" width="7.42578125" style="110" bestFit="1" customWidth="1"/>
    <col min="6917" max="6917" width="1.42578125" style="110" customWidth="1"/>
    <col min="6918" max="6920" width="7.28515625" style="110" customWidth="1"/>
    <col min="6921" max="6921" width="1.42578125" style="110" customWidth="1"/>
    <col min="6922" max="6924" width="7.28515625" style="110" customWidth="1"/>
    <col min="6925" max="6925" width="1.85546875" style="110" customWidth="1"/>
    <col min="6926" max="6928" width="7.28515625" style="110" customWidth="1"/>
    <col min="6929" max="6929" width="1.5703125" style="110" customWidth="1"/>
    <col min="6930" max="6932" width="7.28515625" style="110" customWidth="1"/>
    <col min="6933" max="6933" width="1.140625" style="110" customWidth="1"/>
    <col min="6934" max="6936" width="7.28515625" style="110" customWidth="1"/>
    <col min="6937" max="6937" width="1.42578125" style="110" customWidth="1"/>
    <col min="6938" max="6940" width="7.28515625" style="110" customWidth="1"/>
    <col min="6941" max="7168" width="11.42578125" style="110"/>
    <col min="7169" max="7169" width="17.7109375" style="110" customWidth="1"/>
    <col min="7170" max="7172" width="7.42578125" style="110" bestFit="1" customWidth="1"/>
    <col min="7173" max="7173" width="1.42578125" style="110" customWidth="1"/>
    <col min="7174" max="7176" width="7.28515625" style="110" customWidth="1"/>
    <col min="7177" max="7177" width="1.42578125" style="110" customWidth="1"/>
    <col min="7178" max="7180" width="7.28515625" style="110" customWidth="1"/>
    <col min="7181" max="7181" width="1.85546875" style="110" customWidth="1"/>
    <col min="7182" max="7184" width="7.28515625" style="110" customWidth="1"/>
    <col min="7185" max="7185" width="1.5703125" style="110" customWidth="1"/>
    <col min="7186" max="7188" width="7.28515625" style="110" customWidth="1"/>
    <col min="7189" max="7189" width="1.140625" style="110" customWidth="1"/>
    <col min="7190" max="7192" width="7.28515625" style="110" customWidth="1"/>
    <col min="7193" max="7193" width="1.42578125" style="110" customWidth="1"/>
    <col min="7194" max="7196" width="7.28515625" style="110" customWidth="1"/>
    <col min="7197" max="7424" width="11.42578125" style="110"/>
    <col min="7425" max="7425" width="17.7109375" style="110" customWidth="1"/>
    <col min="7426" max="7428" width="7.42578125" style="110" bestFit="1" customWidth="1"/>
    <col min="7429" max="7429" width="1.42578125" style="110" customWidth="1"/>
    <col min="7430" max="7432" width="7.28515625" style="110" customWidth="1"/>
    <col min="7433" max="7433" width="1.42578125" style="110" customWidth="1"/>
    <col min="7434" max="7436" width="7.28515625" style="110" customWidth="1"/>
    <col min="7437" max="7437" width="1.85546875" style="110" customWidth="1"/>
    <col min="7438" max="7440" width="7.28515625" style="110" customWidth="1"/>
    <col min="7441" max="7441" width="1.5703125" style="110" customWidth="1"/>
    <col min="7442" max="7444" width="7.28515625" style="110" customWidth="1"/>
    <col min="7445" max="7445" width="1.140625" style="110" customWidth="1"/>
    <col min="7446" max="7448" width="7.28515625" style="110" customWidth="1"/>
    <col min="7449" max="7449" width="1.42578125" style="110" customWidth="1"/>
    <col min="7450" max="7452" width="7.28515625" style="110" customWidth="1"/>
    <col min="7453" max="7680" width="11.42578125" style="110"/>
    <col min="7681" max="7681" width="17.7109375" style="110" customWidth="1"/>
    <col min="7682" max="7684" width="7.42578125" style="110" bestFit="1" customWidth="1"/>
    <col min="7685" max="7685" width="1.42578125" style="110" customWidth="1"/>
    <col min="7686" max="7688" width="7.28515625" style="110" customWidth="1"/>
    <col min="7689" max="7689" width="1.42578125" style="110" customWidth="1"/>
    <col min="7690" max="7692" width="7.28515625" style="110" customWidth="1"/>
    <col min="7693" max="7693" width="1.85546875" style="110" customWidth="1"/>
    <col min="7694" max="7696" width="7.28515625" style="110" customWidth="1"/>
    <col min="7697" max="7697" width="1.5703125" style="110" customWidth="1"/>
    <col min="7698" max="7700" width="7.28515625" style="110" customWidth="1"/>
    <col min="7701" max="7701" width="1.140625" style="110" customWidth="1"/>
    <col min="7702" max="7704" width="7.28515625" style="110" customWidth="1"/>
    <col min="7705" max="7705" width="1.42578125" style="110" customWidth="1"/>
    <col min="7706" max="7708" width="7.28515625" style="110" customWidth="1"/>
    <col min="7709" max="7936" width="11.42578125" style="110"/>
    <col min="7937" max="7937" width="17.7109375" style="110" customWidth="1"/>
    <col min="7938" max="7940" width="7.42578125" style="110" bestFit="1" customWidth="1"/>
    <col min="7941" max="7941" width="1.42578125" style="110" customWidth="1"/>
    <col min="7942" max="7944" width="7.28515625" style="110" customWidth="1"/>
    <col min="7945" max="7945" width="1.42578125" style="110" customWidth="1"/>
    <col min="7946" max="7948" width="7.28515625" style="110" customWidth="1"/>
    <col min="7949" max="7949" width="1.85546875" style="110" customWidth="1"/>
    <col min="7950" max="7952" width="7.28515625" style="110" customWidth="1"/>
    <col min="7953" max="7953" width="1.5703125" style="110" customWidth="1"/>
    <col min="7954" max="7956" width="7.28515625" style="110" customWidth="1"/>
    <col min="7957" max="7957" width="1.140625" style="110" customWidth="1"/>
    <col min="7958" max="7960" width="7.28515625" style="110" customWidth="1"/>
    <col min="7961" max="7961" width="1.42578125" style="110" customWidth="1"/>
    <col min="7962" max="7964" width="7.28515625" style="110" customWidth="1"/>
    <col min="7965" max="8192" width="11.42578125" style="110"/>
    <col min="8193" max="8193" width="17.7109375" style="110" customWidth="1"/>
    <col min="8194" max="8196" width="7.42578125" style="110" bestFit="1" customWidth="1"/>
    <col min="8197" max="8197" width="1.42578125" style="110" customWidth="1"/>
    <col min="8198" max="8200" width="7.28515625" style="110" customWidth="1"/>
    <col min="8201" max="8201" width="1.42578125" style="110" customWidth="1"/>
    <col min="8202" max="8204" width="7.28515625" style="110" customWidth="1"/>
    <col min="8205" max="8205" width="1.85546875" style="110" customWidth="1"/>
    <col min="8206" max="8208" width="7.28515625" style="110" customWidth="1"/>
    <col min="8209" max="8209" width="1.5703125" style="110" customWidth="1"/>
    <col min="8210" max="8212" width="7.28515625" style="110" customWidth="1"/>
    <col min="8213" max="8213" width="1.140625" style="110" customWidth="1"/>
    <col min="8214" max="8216" width="7.28515625" style="110" customWidth="1"/>
    <col min="8217" max="8217" width="1.42578125" style="110" customWidth="1"/>
    <col min="8218" max="8220" width="7.28515625" style="110" customWidth="1"/>
    <col min="8221" max="8448" width="11.42578125" style="110"/>
    <col min="8449" max="8449" width="17.7109375" style="110" customWidth="1"/>
    <col min="8450" max="8452" width="7.42578125" style="110" bestFit="1" customWidth="1"/>
    <col min="8453" max="8453" width="1.42578125" style="110" customWidth="1"/>
    <col min="8454" max="8456" width="7.28515625" style="110" customWidth="1"/>
    <col min="8457" max="8457" width="1.42578125" style="110" customWidth="1"/>
    <col min="8458" max="8460" width="7.28515625" style="110" customWidth="1"/>
    <col min="8461" max="8461" width="1.85546875" style="110" customWidth="1"/>
    <col min="8462" max="8464" width="7.28515625" style="110" customWidth="1"/>
    <col min="8465" max="8465" width="1.5703125" style="110" customWidth="1"/>
    <col min="8466" max="8468" width="7.28515625" style="110" customWidth="1"/>
    <col min="8469" max="8469" width="1.140625" style="110" customWidth="1"/>
    <col min="8470" max="8472" width="7.28515625" style="110" customWidth="1"/>
    <col min="8473" max="8473" width="1.42578125" style="110" customWidth="1"/>
    <col min="8474" max="8476" width="7.28515625" style="110" customWidth="1"/>
    <col min="8477" max="8704" width="11.42578125" style="110"/>
    <col min="8705" max="8705" width="17.7109375" style="110" customWidth="1"/>
    <col min="8706" max="8708" width="7.42578125" style="110" bestFit="1" customWidth="1"/>
    <col min="8709" max="8709" width="1.42578125" style="110" customWidth="1"/>
    <col min="8710" max="8712" width="7.28515625" style="110" customWidth="1"/>
    <col min="8713" max="8713" width="1.42578125" style="110" customWidth="1"/>
    <col min="8714" max="8716" width="7.28515625" style="110" customWidth="1"/>
    <col min="8717" max="8717" width="1.85546875" style="110" customWidth="1"/>
    <col min="8718" max="8720" width="7.28515625" style="110" customWidth="1"/>
    <col min="8721" max="8721" width="1.5703125" style="110" customWidth="1"/>
    <col min="8722" max="8724" width="7.28515625" style="110" customWidth="1"/>
    <col min="8725" max="8725" width="1.140625" style="110" customWidth="1"/>
    <col min="8726" max="8728" width="7.28515625" style="110" customWidth="1"/>
    <col min="8729" max="8729" width="1.42578125" style="110" customWidth="1"/>
    <col min="8730" max="8732" width="7.28515625" style="110" customWidth="1"/>
    <col min="8733" max="8960" width="11.42578125" style="110"/>
    <col min="8961" max="8961" width="17.7109375" style="110" customWidth="1"/>
    <col min="8962" max="8964" width="7.42578125" style="110" bestFit="1" customWidth="1"/>
    <col min="8965" max="8965" width="1.42578125" style="110" customWidth="1"/>
    <col min="8966" max="8968" width="7.28515625" style="110" customWidth="1"/>
    <col min="8969" max="8969" width="1.42578125" style="110" customWidth="1"/>
    <col min="8970" max="8972" width="7.28515625" style="110" customWidth="1"/>
    <col min="8973" max="8973" width="1.85546875" style="110" customWidth="1"/>
    <col min="8974" max="8976" width="7.28515625" style="110" customWidth="1"/>
    <col min="8977" max="8977" width="1.5703125" style="110" customWidth="1"/>
    <col min="8978" max="8980" width="7.28515625" style="110" customWidth="1"/>
    <col min="8981" max="8981" width="1.140625" style="110" customWidth="1"/>
    <col min="8982" max="8984" width="7.28515625" style="110" customWidth="1"/>
    <col min="8985" max="8985" width="1.42578125" style="110" customWidth="1"/>
    <col min="8986" max="8988" width="7.28515625" style="110" customWidth="1"/>
    <col min="8989" max="9216" width="11.42578125" style="110"/>
    <col min="9217" max="9217" width="17.7109375" style="110" customWidth="1"/>
    <col min="9218" max="9220" width="7.42578125" style="110" bestFit="1" customWidth="1"/>
    <col min="9221" max="9221" width="1.42578125" style="110" customWidth="1"/>
    <col min="9222" max="9224" width="7.28515625" style="110" customWidth="1"/>
    <col min="9225" max="9225" width="1.42578125" style="110" customWidth="1"/>
    <col min="9226" max="9228" width="7.28515625" style="110" customWidth="1"/>
    <col min="9229" max="9229" width="1.85546875" style="110" customWidth="1"/>
    <col min="9230" max="9232" width="7.28515625" style="110" customWidth="1"/>
    <col min="9233" max="9233" width="1.5703125" style="110" customWidth="1"/>
    <col min="9234" max="9236" width="7.28515625" style="110" customWidth="1"/>
    <col min="9237" max="9237" width="1.140625" style="110" customWidth="1"/>
    <col min="9238" max="9240" width="7.28515625" style="110" customWidth="1"/>
    <col min="9241" max="9241" width="1.42578125" style="110" customWidth="1"/>
    <col min="9242" max="9244" width="7.28515625" style="110" customWidth="1"/>
    <col min="9245" max="9472" width="11.42578125" style="110"/>
    <col min="9473" max="9473" width="17.7109375" style="110" customWidth="1"/>
    <col min="9474" max="9476" width="7.42578125" style="110" bestFit="1" customWidth="1"/>
    <col min="9477" max="9477" width="1.42578125" style="110" customWidth="1"/>
    <col min="9478" max="9480" width="7.28515625" style="110" customWidth="1"/>
    <col min="9481" max="9481" width="1.42578125" style="110" customWidth="1"/>
    <col min="9482" max="9484" width="7.28515625" style="110" customWidth="1"/>
    <col min="9485" max="9485" width="1.85546875" style="110" customWidth="1"/>
    <col min="9486" max="9488" width="7.28515625" style="110" customWidth="1"/>
    <col min="9489" max="9489" width="1.5703125" style="110" customWidth="1"/>
    <col min="9490" max="9492" width="7.28515625" style="110" customWidth="1"/>
    <col min="9493" max="9493" width="1.140625" style="110" customWidth="1"/>
    <col min="9494" max="9496" width="7.28515625" style="110" customWidth="1"/>
    <col min="9497" max="9497" width="1.42578125" style="110" customWidth="1"/>
    <col min="9498" max="9500" width="7.28515625" style="110" customWidth="1"/>
    <col min="9501" max="9728" width="11.42578125" style="110"/>
    <col min="9729" max="9729" width="17.7109375" style="110" customWidth="1"/>
    <col min="9730" max="9732" width="7.42578125" style="110" bestFit="1" customWidth="1"/>
    <col min="9733" max="9733" width="1.42578125" style="110" customWidth="1"/>
    <col min="9734" max="9736" width="7.28515625" style="110" customWidth="1"/>
    <col min="9737" max="9737" width="1.42578125" style="110" customWidth="1"/>
    <col min="9738" max="9740" width="7.28515625" style="110" customWidth="1"/>
    <col min="9741" max="9741" width="1.85546875" style="110" customWidth="1"/>
    <col min="9742" max="9744" width="7.28515625" style="110" customWidth="1"/>
    <col min="9745" max="9745" width="1.5703125" style="110" customWidth="1"/>
    <col min="9746" max="9748" width="7.28515625" style="110" customWidth="1"/>
    <col min="9749" max="9749" width="1.140625" style="110" customWidth="1"/>
    <col min="9750" max="9752" width="7.28515625" style="110" customWidth="1"/>
    <col min="9753" max="9753" width="1.42578125" style="110" customWidth="1"/>
    <col min="9754" max="9756" width="7.28515625" style="110" customWidth="1"/>
    <col min="9757" max="9984" width="11.42578125" style="110"/>
    <col min="9985" max="9985" width="17.7109375" style="110" customWidth="1"/>
    <col min="9986" max="9988" width="7.42578125" style="110" bestFit="1" customWidth="1"/>
    <col min="9989" max="9989" width="1.42578125" style="110" customWidth="1"/>
    <col min="9990" max="9992" width="7.28515625" style="110" customWidth="1"/>
    <col min="9993" max="9993" width="1.42578125" style="110" customWidth="1"/>
    <col min="9994" max="9996" width="7.28515625" style="110" customWidth="1"/>
    <col min="9997" max="9997" width="1.85546875" style="110" customWidth="1"/>
    <col min="9998" max="10000" width="7.28515625" style="110" customWidth="1"/>
    <col min="10001" max="10001" width="1.5703125" style="110" customWidth="1"/>
    <col min="10002" max="10004" width="7.28515625" style="110" customWidth="1"/>
    <col min="10005" max="10005" width="1.140625" style="110" customWidth="1"/>
    <col min="10006" max="10008" width="7.28515625" style="110" customWidth="1"/>
    <col min="10009" max="10009" width="1.42578125" style="110" customWidth="1"/>
    <col min="10010" max="10012" width="7.28515625" style="110" customWidth="1"/>
    <col min="10013" max="10240" width="11.42578125" style="110"/>
    <col min="10241" max="10241" width="17.7109375" style="110" customWidth="1"/>
    <col min="10242" max="10244" width="7.42578125" style="110" bestFit="1" customWidth="1"/>
    <col min="10245" max="10245" width="1.42578125" style="110" customWidth="1"/>
    <col min="10246" max="10248" width="7.28515625" style="110" customWidth="1"/>
    <col min="10249" max="10249" width="1.42578125" style="110" customWidth="1"/>
    <col min="10250" max="10252" width="7.28515625" style="110" customWidth="1"/>
    <col min="10253" max="10253" width="1.85546875" style="110" customWidth="1"/>
    <col min="10254" max="10256" width="7.28515625" style="110" customWidth="1"/>
    <col min="10257" max="10257" width="1.5703125" style="110" customWidth="1"/>
    <col min="10258" max="10260" width="7.28515625" style="110" customWidth="1"/>
    <col min="10261" max="10261" width="1.140625" style="110" customWidth="1"/>
    <col min="10262" max="10264" width="7.28515625" style="110" customWidth="1"/>
    <col min="10265" max="10265" width="1.42578125" style="110" customWidth="1"/>
    <col min="10266" max="10268" width="7.28515625" style="110" customWidth="1"/>
    <col min="10269" max="10496" width="11.42578125" style="110"/>
    <col min="10497" max="10497" width="17.7109375" style="110" customWidth="1"/>
    <col min="10498" max="10500" width="7.42578125" style="110" bestFit="1" customWidth="1"/>
    <col min="10501" max="10501" width="1.42578125" style="110" customWidth="1"/>
    <col min="10502" max="10504" width="7.28515625" style="110" customWidth="1"/>
    <col min="10505" max="10505" width="1.42578125" style="110" customWidth="1"/>
    <col min="10506" max="10508" width="7.28515625" style="110" customWidth="1"/>
    <col min="10509" max="10509" width="1.85546875" style="110" customWidth="1"/>
    <col min="10510" max="10512" width="7.28515625" style="110" customWidth="1"/>
    <col min="10513" max="10513" width="1.5703125" style="110" customWidth="1"/>
    <col min="10514" max="10516" width="7.28515625" style="110" customWidth="1"/>
    <col min="10517" max="10517" width="1.140625" style="110" customWidth="1"/>
    <col min="10518" max="10520" width="7.28515625" style="110" customWidth="1"/>
    <col min="10521" max="10521" width="1.42578125" style="110" customWidth="1"/>
    <col min="10522" max="10524" width="7.28515625" style="110" customWidth="1"/>
    <col min="10525" max="10752" width="11.42578125" style="110"/>
    <col min="10753" max="10753" width="17.7109375" style="110" customWidth="1"/>
    <col min="10754" max="10756" width="7.42578125" style="110" bestFit="1" customWidth="1"/>
    <col min="10757" max="10757" width="1.42578125" style="110" customWidth="1"/>
    <col min="10758" max="10760" width="7.28515625" style="110" customWidth="1"/>
    <col min="10761" max="10761" width="1.42578125" style="110" customWidth="1"/>
    <col min="10762" max="10764" width="7.28515625" style="110" customWidth="1"/>
    <col min="10765" max="10765" width="1.85546875" style="110" customWidth="1"/>
    <col min="10766" max="10768" width="7.28515625" style="110" customWidth="1"/>
    <col min="10769" max="10769" width="1.5703125" style="110" customWidth="1"/>
    <col min="10770" max="10772" width="7.28515625" style="110" customWidth="1"/>
    <col min="10773" max="10773" width="1.140625" style="110" customWidth="1"/>
    <col min="10774" max="10776" width="7.28515625" style="110" customWidth="1"/>
    <col min="10777" max="10777" width="1.42578125" style="110" customWidth="1"/>
    <col min="10778" max="10780" width="7.28515625" style="110" customWidth="1"/>
    <col min="10781" max="11008" width="11.42578125" style="110"/>
    <col min="11009" max="11009" width="17.7109375" style="110" customWidth="1"/>
    <col min="11010" max="11012" width="7.42578125" style="110" bestFit="1" customWidth="1"/>
    <col min="11013" max="11013" width="1.42578125" style="110" customWidth="1"/>
    <col min="11014" max="11016" width="7.28515625" style="110" customWidth="1"/>
    <col min="11017" max="11017" width="1.42578125" style="110" customWidth="1"/>
    <col min="11018" max="11020" width="7.28515625" style="110" customWidth="1"/>
    <col min="11021" max="11021" width="1.85546875" style="110" customWidth="1"/>
    <col min="11022" max="11024" width="7.28515625" style="110" customWidth="1"/>
    <col min="11025" max="11025" width="1.5703125" style="110" customWidth="1"/>
    <col min="11026" max="11028" width="7.28515625" style="110" customWidth="1"/>
    <col min="11029" max="11029" width="1.140625" style="110" customWidth="1"/>
    <col min="11030" max="11032" width="7.28515625" style="110" customWidth="1"/>
    <col min="11033" max="11033" width="1.42578125" style="110" customWidth="1"/>
    <col min="11034" max="11036" width="7.28515625" style="110" customWidth="1"/>
    <col min="11037" max="11264" width="11.42578125" style="110"/>
    <col min="11265" max="11265" width="17.7109375" style="110" customWidth="1"/>
    <col min="11266" max="11268" width="7.42578125" style="110" bestFit="1" customWidth="1"/>
    <col min="11269" max="11269" width="1.42578125" style="110" customWidth="1"/>
    <col min="11270" max="11272" width="7.28515625" style="110" customWidth="1"/>
    <col min="11273" max="11273" width="1.42578125" style="110" customWidth="1"/>
    <col min="11274" max="11276" width="7.28515625" style="110" customWidth="1"/>
    <col min="11277" max="11277" width="1.85546875" style="110" customWidth="1"/>
    <col min="11278" max="11280" width="7.28515625" style="110" customWidth="1"/>
    <col min="11281" max="11281" width="1.5703125" style="110" customWidth="1"/>
    <col min="11282" max="11284" width="7.28515625" style="110" customWidth="1"/>
    <col min="11285" max="11285" width="1.140625" style="110" customWidth="1"/>
    <col min="11286" max="11288" width="7.28515625" style="110" customWidth="1"/>
    <col min="11289" max="11289" width="1.42578125" style="110" customWidth="1"/>
    <col min="11290" max="11292" width="7.28515625" style="110" customWidth="1"/>
    <col min="11293" max="11520" width="11.42578125" style="110"/>
    <col min="11521" max="11521" width="17.7109375" style="110" customWidth="1"/>
    <col min="11522" max="11524" width="7.42578125" style="110" bestFit="1" customWidth="1"/>
    <col min="11525" max="11525" width="1.42578125" style="110" customWidth="1"/>
    <col min="11526" max="11528" width="7.28515625" style="110" customWidth="1"/>
    <col min="11529" max="11529" width="1.42578125" style="110" customWidth="1"/>
    <col min="11530" max="11532" width="7.28515625" style="110" customWidth="1"/>
    <col min="11533" max="11533" width="1.85546875" style="110" customWidth="1"/>
    <col min="11534" max="11536" width="7.28515625" style="110" customWidth="1"/>
    <col min="11537" max="11537" width="1.5703125" style="110" customWidth="1"/>
    <col min="11538" max="11540" width="7.28515625" style="110" customWidth="1"/>
    <col min="11541" max="11541" width="1.140625" style="110" customWidth="1"/>
    <col min="11542" max="11544" width="7.28515625" style="110" customWidth="1"/>
    <col min="11545" max="11545" width="1.42578125" style="110" customWidth="1"/>
    <col min="11546" max="11548" width="7.28515625" style="110" customWidth="1"/>
    <col min="11549" max="11776" width="11.42578125" style="110"/>
    <col min="11777" max="11777" width="17.7109375" style="110" customWidth="1"/>
    <col min="11778" max="11780" width="7.42578125" style="110" bestFit="1" customWidth="1"/>
    <col min="11781" max="11781" width="1.42578125" style="110" customWidth="1"/>
    <col min="11782" max="11784" width="7.28515625" style="110" customWidth="1"/>
    <col min="11785" max="11785" width="1.42578125" style="110" customWidth="1"/>
    <col min="11786" max="11788" width="7.28515625" style="110" customWidth="1"/>
    <col min="11789" max="11789" width="1.85546875" style="110" customWidth="1"/>
    <col min="11790" max="11792" width="7.28515625" style="110" customWidth="1"/>
    <col min="11793" max="11793" width="1.5703125" style="110" customWidth="1"/>
    <col min="11794" max="11796" width="7.28515625" style="110" customWidth="1"/>
    <col min="11797" max="11797" width="1.140625" style="110" customWidth="1"/>
    <col min="11798" max="11800" width="7.28515625" style="110" customWidth="1"/>
    <col min="11801" max="11801" width="1.42578125" style="110" customWidth="1"/>
    <col min="11802" max="11804" width="7.28515625" style="110" customWidth="1"/>
    <col min="11805" max="12032" width="11.42578125" style="110"/>
    <col min="12033" max="12033" width="17.7109375" style="110" customWidth="1"/>
    <col min="12034" max="12036" width="7.42578125" style="110" bestFit="1" customWidth="1"/>
    <col min="12037" max="12037" width="1.42578125" style="110" customWidth="1"/>
    <col min="12038" max="12040" width="7.28515625" style="110" customWidth="1"/>
    <col min="12041" max="12041" width="1.42578125" style="110" customWidth="1"/>
    <col min="12042" max="12044" width="7.28515625" style="110" customWidth="1"/>
    <col min="12045" max="12045" width="1.85546875" style="110" customWidth="1"/>
    <col min="12046" max="12048" width="7.28515625" style="110" customWidth="1"/>
    <col min="12049" max="12049" width="1.5703125" style="110" customWidth="1"/>
    <col min="12050" max="12052" width="7.28515625" style="110" customWidth="1"/>
    <col min="12053" max="12053" width="1.140625" style="110" customWidth="1"/>
    <col min="12054" max="12056" width="7.28515625" style="110" customWidth="1"/>
    <col min="12057" max="12057" width="1.42578125" style="110" customWidth="1"/>
    <col min="12058" max="12060" width="7.28515625" style="110" customWidth="1"/>
    <col min="12061" max="12288" width="11.42578125" style="110"/>
    <col min="12289" max="12289" width="17.7109375" style="110" customWidth="1"/>
    <col min="12290" max="12292" width="7.42578125" style="110" bestFit="1" customWidth="1"/>
    <col min="12293" max="12293" width="1.42578125" style="110" customWidth="1"/>
    <col min="12294" max="12296" width="7.28515625" style="110" customWidth="1"/>
    <col min="12297" max="12297" width="1.42578125" style="110" customWidth="1"/>
    <col min="12298" max="12300" width="7.28515625" style="110" customWidth="1"/>
    <col min="12301" max="12301" width="1.85546875" style="110" customWidth="1"/>
    <col min="12302" max="12304" width="7.28515625" style="110" customWidth="1"/>
    <col min="12305" max="12305" width="1.5703125" style="110" customWidth="1"/>
    <col min="12306" max="12308" width="7.28515625" style="110" customWidth="1"/>
    <col min="12309" max="12309" width="1.140625" style="110" customWidth="1"/>
    <col min="12310" max="12312" width="7.28515625" style="110" customWidth="1"/>
    <col min="12313" max="12313" width="1.42578125" style="110" customWidth="1"/>
    <col min="12314" max="12316" width="7.28515625" style="110" customWidth="1"/>
    <col min="12317" max="12544" width="11.42578125" style="110"/>
    <col min="12545" max="12545" width="17.7109375" style="110" customWidth="1"/>
    <col min="12546" max="12548" width="7.42578125" style="110" bestFit="1" customWidth="1"/>
    <col min="12549" max="12549" width="1.42578125" style="110" customWidth="1"/>
    <col min="12550" max="12552" width="7.28515625" style="110" customWidth="1"/>
    <col min="12553" max="12553" width="1.42578125" style="110" customWidth="1"/>
    <col min="12554" max="12556" width="7.28515625" style="110" customWidth="1"/>
    <col min="12557" max="12557" width="1.85546875" style="110" customWidth="1"/>
    <col min="12558" max="12560" width="7.28515625" style="110" customWidth="1"/>
    <col min="12561" max="12561" width="1.5703125" style="110" customWidth="1"/>
    <col min="12562" max="12564" width="7.28515625" style="110" customWidth="1"/>
    <col min="12565" max="12565" width="1.140625" style="110" customWidth="1"/>
    <col min="12566" max="12568" width="7.28515625" style="110" customWidth="1"/>
    <col min="12569" max="12569" width="1.42578125" style="110" customWidth="1"/>
    <col min="12570" max="12572" width="7.28515625" style="110" customWidth="1"/>
    <col min="12573" max="12800" width="11.42578125" style="110"/>
    <col min="12801" max="12801" width="17.7109375" style="110" customWidth="1"/>
    <col min="12802" max="12804" width="7.42578125" style="110" bestFit="1" customWidth="1"/>
    <col min="12805" max="12805" width="1.42578125" style="110" customWidth="1"/>
    <col min="12806" max="12808" width="7.28515625" style="110" customWidth="1"/>
    <col min="12809" max="12809" width="1.42578125" style="110" customWidth="1"/>
    <col min="12810" max="12812" width="7.28515625" style="110" customWidth="1"/>
    <col min="12813" max="12813" width="1.85546875" style="110" customWidth="1"/>
    <col min="12814" max="12816" width="7.28515625" style="110" customWidth="1"/>
    <col min="12817" max="12817" width="1.5703125" style="110" customWidth="1"/>
    <col min="12818" max="12820" width="7.28515625" style="110" customWidth="1"/>
    <col min="12821" max="12821" width="1.140625" style="110" customWidth="1"/>
    <col min="12822" max="12824" width="7.28515625" style="110" customWidth="1"/>
    <col min="12825" max="12825" width="1.42578125" style="110" customWidth="1"/>
    <col min="12826" max="12828" width="7.28515625" style="110" customWidth="1"/>
    <col min="12829" max="13056" width="11.42578125" style="110"/>
    <col min="13057" max="13057" width="17.7109375" style="110" customWidth="1"/>
    <col min="13058" max="13060" width="7.42578125" style="110" bestFit="1" customWidth="1"/>
    <col min="13061" max="13061" width="1.42578125" style="110" customWidth="1"/>
    <col min="13062" max="13064" width="7.28515625" style="110" customWidth="1"/>
    <col min="13065" max="13065" width="1.42578125" style="110" customWidth="1"/>
    <col min="13066" max="13068" width="7.28515625" style="110" customWidth="1"/>
    <col min="13069" max="13069" width="1.85546875" style="110" customWidth="1"/>
    <col min="13070" max="13072" width="7.28515625" style="110" customWidth="1"/>
    <col min="13073" max="13073" width="1.5703125" style="110" customWidth="1"/>
    <col min="13074" max="13076" width="7.28515625" style="110" customWidth="1"/>
    <col min="13077" max="13077" width="1.140625" style="110" customWidth="1"/>
    <col min="13078" max="13080" width="7.28515625" style="110" customWidth="1"/>
    <col min="13081" max="13081" width="1.42578125" style="110" customWidth="1"/>
    <col min="13082" max="13084" width="7.28515625" style="110" customWidth="1"/>
    <col min="13085" max="13312" width="11.42578125" style="110"/>
    <col min="13313" max="13313" width="17.7109375" style="110" customWidth="1"/>
    <col min="13314" max="13316" width="7.42578125" style="110" bestFit="1" customWidth="1"/>
    <col min="13317" max="13317" width="1.42578125" style="110" customWidth="1"/>
    <col min="13318" max="13320" width="7.28515625" style="110" customWidth="1"/>
    <col min="13321" max="13321" width="1.42578125" style="110" customWidth="1"/>
    <col min="13322" max="13324" width="7.28515625" style="110" customWidth="1"/>
    <col min="13325" max="13325" width="1.85546875" style="110" customWidth="1"/>
    <col min="13326" max="13328" width="7.28515625" style="110" customWidth="1"/>
    <col min="13329" max="13329" width="1.5703125" style="110" customWidth="1"/>
    <col min="13330" max="13332" width="7.28515625" style="110" customWidth="1"/>
    <col min="13333" max="13333" width="1.140625" style="110" customWidth="1"/>
    <col min="13334" max="13336" width="7.28515625" style="110" customWidth="1"/>
    <col min="13337" max="13337" width="1.42578125" style="110" customWidth="1"/>
    <col min="13338" max="13340" width="7.28515625" style="110" customWidth="1"/>
    <col min="13341" max="13568" width="11.42578125" style="110"/>
    <col min="13569" max="13569" width="17.7109375" style="110" customWidth="1"/>
    <col min="13570" max="13572" width="7.42578125" style="110" bestFit="1" customWidth="1"/>
    <col min="13573" max="13573" width="1.42578125" style="110" customWidth="1"/>
    <col min="13574" max="13576" width="7.28515625" style="110" customWidth="1"/>
    <col min="13577" max="13577" width="1.42578125" style="110" customWidth="1"/>
    <col min="13578" max="13580" width="7.28515625" style="110" customWidth="1"/>
    <col min="13581" max="13581" width="1.85546875" style="110" customWidth="1"/>
    <col min="13582" max="13584" width="7.28515625" style="110" customWidth="1"/>
    <col min="13585" max="13585" width="1.5703125" style="110" customWidth="1"/>
    <col min="13586" max="13588" width="7.28515625" style="110" customWidth="1"/>
    <col min="13589" max="13589" width="1.140625" style="110" customWidth="1"/>
    <col min="13590" max="13592" width="7.28515625" style="110" customWidth="1"/>
    <col min="13593" max="13593" width="1.42578125" style="110" customWidth="1"/>
    <col min="13594" max="13596" width="7.28515625" style="110" customWidth="1"/>
    <col min="13597" max="13824" width="11.42578125" style="110"/>
    <col min="13825" max="13825" width="17.7109375" style="110" customWidth="1"/>
    <col min="13826" max="13828" width="7.42578125" style="110" bestFit="1" customWidth="1"/>
    <col min="13829" max="13829" width="1.42578125" style="110" customWidth="1"/>
    <col min="13830" max="13832" width="7.28515625" style="110" customWidth="1"/>
    <col min="13833" max="13833" width="1.42578125" style="110" customWidth="1"/>
    <col min="13834" max="13836" width="7.28515625" style="110" customWidth="1"/>
    <col min="13837" max="13837" width="1.85546875" style="110" customWidth="1"/>
    <col min="13838" max="13840" width="7.28515625" style="110" customWidth="1"/>
    <col min="13841" max="13841" width="1.5703125" style="110" customWidth="1"/>
    <col min="13842" max="13844" width="7.28515625" style="110" customWidth="1"/>
    <col min="13845" max="13845" width="1.140625" style="110" customWidth="1"/>
    <col min="13846" max="13848" width="7.28515625" style="110" customWidth="1"/>
    <col min="13849" max="13849" width="1.42578125" style="110" customWidth="1"/>
    <col min="13850" max="13852" width="7.28515625" style="110" customWidth="1"/>
    <col min="13853" max="14080" width="11.42578125" style="110"/>
    <col min="14081" max="14081" width="17.7109375" style="110" customWidth="1"/>
    <col min="14082" max="14084" width="7.42578125" style="110" bestFit="1" customWidth="1"/>
    <col min="14085" max="14085" width="1.42578125" style="110" customWidth="1"/>
    <col min="14086" max="14088" width="7.28515625" style="110" customWidth="1"/>
    <col min="14089" max="14089" width="1.42578125" style="110" customWidth="1"/>
    <col min="14090" max="14092" width="7.28515625" style="110" customWidth="1"/>
    <col min="14093" max="14093" width="1.85546875" style="110" customWidth="1"/>
    <col min="14094" max="14096" width="7.28515625" style="110" customWidth="1"/>
    <col min="14097" max="14097" width="1.5703125" style="110" customWidth="1"/>
    <col min="14098" max="14100" width="7.28515625" style="110" customWidth="1"/>
    <col min="14101" max="14101" width="1.140625" style="110" customWidth="1"/>
    <col min="14102" max="14104" width="7.28515625" style="110" customWidth="1"/>
    <col min="14105" max="14105" width="1.42578125" style="110" customWidth="1"/>
    <col min="14106" max="14108" width="7.28515625" style="110" customWidth="1"/>
    <col min="14109" max="14336" width="11.42578125" style="110"/>
    <col min="14337" max="14337" width="17.7109375" style="110" customWidth="1"/>
    <col min="14338" max="14340" width="7.42578125" style="110" bestFit="1" customWidth="1"/>
    <col min="14341" max="14341" width="1.42578125" style="110" customWidth="1"/>
    <col min="14342" max="14344" width="7.28515625" style="110" customWidth="1"/>
    <col min="14345" max="14345" width="1.42578125" style="110" customWidth="1"/>
    <col min="14346" max="14348" width="7.28515625" style="110" customWidth="1"/>
    <col min="14349" max="14349" width="1.85546875" style="110" customWidth="1"/>
    <col min="14350" max="14352" width="7.28515625" style="110" customWidth="1"/>
    <col min="14353" max="14353" width="1.5703125" style="110" customWidth="1"/>
    <col min="14354" max="14356" width="7.28515625" style="110" customWidth="1"/>
    <col min="14357" max="14357" width="1.140625" style="110" customWidth="1"/>
    <col min="14358" max="14360" width="7.28515625" style="110" customWidth="1"/>
    <col min="14361" max="14361" width="1.42578125" style="110" customWidth="1"/>
    <col min="14362" max="14364" width="7.28515625" style="110" customWidth="1"/>
    <col min="14365" max="14592" width="11.42578125" style="110"/>
    <col min="14593" max="14593" width="17.7109375" style="110" customWidth="1"/>
    <col min="14594" max="14596" width="7.42578125" style="110" bestFit="1" customWidth="1"/>
    <col min="14597" max="14597" width="1.42578125" style="110" customWidth="1"/>
    <col min="14598" max="14600" width="7.28515625" style="110" customWidth="1"/>
    <col min="14601" max="14601" width="1.42578125" style="110" customWidth="1"/>
    <col min="14602" max="14604" width="7.28515625" style="110" customWidth="1"/>
    <col min="14605" max="14605" width="1.85546875" style="110" customWidth="1"/>
    <col min="14606" max="14608" width="7.28515625" style="110" customWidth="1"/>
    <col min="14609" max="14609" width="1.5703125" style="110" customWidth="1"/>
    <col min="14610" max="14612" width="7.28515625" style="110" customWidth="1"/>
    <col min="14613" max="14613" width="1.140625" style="110" customWidth="1"/>
    <col min="14614" max="14616" width="7.28515625" style="110" customWidth="1"/>
    <col min="14617" max="14617" width="1.42578125" style="110" customWidth="1"/>
    <col min="14618" max="14620" width="7.28515625" style="110" customWidth="1"/>
    <col min="14621" max="14848" width="11.42578125" style="110"/>
    <col min="14849" max="14849" width="17.7109375" style="110" customWidth="1"/>
    <col min="14850" max="14852" width="7.42578125" style="110" bestFit="1" customWidth="1"/>
    <col min="14853" max="14853" width="1.42578125" style="110" customWidth="1"/>
    <col min="14854" max="14856" width="7.28515625" style="110" customWidth="1"/>
    <col min="14857" max="14857" width="1.42578125" style="110" customWidth="1"/>
    <col min="14858" max="14860" width="7.28515625" style="110" customWidth="1"/>
    <col min="14861" max="14861" width="1.85546875" style="110" customWidth="1"/>
    <col min="14862" max="14864" width="7.28515625" style="110" customWidth="1"/>
    <col min="14865" max="14865" width="1.5703125" style="110" customWidth="1"/>
    <col min="14866" max="14868" width="7.28515625" style="110" customWidth="1"/>
    <col min="14869" max="14869" width="1.140625" style="110" customWidth="1"/>
    <col min="14870" max="14872" width="7.28515625" style="110" customWidth="1"/>
    <col min="14873" max="14873" width="1.42578125" style="110" customWidth="1"/>
    <col min="14874" max="14876" width="7.28515625" style="110" customWidth="1"/>
    <col min="14877" max="15104" width="11.42578125" style="110"/>
    <col min="15105" max="15105" width="17.7109375" style="110" customWidth="1"/>
    <col min="15106" max="15108" width="7.42578125" style="110" bestFit="1" customWidth="1"/>
    <col min="15109" max="15109" width="1.42578125" style="110" customWidth="1"/>
    <col min="15110" max="15112" width="7.28515625" style="110" customWidth="1"/>
    <col min="15113" max="15113" width="1.42578125" style="110" customWidth="1"/>
    <col min="15114" max="15116" width="7.28515625" style="110" customWidth="1"/>
    <col min="15117" max="15117" width="1.85546875" style="110" customWidth="1"/>
    <col min="15118" max="15120" width="7.28515625" style="110" customWidth="1"/>
    <col min="15121" max="15121" width="1.5703125" style="110" customWidth="1"/>
    <col min="15122" max="15124" width="7.28515625" style="110" customWidth="1"/>
    <col min="15125" max="15125" width="1.140625" style="110" customWidth="1"/>
    <col min="15126" max="15128" width="7.28515625" style="110" customWidth="1"/>
    <col min="15129" max="15129" width="1.42578125" style="110" customWidth="1"/>
    <col min="15130" max="15132" width="7.28515625" style="110" customWidth="1"/>
    <col min="15133" max="15360" width="11.42578125" style="110"/>
    <col min="15361" max="15361" width="17.7109375" style="110" customWidth="1"/>
    <col min="15362" max="15364" width="7.42578125" style="110" bestFit="1" customWidth="1"/>
    <col min="15365" max="15365" width="1.42578125" style="110" customWidth="1"/>
    <col min="15366" max="15368" width="7.28515625" style="110" customWidth="1"/>
    <col min="15369" max="15369" width="1.42578125" style="110" customWidth="1"/>
    <col min="15370" max="15372" width="7.28515625" style="110" customWidth="1"/>
    <col min="15373" max="15373" width="1.85546875" style="110" customWidth="1"/>
    <col min="15374" max="15376" width="7.28515625" style="110" customWidth="1"/>
    <col min="15377" max="15377" width="1.5703125" style="110" customWidth="1"/>
    <col min="15378" max="15380" width="7.28515625" style="110" customWidth="1"/>
    <col min="15381" max="15381" width="1.140625" style="110" customWidth="1"/>
    <col min="15382" max="15384" width="7.28515625" style="110" customWidth="1"/>
    <col min="15385" max="15385" width="1.42578125" style="110" customWidth="1"/>
    <col min="15386" max="15388" width="7.28515625" style="110" customWidth="1"/>
    <col min="15389" max="15616" width="11.42578125" style="110"/>
    <col min="15617" max="15617" width="17.7109375" style="110" customWidth="1"/>
    <col min="15618" max="15620" width="7.42578125" style="110" bestFit="1" customWidth="1"/>
    <col min="15621" max="15621" width="1.42578125" style="110" customWidth="1"/>
    <col min="15622" max="15624" width="7.28515625" style="110" customWidth="1"/>
    <col min="15625" max="15625" width="1.42578125" style="110" customWidth="1"/>
    <col min="15626" max="15628" width="7.28515625" style="110" customWidth="1"/>
    <col min="15629" max="15629" width="1.85546875" style="110" customWidth="1"/>
    <col min="15630" max="15632" width="7.28515625" style="110" customWidth="1"/>
    <col min="15633" max="15633" width="1.5703125" style="110" customWidth="1"/>
    <col min="15634" max="15636" width="7.28515625" style="110" customWidth="1"/>
    <col min="15637" max="15637" width="1.140625" style="110" customWidth="1"/>
    <col min="15638" max="15640" width="7.28515625" style="110" customWidth="1"/>
    <col min="15641" max="15641" width="1.42578125" style="110" customWidth="1"/>
    <col min="15642" max="15644" width="7.28515625" style="110" customWidth="1"/>
    <col min="15645" max="15872" width="11.42578125" style="110"/>
    <col min="15873" max="15873" width="17.7109375" style="110" customWidth="1"/>
    <col min="15874" max="15876" width="7.42578125" style="110" bestFit="1" customWidth="1"/>
    <col min="15877" max="15877" width="1.42578125" style="110" customWidth="1"/>
    <col min="15878" max="15880" width="7.28515625" style="110" customWidth="1"/>
    <col min="15881" max="15881" width="1.42578125" style="110" customWidth="1"/>
    <col min="15882" max="15884" width="7.28515625" style="110" customWidth="1"/>
    <col min="15885" max="15885" width="1.85546875" style="110" customWidth="1"/>
    <col min="15886" max="15888" width="7.28515625" style="110" customWidth="1"/>
    <col min="15889" max="15889" width="1.5703125" style="110" customWidth="1"/>
    <col min="15890" max="15892" width="7.28515625" style="110" customWidth="1"/>
    <col min="15893" max="15893" width="1.140625" style="110" customWidth="1"/>
    <col min="15894" max="15896" width="7.28515625" style="110" customWidth="1"/>
    <col min="15897" max="15897" width="1.42578125" style="110" customWidth="1"/>
    <col min="15898" max="15900" width="7.28515625" style="110" customWidth="1"/>
    <col min="15901" max="16128" width="11.42578125" style="110"/>
    <col min="16129" max="16129" width="17.7109375" style="110" customWidth="1"/>
    <col min="16130" max="16132" width="7.42578125" style="110" bestFit="1" customWidth="1"/>
    <col min="16133" max="16133" width="1.42578125" style="110" customWidth="1"/>
    <col min="16134" max="16136" width="7.28515625" style="110" customWidth="1"/>
    <col min="16137" max="16137" width="1.42578125" style="110" customWidth="1"/>
    <col min="16138" max="16140" width="7.28515625" style="110" customWidth="1"/>
    <col min="16141" max="16141" width="1.85546875" style="110" customWidth="1"/>
    <col min="16142" max="16144" width="7.28515625" style="110" customWidth="1"/>
    <col min="16145" max="16145" width="1.5703125" style="110" customWidth="1"/>
    <col min="16146" max="16148" width="7.28515625" style="110" customWidth="1"/>
    <col min="16149" max="16149" width="1.140625" style="110" customWidth="1"/>
    <col min="16150" max="16152" width="7.28515625" style="110" customWidth="1"/>
    <col min="16153" max="16153" width="1.42578125" style="110" customWidth="1"/>
    <col min="16154" max="16156" width="7.28515625" style="110" customWidth="1"/>
    <col min="16157" max="16384" width="11.42578125" style="110"/>
  </cols>
  <sheetData>
    <row r="1" spans="1:32" ht="15" customHeight="1" x14ac:dyDescent="0.25">
      <c r="A1" s="307" t="s">
        <v>318</v>
      </c>
      <c r="B1" s="307"/>
      <c r="C1" s="307"/>
      <c r="D1" s="307"/>
      <c r="E1" s="307"/>
      <c r="F1" s="307"/>
      <c r="G1" s="307"/>
      <c r="H1" s="307"/>
      <c r="I1" s="307"/>
      <c r="J1" s="307"/>
      <c r="K1" s="307"/>
      <c r="L1" s="307"/>
      <c r="M1" s="307"/>
      <c r="N1" s="307"/>
      <c r="O1" s="307"/>
      <c r="P1" s="307"/>
      <c r="Q1" s="307"/>
      <c r="R1" s="307"/>
      <c r="S1" s="307"/>
      <c r="T1" s="307"/>
      <c r="U1" s="307"/>
      <c r="V1" s="307"/>
      <c r="W1" s="307"/>
      <c r="X1" s="307"/>
      <c r="Y1" s="307"/>
      <c r="Z1" s="307"/>
      <c r="AA1" s="307"/>
      <c r="AB1" s="307"/>
      <c r="AE1" s="286" t="s">
        <v>362</v>
      </c>
      <c r="AF1" s="286"/>
    </row>
    <row r="2" spans="1:32" ht="15" customHeight="1" x14ac:dyDescent="0.25">
      <c r="A2" s="307" t="s">
        <v>353</v>
      </c>
      <c r="B2" s="307"/>
      <c r="C2" s="307"/>
      <c r="D2" s="307"/>
      <c r="E2" s="307"/>
      <c r="F2" s="307"/>
      <c r="G2" s="307"/>
      <c r="H2" s="307"/>
      <c r="I2" s="307"/>
      <c r="J2" s="307"/>
      <c r="K2" s="307"/>
      <c r="L2" s="307"/>
      <c r="M2" s="307"/>
      <c r="N2" s="307"/>
      <c r="O2" s="307"/>
      <c r="P2" s="307"/>
      <c r="Q2" s="307"/>
      <c r="R2" s="307"/>
      <c r="S2" s="307"/>
      <c r="T2" s="307"/>
      <c r="U2" s="307"/>
      <c r="V2" s="307"/>
      <c r="W2" s="307"/>
      <c r="X2" s="307"/>
      <c r="Y2" s="307"/>
      <c r="Z2" s="307"/>
      <c r="AA2" s="307"/>
      <c r="AB2" s="307"/>
      <c r="AE2" s="286"/>
      <c r="AF2" s="286"/>
    </row>
    <row r="3" spans="1:32" ht="15" customHeight="1" x14ac:dyDescent="0.25">
      <c r="A3" s="307" t="s">
        <v>257</v>
      </c>
      <c r="B3" s="307"/>
      <c r="C3" s="307"/>
      <c r="D3" s="307"/>
      <c r="E3" s="307"/>
      <c r="F3" s="307"/>
      <c r="G3" s="307"/>
      <c r="H3" s="307"/>
      <c r="I3" s="307"/>
      <c r="J3" s="307"/>
      <c r="K3" s="307"/>
      <c r="L3" s="307"/>
      <c r="M3" s="307"/>
      <c r="N3" s="307"/>
      <c r="O3" s="307"/>
      <c r="P3" s="307"/>
      <c r="Q3" s="307"/>
      <c r="R3" s="307"/>
      <c r="S3" s="307"/>
      <c r="T3" s="307"/>
      <c r="U3" s="307"/>
      <c r="V3" s="307"/>
      <c r="W3" s="307"/>
      <c r="X3" s="307"/>
      <c r="Y3" s="307"/>
      <c r="Z3" s="307"/>
      <c r="AA3" s="307"/>
      <c r="AB3" s="307"/>
    </row>
    <row r="4" spans="1:32" ht="15" customHeight="1" x14ac:dyDescent="0.25">
      <c r="A4" s="307" t="s">
        <v>268</v>
      </c>
      <c r="B4" s="307"/>
      <c r="C4" s="307"/>
      <c r="D4" s="307"/>
      <c r="E4" s="307"/>
      <c r="F4" s="307"/>
      <c r="G4" s="307"/>
      <c r="H4" s="307"/>
      <c r="I4" s="307"/>
      <c r="J4" s="307"/>
      <c r="K4" s="307"/>
      <c r="L4" s="307"/>
      <c r="M4" s="307"/>
      <c r="N4" s="307"/>
      <c r="O4" s="307"/>
      <c r="P4" s="307"/>
      <c r="Q4" s="307"/>
      <c r="R4" s="307"/>
      <c r="S4" s="307"/>
      <c r="T4" s="307"/>
      <c r="U4" s="307"/>
      <c r="V4" s="307"/>
      <c r="W4" s="307"/>
      <c r="X4" s="307"/>
      <c r="Y4" s="307"/>
      <c r="Z4" s="307"/>
      <c r="AA4" s="307"/>
      <c r="AB4" s="307"/>
    </row>
    <row r="5" spans="1:32" ht="15" customHeight="1" x14ac:dyDescent="0.25">
      <c r="A5" s="307" t="s">
        <v>250</v>
      </c>
      <c r="B5" s="307"/>
      <c r="C5" s="307"/>
      <c r="D5" s="307"/>
      <c r="E5" s="307"/>
      <c r="F5" s="307"/>
      <c r="G5" s="307"/>
      <c r="H5" s="307"/>
      <c r="I5" s="307"/>
      <c r="J5" s="307"/>
      <c r="K5" s="307"/>
      <c r="L5" s="307"/>
      <c r="M5" s="307"/>
      <c r="N5" s="307"/>
      <c r="O5" s="307"/>
      <c r="P5" s="307"/>
      <c r="Q5" s="307"/>
      <c r="R5" s="307"/>
      <c r="S5" s="307"/>
      <c r="T5" s="307"/>
      <c r="U5" s="307"/>
      <c r="V5" s="307"/>
      <c r="W5" s="307"/>
      <c r="X5" s="307"/>
      <c r="Y5" s="307"/>
      <c r="Z5" s="307"/>
      <c r="AA5" s="307"/>
      <c r="AB5" s="307"/>
    </row>
    <row r="6" spans="1:32" ht="15" customHeight="1" x14ac:dyDescent="0.25">
      <c r="A6" s="307" t="s">
        <v>259</v>
      </c>
      <c r="B6" s="307"/>
      <c r="C6" s="307"/>
      <c r="D6" s="307"/>
      <c r="E6" s="307"/>
      <c r="F6" s="307"/>
      <c r="G6" s="307"/>
      <c r="H6" s="307"/>
      <c r="I6" s="307"/>
      <c r="J6" s="307"/>
      <c r="K6" s="307"/>
      <c r="L6" s="307"/>
      <c r="M6" s="307"/>
      <c r="N6" s="307"/>
      <c r="O6" s="307"/>
      <c r="P6" s="307"/>
      <c r="Q6" s="307"/>
      <c r="R6" s="307"/>
      <c r="S6" s="307"/>
      <c r="T6" s="307"/>
      <c r="U6" s="307"/>
      <c r="V6" s="307"/>
      <c r="W6" s="307"/>
      <c r="X6" s="307"/>
      <c r="Y6" s="307"/>
      <c r="Z6" s="307"/>
      <c r="AA6" s="307"/>
      <c r="AB6" s="307"/>
    </row>
    <row r="7" spans="1:32" ht="15" customHeight="1" thickBot="1" x14ac:dyDescent="0.3">
      <c r="A7" s="124"/>
      <c r="B7" s="147"/>
      <c r="C7" s="124"/>
      <c r="D7" s="124"/>
      <c r="E7" s="124"/>
      <c r="F7" s="125"/>
      <c r="G7" s="124"/>
      <c r="H7" s="124"/>
      <c r="I7" s="124"/>
      <c r="J7" s="124"/>
      <c r="K7" s="124"/>
      <c r="L7" s="124"/>
      <c r="M7" s="124"/>
      <c r="N7" s="124"/>
      <c r="O7" s="124"/>
      <c r="P7" s="124"/>
      <c r="Q7" s="124"/>
      <c r="R7" s="124"/>
      <c r="S7" s="124"/>
      <c r="T7" s="124"/>
      <c r="U7" s="124"/>
      <c r="V7" s="124"/>
      <c r="W7" s="124"/>
      <c r="X7" s="124"/>
      <c r="Y7" s="124"/>
      <c r="Z7" s="124"/>
      <c r="AA7" s="124"/>
      <c r="AB7" s="124"/>
    </row>
    <row r="8" spans="1:32" ht="15" customHeight="1" x14ac:dyDescent="0.25">
      <c r="A8" s="309" t="s">
        <v>264</v>
      </c>
      <c r="B8" s="302" t="s">
        <v>19</v>
      </c>
      <c r="C8" s="302"/>
      <c r="D8" s="302"/>
      <c r="E8" s="111"/>
      <c r="F8" s="302" t="s">
        <v>116</v>
      </c>
      <c r="G8" s="302"/>
      <c r="H8" s="302"/>
      <c r="I8" s="111"/>
      <c r="J8" s="302" t="s">
        <v>117</v>
      </c>
      <c r="K8" s="302"/>
      <c r="L8" s="302"/>
      <c r="M8" s="111"/>
      <c r="N8" s="302" t="s">
        <v>118</v>
      </c>
      <c r="O8" s="302"/>
      <c r="P8" s="302"/>
      <c r="Q8" s="111"/>
      <c r="R8" s="302" t="s">
        <v>119</v>
      </c>
      <c r="S8" s="302"/>
      <c r="T8" s="302"/>
      <c r="U8" s="111"/>
      <c r="V8" s="302" t="s">
        <v>120</v>
      </c>
      <c r="W8" s="302"/>
      <c r="X8" s="302"/>
      <c r="Y8" s="111"/>
      <c r="Z8" s="302" t="s">
        <v>121</v>
      </c>
      <c r="AA8" s="302"/>
      <c r="AB8" s="302"/>
    </row>
    <row r="9" spans="1:32" ht="15" customHeight="1" thickBot="1" x14ac:dyDescent="0.3">
      <c r="A9" s="310"/>
      <c r="B9" s="112" t="s">
        <v>70</v>
      </c>
      <c r="C9" s="112" t="s">
        <v>71</v>
      </c>
      <c r="D9" s="112" t="s">
        <v>72</v>
      </c>
      <c r="E9" s="113"/>
      <c r="F9" s="112" t="s">
        <v>70</v>
      </c>
      <c r="G9" s="112" t="s">
        <v>71</v>
      </c>
      <c r="H9" s="112" t="s">
        <v>72</v>
      </c>
      <c r="I9" s="113"/>
      <c r="J9" s="112" t="s">
        <v>70</v>
      </c>
      <c r="K9" s="112" t="s">
        <v>71</v>
      </c>
      <c r="L9" s="112" t="s">
        <v>72</v>
      </c>
      <c r="M9" s="113"/>
      <c r="N9" s="112" t="s">
        <v>70</v>
      </c>
      <c r="O9" s="112" t="s">
        <v>71</v>
      </c>
      <c r="P9" s="112" t="s">
        <v>72</v>
      </c>
      <c r="Q9" s="113"/>
      <c r="R9" s="112" t="s">
        <v>70</v>
      </c>
      <c r="S9" s="112" t="s">
        <v>71</v>
      </c>
      <c r="T9" s="112" t="s">
        <v>72</v>
      </c>
      <c r="U9" s="113"/>
      <c r="V9" s="112" t="s">
        <v>70</v>
      </c>
      <c r="W9" s="112" t="s">
        <v>71</v>
      </c>
      <c r="X9" s="112" t="s">
        <v>72</v>
      </c>
      <c r="Y9" s="113"/>
      <c r="Z9" s="112" t="s">
        <v>70</v>
      </c>
      <c r="AA9" s="112" t="s">
        <v>71</v>
      </c>
      <c r="AB9" s="112" t="s">
        <v>72</v>
      </c>
    </row>
    <row r="10" spans="1:32" ht="15" customHeight="1" x14ac:dyDescent="0.25">
      <c r="A10" s="129"/>
      <c r="B10" s="115"/>
      <c r="C10" s="115"/>
      <c r="D10" s="115"/>
      <c r="E10" s="116"/>
      <c r="F10" s="115"/>
      <c r="G10" s="115"/>
      <c r="H10" s="115"/>
      <c r="I10" s="116"/>
      <c r="J10" s="115"/>
      <c r="K10" s="115"/>
      <c r="L10" s="115"/>
      <c r="M10" s="116"/>
      <c r="N10" s="115"/>
      <c r="O10" s="115"/>
      <c r="P10" s="115"/>
      <c r="Q10" s="116"/>
      <c r="R10" s="115"/>
      <c r="S10" s="115"/>
      <c r="T10" s="115"/>
      <c r="U10" s="116"/>
      <c r="V10" s="115"/>
      <c r="W10" s="115"/>
      <c r="X10" s="115"/>
      <c r="Y10" s="116"/>
      <c r="Z10" s="115"/>
      <c r="AA10" s="115"/>
      <c r="AB10" s="115"/>
    </row>
    <row r="11" spans="1:32" ht="15" customHeight="1" x14ac:dyDescent="0.25">
      <c r="A11" s="154" t="s">
        <v>266</v>
      </c>
      <c r="B11" s="156">
        <f>SUM(B13:B39)</f>
        <v>83230</v>
      </c>
      <c r="C11" s="156">
        <f>SUM(C13:C39)</f>
        <v>40934</v>
      </c>
      <c r="D11" s="156">
        <f>SUM(D13:D39)</f>
        <v>42296</v>
      </c>
      <c r="E11" s="156"/>
      <c r="F11" s="156">
        <f>SUM(F13:F39)</f>
        <v>17519</v>
      </c>
      <c r="G11" s="156">
        <f>SUM(G13:G39)</f>
        <v>9107</v>
      </c>
      <c r="H11" s="156">
        <f>SUM(H13:H39)</f>
        <v>8412</v>
      </c>
      <c r="I11" s="156"/>
      <c r="J11" s="156">
        <f>SUM(J13:J39)</f>
        <v>15005</v>
      </c>
      <c r="K11" s="156">
        <f>SUM(K13:K39)</f>
        <v>7644</v>
      </c>
      <c r="L11" s="156">
        <f>SUM(L13:L39)</f>
        <v>7361</v>
      </c>
      <c r="M11" s="156"/>
      <c r="N11" s="156">
        <f>SUM(N13:N39)</f>
        <v>12605</v>
      </c>
      <c r="O11" s="156">
        <f>SUM(O13:O39)</f>
        <v>6279</v>
      </c>
      <c r="P11" s="156">
        <f>SUM(P13:P39)</f>
        <v>6326</v>
      </c>
      <c r="Q11" s="156"/>
      <c r="R11" s="156">
        <f>SUM(R13:R39)</f>
        <v>14917</v>
      </c>
      <c r="S11" s="156">
        <f>SUM(S13:S39)</f>
        <v>7164</v>
      </c>
      <c r="T11" s="156">
        <f>SUM(T13:T39)</f>
        <v>7753</v>
      </c>
      <c r="U11" s="156"/>
      <c r="V11" s="156">
        <f>SUM(V13:V39)</f>
        <v>12425</v>
      </c>
      <c r="W11" s="156">
        <f>SUM(W13:W39)</f>
        <v>5839</v>
      </c>
      <c r="X11" s="156">
        <f>SUM(X13:X39)</f>
        <v>6586</v>
      </c>
      <c r="Y11" s="156"/>
      <c r="Z11" s="156">
        <f>SUM(Z13:Z39)</f>
        <v>10759</v>
      </c>
      <c r="AA11" s="156">
        <f>SUM(AA13:AA39)</f>
        <v>4901</v>
      </c>
      <c r="AB11" s="156">
        <f>SUM(AB13:AB39)</f>
        <v>5858</v>
      </c>
    </row>
    <row r="12" spans="1:32" ht="15" customHeight="1" x14ac:dyDescent="0.25">
      <c r="A12" s="110"/>
      <c r="B12" s="148"/>
      <c r="C12" s="148"/>
      <c r="D12" s="148"/>
      <c r="E12" s="148"/>
      <c r="F12" s="148"/>
      <c r="G12" s="148"/>
      <c r="H12" s="148"/>
      <c r="I12" s="148"/>
      <c r="J12" s="148"/>
      <c r="K12" s="148"/>
      <c r="L12" s="148"/>
      <c r="M12" s="148"/>
      <c r="N12" s="148"/>
      <c r="O12" s="148"/>
      <c r="P12" s="148"/>
      <c r="Q12" s="148"/>
      <c r="R12" s="148"/>
      <c r="S12" s="148"/>
      <c r="T12" s="148"/>
      <c r="U12" s="148"/>
      <c r="V12" s="148"/>
      <c r="W12" s="148"/>
      <c r="X12" s="148"/>
      <c r="Y12" s="148"/>
      <c r="Z12" s="148"/>
      <c r="AA12" s="148"/>
      <c r="AB12" s="148"/>
    </row>
    <row r="13" spans="1:32" ht="15" customHeight="1" x14ac:dyDescent="0.25">
      <c r="A13" s="110" t="s">
        <v>79</v>
      </c>
      <c r="B13" s="121">
        <v>4610</v>
      </c>
      <c r="C13" s="121">
        <v>2278</v>
      </c>
      <c r="D13" s="121">
        <v>2332</v>
      </c>
      <c r="E13" s="121"/>
      <c r="F13" s="121">
        <v>777</v>
      </c>
      <c r="G13" s="121">
        <v>387</v>
      </c>
      <c r="H13" s="121">
        <v>390</v>
      </c>
      <c r="I13" s="121"/>
      <c r="J13" s="121">
        <v>758</v>
      </c>
      <c r="K13" s="121">
        <v>394</v>
      </c>
      <c r="L13" s="121">
        <v>364</v>
      </c>
      <c r="M13" s="121"/>
      <c r="N13" s="121">
        <v>830</v>
      </c>
      <c r="O13" s="121">
        <v>418</v>
      </c>
      <c r="P13" s="121">
        <v>412</v>
      </c>
      <c r="Q13" s="121"/>
      <c r="R13" s="121">
        <v>852</v>
      </c>
      <c r="S13" s="121">
        <v>438</v>
      </c>
      <c r="T13" s="121">
        <v>414</v>
      </c>
      <c r="U13" s="121"/>
      <c r="V13" s="121">
        <v>772</v>
      </c>
      <c r="W13" s="121">
        <v>361</v>
      </c>
      <c r="X13" s="121">
        <v>411</v>
      </c>
      <c r="Y13" s="121"/>
      <c r="Z13" s="121">
        <v>621</v>
      </c>
      <c r="AA13" s="121">
        <v>280</v>
      </c>
      <c r="AB13" s="121">
        <v>341</v>
      </c>
    </row>
    <row r="14" spans="1:32" ht="15" customHeight="1" x14ac:dyDescent="0.25">
      <c r="A14" s="110" t="s">
        <v>80</v>
      </c>
      <c r="B14" s="121">
        <v>2581</v>
      </c>
      <c r="C14" s="121">
        <v>1283</v>
      </c>
      <c r="D14" s="121">
        <v>1298</v>
      </c>
      <c r="E14" s="121"/>
      <c r="F14" s="121">
        <v>335</v>
      </c>
      <c r="G14" s="121">
        <v>178</v>
      </c>
      <c r="H14" s="121">
        <v>157</v>
      </c>
      <c r="I14" s="121"/>
      <c r="J14" s="121">
        <v>302</v>
      </c>
      <c r="K14" s="121">
        <v>163</v>
      </c>
      <c r="L14" s="121">
        <v>139</v>
      </c>
      <c r="M14" s="121"/>
      <c r="N14" s="121">
        <v>261</v>
      </c>
      <c r="O14" s="121">
        <v>138</v>
      </c>
      <c r="P14" s="121">
        <v>123</v>
      </c>
      <c r="Q14" s="121"/>
      <c r="R14" s="121">
        <v>617</v>
      </c>
      <c r="S14" s="121">
        <v>294</v>
      </c>
      <c r="T14" s="121">
        <v>323</v>
      </c>
      <c r="U14" s="121"/>
      <c r="V14" s="121">
        <v>541</v>
      </c>
      <c r="W14" s="121">
        <v>261</v>
      </c>
      <c r="X14" s="121">
        <v>280</v>
      </c>
      <c r="Y14" s="121"/>
      <c r="Z14" s="121">
        <v>525</v>
      </c>
      <c r="AA14" s="121">
        <v>249</v>
      </c>
      <c r="AB14" s="121">
        <v>276</v>
      </c>
    </row>
    <row r="15" spans="1:32" ht="15" customHeight="1" x14ac:dyDescent="0.25">
      <c r="A15" s="110" t="s">
        <v>81</v>
      </c>
      <c r="B15" s="121">
        <v>1481</v>
      </c>
      <c r="C15" s="121">
        <v>545</v>
      </c>
      <c r="D15" s="121">
        <v>936</v>
      </c>
      <c r="E15" s="121"/>
      <c r="F15" s="121">
        <v>68</v>
      </c>
      <c r="G15" s="121">
        <v>30</v>
      </c>
      <c r="H15" s="121">
        <v>38</v>
      </c>
      <c r="I15" s="121"/>
      <c r="J15" s="121">
        <v>0</v>
      </c>
      <c r="K15" s="121">
        <v>0</v>
      </c>
      <c r="L15" s="121">
        <v>0</v>
      </c>
      <c r="M15" s="121"/>
      <c r="N15" s="121">
        <v>0</v>
      </c>
      <c r="O15" s="121">
        <v>0</v>
      </c>
      <c r="P15" s="121">
        <v>0</v>
      </c>
      <c r="Q15" s="121"/>
      <c r="R15" s="121">
        <v>532</v>
      </c>
      <c r="S15" s="121">
        <v>211</v>
      </c>
      <c r="T15" s="121">
        <v>321</v>
      </c>
      <c r="U15" s="121"/>
      <c r="V15" s="121">
        <v>454</v>
      </c>
      <c r="W15" s="121">
        <v>150</v>
      </c>
      <c r="X15" s="121">
        <v>304</v>
      </c>
      <c r="Y15" s="121"/>
      <c r="Z15" s="121">
        <v>427</v>
      </c>
      <c r="AA15" s="121">
        <v>154</v>
      </c>
      <c r="AB15" s="121">
        <v>273</v>
      </c>
    </row>
    <row r="16" spans="1:32" ht="15" customHeight="1" x14ac:dyDescent="0.25">
      <c r="A16" s="110" t="s">
        <v>82</v>
      </c>
      <c r="B16" s="121">
        <v>7868</v>
      </c>
      <c r="C16" s="121">
        <v>3803</v>
      </c>
      <c r="D16" s="121">
        <v>4065</v>
      </c>
      <c r="E16" s="121"/>
      <c r="F16" s="121">
        <v>1499</v>
      </c>
      <c r="G16" s="121">
        <v>779</v>
      </c>
      <c r="H16" s="121">
        <v>720</v>
      </c>
      <c r="I16" s="121"/>
      <c r="J16" s="121">
        <v>1260</v>
      </c>
      <c r="K16" s="121">
        <v>656</v>
      </c>
      <c r="L16" s="121">
        <v>604</v>
      </c>
      <c r="M16" s="121"/>
      <c r="N16" s="121">
        <v>1058</v>
      </c>
      <c r="O16" s="121">
        <v>545</v>
      </c>
      <c r="P16" s="121">
        <v>513</v>
      </c>
      <c r="Q16" s="121"/>
      <c r="R16" s="121">
        <v>1555</v>
      </c>
      <c r="S16" s="121">
        <v>702</v>
      </c>
      <c r="T16" s="121">
        <v>853</v>
      </c>
      <c r="U16" s="121"/>
      <c r="V16" s="121">
        <v>1239</v>
      </c>
      <c r="W16" s="121">
        <v>561</v>
      </c>
      <c r="X16" s="121">
        <v>678</v>
      </c>
      <c r="Y16" s="121"/>
      <c r="Z16" s="121">
        <v>1257</v>
      </c>
      <c r="AA16" s="121">
        <v>560</v>
      </c>
      <c r="AB16" s="121">
        <v>697</v>
      </c>
    </row>
    <row r="17" spans="1:28" ht="15" customHeight="1" x14ac:dyDescent="0.25">
      <c r="A17" s="110" t="s">
        <v>83</v>
      </c>
      <c r="B17" s="121">
        <v>2073</v>
      </c>
      <c r="C17" s="121">
        <v>1081</v>
      </c>
      <c r="D17" s="121">
        <v>992</v>
      </c>
      <c r="E17" s="121"/>
      <c r="F17" s="121">
        <v>377</v>
      </c>
      <c r="G17" s="121">
        <v>215</v>
      </c>
      <c r="H17" s="121">
        <v>162</v>
      </c>
      <c r="I17" s="121"/>
      <c r="J17" s="121">
        <v>382</v>
      </c>
      <c r="K17" s="121">
        <v>197</v>
      </c>
      <c r="L17" s="121">
        <v>185</v>
      </c>
      <c r="M17" s="121"/>
      <c r="N17" s="121">
        <v>320</v>
      </c>
      <c r="O17" s="121">
        <v>181</v>
      </c>
      <c r="P17" s="121">
        <v>139</v>
      </c>
      <c r="Q17" s="121"/>
      <c r="R17" s="121">
        <v>372</v>
      </c>
      <c r="S17" s="121">
        <v>187</v>
      </c>
      <c r="T17" s="121">
        <v>185</v>
      </c>
      <c r="U17" s="121"/>
      <c r="V17" s="121">
        <v>308</v>
      </c>
      <c r="W17" s="121">
        <v>146</v>
      </c>
      <c r="X17" s="121">
        <v>162</v>
      </c>
      <c r="Y17" s="121"/>
      <c r="Z17" s="121">
        <v>314</v>
      </c>
      <c r="AA17" s="121">
        <v>155</v>
      </c>
      <c r="AB17" s="121">
        <v>159</v>
      </c>
    </row>
    <row r="18" spans="1:28" ht="15" customHeight="1" x14ac:dyDescent="0.25">
      <c r="A18" s="110" t="s">
        <v>84</v>
      </c>
      <c r="B18" s="121">
        <v>3175</v>
      </c>
      <c r="C18" s="121">
        <v>1632</v>
      </c>
      <c r="D18" s="121">
        <v>1543</v>
      </c>
      <c r="E18" s="121"/>
      <c r="F18" s="121">
        <v>633</v>
      </c>
      <c r="G18" s="121">
        <v>348</v>
      </c>
      <c r="H18" s="121">
        <v>285</v>
      </c>
      <c r="I18" s="121"/>
      <c r="J18" s="121">
        <v>619</v>
      </c>
      <c r="K18" s="121">
        <v>311</v>
      </c>
      <c r="L18" s="121">
        <v>308</v>
      </c>
      <c r="M18" s="121"/>
      <c r="N18" s="121">
        <v>487</v>
      </c>
      <c r="O18" s="121">
        <v>241</v>
      </c>
      <c r="P18" s="121">
        <v>246</v>
      </c>
      <c r="Q18" s="121"/>
      <c r="R18" s="121">
        <v>573</v>
      </c>
      <c r="S18" s="121">
        <v>292</v>
      </c>
      <c r="T18" s="121">
        <v>281</v>
      </c>
      <c r="U18" s="121"/>
      <c r="V18" s="121">
        <v>481</v>
      </c>
      <c r="W18" s="121">
        <v>262</v>
      </c>
      <c r="X18" s="121">
        <v>219</v>
      </c>
      <c r="Y18" s="121"/>
      <c r="Z18" s="121">
        <v>382</v>
      </c>
      <c r="AA18" s="121">
        <v>178</v>
      </c>
      <c r="AB18" s="121">
        <v>204</v>
      </c>
    </row>
    <row r="19" spans="1:28" ht="15" customHeight="1" x14ac:dyDescent="0.25">
      <c r="A19" s="110" t="s">
        <v>85</v>
      </c>
      <c r="B19" s="121">
        <v>1043</v>
      </c>
      <c r="C19" s="121">
        <v>517</v>
      </c>
      <c r="D19" s="121">
        <v>526</v>
      </c>
      <c r="E19" s="121"/>
      <c r="F19" s="121">
        <v>204</v>
      </c>
      <c r="G19" s="121">
        <v>101</v>
      </c>
      <c r="H19" s="121">
        <v>103</v>
      </c>
      <c r="I19" s="121"/>
      <c r="J19" s="121">
        <v>191</v>
      </c>
      <c r="K19" s="121">
        <v>101</v>
      </c>
      <c r="L19" s="121">
        <v>90</v>
      </c>
      <c r="M19" s="121"/>
      <c r="N19" s="121">
        <v>142</v>
      </c>
      <c r="O19" s="121">
        <v>72</v>
      </c>
      <c r="P19" s="121">
        <v>70</v>
      </c>
      <c r="Q19" s="121"/>
      <c r="R19" s="121">
        <v>185</v>
      </c>
      <c r="S19" s="121">
        <v>93</v>
      </c>
      <c r="T19" s="121">
        <v>92</v>
      </c>
      <c r="U19" s="121"/>
      <c r="V19" s="121">
        <v>167</v>
      </c>
      <c r="W19" s="121">
        <v>71</v>
      </c>
      <c r="X19" s="121">
        <v>96</v>
      </c>
      <c r="Y19" s="121"/>
      <c r="Z19" s="121">
        <v>154</v>
      </c>
      <c r="AA19" s="121">
        <v>79</v>
      </c>
      <c r="AB19" s="121">
        <v>75</v>
      </c>
    </row>
    <row r="20" spans="1:28" ht="15" customHeight="1" x14ac:dyDescent="0.25">
      <c r="A20" s="110" t="s">
        <v>86</v>
      </c>
      <c r="B20" s="121">
        <v>6754</v>
      </c>
      <c r="C20" s="121">
        <v>3226</v>
      </c>
      <c r="D20" s="121">
        <v>3528</v>
      </c>
      <c r="E20" s="121"/>
      <c r="F20" s="121">
        <v>1400</v>
      </c>
      <c r="G20" s="121">
        <v>714</v>
      </c>
      <c r="H20" s="121">
        <v>686</v>
      </c>
      <c r="I20" s="121"/>
      <c r="J20" s="121">
        <v>1070</v>
      </c>
      <c r="K20" s="121">
        <v>528</v>
      </c>
      <c r="L20" s="121">
        <v>542</v>
      </c>
      <c r="M20" s="121"/>
      <c r="N20" s="121">
        <v>921</v>
      </c>
      <c r="O20" s="121">
        <v>425</v>
      </c>
      <c r="P20" s="121">
        <v>496</v>
      </c>
      <c r="Q20" s="121"/>
      <c r="R20" s="121">
        <v>1285</v>
      </c>
      <c r="S20" s="121">
        <v>618</v>
      </c>
      <c r="T20" s="121">
        <v>667</v>
      </c>
      <c r="U20" s="121"/>
      <c r="V20" s="121">
        <v>1105</v>
      </c>
      <c r="W20" s="121">
        <v>495</v>
      </c>
      <c r="X20" s="121">
        <v>610</v>
      </c>
      <c r="Y20" s="121"/>
      <c r="Z20" s="121">
        <v>973</v>
      </c>
      <c r="AA20" s="121">
        <v>446</v>
      </c>
      <c r="AB20" s="121">
        <v>527</v>
      </c>
    </row>
    <row r="21" spans="1:28" ht="15" customHeight="1" x14ac:dyDescent="0.25">
      <c r="A21" s="110" t="s">
        <v>87</v>
      </c>
      <c r="B21" s="121">
        <v>2916</v>
      </c>
      <c r="C21" s="121">
        <v>1499</v>
      </c>
      <c r="D21" s="121">
        <v>1417</v>
      </c>
      <c r="E21" s="121"/>
      <c r="F21" s="121">
        <v>721</v>
      </c>
      <c r="G21" s="121">
        <v>389</v>
      </c>
      <c r="H21" s="121">
        <v>332</v>
      </c>
      <c r="I21" s="121"/>
      <c r="J21" s="121">
        <v>695</v>
      </c>
      <c r="K21" s="121">
        <v>371</v>
      </c>
      <c r="L21" s="121">
        <v>324</v>
      </c>
      <c r="M21" s="121"/>
      <c r="N21" s="121">
        <v>479</v>
      </c>
      <c r="O21" s="121">
        <v>260</v>
      </c>
      <c r="P21" s="121">
        <v>219</v>
      </c>
      <c r="Q21" s="121"/>
      <c r="R21" s="121">
        <v>496</v>
      </c>
      <c r="S21" s="121">
        <v>220</v>
      </c>
      <c r="T21" s="121">
        <v>276</v>
      </c>
      <c r="U21" s="121"/>
      <c r="V21" s="121">
        <v>316</v>
      </c>
      <c r="W21" s="121">
        <v>163</v>
      </c>
      <c r="X21" s="121">
        <v>153</v>
      </c>
      <c r="Y21" s="121"/>
      <c r="Z21" s="121">
        <v>209</v>
      </c>
      <c r="AA21" s="121">
        <v>96</v>
      </c>
      <c r="AB21" s="121">
        <v>113</v>
      </c>
    </row>
    <row r="22" spans="1:28" ht="15" customHeight="1" x14ac:dyDescent="0.25">
      <c r="A22" s="110" t="s">
        <v>88</v>
      </c>
      <c r="B22" s="121">
        <v>6893</v>
      </c>
      <c r="C22" s="121">
        <v>3311</v>
      </c>
      <c r="D22" s="121">
        <v>3582</v>
      </c>
      <c r="E22" s="121"/>
      <c r="F22" s="121">
        <v>1571</v>
      </c>
      <c r="G22" s="121">
        <v>760</v>
      </c>
      <c r="H22" s="121">
        <v>811</v>
      </c>
      <c r="I22" s="121"/>
      <c r="J22" s="121">
        <v>1382</v>
      </c>
      <c r="K22" s="121">
        <v>694</v>
      </c>
      <c r="L22" s="121">
        <v>688</v>
      </c>
      <c r="M22" s="121"/>
      <c r="N22" s="121">
        <v>1219</v>
      </c>
      <c r="O22" s="121">
        <v>584</v>
      </c>
      <c r="P22" s="121">
        <v>635</v>
      </c>
      <c r="Q22" s="121"/>
      <c r="R22" s="121">
        <v>1133</v>
      </c>
      <c r="S22" s="121">
        <v>546</v>
      </c>
      <c r="T22" s="121">
        <v>587</v>
      </c>
      <c r="U22" s="121"/>
      <c r="V22" s="121">
        <v>875</v>
      </c>
      <c r="W22" s="121">
        <v>412</v>
      </c>
      <c r="X22" s="121">
        <v>463</v>
      </c>
      <c r="Y22" s="121"/>
      <c r="Z22" s="121">
        <v>713</v>
      </c>
      <c r="AA22" s="121">
        <v>315</v>
      </c>
      <c r="AB22" s="121">
        <v>398</v>
      </c>
    </row>
    <row r="23" spans="1:28" ht="15" customHeight="1" x14ac:dyDescent="0.25">
      <c r="A23" s="110" t="s">
        <v>89</v>
      </c>
      <c r="B23" s="121">
        <v>1462</v>
      </c>
      <c r="C23" s="121">
        <v>690</v>
      </c>
      <c r="D23" s="121">
        <v>772</v>
      </c>
      <c r="E23" s="121"/>
      <c r="F23" s="121">
        <v>410</v>
      </c>
      <c r="G23" s="121">
        <v>207</v>
      </c>
      <c r="H23" s="121">
        <v>203</v>
      </c>
      <c r="I23" s="121"/>
      <c r="J23" s="121">
        <v>302</v>
      </c>
      <c r="K23" s="121">
        <v>148</v>
      </c>
      <c r="L23" s="121">
        <v>154</v>
      </c>
      <c r="M23" s="121"/>
      <c r="N23" s="121">
        <v>233</v>
      </c>
      <c r="O23" s="121">
        <v>116</v>
      </c>
      <c r="P23" s="121">
        <v>117</v>
      </c>
      <c r="Q23" s="121"/>
      <c r="R23" s="121">
        <v>186</v>
      </c>
      <c r="S23" s="121">
        <v>80</v>
      </c>
      <c r="T23" s="121">
        <v>106</v>
      </c>
      <c r="U23" s="121"/>
      <c r="V23" s="121">
        <v>190</v>
      </c>
      <c r="W23" s="121">
        <v>85</v>
      </c>
      <c r="X23" s="121">
        <v>105</v>
      </c>
      <c r="Y23" s="121"/>
      <c r="Z23" s="121">
        <v>141</v>
      </c>
      <c r="AA23" s="121">
        <v>54</v>
      </c>
      <c r="AB23" s="121">
        <v>87</v>
      </c>
    </row>
    <row r="24" spans="1:28" ht="15" customHeight="1" x14ac:dyDescent="0.25">
      <c r="A24" s="157" t="s">
        <v>90</v>
      </c>
      <c r="B24" s="121">
        <v>6318</v>
      </c>
      <c r="C24" s="121">
        <v>3265</v>
      </c>
      <c r="D24" s="121">
        <v>3053</v>
      </c>
      <c r="E24" s="121"/>
      <c r="F24" s="121">
        <v>1147</v>
      </c>
      <c r="G24" s="121">
        <v>630</v>
      </c>
      <c r="H24" s="121">
        <v>517</v>
      </c>
      <c r="I24" s="121"/>
      <c r="J24" s="121">
        <v>1155</v>
      </c>
      <c r="K24" s="121">
        <v>610</v>
      </c>
      <c r="L24" s="121">
        <v>545</v>
      </c>
      <c r="M24" s="121"/>
      <c r="N24" s="121">
        <v>814</v>
      </c>
      <c r="O24" s="121">
        <v>433</v>
      </c>
      <c r="P24" s="121">
        <v>381</v>
      </c>
      <c r="Q24" s="121"/>
      <c r="R24" s="121">
        <v>1337</v>
      </c>
      <c r="S24" s="121">
        <v>669</v>
      </c>
      <c r="T24" s="121">
        <v>668</v>
      </c>
      <c r="U24" s="121"/>
      <c r="V24" s="121">
        <v>1020</v>
      </c>
      <c r="W24" s="121">
        <v>516</v>
      </c>
      <c r="X24" s="121">
        <v>504</v>
      </c>
      <c r="Y24" s="121"/>
      <c r="Z24" s="121">
        <v>845</v>
      </c>
      <c r="AA24" s="121">
        <v>407</v>
      </c>
      <c r="AB24" s="121">
        <v>438</v>
      </c>
    </row>
    <row r="25" spans="1:28" ht="15" customHeight="1" x14ac:dyDescent="0.25">
      <c r="A25" s="110" t="s">
        <v>91</v>
      </c>
      <c r="B25" s="121">
        <v>793</v>
      </c>
      <c r="C25" s="121">
        <v>415</v>
      </c>
      <c r="D25" s="121">
        <v>378</v>
      </c>
      <c r="E25" s="121"/>
      <c r="F25" s="121">
        <v>179</v>
      </c>
      <c r="G25" s="121">
        <v>89</v>
      </c>
      <c r="H25" s="121">
        <v>90</v>
      </c>
      <c r="I25" s="121"/>
      <c r="J25" s="121">
        <v>128</v>
      </c>
      <c r="K25" s="121">
        <v>58</v>
      </c>
      <c r="L25" s="121">
        <v>70</v>
      </c>
      <c r="M25" s="121"/>
      <c r="N25" s="121">
        <v>129</v>
      </c>
      <c r="O25" s="121">
        <v>64</v>
      </c>
      <c r="P25" s="121">
        <v>65</v>
      </c>
      <c r="Q25" s="121"/>
      <c r="R25" s="121">
        <v>108</v>
      </c>
      <c r="S25" s="121">
        <v>66</v>
      </c>
      <c r="T25" s="121">
        <v>42</v>
      </c>
      <c r="U25" s="121"/>
      <c r="V25" s="121">
        <v>133</v>
      </c>
      <c r="W25" s="121">
        <v>72</v>
      </c>
      <c r="X25" s="121">
        <v>61</v>
      </c>
      <c r="Y25" s="121"/>
      <c r="Z25" s="121">
        <v>116</v>
      </c>
      <c r="AA25" s="121">
        <v>66</v>
      </c>
      <c r="AB25" s="121">
        <v>50</v>
      </c>
    </row>
    <row r="26" spans="1:28" ht="15" customHeight="1" x14ac:dyDescent="0.25">
      <c r="A26" s="110" t="s">
        <v>92</v>
      </c>
      <c r="B26" s="121">
        <v>5400</v>
      </c>
      <c r="C26" s="121">
        <v>2499</v>
      </c>
      <c r="D26" s="121">
        <v>2901</v>
      </c>
      <c r="E26" s="121"/>
      <c r="F26" s="121">
        <v>648</v>
      </c>
      <c r="G26" s="121">
        <v>305</v>
      </c>
      <c r="H26" s="121">
        <v>343</v>
      </c>
      <c r="I26" s="121"/>
      <c r="J26" s="121">
        <v>604</v>
      </c>
      <c r="K26" s="121">
        <v>294</v>
      </c>
      <c r="L26" s="121">
        <v>310</v>
      </c>
      <c r="M26" s="121"/>
      <c r="N26" s="121">
        <v>572</v>
      </c>
      <c r="O26" s="121">
        <v>290</v>
      </c>
      <c r="P26" s="121">
        <v>282</v>
      </c>
      <c r="Q26" s="121"/>
      <c r="R26" s="121">
        <v>1275</v>
      </c>
      <c r="S26" s="121">
        <v>582</v>
      </c>
      <c r="T26" s="121">
        <v>693</v>
      </c>
      <c r="U26" s="121"/>
      <c r="V26" s="121">
        <v>1216</v>
      </c>
      <c r="W26" s="121">
        <v>558</v>
      </c>
      <c r="X26" s="121">
        <v>658</v>
      </c>
      <c r="Y26" s="121"/>
      <c r="Z26" s="121">
        <v>1085</v>
      </c>
      <c r="AA26" s="121">
        <v>470</v>
      </c>
      <c r="AB26" s="121">
        <v>615</v>
      </c>
    </row>
    <row r="27" spans="1:28" ht="15" customHeight="1" x14ac:dyDescent="0.25">
      <c r="A27" s="110" t="s">
        <v>93</v>
      </c>
      <c r="B27" s="121">
        <v>930</v>
      </c>
      <c r="C27" s="121">
        <v>441</v>
      </c>
      <c r="D27" s="121">
        <v>489</v>
      </c>
      <c r="E27" s="121"/>
      <c r="F27" s="121">
        <v>276</v>
      </c>
      <c r="G27" s="121">
        <v>141</v>
      </c>
      <c r="H27" s="121">
        <v>135</v>
      </c>
      <c r="I27" s="121"/>
      <c r="J27" s="121">
        <v>200</v>
      </c>
      <c r="K27" s="121">
        <v>92</v>
      </c>
      <c r="L27" s="121">
        <v>108</v>
      </c>
      <c r="M27" s="121"/>
      <c r="N27" s="121">
        <v>168</v>
      </c>
      <c r="O27" s="121">
        <v>85</v>
      </c>
      <c r="P27" s="121">
        <v>83</v>
      </c>
      <c r="Q27" s="121"/>
      <c r="R27" s="121">
        <v>119</v>
      </c>
      <c r="S27" s="121">
        <v>51</v>
      </c>
      <c r="T27" s="121">
        <v>68</v>
      </c>
      <c r="U27" s="121"/>
      <c r="V27" s="121">
        <v>99</v>
      </c>
      <c r="W27" s="121">
        <v>48</v>
      </c>
      <c r="X27" s="121">
        <v>51</v>
      </c>
      <c r="Y27" s="121"/>
      <c r="Z27" s="121">
        <v>68</v>
      </c>
      <c r="AA27" s="121">
        <v>24</v>
      </c>
      <c r="AB27" s="121">
        <v>44</v>
      </c>
    </row>
    <row r="28" spans="1:28" ht="15" customHeight="1" x14ac:dyDescent="0.25">
      <c r="A28" s="110" t="s">
        <v>94</v>
      </c>
      <c r="B28" s="121">
        <v>1905</v>
      </c>
      <c r="C28" s="121">
        <v>1021</v>
      </c>
      <c r="D28" s="121">
        <v>884</v>
      </c>
      <c r="E28" s="121"/>
      <c r="F28" s="121">
        <v>559</v>
      </c>
      <c r="G28" s="121">
        <v>359</v>
      </c>
      <c r="H28" s="121">
        <v>200</v>
      </c>
      <c r="I28" s="121"/>
      <c r="J28" s="121">
        <v>361</v>
      </c>
      <c r="K28" s="121">
        <v>193</v>
      </c>
      <c r="L28" s="121">
        <v>168</v>
      </c>
      <c r="M28" s="121"/>
      <c r="N28" s="121">
        <v>341</v>
      </c>
      <c r="O28" s="121">
        <v>169</v>
      </c>
      <c r="P28" s="121">
        <v>172</v>
      </c>
      <c r="Q28" s="121"/>
      <c r="R28" s="121">
        <v>234</v>
      </c>
      <c r="S28" s="121">
        <v>119</v>
      </c>
      <c r="T28" s="121">
        <v>115</v>
      </c>
      <c r="U28" s="121"/>
      <c r="V28" s="121">
        <v>214</v>
      </c>
      <c r="W28" s="121">
        <v>105</v>
      </c>
      <c r="X28" s="121">
        <v>109</v>
      </c>
      <c r="Y28" s="121"/>
      <c r="Z28" s="121">
        <v>196</v>
      </c>
      <c r="AA28" s="121">
        <v>76</v>
      </c>
      <c r="AB28" s="121">
        <v>120</v>
      </c>
    </row>
    <row r="29" spans="1:28" ht="15" customHeight="1" x14ac:dyDescent="0.25">
      <c r="A29" s="110" t="s">
        <v>95</v>
      </c>
      <c r="B29" s="121">
        <v>2719</v>
      </c>
      <c r="C29" s="121">
        <v>1392</v>
      </c>
      <c r="D29" s="121">
        <v>1327</v>
      </c>
      <c r="E29" s="121"/>
      <c r="F29" s="121">
        <v>597</v>
      </c>
      <c r="G29" s="121">
        <v>323</v>
      </c>
      <c r="H29" s="121">
        <v>274</v>
      </c>
      <c r="I29" s="121"/>
      <c r="J29" s="121">
        <v>577</v>
      </c>
      <c r="K29" s="121">
        <v>314</v>
      </c>
      <c r="L29" s="121">
        <v>263</v>
      </c>
      <c r="M29" s="121"/>
      <c r="N29" s="121">
        <v>488</v>
      </c>
      <c r="O29" s="121">
        <v>254</v>
      </c>
      <c r="P29" s="121">
        <v>234</v>
      </c>
      <c r="Q29" s="121"/>
      <c r="R29" s="121">
        <v>378</v>
      </c>
      <c r="S29" s="121">
        <v>186</v>
      </c>
      <c r="T29" s="121">
        <v>192</v>
      </c>
      <c r="U29" s="121"/>
      <c r="V29" s="121">
        <v>366</v>
      </c>
      <c r="W29" s="121">
        <v>181</v>
      </c>
      <c r="X29" s="121">
        <v>185</v>
      </c>
      <c r="Y29" s="121"/>
      <c r="Z29" s="121">
        <v>313</v>
      </c>
      <c r="AA29" s="121">
        <v>134</v>
      </c>
      <c r="AB29" s="121">
        <v>179</v>
      </c>
    </row>
    <row r="30" spans="1:28" ht="15" customHeight="1" x14ac:dyDescent="0.25">
      <c r="A30" s="110" t="s">
        <v>96</v>
      </c>
      <c r="B30" s="121">
        <v>2673</v>
      </c>
      <c r="C30" s="121">
        <v>1375</v>
      </c>
      <c r="D30" s="121">
        <v>1298</v>
      </c>
      <c r="E30" s="121"/>
      <c r="F30" s="121">
        <v>624</v>
      </c>
      <c r="G30" s="121">
        <v>326</v>
      </c>
      <c r="H30" s="121">
        <v>298</v>
      </c>
      <c r="I30" s="121"/>
      <c r="J30" s="121">
        <v>564</v>
      </c>
      <c r="K30" s="121">
        <v>294</v>
      </c>
      <c r="L30" s="121">
        <v>270</v>
      </c>
      <c r="M30" s="121"/>
      <c r="N30" s="121">
        <v>471</v>
      </c>
      <c r="O30" s="121">
        <v>240</v>
      </c>
      <c r="P30" s="121">
        <v>231</v>
      </c>
      <c r="Q30" s="121"/>
      <c r="R30" s="121">
        <v>383</v>
      </c>
      <c r="S30" s="121">
        <v>200</v>
      </c>
      <c r="T30" s="121">
        <v>183</v>
      </c>
      <c r="U30" s="121"/>
      <c r="V30" s="121">
        <v>327</v>
      </c>
      <c r="W30" s="121">
        <v>160</v>
      </c>
      <c r="X30" s="121">
        <v>167</v>
      </c>
      <c r="Y30" s="121"/>
      <c r="Z30" s="121">
        <v>304</v>
      </c>
      <c r="AA30" s="121">
        <v>155</v>
      </c>
      <c r="AB30" s="121">
        <v>149</v>
      </c>
    </row>
    <row r="31" spans="1:28" ht="15" customHeight="1" x14ac:dyDescent="0.25">
      <c r="A31" s="110" t="s">
        <v>97</v>
      </c>
      <c r="B31" s="121">
        <v>1511</v>
      </c>
      <c r="C31" s="121">
        <v>744</v>
      </c>
      <c r="D31" s="121">
        <v>767</v>
      </c>
      <c r="E31" s="121"/>
      <c r="F31" s="121">
        <v>338</v>
      </c>
      <c r="G31" s="121">
        <v>179</v>
      </c>
      <c r="H31" s="121">
        <v>159</v>
      </c>
      <c r="I31" s="121"/>
      <c r="J31" s="121">
        <v>320</v>
      </c>
      <c r="K31" s="121">
        <v>147</v>
      </c>
      <c r="L31" s="121">
        <v>173</v>
      </c>
      <c r="M31" s="121"/>
      <c r="N31" s="121">
        <v>295</v>
      </c>
      <c r="O31" s="121">
        <v>145</v>
      </c>
      <c r="P31" s="121">
        <v>150</v>
      </c>
      <c r="Q31" s="121"/>
      <c r="R31" s="121">
        <v>241</v>
      </c>
      <c r="S31" s="121">
        <v>113</v>
      </c>
      <c r="T31" s="121">
        <v>128</v>
      </c>
      <c r="U31" s="121"/>
      <c r="V31" s="121">
        <v>203</v>
      </c>
      <c r="W31" s="121">
        <v>100</v>
      </c>
      <c r="X31" s="121">
        <v>103</v>
      </c>
      <c r="Y31" s="121"/>
      <c r="Z31" s="121">
        <v>114</v>
      </c>
      <c r="AA31" s="121">
        <v>60</v>
      </c>
      <c r="AB31" s="121">
        <v>54</v>
      </c>
    </row>
    <row r="32" spans="1:28" ht="15" customHeight="1" x14ac:dyDescent="0.25">
      <c r="A32" s="110" t="s">
        <v>98</v>
      </c>
      <c r="B32" s="121">
        <v>1747</v>
      </c>
      <c r="C32" s="121">
        <v>878</v>
      </c>
      <c r="D32" s="121">
        <v>869</v>
      </c>
      <c r="E32" s="121"/>
      <c r="F32" s="121">
        <v>469</v>
      </c>
      <c r="G32" s="121">
        <v>249</v>
      </c>
      <c r="H32" s="121">
        <v>220</v>
      </c>
      <c r="I32" s="121"/>
      <c r="J32" s="121">
        <v>313</v>
      </c>
      <c r="K32" s="121">
        <v>169</v>
      </c>
      <c r="L32" s="121">
        <v>144</v>
      </c>
      <c r="M32" s="121"/>
      <c r="N32" s="121">
        <v>289</v>
      </c>
      <c r="O32" s="121">
        <v>148</v>
      </c>
      <c r="P32" s="121">
        <v>141</v>
      </c>
      <c r="Q32" s="121"/>
      <c r="R32" s="121">
        <v>318</v>
      </c>
      <c r="S32" s="121">
        <v>150</v>
      </c>
      <c r="T32" s="121">
        <v>168</v>
      </c>
      <c r="U32" s="121"/>
      <c r="V32" s="121">
        <v>191</v>
      </c>
      <c r="W32" s="121">
        <v>81</v>
      </c>
      <c r="X32" s="121">
        <v>110</v>
      </c>
      <c r="Y32" s="121"/>
      <c r="Z32" s="121">
        <v>167</v>
      </c>
      <c r="AA32" s="121">
        <v>81</v>
      </c>
      <c r="AB32" s="121">
        <v>86</v>
      </c>
    </row>
    <row r="33" spans="1:28" ht="15" customHeight="1" x14ac:dyDescent="0.25">
      <c r="A33" s="110" t="s">
        <v>99</v>
      </c>
      <c r="B33" s="121">
        <v>4121</v>
      </c>
      <c r="C33" s="121">
        <v>2050</v>
      </c>
      <c r="D33" s="121">
        <v>2071</v>
      </c>
      <c r="E33" s="121"/>
      <c r="F33" s="121">
        <v>1036</v>
      </c>
      <c r="G33" s="121">
        <v>536</v>
      </c>
      <c r="H33" s="121">
        <v>500</v>
      </c>
      <c r="I33" s="121"/>
      <c r="J33" s="121">
        <v>814</v>
      </c>
      <c r="K33" s="121">
        <v>418</v>
      </c>
      <c r="L33" s="121">
        <v>396</v>
      </c>
      <c r="M33" s="121"/>
      <c r="N33" s="121">
        <v>745</v>
      </c>
      <c r="O33" s="121">
        <v>373</v>
      </c>
      <c r="P33" s="121">
        <v>372</v>
      </c>
      <c r="Q33" s="121"/>
      <c r="R33" s="121">
        <v>577</v>
      </c>
      <c r="S33" s="121">
        <v>287</v>
      </c>
      <c r="T33" s="121">
        <v>290</v>
      </c>
      <c r="U33" s="121"/>
      <c r="V33" s="121">
        <v>532</v>
      </c>
      <c r="W33" s="121">
        <v>237</v>
      </c>
      <c r="X33" s="121">
        <v>295</v>
      </c>
      <c r="Y33" s="121"/>
      <c r="Z33" s="121">
        <v>417</v>
      </c>
      <c r="AA33" s="121">
        <v>199</v>
      </c>
      <c r="AB33" s="121">
        <v>218</v>
      </c>
    </row>
    <row r="34" spans="1:28" ht="15" customHeight="1" x14ac:dyDescent="0.25">
      <c r="A34" s="110" t="s">
        <v>100</v>
      </c>
      <c r="B34" s="121">
        <v>3032</v>
      </c>
      <c r="C34" s="121">
        <v>1515</v>
      </c>
      <c r="D34" s="121">
        <v>1517</v>
      </c>
      <c r="E34" s="121"/>
      <c r="F34" s="121">
        <v>831</v>
      </c>
      <c r="G34" s="121">
        <v>419</v>
      </c>
      <c r="H34" s="121">
        <v>412</v>
      </c>
      <c r="I34" s="121"/>
      <c r="J34" s="121">
        <v>682</v>
      </c>
      <c r="K34" s="121">
        <v>343</v>
      </c>
      <c r="L34" s="121">
        <v>339</v>
      </c>
      <c r="M34" s="121"/>
      <c r="N34" s="121">
        <v>488</v>
      </c>
      <c r="O34" s="121">
        <v>231</v>
      </c>
      <c r="P34" s="121">
        <v>257</v>
      </c>
      <c r="Q34" s="121"/>
      <c r="R34" s="121">
        <v>400</v>
      </c>
      <c r="S34" s="121">
        <v>204</v>
      </c>
      <c r="T34" s="121">
        <v>196</v>
      </c>
      <c r="U34" s="121"/>
      <c r="V34" s="121">
        <v>352</v>
      </c>
      <c r="W34" s="121">
        <v>184</v>
      </c>
      <c r="X34" s="121">
        <v>168</v>
      </c>
      <c r="Y34" s="121"/>
      <c r="Z34" s="121">
        <v>279</v>
      </c>
      <c r="AA34" s="121">
        <v>134</v>
      </c>
      <c r="AB34" s="121">
        <v>145</v>
      </c>
    </row>
    <row r="35" spans="1:28" ht="15" customHeight="1" x14ac:dyDescent="0.25">
      <c r="A35" s="110" t="s">
        <v>101</v>
      </c>
      <c r="B35" s="121">
        <v>1111</v>
      </c>
      <c r="C35" s="121">
        <v>559</v>
      </c>
      <c r="D35" s="121">
        <v>552</v>
      </c>
      <c r="E35" s="121"/>
      <c r="F35" s="121">
        <v>308</v>
      </c>
      <c r="G35" s="121">
        <v>161</v>
      </c>
      <c r="H35" s="121">
        <v>147</v>
      </c>
      <c r="I35" s="121"/>
      <c r="J35" s="121">
        <v>235</v>
      </c>
      <c r="K35" s="121">
        <v>123</v>
      </c>
      <c r="L35" s="121">
        <v>112</v>
      </c>
      <c r="M35" s="121"/>
      <c r="N35" s="121">
        <v>143</v>
      </c>
      <c r="O35" s="121">
        <v>67</v>
      </c>
      <c r="P35" s="121">
        <v>76</v>
      </c>
      <c r="Q35" s="121"/>
      <c r="R35" s="121">
        <v>179</v>
      </c>
      <c r="S35" s="121">
        <v>85</v>
      </c>
      <c r="T35" s="121">
        <v>94</v>
      </c>
      <c r="U35" s="121"/>
      <c r="V35" s="121">
        <v>152</v>
      </c>
      <c r="W35" s="121">
        <v>80</v>
      </c>
      <c r="X35" s="121">
        <v>72</v>
      </c>
      <c r="Y35" s="121"/>
      <c r="Z35" s="121">
        <v>94</v>
      </c>
      <c r="AA35" s="121">
        <v>43</v>
      </c>
      <c r="AB35" s="121">
        <v>51</v>
      </c>
    </row>
    <row r="36" spans="1:28" ht="15" customHeight="1" x14ac:dyDescent="0.25">
      <c r="A36" s="110" t="s">
        <v>102</v>
      </c>
      <c r="B36" s="121">
        <v>1211</v>
      </c>
      <c r="C36" s="121">
        <v>605</v>
      </c>
      <c r="D36" s="121">
        <v>606</v>
      </c>
      <c r="E36" s="121"/>
      <c r="F36" s="121">
        <v>316</v>
      </c>
      <c r="G36" s="121">
        <v>165</v>
      </c>
      <c r="H36" s="121">
        <v>151</v>
      </c>
      <c r="I36" s="121"/>
      <c r="J36" s="121">
        <v>235</v>
      </c>
      <c r="K36" s="121">
        <v>122</v>
      </c>
      <c r="L36" s="121">
        <v>113</v>
      </c>
      <c r="M36" s="121"/>
      <c r="N36" s="121">
        <v>217</v>
      </c>
      <c r="O36" s="121">
        <v>109</v>
      </c>
      <c r="P36" s="121">
        <v>108</v>
      </c>
      <c r="Q36" s="121"/>
      <c r="R36" s="121">
        <v>189</v>
      </c>
      <c r="S36" s="121">
        <v>97</v>
      </c>
      <c r="T36" s="121">
        <v>92</v>
      </c>
      <c r="U36" s="121"/>
      <c r="V36" s="121">
        <v>145</v>
      </c>
      <c r="W36" s="121">
        <v>63</v>
      </c>
      <c r="X36" s="121">
        <v>82</v>
      </c>
      <c r="Y36" s="121"/>
      <c r="Z36" s="121">
        <v>109</v>
      </c>
      <c r="AA36" s="121">
        <v>49</v>
      </c>
      <c r="AB36" s="121">
        <v>60</v>
      </c>
    </row>
    <row r="37" spans="1:28" ht="15" customHeight="1" x14ac:dyDescent="0.25">
      <c r="A37" s="110" t="s">
        <v>103</v>
      </c>
      <c r="B37" s="121">
        <v>4946</v>
      </c>
      <c r="C37" s="121">
        <v>2328</v>
      </c>
      <c r="D37" s="121">
        <v>2618</v>
      </c>
      <c r="E37" s="121"/>
      <c r="F37" s="121">
        <v>1145</v>
      </c>
      <c r="G37" s="121">
        <v>581</v>
      </c>
      <c r="H37" s="121">
        <v>564</v>
      </c>
      <c r="I37" s="121"/>
      <c r="J37" s="121">
        <v>1023</v>
      </c>
      <c r="K37" s="121">
        <v>486</v>
      </c>
      <c r="L37" s="121">
        <v>537</v>
      </c>
      <c r="M37" s="121"/>
      <c r="N37" s="121">
        <v>871</v>
      </c>
      <c r="O37" s="121">
        <v>394</v>
      </c>
      <c r="P37" s="121">
        <v>477</v>
      </c>
      <c r="Q37" s="121"/>
      <c r="R37" s="121">
        <v>812</v>
      </c>
      <c r="S37" s="121">
        <v>373</v>
      </c>
      <c r="T37" s="121">
        <v>439</v>
      </c>
      <c r="U37" s="121"/>
      <c r="V37" s="121">
        <v>584</v>
      </c>
      <c r="W37" s="121">
        <v>271</v>
      </c>
      <c r="X37" s="121">
        <v>313</v>
      </c>
      <c r="Y37" s="121"/>
      <c r="Z37" s="121">
        <v>511</v>
      </c>
      <c r="AA37" s="121">
        <v>223</v>
      </c>
      <c r="AB37" s="121">
        <v>288</v>
      </c>
    </row>
    <row r="38" spans="1:28" ht="15" customHeight="1" x14ac:dyDescent="0.25">
      <c r="A38" s="110" t="s">
        <v>104</v>
      </c>
      <c r="B38" s="121">
        <v>3262</v>
      </c>
      <c r="C38" s="121">
        <v>1673</v>
      </c>
      <c r="D38" s="121">
        <v>1589</v>
      </c>
      <c r="E38" s="121"/>
      <c r="F38" s="121">
        <v>817</v>
      </c>
      <c r="G38" s="121">
        <v>440</v>
      </c>
      <c r="H38" s="121">
        <v>377</v>
      </c>
      <c r="I38" s="121"/>
      <c r="J38" s="121">
        <v>669</v>
      </c>
      <c r="K38" s="121">
        <v>340</v>
      </c>
      <c r="L38" s="121">
        <v>329</v>
      </c>
      <c r="M38" s="121"/>
      <c r="N38" s="121">
        <v>535</v>
      </c>
      <c r="O38" s="121">
        <v>262</v>
      </c>
      <c r="P38" s="121">
        <v>273</v>
      </c>
      <c r="Q38" s="121"/>
      <c r="R38" s="121">
        <v>499</v>
      </c>
      <c r="S38" s="121">
        <v>254</v>
      </c>
      <c r="T38" s="121">
        <v>245</v>
      </c>
      <c r="U38" s="121"/>
      <c r="V38" s="121">
        <v>400</v>
      </c>
      <c r="W38" s="121">
        <v>196</v>
      </c>
      <c r="X38" s="121">
        <v>204</v>
      </c>
      <c r="Y38" s="121"/>
      <c r="Z38" s="121">
        <v>342</v>
      </c>
      <c r="AA38" s="121">
        <v>181</v>
      </c>
      <c r="AB38" s="121">
        <v>161</v>
      </c>
    </row>
    <row r="39" spans="1:28" ht="15" customHeight="1" thickBot="1" x14ac:dyDescent="0.3">
      <c r="A39" s="125" t="s">
        <v>105</v>
      </c>
      <c r="B39" s="123">
        <v>695</v>
      </c>
      <c r="C39" s="123">
        <v>309</v>
      </c>
      <c r="D39" s="123">
        <v>386</v>
      </c>
      <c r="E39" s="123"/>
      <c r="F39" s="123">
        <v>234</v>
      </c>
      <c r="G39" s="123">
        <v>96</v>
      </c>
      <c r="H39" s="123">
        <v>138</v>
      </c>
      <c r="I39" s="123"/>
      <c r="J39" s="123">
        <v>164</v>
      </c>
      <c r="K39" s="123">
        <v>78</v>
      </c>
      <c r="L39" s="123">
        <v>86</v>
      </c>
      <c r="M39" s="123"/>
      <c r="N39" s="123">
        <v>89</v>
      </c>
      <c r="O39" s="123">
        <v>35</v>
      </c>
      <c r="P39" s="123">
        <v>54</v>
      </c>
      <c r="Q39" s="123"/>
      <c r="R39" s="123">
        <v>82</v>
      </c>
      <c r="S39" s="123">
        <v>47</v>
      </c>
      <c r="T39" s="123">
        <v>35</v>
      </c>
      <c r="U39" s="123"/>
      <c r="V39" s="123">
        <v>43</v>
      </c>
      <c r="W39" s="123">
        <v>20</v>
      </c>
      <c r="X39" s="123">
        <v>23</v>
      </c>
      <c r="Y39" s="123"/>
      <c r="Z39" s="123">
        <v>83</v>
      </c>
      <c r="AA39" s="123">
        <v>33</v>
      </c>
      <c r="AB39" s="123">
        <v>50</v>
      </c>
    </row>
    <row r="40" spans="1:28" ht="15" customHeight="1" x14ac:dyDescent="0.25">
      <c r="A40" s="303" t="s">
        <v>260</v>
      </c>
      <c r="B40" s="303"/>
      <c r="C40" s="303"/>
      <c r="D40" s="303"/>
      <c r="E40" s="303"/>
      <c r="F40" s="303"/>
      <c r="G40" s="303"/>
      <c r="H40" s="303"/>
      <c r="I40" s="303"/>
      <c r="J40" s="303"/>
      <c r="K40" s="303"/>
      <c r="L40" s="303"/>
      <c r="M40" s="303"/>
      <c r="N40" s="303"/>
      <c r="O40" s="303"/>
      <c r="P40" s="303"/>
      <c r="Q40" s="303"/>
      <c r="R40" s="303"/>
      <c r="S40" s="303"/>
      <c r="T40" s="303"/>
      <c r="U40" s="303"/>
      <c r="V40" s="303"/>
      <c r="W40" s="303"/>
      <c r="X40" s="303"/>
      <c r="Y40" s="303"/>
      <c r="Z40" s="303"/>
      <c r="AA40" s="303"/>
      <c r="AB40" s="303"/>
    </row>
    <row r="41" spans="1:28" ht="15" customHeight="1" x14ac:dyDescent="0.25">
      <c r="A41" s="304" t="s">
        <v>243</v>
      </c>
      <c r="B41" s="304"/>
      <c r="C41" s="304"/>
      <c r="D41" s="304"/>
      <c r="E41" s="304"/>
      <c r="F41" s="304"/>
      <c r="G41" s="304"/>
      <c r="H41" s="304"/>
      <c r="I41" s="304"/>
      <c r="J41" s="304"/>
      <c r="K41" s="304"/>
      <c r="L41" s="304"/>
      <c r="M41" s="304"/>
      <c r="N41" s="304"/>
      <c r="O41" s="304"/>
      <c r="P41" s="304"/>
      <c r="Q41" s="304"/>
      <c r="R41" s="304"/>
      <c r="S41" s="304"/>
      <c r="T41" s="304"/>
      <c r="U41" s="304"/>
      <c r="V41" s="304"/>
      <c r="W41" s="304"/>
      <c r="X41" s="304"/>
      <c r="Y41" s="304"/>
      <c r="Z41" s="304"/>
      <c r="AA41" s="304"/>
      <c r="AB41" s="304"/>
    </row>
  </sheetData>
  <mergeCells count="17">
    <mergeCell ref="A41:AB41"/>
    <mergeCell ref="A8:A9"/>
    <mergeCell ref="B8:D8"/>
    <mergeCell ref="F8:H8"/>
    <mergeCell ref="J8:L8"/>
    <mergeCell ref="N8:P8"/>
    <mergeCell ref="AE1:AF2"/>
    <mergeCell ref="R8:T8"/>
    <mergeCell ref="V8:X8"/>
    <mergeCell ref="Z8:AB8"/>
    <mergeCell ref="A40:AB40"/>
    <mergeCell ref="A6:AB6"/>
    <mergeCell ref="A1:AB1"/>
    <mergeCell ref="A2:AB2"/>
    <mergeCell ref="A3:AB3"/>
    <mergeCell ref="A4:AB4"/>
    <mergeCell ref="A5:AB5"/>
  </mergeCells>
  <hyperlinks>
    <hyperlink ref="AE1" r:id="rId1" location="INDICE!A1"/>
  </hyperlinks>
  <printOptions horizontalCentered="1"/>
  <pageMargins left="0.59055118110236227" right="0.59055118110236227" top="0.59055118110236227" bottom="0.98425196850393704" header="0" footer="0"/>
  <pageSetup scale="76" orientation="landscape" r:id="rId2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J178"/>
  <sheetViews>
    <sheetView zoomScaleNormal="100" zoomScaleSheetLayoutView="100" workbookViewId="0">
      <selection activeCell="A136" sqref="A136:AB136"/>
    </sheetView>
  </sheetViews>
  <sheetFormatPr baseColWidth="10" defaultRowHeight="15" customHeight="1" x14ac:dyDescent="0.2"/>
  <cols>
    <col min="1" max="1" width="19.28515625" style="104" customWidth="1"/>
    <col min="2" max="4" width="7.42578125" style="104" bestFit="1" customWidth="1"/>
    <col min="5" max="5" width="1.42578125" style="104" customWidth="1"/>
    <col min="6" max="8" width="7" style="104" bestFit="1" customWidth="1"/>
    <col min="9" max="9" width="1.42578125" style="104" customWidth="1"/>
    <col min="10" max="12" width="7" style="104" bestFit="1" customWidth="1"/>
    <col min="13" max="13" width="1.42578125" style="104" customWidth="1"/>
    <col min="14" max="16" width="7" style="104" bestFit="1" customWidth="1"/>
    <col min="17" max="17" width="1.42578125" style="104" customWidth="1"/>
    <col min="18" max="20" width="7" style="104" bestFit="1" customWidth="1"/>
    <col min="21" max="21" width="1.42578125" style="104" customWidth="1"/>
    <col min="22" max="24" width="7" style="104" bestFit="1" customWidth="1"/>
    <col min="25" max="25" width="1.42578125" style="104" customWidth="1"/>
    <col min="26" max="28" width="7" style="104" bestFit="1" customWidth="1"/>
    <col min="29" max="29" width="2.140625" style="104" customWidth="1"/>
    <col min="30" max="30" width="17" style="104" customWidth="1"/>
    <col min="31" max="33" width="6.140625" style="104" customWidth="1"/>
    <col min="34" max="34" width="1.42578125" style="104" customWidth="1"/>
    <col min="35" max="37" width="6.140625" style="104" customWidth="1"/>
    <col min="38" max="38" width="1.42578125" style="104" customWidth="1"/>
    <col min="39" max="41" width="6.140625" style="104" customWidth="1"/>
    <col min="42" max="42" width="1.42578125" style="104" customWidth="1"/>
    <col min="43" max="45" width="6.140625" style="104" customWidth="1"/>
    <col min="46" max="46" width="1.42578125" style="104" customWidth="1"/>
    <col min="47" max="49" width="6.140625" style="104" customWidth="1"/>
    <col min="50" max="50" width="1.42578125" style="104" customWidth="1"/>
    <col min="51" max="53" width="6.140625" style="104" customWidth="1"/>
    <col min="54" max="54" width="1.42578125" style="104" customWidth="1"/>
    <col min="55" max="57" width="6.140625" style="104" customWidth="1"/>
    <col min="58" max="62" width="11.42578125" style="98"/>
    <col min="63" max="256" width="11.42578125" style="104"/>
    <col min="257" max="257" width="19.28515625" style="104" customWidth="1"/>
    <col min="258" max="260" width="7.42578125" style="104" bestFit="1" customWidth="1"/>
    <col min="261" max="261" width="1.42578125" style="104" customWidth="1"/>
    <col min="262" max="264" width="6.140625" style="104" customWidth="1"/>
    <col min="265" max="265" width="1.42578125" style="104" customWidth="1"/>
    <col min="266" max="268" width="6.140625" style="104" customWidth="1"/>
    <col min="269" max="269" width="1.42578125" style="104" customWidth="1"/>
    <col min="270" max="272" width="6.140625" style="104" customWidth="1"/>
    <col min="273" max="273" width="1.42578125" style="104" customWidth="1"/>
    <col min="274" max="276" width="6.140625" style="104" customWidth="1"/>
    <col min="277" max="277" width="1.42578125" style="104" customWidth="1"/>
    <col min="278" max="280" width="6.140625" style="104" customWidth="1"/>
    <col min="281" max="281" width="1.42578125" style="104" customWidth="1"/>
    <col min="282" max="284" width="6.140625" style="104" customWidth="1"/>
    <col min="285" max="285" width="2.140625" style="104" customWidth="1"/>
    <col min="286" max="286" width="17" style="104" customWidth="1"/>
    <col min="287" max="289" width="6.140625" style="104" customWidth="1"/>
    <col min="290" max="290" width="1.42578125" style="104" customWidth="1"/>
    <col min="291" max="293" width="6.140625" style="104" customWidth="1"/>
    <col min="294" max="294" width="1.42578125" style="104" customWidth="1"/>
    <col min="295" max="297" width="6.140625" style="104" customWidth="1"/>
    <col min="298" max="298" width="1.42578125" style="104" customWidth="1"/>
    <col min="299" max="301" width="6.140625" style="104" customWidth="1"/>
    <col min="302" max="302" width="1.42578125" style="104" customWidth="1"/>
    <col min="303" max="305" width="6.140625" style="104" customWidth="1"/>
    <col min="306" max="306" width="1.42578125" style="104" customWidth="1"/>
    <col min="307" max="309" width="6.140625" style="104" customWidth="1"/>
    <col min="310" max="310" width="1.42578125" style="104" customWidth="1"/>
    <col min="311" max="313" width="6.140625" style="104" customWidth="1"/>
    <col min="314" max="512" width="11.42578125" style="104"/>
    <col min="513" max="513" width="19.28515625" style="104" customWidth="1"/>
    <col min="514" max="516" width="7.42578125" style="104" bestFit="1" customWidth="1"/>
    <col min="517" max="517" width="1.42578125" style="104" customWidth="1"/>
    <col min="518" max="520" width="6.140625" style="104" customWidth="1"/>
    <col min="521" max="521" width="1.42578125" style="104" customWidth="1"/>
    <col min="522" max="524" width="6.140625" style="104" customWidth="1"/>
    <col min="525" max="525" width="1.42578125" style="104" customWidth="1"/>
    <col min="526" max="528" width="6.140625" style="104" customWidth="1"/>
    <col min="529" max="529" width="1.42578125" style="104" customWidth="1"/>
    <col min="530" max="532" width="6.140625" style="104" customWidth="1"/>
    <col min="533" max="533" width="1.42578125" style="104" customWidth="1"/>
    <col min="534" max="536" width="6.140625" style="104" customWidth="1"/>
    <col min="537" max="537" width="1.42578125" style="104" customWidth="1"/>
    <col min="538" max="540" width="6.140625" style="104" customWidth="1"/>
    <col min="541" max="541" width="2.140625" style="104" customWidth="1"/>
    <col min="542" max="542" width="17" style="104" customWidth="1"/>
    <col min="543" max="545" width="6.140625" style="104" customWidth="1"/>
    <col min="546" max="546" width="1.42578125" style="104" customWidth="1"/>
    <col min="547" max="549" width="6.140625" style="104" customWidth="1"/>
    <col min="550" max="550" width="1.42578125" style="104" customWidth="1"/>
    <col min="551" max="553" width="6.140625" style="104" customWidth="1"/>
    <col min="554" max="554" width="1.42578125" style="104" customWidth="1"/>
    <col min="555" max="557" width="6.140625" style="104" customWidth="1"/>
    <col min="558" max="558" width="1.42578125" style="104" customWidth="1"/>
    <col min="559" max="561" width="6.140625" style="104" customWidth="1"/>
    <col min="562" max="562" width="1.42578125" style="104" customWidth="1"/>
    <col min="563" max="565" width="6.140625" style="104" customWidth="1"/>
    <col min="566" max="566" width="1.42578125" style="104" customWidth="1"/>
    <col min="567" max="569" width="6.140625" style="104" customWidth="1"/>
    <col min="570" max="768" width="11.42578125" style="104"/>
    <col min="769" max="769" width="19.28515625" style="104" customWidth="1"/>
    <col min="770" max="772" width="7.42578125" style="104" bestFit="1" customWidth="1"/>
    <col min="773" max="773" width="1.42578125" style="104" customWidth="1"/>
    <col min="774" max="776" width="6.140625" style="104" customWidth="1"/>
    <col min="777" max="777" width="1.42578125" style="104" customWidth="1"/>
    <col min="778" max="780" width="6.140625" style="104" customWidth="1"/>
    <col min="781" max="781" width="1.42578125" style="104" customWidth="1"/>
    <col min="782" max="784" width="6.140625" style="104" customWidth="1"/>
    <col min="785" max="785" width="1.42578125" style="104" customWidth="1"/>
    <col min="786" max="788" width="6.140625" style="104" customWidth="1"/>
    <col min="789" max="789" width="1.42578125" style="104" customWidth="1"/>
    <col min="790" max="792" width="6.140625" style="104" customWidth="1"/>
    <col min="793" max="793" width="1.42578125" style="104" customWidth="1"/>
    <col min="794" max="796" width="6.140625" style="104" customWidth="1"/>
    <col min="797" max="797" width="2.140625" style="104" customWidth="1"/>
    <col min="798" max="798" width="17" style="104" customWidth="1"/>
    <col min="799" max="801" width="6.140625" style="104" customWidth="1"/>
    <col min="802" max="802" width="1.42578125" style="104" customWidth="1"/>
    <col min="803" max="805" width="6.140625" style="104" customWidth="1"/>
    <col min="806" max="806" width="1.42578125" style="104" customWidth="1"/>
    <col min="807" max="809" width="6.140625" style="104" customWidth="1"/>
    <col min="810" max="810" width="1.42578125" style="104" customWidth="1"/>
    <col min="811" max="813" width="6.140625" style="104" customWidth="1"/>
    <col min="814" max="814" width="1.42578125" style="104" customWidth="1"/>
    <col min="815" max="817" width="6.140625" style="104" customWidth="1"/>
    <col min="818" max="818" width="1.42578125" style="104" customWidth="1"/>
    <col min="819" max="821" width="6.140625" style="104" customWidth="1"/>
    <col min="822" max="822" width="1.42578125" style="104" customWidth="1"/>
    <col min="823" max="825" width="6.140625" style="104" customWidth="1"/>
    <col min="826" max="1024" width="11.42578125" style="104"/>
    <col min="1025" max="1025" width="19.28515625" style="104" customWidth="1"/>
    <col min="1026" max="1028" width="7.42578125" style="104" bestFit="1" customWidth="1"/>
    <col min="1029" max="1029" width="1.42578125" style="104" customWidth="1"/>
    <col min="1030" max="1032" width="6.140625" style="104" customWidth="1"/>
    <col min="1033" max="1033" width="1.42578125" style="104" customWidth="1"/>
    <col min="1034" max="1036" width="6.140625" style="104" customWidth="1"/>
    <col min="1037" max="1037" width="1.42578125" style="104" customWidth="1"/>
    <col min="1038" max="1040" width="6.140625" style="104" customWidth="1"/>
    <col min="1041" max="1041" width="1.42578125" style="104" customWidth="1"/>
    <col min="1042" max="1044" width="6.140625" style="104" customWidth="1"/>
    <col min="1045" max="1045" width="1.42578125" style="104" customWidth="1"/>
    <col min="1046" max="1048" width="6.140625" style="104" customWidth="1"/>
    <col min="1049" max="1049" width="1.42578125" style="104" customWidth="1"/>
    <col min="1050" max="1052" width="6.140625" style="104" customWidth="1"/>
    <col min="1053" max="1053" width="2.140625" style="104" customWidth="1"/>
    <col min="1054" max="1054" width="17" style="104" customWidth="1"/>
    <col min="1055" max="1057" width="6.140625" style="104" customWidth="1"/>
    <col min="1058" max="1058" width="1.42578125" style="104" customWidth="1"/>
    <col min="1059" max="1061" width="6.140625" style="104" customWidth="1"/>
    <col min="1062" max="1062" width="1.42578125" style="104" customWidth="1"/>
    <col min="1063" max="1065" width="6.140625" style="104" customWidth="1"/>
    <col min="1066" max="1066" width="1.42578125" style="104" customWidth="1"/>
    <col min="1067" max="1069" width="6.140625" style="104" customWidth="1"/>
    <col min="1070" max="1070" width="1.42578125" style="104" customWidth="1"/>
    <col min="1071" max="1073" width="6.140625" style="104" customWidth="1"/>
    <col min="1074" max="1074" width="1.42578125" style="104" customWidth="1"/>
    <col min="1075" max="1077" width="6.140625" style="104" customWidth="1"/>
    <col min="1078" max="1078" width="1.42578125" style="104" customWidth="1"/>
    <col min="1079" max="1081" width="6.140625" style="104" customWidth="1"/>
    <col min="1082" max="1280" width="11.42578125" style="104"/>
    <col min="1281" max="1281" width="19.28515625" style="104" customWidth="1"/>
    <col min="1282" max="1284" width="7.42578125" style="104" bestFit="1" customWidth="1"/>
    <col min="1285" max="1285" width="1.42578125" style="104" customWidth="1"/>
    <col min="1286" max="1288" width="6.140625" style="104" customWidth="1"/>
    <col min="1289" max="1289" width="1.42578125" style="104" customWidth="1"/>
    <col min="1290" max="1292" width="6.140625" style="104" customWidth="1"/>
    <col min="1293" max="1293" width="1.42578125" style="104" customWidth="1"/>
    <col min="1294" max="1296" width="6.140625" style="104" customWidth="1"/>
    <col min="1297" max="1297" width="1.42578125" style="104" customWidth="1"/>
    <col min="1298" max="1300" width="6.140625" style="104" customWidth="1"/>
    <col min="1301" max="1301" width="1.42578125" style="104" customWidth="1"/>
    <col min="1302" max="1304" width="6.140625" style="104" customWidth="1"/>
    <col min="1305" max="1305" width="1.42578125" style="104" customWidth="1"/>
    <col min="1306" max="1308" width="6.140625" style="104" customWidth="1"/>
    <col min="1309" max="1309" width="2.140625" style="104" customWidth="1"/>
    <col min="1310" max="1310" width="17" style="104" customWidth="1"/>
    <col min="1311" max="1313" width="6.140625" style="104" customWidth="1"/>
    <col min="1314" max="1314" width="1.42578125" style="104" customWidth="1"/>
    <col min="1315" max="1317" width="6.140625" style="104" customWidth="1"/>
    <col min="1318" max="1318" width="1.42578125" style="104" customWidth="1"/>
    <col min="1319" max="1321" width="6.140625" style="104" customWidth="1"/>
    <col min="1322" max="1322" width="1.42578125" style="104" customWidth="1"/>
    <col min="1323" max="1325" width="6.140625" style="104" customWidth="1"/>
    <col min="1326" max="1326" width="1.42578125" style="104" customWidth="1"/>
    <col min="1327" max="1329" width="6.140625" style="104" customWidth="1"/>
    <col min="1330" max="1330" width="1.42578125" style="104" customWidth="1"/>
    <col min="1331" max="1333" width="6.140625" style="104" customWidth="1"/>
    <col min="1334" max="1334" width="1.42578125" style="104" customWidth="1"/>
    <col min="1335" max="1337" width="6.140625" style="104" customWidth="1"/>
    <col min="1338" max="1536" width="11.42578125" style="104"/>
    <col min="1537" max="1537" width="19.28515625" style="104" customWidth="1"/>
    <col min="1538" max="1540" width="7.42578125" style="104" bestFit="1" customWidth="1"/>
    <col min="1541" max="1541" width="1.42578125" style="104" customWidth="1"/>
    <col min="1542" max="1544" width="6.140625" style="104" customWidth="1"/>
    <col min="1545" max="1545" width="1.42578125" style="104" customWidth="1"/>
    <col min="1546" max="1548" width="6.140625" style="104" customWidth="1"/>
    <col min="1549" max="1549" width="1.42578125" style="104" customWidth="1"/>
    <col min="1550" max="1552" width="6.140625" style="104" customWidth="1"/>
    <col min="1553" max="1553" width="1.42578125" style="104" customWidth="1"/>
    <col min="1554" max="1556" width="6.140625" style="104" customWidth="1"/>
    <col min="1557" max="1557" width="1.42578125" style="104" customWidth="1"/>
    <col min="1558" max="1560" width="6.140625" style="104" customWidth="1"/>
    <col min="1561" max="1561" width="1.42578125" style="104" customWidth="1"/>
    <col min="1562" max="1564" width="6.140625" style="104" customWidth="1"/>
    <col min="1565" max="1565" width="2.140625" style="104" customWidth="1"/>
    <col min="1566" max="1566" width="17" style="104" customWidth="1"/>
    <col min="1567" max="1569" width="6.140625" style="104" customWidth="1"/>
    <col min="1570" max="1570" width="1.42578125" style="104" customWidth="1"/>
    <col min="1571" max="1573" width="6.140625" style="104" customWidth="1"/>
    <col min="1574" max="1574" width="1.42578125" style="104" customWidth="1"/>
    <col min="1575" max="1577" width="6.140625" style="104" customWidth="1"/>
    <col min="1578" max="1578" width="1.42578125" style="104" customWidth="1"/>
    <col min="1579" max="1581" width="6.140625" style="104" customWidth="1"/>
    <col min="1582" max="1582" width="1.42578125" style="104" customWidth="1"/>
    <col min="1583" max="1585" width="6.140625" style="104" customWidth="1"/>
    <col min="1586" max="1586" width="1.42578125" style="104" customWidth="1"/>
    <col min="1587" max="1589" width="6.140625" style="104" customWidth="1"/>
    <col min="1590" max="1590" width="1.42578125" style="104" customWidth="1"/>
    <col min="1591" max="1593" width="6.140625" style="104" customWidth="1"/>
    <col min="1594" max="1792" width="11.42578125" style="104"/>
    <col min="1793" max="1793" width="19.28515625" style="104" customWidth="1"/>
    <col min="1794" max="1796" width="7.42578125" style="104" bestFit="1" customWidth="1"/>
    <col min="1797" max="1797" width="1.42578125" style="104" customWidth="1"/>
    <col min="1798" max="1800" width="6.140625" style="104" customWidth="1"/>
    <col min="1801" max="1801" width="1.42578125" style="104" customWidth="1"/>
    <col min="1802" max="1804" width="6.140625" style="104" customWidth="1"/>
    <col min="1805" max="1805" width="1.42578125" style="104" customWidth="1"/>
    <col min="1806" max="1808" width="6.140625" style="104" customWidth="1"/>
    <col min="1809" max="1809" width="1.42578125" style="104" customWidth="1"/>
    <col min="1810" max="1812" width="6.140625" style="104" customWidth="1"/>
    <col min="1813" max="1813" width="1.42578125" style="104" customWidth="1"/>
    <col min="1814" max="1816" width="6.140625" style="104" customWidth="1"/>
    <col min="1817" max="1817" width="1.42578125" style="104" customWidth="1"/>
    <col min="1818" max="1820" width="6.140625" style="104" customWidth="1"/>
    <col min="1821" max="1821" width="2.140625" style="104" customWidth="1"/>
    <col min="1822" max="1822" width="17" style="104" customWidth="1"/>
    <col min="1823" max="1825" width="6.140625" style="104" customWidth="1"/>
    <col min="1826" max="1826" width="1.42578125" style="104" customWidth="1"/>
    <col min="1827" max="1829" width="6.140625" style="104" customWidth="1"/>
    <col min="1830" max="1830" width="1.42578125" style="104" customWidth="1"/>
    <col min="1831" max="1833" width="6.140625" style="104" customWidth="1"/>
    <col min="1834" max="1834" width="1.42578125" style="104" customWidth="1"/>
    <col min="1835" max="1837" width="6.140625" style="104" customWidth="1"/>
    <col min="1838" max="1838" width="1.42578125" style="104" customWidth="1"/>
    <col min="1839" max="1841" width="6.140625" style="104" customWidth="1"/>
    <col min="1842" max="1842" width="1.42578125" style="104" customWidth="1"/>
    <col min="1843" max="1845" width="6.140625" style="104" customWidth="1"/>
    <col min="1846" max="1846" width="1.42578125" style="104" customWidth="1"/>
    <col min="1847" max="1849" width="6.140625" style="104" customWidth="1"/>
    <col min="1850" max="2048" width="11.42578125" style="104"/>
    <col min="2049" max="2049" width="19.28515625" style="104" customWidth="1"/>
    <col min="2050" max="2052" width="7.42578125" style="104" bestFit="1" customWidth="1"/>
    <col min="2053" max="2053" width="1.42578125" style="104" customWidth="1"/>
    <col min="2054" max="2056" width="6.140625" style="104" customWidth="1"/>
    <col min="2057" max="2057" width="1.42578125" style="104" customWidth="1"/>
    <col min="2058" max="2060" width="6.140625" style="104" customWidth="1"/>
    <col min="2061" max="2061" width="1.42578125" style="104" customWidth="1"/>
    <col min="2062" max="2064" width="6.140625" style="104" customWidth="1"/>
    <col min="2065" max="2065" width="1.42578125" style="104" customWidth="1"/>
    <col min="2066" max="2068" width="6.140625" style="104" customWidth="1"/>
    <col min="2069" max="2069" width="1.42578125" style="104" customWidth="1"/>
    <col min="2070" max="2072" width="6.140625" style="104" customWidth="1"/>
    <col min="2073" max="2073" width="1.42578125" style="104" customWidth="1"/>
    <col min="2074" max="2076" width="6.140625" style="104" customWidth="1"/>
    <col min="2077" max="2077" width="2.140625" style="104" customWidth="1"/>
    <col min="2078" max="2078" width="17" style="104" customWidth="1"/>
    <col min="2079" max="2081" width="6.140625" style="104" customWidth="1"/>
    <col min="2082" max="2082" width="1.42578125" style="104" customWidth="1"/>
    <col min="2083" max="2085" width="6.140625" style="104" customWidth="1"/>
    <col min="2086" max="2086" width="1.42578125" style="104" customWidth="1"/>
    <col min="2087" max="2089" width="6.140625" style="104" customWidth="1"/>
    <col min="2090" max="2090" width="1.42578125" style="104" customWidth="1"/>
    <col min="2091" max="2093" width="6.140625" style="104" customWidth="1"/>
    <col min="2094" max="2094" width="1.42578125" style="104" customWidth="1"/>
    <col min="2095" max="2097" width="6.140625" style="104" customWidth="1"/>
    <col min="2098" max="2098" width="1.42578125" style="104" customWidth="1"/>
    <col min="2099" max="2101" width="6.140625" style="104" customWidth="1"/>
    <col min="2102" max="2102" width="1.42578125" style="104" customWidth="1"/>
    <col min="2103" max="2105" width="6.140625" style="104" customWidth="1"/>
    <col min="2106" max="2304" width="11.42578125" style="104"/>
    <col min="2305" max="2305" width="19.28515625" style="104" customWidth="1"/>
    <col min="2306" max="2308" width="7.42578125" style="104" bestFit="1" customWidth="1"/>
    <col min="2309" max="2309" width="1.42578125" style="104" customWidth="1"/>
    <col min="2310" max="2312" width="6.140625" style="104" customWidth="1"/>
    <col min="2313" max="2313" width="1.42578125" style="104" customWidth="1"/>
    <col min="2314" max="2316" width="6.140625" style="104" customWidth="1"/>
    <col min="2317" max="2317" width="1.42578125" style="104" customWidth="1"/>
    <col min="2318" max="2320" width="6.140625" style="104" customWidth="1"/>
    <col min="2321" max="2321" width="1.42578125" style="104" customWidth="1"/>
    <col min="2322" max="2324" width="6.140625" style="104" customWidth="1"/>
    <col min="2325" max="2325" width="1.42578125" style="104" customWidth="1"/>
    <col min="2326" max="2328" width="6.140625" style="104" customWidth="1"/>
    <col min="2329" max="2329" width="1.42578125" style="104" customWidth="1"/>
    <col min="2330" max="2332" width="6.140625" style="104" customWidth="1"/>
    <col min="2333" max="2333" width="2.140625" style="104" customWidth="1"/>
    <col min="2334" max="2334" width="17" style="104" customWidth="1"/>
    <col min="2335" max="2337" width="6.140625" style="104" customWidth="1"/>
    <col min="2338" max="2338" width="1.42578125" style="104" customWidth="1"/>
    <col min="2339" max="2341" width="6.140625" style="104" customWidth="1"/>
    <col min="2342" max="2342" width="1.42578125" style="104" customWidth="1"/>
    <col min="2343" max="2345" width="6.140625" style="104" customWidth="1"/>
    <col min="2346" max="2346" width="1.42578125" style="104" customWidth="1"/>
    <col min="2347" max="2349" width="6.140625" style="104" customWidth="1"/>
    <col min="2350" max="2350" width="1.42578125" style="104" customWidth="1"/>
    <col min="2351" max="2353" width="6.140625" style="104" customWidth="1"/>
    <col min="2354" max="2354" width="1.42578125" style="104" customWidth="1"/>
    <col min="2355" max="2357" width="6.140625" style="104" customWidth="1"/>
    <col min="2358" max="2358" width="1.42578125" style="104" customWidth="1"/>
    <col min="2359" max="2361" width="6.140625" style="104" customWidth="1"/>
    <col min="2362" max="2560" width="11.42578125" style="104"/>
    <col min="2561" max="2561" width="19.28515625" style="104" customWidth="1"/>
    <col min="2562" max="2564" width="7.42578125" style="104" bestFit="1" customWidth="1"/>
    <col min="2565" max="2565" width="1.42578125" style="104" customWidth="1"/>
    <col min="2566" max="2568" width="6.140625" style="104" customWidth="1"/>
    <col min="2569" max="2569" width="1.42578125" style="104" customWidth="1"/>
    <col min="2570" max="2572" width="6.140625" style="104" customWidth="1"/>
    <col min="2573" max="2573" width="1.42578125" style="104" customWidth="1"/>
    <col min="2574" max="2576" width="6.140625" style="104" customWidth="1"/>
    <col min="2577" max="2577" width="1.42578125" style="104" customWidth="1"/>
    <col min="2578" max="2580" width="6.140625" style="104" customWidth="1"/>
    <col min="2581" max="2581" width="1.42578125" style="104" customWidth="1"/>
    <col min="2582" max="2584" width="6.140625" style="104" customWidth="1"/>
    <col min="2585" max="2585" width="1.42578125" style="104" customWidth="1"/>
    <col min="2586" max="2588" width="6.140625" style="104" customWidth="1"/>
    <col min="2589" max="2589" width="2.140625" style="104" customWidth="1"/>
    <col min="2590" max="2590" width="17" style="104" customWidth="1"/>
    <col min="2591" max="2593" width="6.140625" style="104" customWidth="1"/>
    <col min="2594" max="2594" width="1.42578125" style="104" customWidth="1"/>
    <col min="2595" max="2597" width="6.140625" style="104" customWidth="1"/>
    <col min="2598" max="2598" width="1.42578125" style="104" customWidth="1"/>
    <col min="2599" max="2601" width="6.140625" style="104" customWidth="1"/>
    <col min="2602" max="2602" width="1.42578125" style="104" customWidth="1"/>
    <col min="2603" max="2605" width="6.140625" style="104" customWidth="1"/>
    <col min="2606" max="2606" width="1.42578125" style="104" customWidth="1"/>
    <col min="2607" max="2609" width="6.140625" style="104" customWidth="1"/>
    <col min="2610" max="2610" width="1.42578125" style="104" customWidth="1"/>
    <col min="2611" max="2613" width="6.140625" style="104" customWidth="1"/>
    <col min="2614" max="2614" width="1.42578125" style="104" customWidth="1"/>
    <col min="2615" max="2617" width="6.140625" style="104" customWidth="1"/>
    <col min="2618" max="2816" width="11.42578125" style="104"/>
    <col min="2817" max="2817" width="19.28515625" style="104" customWidth="1"/>
    <col min="2818" max="2820" width="7.42578125" style="104" bestFit="1" customWidth="1"/>
    <col min="2821" max="2821" width="1.42578125" style="104" customWidth="1"/>
    <col min="2822" max="2824" width="6.140625" style="104" customWidth="1"/>
    <col min="2825" max="2825" width="1.42578125" style="104" customWidth="1"/>
    <col min="2826" max="2828" width="6.140625" style="104" customWidth="1"/>
    <col min="2829" max="2829" width="1.42578125" style="104" customWidth="1"/>
    <col min="2830" max="2832" width="6.140625" style="104" customWidth="1"/>
    <col min="2833" max="2833" width="1.42578125" style="104" customWidth="1"/>
    <col min="2834" max="2836" width="6.140625" style="104" customWidth="1"/>
    <col min="2837" max="2837" width="1.42578125" style="104" customWidth="1"/>
    <col min="2838" max="2840" width="6.140625" style="104" customWidth="1"/>
    <col min="2841" max="2841" width="1.42578125" style="104" customWidth="1"/>
    <col min="2842" max="2844" width="6.140625" style="104" customWidth="1"/>
    <col min="2845" max="2845" width="2.140625" style="104" customWidth="1"/>
    <col min="2846" max="2846" width="17" style="104" customWidth="1"/>
    <col min="2847" max="2849" width="6.140625" style="104" customWidth="1"/>
    <col min="2850" max="2850" width="1.42578125" style="104" customWidth="1"/>
    <col min="2851" max="2853" width="6.140625" style="104" customWidth="1"/>
    <col min="2854" max="2854" width="1.42578125" style="104" customWidth="1"/>
    <col min="2855" max="2857" width="6.140625" style="104" customWidth="1"/>
    <col min="2858" max="2858" width="1.42578125" style="104" customWidth="1"/>
    <col min="2859" max="2861" width="6.140625" style="104" customWidth="1"/>
    <col min="2862" max="2862" width="1.42578125" style="104" customWidth="1"/>
    <col min="2863" max="2865" width="6.140625" style="104" customWidth="1"/>
    <col min="2866" max="2866" width="1.42578125" style="104" customWidth="1"/>
    <col min="2867" max="2869" width="6.140625" style="104" customWidth="1"/>
    <col min="2870" max="2870" width="1.42578125" style="104" customWidth="1"/>
    <col min="2871" max="2873" width="6.140625" style="104" customWidth="1"/>
    <col min="2874" max="3072" width="11.42578125" style="104"/>
    <col min="3073" max="3073" width="19.28515625" style="104" customWidth="1"/>
    <col min="3074" max="3076" width="7.42578125" style="104" bestFit="1" customWidth="1"/>
    <col min="3077" max="3077" width="1.42578125" style="104" customWidth="1"/>
    <col min="3078" max="3080" width="6.140625" style="104" customWidth="1"/>
    <col min="3081" max="3081" width="1.42578125" style="104" customWidth="1"/>
    <col min="3082" max="3084" width="6.140625" style="104" customWidth="1"/>
    <col min="3085" max="3085" width="1.42578125" style="104" customWidth="1"/>
    <col min="3086" max="3088" width="6.140625" style="104" customWidth="1"/>
    <col min="3089" max="3089" width="1.42578125" style="104" customWidth="1"/>
    <col min="3090" max="3092" width="6.140625" style="104" customWidth="1"/>
    <col min="3093" max="3093" width="1.42578125" style="104" customWidth="1"/>
    <col min="3094" max="3096" width="6.140625" style="104" customWidth="1"/>
    <col min="3097" max="3097" width="1.42578125" style="104" customWidth="1"/>
    <col min="3098" max="3100" width="6.140625" style="104" customWidth="1"/>
    <col min="3101" max="3101" width="2.140625" style="104" customWidth="1"/>
    <col min="3102" max="3102" width="17" style="104" customWidth="1"/>
    <col min="3103" max="3105" width="6.140625" style="104" customWidth="1"/>
    <col min="3106" max="3106" width="1.42578125" style="104" customWidth="1"/>
    <col min="3107" max="3109" width="6.140625" style="104" customWidth="1"/>
    <col min="3110" max="3110" width="1.42578125" style="104" customWidth="1"/>
    <col min="3111" max="3113" width="6.140625" style="104" customWidth="1"/>
    <col min="3114" max="3114" width="1.42578125" style="104" customWidth="1"/>
    <col min="3115" max="3117" width="6.140625" style="104" customWidth="1"/>
    <col min="3118" max="3118" width="1.42578125" style="104" customWidth="1"/>
    <col min="3119" max="3121" width="6.140625" style="104" customWidth="1"/>
    <col min="3122" max="3122" width="1.42578125" style="104" customWidth="1"/>
    <col min="3123" max="3125" width="6.140625" style="104" customWidth="1"/>
    <col min="3126" max="3126" width="1.42578125" style="104" customWidth="1"/>
    <col min="3127" max="3129" width="6.140625" style="104" customWidth="1"/>
    <col min="3130" max="3328" width="11.42578125" style="104"/>
    <col min="3329" max="3329" width="19.28515625" style="104" customWidth="1"/>
    <col min="3330" max="3332" width="7.42578125" style="104" bestFit="1" customWidth="1"/>
    <col min="3333" max="3333" width="1.42578125" style="104" customWidth="1"/>
    <col min="3334" max="3336" width="6.140625" style="104" customWidth="1"/>
    <col min="3337" max="3337" width="1.42578125" style="104" customWidth="1"/>
    <col min="3338" max="3340" width="6.140625" style="104" customWidth="1"/>
    <col min="3341" max="3341" width="1.42578125" style="104" customWidth="1"/>
    <col min="3342" max="3344" width="6.140625" style="104" customWidth="1"/>
    <col min="3345" max="3345" width="1.42578125" style="104" customWidth="1"/>
    <col min="3346" max="3348" width="6.140625" style="104" customWidth="1"/>
    <col min="3349" max="3349" width="1.42578125" style="104" customWidth="1"/>
    <col min="3350" max="3352" width="6.140625" style="104" customWidth="1"/>
    <col min="3353" max="3353" width="1.42578125" style="104" customWidth="1"/>
    <col min="3354" max="3356" width="6.140625" style="104" customWidth="1"/>
    <col min="3357" max="3357" width="2.140625" style="104" customWidth="1"/>
    <col min="3358" max="3358" width="17" style="104" customWidth="1"/>
    <col min="3359" max="3361" width="6.140625" style="104" customWidth="1"/>
    <col min="3362" max="3362" width="1.42578125" style="104" customWidth="1"/>
    <col min="3363" max="3365" width="6.140625" style="104" customWidth="1"/>
    <col min="3366" max="3366" width="1.42578125" style="104" customWidth="1"/>
    <col min="3367" max="3369" width="6.140625" style="104" customWidth="1"/>
    <col min="3370" max="3370" width="1.42578125" style="104" customWidth="1"/>
    <col min="3371" max="3373" width="6.140625" style="104" customWidth="1"/>
    <col min="3374" max="3374" width="1.42578125" style="104" customWidth="1"/>
    <col min="3375" max="3377" width="6.140625" style="104" customWidth="1"/>
    <col min="3378" max="3378" width="1.42578125" style="104" customWidth="1"/>
    <col min="3379" max="3381" width="6.140625" style="104" customWidth="1"/>
    <col min="3382" max="3382" width="1.42578125" style="104" customWidth="1"/>
    <col min="3383" max="3385" width="6.140625" style="104" customWidth="1"/>
    <col min="3386" max="3584" width="11.42578125" style="104"/>
    <col min="3585" max="3585" width="19.28515625" style="104" customWidth="1"/>
    <col min="3586" max="3588" width="7.42578125" style="104" bestFit="1" customWidth="1"/>
    <col min="3589" max="3589" width="1.42578125" style="104" customWidth="1"/>
    <col min="3590" max="3592" width="6.140625" style="104" customWidth="1"/>
    <col min="3593" max="3593" width="1.42578125" style="104" customWidth="1"/>
    <col min="3594" max="3596" width="6.140625" style="104" customWidth="1"/>
    <col min="3597" max="3597" width="1.42578125" style="104" customWidth="1"/>
    <col min="3598" max="3600" width="6.140625" style="104" customWidth="1"/>
    <col min="3601" max="3601" width="1.42578125" style="104" customWidth="1"/>
    <col min="3602" max="3604" width="6.140625" style="104" customWidth="1"/>
    <col min="3605" max="3605" width="1.42578125" style="104" customWidth="1"/>
    <col min="3606" max="3608" width="6.140625" style="104" customWidth="1"/>
    <col min="3609" max="3609" width="1.42578125" style="104" customWidth="1"/>
    <col min="3610" max="3612" width="6.140625" style="104" customWidth="1"/>
    <col min="3613" max="3613" width="2.140625" style="104" customWidth="1"/>
    <col min="3614" max="3614" width="17" style="104" customWidth="1"/>
    <col min="3615" max="3617" width="6.140625" style="104" customWidth="1"/>
    <col min="3618" max="3618" width="1.42578125" style="104" customWidth="1"/>
    <col min="3619" max="3621" width="6.140625" style="104" customWidth="1"/>
    <col min="3622" max="3622" width="1.42578125" style="104" customWidth="1"/>
    <col min="3623" max="3625" width="6.140625" style="104" customWidth="1"/>
    <col min="3626" max="3626" width="1.42578125" style="104" customWidth="1"/>
    <col min="3627" max="3629" width="6.140625" style="104" customWidth="1"/>
    <col min="3630" max="3630" width="1.42578125" style="104" customWidth="1"/>
    <col min="3631" max="3633" width="6.140625" style="104" customWidth="1"/>
    <col min="3634" max="3634" width="1.42578125" style="104" customWidth="1"/>
    <col min="3635" max="3637" width="6.140625" style="104" customWidth="1"/>
    <col min="3638" max="3638" width="1.42578125" style="104" customWidth="1"/>
    <col min="3639" max="3641" width="6.140625" style="104" customWidth="1"/>
    <col min="3642" max="3840" width="11.42578125" style="104"/>
    <col min="3841" max="3841" width="19.28515625" style="104" customWidth="1"/>
    <col min="3842" max="3844" width="7.42578125" style="104" bestFit="1" customWidth="1"/>
    <col min="3845" max="3845" width="1.42578125" style="104" customWidth="1"/>
    <col min="3846" max="3848" width="6.140625" style="104" customWidth="1"/>
    <col min="3849" max="3849" width="1.42578125" style="104" customWidth="1"/>
    <col min="3850" max="3852" width="6.140625" style="104" customWidth="1"/>
    <col min="3853" max="3853" width="1.42578125" style="104" customWidth="1"/>
    <col min="3854" max="3856" width="6.140625" style="104" customWidth="1"/>
    <col min="3857" max="3857" width="1.42578125" style="104" customWidth="1"/>
    <col min="3858" max="3860" width="6.140625" style="104" customWidth="1"/>
    <col min="3861" max="3861" width="1.42578125" style="104" customWidth="1"/>
    <col min="3862" max="3864" width="6.140625" style="104" customWidth="1"/>
    <col min="3865" max="3865" width="1.42578125" style="104" customWidth="1"/>
    <col min="3866" max="3868" width="6.140625" style="104" customWidth="1"/>
    <col min="3869" max="3869" width="2.140625" style="104" customWidth="1"/>
    <col min="3870" max="3870" width="17" style="104" customWidth="1"/>
    <col min="3871" max="3873" width="6.140625" style="104" customWidth="1"/>
    <col min="3874" max="3874" width="1.42578125" style="104" customWidth="1"/>
    <col min="3875" max="3877" width="6.140625" style="104" customWidth="1"/>
    <col min="3878" max="3878" width="1.42578125" style="104" customWidth="1"/>
    <col min="3879" max="3881" width="6.140625" style="104" customWidth="1"/>
    <col min="3882" max="3882" width="1.42578125" style="104" customWidth="1"/>
    <col min="3883" max="3885" width="6.140625" style="104" customWidth="1"/>
    <col min="3886" max="3886" width="1.42578125" style="104" customWidth="1"/>
    <col min="3887" max="3889" width="6.140625" style="104" customWidth="1"/>
    <col min="3890" max="3890" width="1.42578125" style="104" customWidth="1"/>
    <col min="3891" max="3893" width="6.140625" style="104" customWidth="1"/>
    <col min="3894" max="3894" width="1.42578125" style="104" customWidth="1"/>
    <col min="3895" max="3897" width="6.140625" style="104" customWidth="1"/>
    <col min="3898" max="4096" width="11.42578125" style="104"/>
    <col min="4097" max="4097" width="19.28515625" style="104" customWidth="1"/>
    <col min="4098" max="4100" width="7.42578125" style="104" bestFit="1" customWidth="1"/>
    <col min="4101" max="4101" width="1.42578125" style="104" customWidth="1"/>
    <col min="4102" max="4104" width="6.140625" style="104" customWidth="1"/>
    <col min="4105" max="4105" width="1.42578125" style="104" customWidth="1"/>
    <col min="4106" max="4108" width="6.140625" style="104" customWidth="1"/>
    <col min="4109" max="4109" width="1.42578125" style="104" customWidth="1"/>
    <col min="4110" max="4112" width="6.140625" style="104" customWidth="1"/>
    <col min="4113" max="4113" width="1.42578125" style="104" customWidth="1"/>
    <col min="4114" max="4116" width="6.140625" style="104" customWidth="1"/>
    <col min="4117" max="4117" width="1.42578125" style="104" customWidth="1"/>
    <col min="4118" max="4120" width="6.140625" style="104" customWidth="1"/>
    <col min="4121" max="4121" width="1.42578125" style="104" customWidth="1"/>
    <col min="4122" max="4124" width="6.140625" style="104" customWidth="1"/>
    <col min="4125" max="4125" width="2.140625" style="104" customWidth="1"/>
    <col min="4126" max="4126" width="17" style="104" customWidth="1"/>
    <col min="4127" max="4129" width="6.140625" style="104" customWidth="1"/>
    <col min="4130" max="4130" width="1.42578125" style="104" customWidth="1"/>
    <col min="4131" max="4133" width="6.140625" style="104" customWidth="1"/>
    <col min="4134" max="4134" width="1.42578125" style="104" customWidth="1"/>
    <col min="4135" max="4137" width="6.140625" style="104" customWidth="1"/>
    <col min="4138" max="4138" width="1.42578125" style="104" customWidth="1"/>
    <col min="4139" max="4141" width="6.140625" style="104" customWidth="1"/>
    <col min="4142" max="4142" width="1.42578125" style="104" customWidth="1"/>
    <col min="4143" max="4145" width="6.140625" style="104" customWidth="1"/>
    <col min="4146" max="4146" width="1.42578125" style="104" customWidth="1"/>
    <col min="4147" max="4149" width="6.140625" style="104" customWidth="1"/>
    <col min="4150" max="4150" width="1.42578125" style="104" customWidth="1"/>
    <col min="4151" max="4153" width="6.140625" style="104" customWidth="1"/>
    <col min="4154" max="4352" width="11.42578125" style="104"/>
    <col min="4353" max="4353" width="19.28515625" style="104" customWidth="1"/>
    <col min="4354" max="4356" width="7.42578125" style="104" bestFit="1" customWidth="1"/>
    <col min="4357" max="4357" width="1.42578125" style="104" customWidth="1"/>
    <col min="4358" max="4360" width="6.140625" style="104" customWidth="1"/>
    <col min="4361" max="4361" width="1.42578125" style="104" customWidth="1"/>
    <col min="4362" max="4364" width="6.140625" style="104" customWidth="1"/>
    <col min="4365" max="4365" width="1.42578125" style="104" customWidth="1"/>
    <col min="4366" max="4368" width="6.140625" style="104" customWidth="1"/>
    <col min="4369" max="4369" width="1.42578125" style="104" customWidth="1"/>
    <col min="4370" max="4372" width="6.140625" style="104" customWidth="1"/>
    <col min="4373" max="4373" width="1.42578125" style="104" customWidth="1"/>
    <col min="4374" max="4376" width="6.140625" style="104" customWidth="1"/>
    <col min="4377" max="4377" width="1.42578125" style="104" customWidth="1"/>
    <col min="4378" max="4380" width="6.140625" style="104" customWidth="1"/>
    <col min="4381" max="4381" width="2.140625" style="104" customWidth="1"/>
    <col min="4382" max="4382" width="17" style="104" customWidth="1"/>
    <col min="4383" max="4385" width="6.140625" style="104" customWidth="1"/>
    <col min="4386" max="4386" width="1.42578125" style="104" customWidth="1"/>
    <col min="4387" max="4389" width="6.140625" style="104" customWidth="1"/>
    <col min="4390" max="4390" width="1.42578125" style="104" customWidth="1"/>
    <col min="4391" max="4393" width="6.140625" style="104" customWidth="1"/>
    <col min="4394" max="4394" width="1.42578125" style="104" customWidth="1"/>
    <col min="4395" max="4397" width="6.140625" style="104" customWidth="1"/>
    <col min="4398" max="4398" width="1.42578125" style="104" customWidth="1"/>
    <col min="4399" max="4401" width="6.140625" style="104" customWidth="1"/>
    <col min="4402" max="4402" width="1.42578125" style="104" customWidth="1"/>
    <col min="4403" max="4405" width="6.140625" style="104" customWidth="1"/>
    <col min="4406" max="4406" width="1.42578125" style="104" customWidth="1"/>
    <col min="4407" max="4409" width="6.140625" style="104" customWidth="1"/>
    <col min="4410" max="4608" width="11.42578125" style="104"/>
    <col min="4609" max="4609" width="19.28515625" style="104" customWidth="1"/>
    <col min="4610" max="4612" width="7.42578125" style="104" bestFit="1" customWidth="1"/>
    <col min="4613" max="4613" width="1.42578125" style="104" customWidth="1"/>
    <col min="4614" max="4616" width="6.140625" style="104" customWidth="1"/>
    <col min="4617" max="4617" width="1.42578125" style="104" customWidth="1"/>
    <col min="4618" max="4620" width="6.140625" style="104" customWidth="1"/>
    <col min="4621" max="4621" width="1.42578125" style="104" customWidth="1"/>
    <col min="4622" max="4624" width="6.140625" style="104" customWidth="1"/>
    <col min="4625" max="4625" width="1.42578125" style="104" customWidth="1"/>
    <col min="4626" max="4628" width="6.140625" style="104" customWidth="1"/>
    <col min="4629" max="4629" width="1.42578125" style="104" customWidth="1"/>
    <col min="4630" max="4632" width="6.140625" style="104" customWidth="1"/>
    <col min="4633" max="4633" width="1.42578125" style="104" customWidth="1"/>
    <col min="4634" max="4636" width="6.140625" style="104" customWidth="1"/>
    <col min="4637" max="4637" width="2.140625" style="104" customWidth="1"/>
    <col min="4638" max="4638" width="17" style="104" customWidth="1"/>
    <col min="4639" max="4641" width="6.140625" style="104" customWidth="1"/>
    <col min="4642" max="4642" width="1.42578125" style="104" customWidth="1"/>
    <col min="4643" max="4645" width="6.140625" style="104" customWidth="1"/>
    <col min="4646" max="4646" width="1.42578125" style="104" customWidth="1"/>
    <col min="4647" max="4649" width="6.140625" style="104" customWidth="1"/>
    <col min="4650" max="4650" width="1.42578125" style="104" customWidth="1"/>
    <col min="4651" max="4653" width="6.140625" style="104" customWidth="1"/>
    <col min="4654" max="4654" width="1.42578125" style="104" customWidth="1"/>
    <col min="4655" max="4657" width="6.140625" style="104" customWidth="1"/>
    <col min="4658" max="4658" width="1.42578125" style="104" customWidth="1"/>
    <col min="4659" max="4661" width="6.140625" style="104" customWidth="1"/>
    <col min="4662" max="4662" width="1.42578125" style="104" customWidth="1"/>
    <col min="4663" max="4665" width="6.140625" style="104" customWidth="1"/>
    <col min="4666" max="4864" width="11.42578125" style="104"/>
    <col min="4865" max="4865" width="19.28515625" style="104" customWidth="1"/>
    <col min="4866" max="4868" width="7.42578125" style="104" bestFit="1" customWidth="1"/>
    <col min="4869" max="4869" width="1.42578125" style="104" customWidth="1"/>
    <col min="4870" max="4872" width="6.140625" style="104" customWidth="1"/>
    <col min="4873" max="4873" width="1.42578125" style="104" customWidth="1"/>
    <col min="4874" max="4876" width="6.140625" style="104" customWidth="1"/>
    <col min="4877" max="4877" width="1.42578125" style="104" customWidth="1"/>
    <col min="4878" max="4880" width="6.140625" style="104" customWidth="1"/>
    <col min="4881" max="4881" width="1.42578125" style="104" customWidth="1"/>
    <col min="4882" max="4884" width="6.140625" style="104" customWidth="1"/>
    <col min="4885" max="4885" width="1.42578125" style="104" customWidth="1"/>
    <col min="4886" max="4888" width="6.140625" style="104" customWidth="1"/>
    <col min="4889" max="4889" width="1.42578125" style="104" customWidth="1"/>
    <col min="4890" max="4892" width="6.140625" style="104" customWidth="1"/>
    <col min="4893" max="4893" width="2.140625" style="104" customWidth="1"/>
    <col min="4894" max="4894" width="17" style="104" customWidth="1"/>
    <col min="4895" max="4897" width="6.140625" style="104" customWidth="1"/>
    <col min="4898" max="4898" width="1.42578125" style="104" customWidth="1"/>
    <col min="4899" max="4901" width="6.140625" style="104" customWidth="1"/>
    <col min="4902" max="4902" width="1.42578125" style="104" customWidth="1"/>
    <col min="4903" max="4905" width="6.140625" style="104" customWidth="1"/>
    <col min="4906" max="4906" width="1.42578125" style="104" customWidth="1"/>
    <col min="4907" max="4909" width="6.140625" style="104" customWidth="1"/>
    <col min="4910" max="4910" width="1.42578125" style="104" customWidth="1"/>
    <col min="4911" max="4913" width="6.140625" style="104" customWidth="1"/>
    <col min="4914" max="4914" width="1.42578125" style="104" customWidth="1"/>
    <col min="4915" max="4917" width="6.140625" style="104" customWidth="1"/>
    <col min="4918" max="4918" width="1.42578125" style="104" customWidth="1"/>
    <col min="4919" max="4921" width="6.140625" style="104" customWidth="1"/>
    <col min="4922" max="5120" width="11.42578125" style="104"/>
    <col min="5121" max="5121" width="19.28515625" style="104" customWidth="1"/>
    <col min="5122" max="5124" width="7.42578125" style="104" bestFit="1" customWidth="1"/>
    <col min="5125" max="5125" width="1.42578125" style="104" customWidth="1"/>
    <col min="5126" max="5128" width="6.140625" style="104" customWidth="1"/>
    <col min="5129" max="5129" width="1.42578125" style="104" customWidth="1"/>
    <col min="5130" max="5132" width="6.140625" style="104" customWidth="1"/>
    <col min="5133" max="5133" width="1.42578125" style="104" customWidth="1"/>
    <col min="5134" max="5136" width="6.140625" style="104" customWidth="1"/>
    <col min="5137" max="5137" width="1.42578125" style="104" customWidth="1"/>
    <col min="5138" max="5140" width="6.140625" style="104" customWidth="1"/>
    <col min="5141" max="5141" width="1.42578125" style="104" customWidth="1"/>
    <col min="5142" max="5144" width="6.140625" style="104" customWidth="1"/>
    <col min="5145" max="5145" width="1.42578125" style="104" customWidth="1"/>
    <col min="5146" max="5148" width="6.140625" style="104" customWidth="1"/>
    <col min="5149" max="5149" width="2.140625" style="104" customWidth="1"/>
    <col min="5150" max="5150" width="17" style="104" customWidth="1"/>
    <col min="5151" max="5153" width="6.140625" style="104" customWidth="1"/>
    <col min="5154" max="5154" width="1.42578125" style="104" customWidth="1"/>
    <col min="5155" max="5157" width="6.140625" style="104" customWidth="1"/>
    <col min="5158" max="5158" width="1.42578125" style="104" customWidth="1"/>
    <col min="5159" max="5161" width="6.140625" style="104" customWidth="1"/>
    <col min="5162" max="5162" width="1.42578125" style="104" customWidth="1"/>
    <col min="5163" max="5165" width="6.140625" style="104" customWidth="1"/>
    <col min="5166" max="5166" width="1.42578125" style="104" customWidth="1"/>
    <col min="5167" max="5169" width="6.140625" style="104" customWidth="1"/>
    <col min="5170" max="5170" width="1.42578125" style="104" customWidth="1"/>
    <col min="5171" max="5173" width="6.140625" style="104" customWidth="1"/>
    <col min="5174" max="5174" width="1.42578125" style="104" customWidth="1"/>
    <col min="5175" max="5177" width="6.140625" style="104" customWidth="1"/>
    <col min="5178" max="5376" width="11.42578125" style="104"/>
    <col min="5377" max="5377" width="19.28515625" style="104" customWidth="1"/>
    <col min="5378" max="5380" width="7.42578125" style="104" bestFit="1" customWidth="1"/>
    <col min="5381" max="5381" width="1.42578125" style="104" customWidth="1"/>
    <col min="5382" max="5384" width="6.140625" style="104" customWidth="1"/>
    <col min="5385" max="5385" width="1.42578125" style="104" customWidth="1"/>
    <col min="5386" max="5388" width="6.140625" style="104" customWidth="1"/>
    <col min="5389" max="5389" width="1.42578125" style="104" customWidth="1"/>
    <col min="5390" max="5392" width="6.140625" style="104" customWidth="1"/>
    <col min="5393" max="5393" width="1.42578125" style="104" customWidth="1"/>
    <col min="5394" max="5396" width="6.140625" style="104" customWidth="1"/>
    <col min="5397" max="5397" width="1.42578125" style="104" customWidth="1"/>
    <col min="5398" max="5400" width="6.140625" style="104" customWidth="1"/>
    <col min="5401" max="5401" width="1.42578125" style="104" customWidth="1"/>
    <col min="5402" max="5404" width="6.140625" style="104" customWidth="1"/>
    <col min="5405" max="5405" width="2.140625" style="104" customWidth="1"/>
    <col min="5406" max="5406" width="17" style="104" customWidth="1"/>
    <col min="5407" max="5409" width="6.140625" style="104" customWidth="1"/>
    <col min="5410" max="5410" width="1.42578125" style="104" customWidth="1"/>
    <col min="5411" max="5413" width="6.140625" style="104" customWidth="1"/>
    <col min="5414" max="5414" width="1.42578125" style="104" customWidth="1"/>
    <col min="5415" max="5417" width="6.140625" style="104" customWidth="1"/>
    <col min="5418" max="5418" width="1.42578125" style="104" customWidth="1"/>
    <col min="5419" max="5421" width="6.140625" style="104" customWidth="1"/>
    <col min="5422" max="5422" width="1.42578125" style="104" customWidth="1"/>
    <col min="5423" max="5425" width="6.140625" style="104" customWidth="1"/>
    <col min="5426" max="5426" width="1.42578125" style="104" customWidth="1"/>
    <col min="5427" max="5429" width="6.140625" style="104" customWidth="1"/>
    <col min="5430" max="5430" width="1.42578125" style="104" customWidth="1"/>
    <col min="5431" max="5433" width="6.140625" style="104" customWidth="1"/>
    <col min="5434" max="5632" width="11.42578125" style="104"/>
    <col min="5633" max="5633" width="19.28515625" style="104" customWidth="1"/>
    <col min="5634" max="5636" width="7.42578125" style="104" bestFit="1" customWidth="1"/>
    <col min="5637" max="5637" width="1.42578125" style="104" customWidth="1"/>
    <col min="5638" max="5640" width="6.140625" style="104" customWidth="1"/>
    <col min="5641" max="5641" width="1.42578125" style="104" customWidth="1"/>
    <col min="5642" max="5644" width="6.140625" style="104" customWidth="1"/>
    <col min="5645" max="5645" width="1.42578125" style="104" customWidth="1"/>
    <col min="5646" max="5648" width="6.140625" style="104" customWidth="1"/>
    <col min="5649" max="5649" width="1.42578125" style="104" customWidth="1"/>
    <col min="5650" max="5652" width="6.140625" style="104" customWidth="1"/>
    <col min="5653" max="5653" width="1.42578125" style="104" customWidth="1"/>
    <col min="5654" max="5656" width="6.140625" style="104" customWidth="1"/>
    <col min="5657" max="5657" width="1.42578125" style="104" customWidth="1"/>
    <col min="5658" max="5660" width="6.140625" style="104" customWidth="1"/>
    <col min="5661" max="5661" width="2.140625" style="104" customWidth="1"/>
    <col min="5662" max="5662" width="17" style="104" customWidth="1"/>
    <col min="5663" max="5665" width="6.140625" style="104" customWidth="1"/>
    <col min="5666" max="5666" width="1.42578125" style="104" customWidth="1"/>
    <col min="5667" max="5669" width="6.140625" style="104" customWidth="1"/>
    <col min="5670" max="5670" width="1.42578125" style="104" customWidth="1"/>
    <col min="5671" max="5673" width="6.140625" style="104" customWidth="1"/>
    <col min="5674" max="5674" width="1.42578125" style="104" customWidth="1"/>
    <col min="5675" max="5677" width="6.140625" style="104" customWidth="1"/>
    <col min="5678" max="5678" width="1.42578125" style="104" customWidth="1"/>
    <col min="5679" max="5681" width="6.140625" style="104" customWidth="1"/>
    <col min="5682" max="5682" width="1.42578125" style="104" customWidth="1"/>
    <col min="5683" max="5685" width="6.140625" style="104" customWidth="1"/>
    <col min="5686" max="5686" width="1.42578125" style="104" customWidth="1"/>
    <col min="5687" max="5689" width="6.140625" style="104" customWidth="1"/>
    <col min="5690" max="5888" width="11.42578125" style="104"/>
    <col min="5889" max="5889" width="19.28515625" style="104" customWidth="1"/>
    <col min="5890" max="5892" width="7.42578125" style="104" bestFit="1" customWidth="1"/>
    <col min="5893" max="5893" width="1.42578125" style="104" customWidth="1"/>
    <col min="5894" max="5896" width="6.140625" style="104" customWidth="1"/>
    <col min="5897" max="5897" width="1.42578125" style="104" customWidth="1"/>
    <col min="5898" max="5900" width="6.140625" style="104" customWidth="1"/>
    <col min="5901" max="5901" width="1.42578125" style="104" customWidth="1"/>
    <col min="5902" max="5904" width="6.140625" style="104" customWidth="1"/>
    <col min="5905" max="5905" width="1.42578125" style="104" customWidth="1"/>
    <col min="5906" max="5908" width="6.140625" style="104" customWidth="1"/>
    <col min="5909" max="5909" width="1.42578125" style="104" customWidth="1"/>
    <col min="5910" max="5912" width="6.140625" style="104" customWidth="1"/>
    <col min="5913" max="5913" width="1.42578125" style="104" customWidth="1"/>
    <col min="5914" max="5916" width="6.140625" style="104" customWidth="1"/>
    <col min="5917" max="5917" width="2.140625" style="104" customWidth="1"/>
    <col min="5918" max="5918" width="17" style="104" customWidth="1"/>
    <col min="5919" max="5921" width="6.140625" style="104" customWidth="1"/>
    <col min="5922" max="5922" width="1.42578125" style="104" customWidth="1"/>
    <col min="5923" max="5925" width="6.140625" style="104" customWidth="1"/>
    <col min="5926" max="5926" width="1.42578125" style="104" customWidth="1"/>
    <col min="5927" max="5929" width="6.140625" style="104" customWidth="1"/>
    <col min="5930" max="5930" width="1.42578125" style="104" customWidth="1"/>
    <col min="5931" max="5933" width="6.140625" style="104" customWidth="1"/>
    <col min="5934" max="5934" width="1.42578125" style="104" customWidth="1"/>
    <col min="5935" max="5937" width="6.140625" style="104" customWidth="1"/>
    <col min="5938" max="5938" width="1.42578125" style="104" customWidth="1"/>
    <col min="5939" max="5941" width="6.140625" style="104" customWidth="1"/>
    <col min="5942" max="5942" width="1.42578125" style="104" customWidth="1"/>
    <col min="5943" max="5945" width="6.140625" style="104" customWidth="1"/>
    <col min="5946" max="6144" width="11.42578125" style="104"/>
    <col min="6145" max="6145" width="19.28515625" style="104" customWidth="1"/>
    <col min="6146" max="6148" width="7.42578125" style="104" bestFit="1" customWidth="1"/>
    <col min="6149" max="6149" width="1.42578125" style="104" customWidth="1"/>
    <col min="6150" max="6152" width="6.140625" style="104" customWidth="1"/>
    <col min="6153" max="6153" width="1.42578125" style="104" customWidth="1"/>
    <col min="6154" max="6156" width="6.140625" style="104" customWidth="1"/>
    <col min="6157" max="6157" width="1.42578125" style="104" customWidth="1"/>
    <col min="6158" max="6160" width="6.140625" style="104" customWidth="1"/>
    <col min="6161" max="6161" width="1.42578125" style="104" customWidth="1"/>
    <col min="6162" max="6164" width="6.140625" style="104" customWidth="1"/>
    <col min="6165" max="6165" width="1.42578125" style="104" customWidth="1"/>
    <col min="6166" max="6168" width="6.140625" style="104" customWidth="1"/>
    <col min="6169" max="6169" width="1.42578125" style="104" customWidth="1"/>
    <col min="6170" max="6172" width="6.140625" style="104" customWidth="1"/>
    <col min="6173" max="6173" width="2.140625" style="104" customWidth="1"/>
    <col min="6174" max="6174" width="17" style="104" customWidth="1"/>
    <col min="6175" max="6177" width="6.140625" style="104" customWidth="1"/>
    <col min="6178" max="6178" width="1.42578125" style="104" customWidth="1"/>
    <col min="6179" max="6181" width="6.140625" style="104" customWidth="1"/>
    <col min="6182" max="6182" width="1.42578125" style="104" customWidth="1"/>
    <col min="6183" max="6185" width="6.140625" style="104" customWidth="1"/>
    <col min="6186" max="6186" width="1.42578125" style="104" customWidth="1"/>
    <col min="6187" max="6189" width="6.140625" style="104" customWidth="1"/>
    <col min="6190" max="6190" width="1.42578125" style="104" customWidth="1"/>
    <col min="6191" max="6193" width="6.140625" style="104" customWidth="1"/>
    <col min="6194" max="6194" width="1.42578125" style="104" customWidth="1"/>
    <col min="6195" max="6197" width="6.140625" style="104" customWidth="1"/>
    <col min="6198" max="6198" width="1.42578125" style="104" customWidth="1"/>
    <col min="6199" max="6201" width="6.140625" style="104" customWidth="1"/>
    <col min="6202" max="6400" width="11.42578125" style="104"/>
    <col min="6401" max="6401" width="19.28515625" style="104" customWidth="1"/>
    <col min="6402" max="6404" width="7.42578125" style="104" bestFit="1" customWidth="1"/>
    <col min="6405" max="6405" width="1.42578125" style="104" customWidth="1"/>
    <col min="6406" max="6408" width="6.140625" style="104" customWidth="1"/>
    <col min="6409" max="6409" width="1.42578125" style="104" customWidth="1"/>
    <col min="6410" max="6412" width="6.140625" style="104" customWidth="1"/>
    <col min="6413" max="6413" width="1.42578125" style="104" customWidth="1"/>
    <col min="6414" max="6416" width="6.140625" style="104" customWidth="1"/>
    <col min="6417" max="6417" width="1.42578125" style="104" customWidth="1"/>
    <col min="6418" max="6420" width="6.140625" style="104" customWidth="1"/>
    <col min="6421" max="6421" width="1.42578125" style="104" customWidth="1"/>
    <col min="6422" max="6424" width="6.140625" style="104" customWidth="1"/>
    <col min="6425" max="6425" width="1.42578125" style="104" customWidth="1"/>
    <col min="6426" max="6428" width="6.140625" style="104" customWidth="1"/>
    <col min="6429" max="6429" width="2.140625" style="104" customWidth="1"/>
    <col min="6430" max="6430" width="17" style="104" customWidth="1"/>
    <col min="6431" max="6433" width="6.140625" style="104" customWidth="1"/>
    <col min="6434" max="6434" width="1.42578125" style="104" customWidth="1"/>
    <col min="6435" max="6437" width="6.140625" style="104" customWidth="1"/>
    <col min="6438" max="6438" width="1.42578125" style="104" customWidth="1"/>
    <col min="6439" max="6441" width="6.140625" style="104" customWidth="1"/>
    <col min="6442" max="6442" width="1.42578125" style="104" customWidth="1"/>
    <col min="6443" max="6445" width="6.140625" style="104" customWidth="1"/>
    <col min="6446" max="6446" width="1.42578125" style="104" customWidth="1"/>
    <col min="6447" max="6449" width="6.140625" style="104" customWidth="1"/>
    <col min="6450" max="6450" width="1.42578125" style="104" customWidth="1"/>
    <col min="6451" max="6453" width="6.140625" style="104" customWidth="1"/>
    <col min="6454" max="6454" width="1.42578125" style="104" customWidth="1"/>
    <col min="6455" max="6457" width="6.140625" style="104" customWidth="1"/>
    <col min="6458" max="6656" width="11.42578125" style="104"/>
    <col min="6657" max="6657" width="19.28515625" style="104" customWidth="1"/>
    <col min="6658" max="6660" width="7.42578125" style="104" bestFit="1" customWidth="1"/>
    <col min="6661" max="6661" width="1.42578125" style="104" customWidth="1"/>
    <col min="6662" max="6664" width="6.140625" style="104" customWidth="1"/>
    <col min="6665" max="6665" width="1.42578125" style="104" customWidth="1"/>
    <col min="6666" max="6668" width="6.140625" style="104" customWidth="1"/>
    <col min="6669" max="6669" width="1.42578125" style="104" customWidth="1"/>
    <col min="6670" max="6672" width="6.140625" style="104" customWidth="1"/>
    <col min="6673" max="6673" width="1.42578125" style="104" customWidth="1"/>
    <col min="6674" max="6676" width="6.140625" style="104" customWidth="1"/>
    <col min="6677" max="6677" width="1.42578125" style="104" customWidth="1"/>
    <col min="6678" max="6680" width="6.140625" style="104" customWidth="1"/>
    <col min="6681" max="6681" width="1.42578125" style="104" customWidth="1"/>
    <col min="6682" max="6684" width="6.140625" style="104" customWidth="1"/>
    <col min="6685" max="6685" width="2.140625" style="104" customWidth="1"/>
    <col min="6686" max="6686" width="17" style="104" customWidth="1"/>
    <col min="6687" max="6689" width="6.140625" style="104" customWidth="1"/>
    <col min="6690" max="6690" width="1.42578125" style="104" customWidth="1"/>
    <col min="6691" max="6693" width="6.140625" style="104" customWidth="1"/>
    <col min="6694" max="6694" width="1.42578125" style="104" customWidth="1"/>
    <col min="6695" max="6697" width="6.140625" style="104" customWidth="1"/>
    <col min="6698" max="6698" width="1.42578125" style="104" customWidth="1"/>
    <col min="6699" max="6701" width="6.140625" style="104" customWidth="1"/>
    <col min="6702" max="6702" width="1.42578125" style="104" customWidth="1"/>
    <col min="6703" max="6705" width="6.140625" style="104" customWidth="1"/>
    <col min="6706" max="6706" width="1.42578125" style="104" customWidth="1"/>
    <col min="6707" max="6709" width="6.140625" style="104" customWidth="1"/>
    <col min="6710" max="6710" width="1.42578125" style="104" customWidth="1"/>
    <col min="6711" max="6713" width="6.140625" style="104" customWidth="1"/>
    <col min="6714" max="6912" width="11.42578125" style="104"/>
    <col min="6913" max="6913" width="19.28515625" style="104" customWidth="1"/>
    <col min="6914" max="6916" width="7.42578125" style="104" bestFit="1" customWidth="1"/>
    <col min="6917" max="6917" width="1.42578125" style="104" customWidth="1"/>
    <col min="6918" max="6920" width="6.140625" style="104" customWidth="1"/>
    <col min="6921" max="6921" width="1.42578125" style="104" customWidth="1"/>
    <col min="6922" max="6924" width="6.140625" style="104" customWidth="1"/>
    <col min="6925" max="6925" width="1.42578125" style="104" customWidth="1"/>
    <col min="6926" max="6928" width="6.140625" style="104" customWidth="1"/>
    <col min="6929" max="6929" width="1.42578125" style="104" customWidth="1"/>
    <col min="6930" max="6932" width="6.140625" style="104" customWidth="1"/>
    <col min="6933" max="6933" width="1.42578125" style="104" customWidth="1"/>
    <col min="6934" max="6936" width="6.140625" style="104" customWidth="1"/>
    <col min="6937" max="6937" width="1.42578125" style="104" customWidth="1"/>
    <col min="6938" max="6940" width="6.140625" style="104" customWidth="1"/>
    <col min="6941" max="6941" width="2.140625" style="104" customWidth="1"/>
    <col min="6942" max="6942" width="17" style="104" customWidth="1"/>
    <col min="6943" max="6945" width="6.140625" style="104" customWidth="1"/>
    <col min="6946" max="6946" width="1.42578125" style="104" customWidth="1"/>
    <col min="6947" max="6949" width="6.140625" style="104" customWidth="1"/>
    <col min="6950" max="6950" width="1.42578125" style="104" customWidth="1"/>
    <col min="6951" max="6953" width="6.140625" style="104" customWidth="1"/>
    <col min="6954" max="6954" width="1.42578125" style="104" customWidth="1"/>
    <col min="6955" max="6957" width="6.140625" style="104" customWidth="1"/>
    <col min="6958" max="6958" width="1.42578125" style="104" customWidth="1"/>
    <col min="6959" max="6961" width="6.140625" style="104" customWidth="1"/>
    <col min="6962" max="6962" width="1.42578125" style="104" customWidth="1"/>
    <col min="6963" max="6965" width="6.140625" style="104" customWidth="1"/>
    <col min="6966" max="6966" width="1.42578125" style="104" customWidth="1"/>
    <col min="6967" max="6969" width="6.140625" style="104" customWidth="1"/>
    <col min="6970" max="7168" width="11.42578125" style="104"/>
    <col min="7169" max="7169" width="19.28515625" style="104" customWidth="1"/>
    <col min="7170" max="7172" width="7.42578125" style="104" bestFit="1" customWidth="1"/>
    <col min="7173" max="7173" width="1.42578125" style="104" customWidth="1"/>
    <col min="7174" max="7176" width="6.140625" style="104" customWidth="1"/>
    <col min="7177" max="7177" width="1.42578125" style="104" customWidth="1"/>
    <col min="7178" max="7180" width="6.140625" style="104" customWidth="1"/>
    <col min="7181" max="7181" width="1.42578125" style="104" customWidth="1"/>
    <col min="7182" max="7184" width="6.140625" style="104" customWidth="1"/>
    <col min="7185" max="7185" width="1.42578125" style="104" customWidth="1"/>
    <col min="7186" max="7188" width="6.140625" style="104" customWidth="1"/>
    <col min="7189" max="7189" width="1.42578125" style="104" customWidth="1"/>
    <col min="7190" max="7192" width="6.140625" style="104" customWidth="1"/>
    <col min="7193" max="7193" width="1.42578125" style="104" customWidth="1"/>
    <col min="7194" max="7196" width="6.140625" style="104" customWidth="1"/>
    <col min="7197" max="7197" width="2.140625" style="104" customWidth="1"/>
    <col min="7198" max="7198" width="17" style="104" customWidth="1"/>
    <col min="7199" max="7201" width="6.140625" style="104" customWidth="1"/>
    <col min="7202" max="7202" width="1.42578125" style="104" customWidth="1"/>
    <col min="7203" max="7205" width="6.140625" style="104" customWidth="1"/>
    <col min="7206" max="7206" width="1.42578125" style="104" customWidth="1"/>
    <col min="7207" max="7209" width="6.140625" style="104" customWidth="1"/>
    <col min="7210" max="7210" width="1.42578125" style="104" customWidth="1"/>
    <col min="7211" max="7213" width="6.140625" style="104" customWidth="1"/>
    <col min="7214" max="7214" width="1.42578125" style="104" customWidth="1"/>
    <col min="7215" max="7217" width="6.140625" style="104" customWidth="1"/>
    <col min="7218" max="7218" width="1.42578125" style="104" customWidth="1"/>
    <col min="7219" max="7221" width="6.140625" style="104" customWidth="1"/>
    <col min="7222" max="7222" width="1.42578125" style="104" customWidth="1"/>
    <col min="7223" max="7225" width="6.140625" style="104" customWidth="1"/>
    <col min="7226" max="7424" width="11.42578125" style="104"/>
    <col min="7425" max="7425" width="19.28515625" style="104" customWidth="1"/>
    <col min="7426" max="7428" width="7.42578125" style="104" bestFit="1" customWidth="1"/>
    <col min="7429" max="7429" width="1.42578125" style="104" customWidth="1"/>
    <col min="7430" max="7432" width="6.140625" style="104" customWidth="1"/>
    <col min="7433" max="7433" width="1.42578125" style="104" customWidth="1"/>
    <col min="7434" max="7436" width="6.140625" style="104" customWidth="1"/>
    <col min="7437" max="7437" width="1.42578125" style="104" customWidth="1"/>
    <col min="7438" max="7440" width="6.140625" style="104" customWidth="1"/>
    <col min="7441" max="7441" width="1.42578125" style="104" customWidth="1"/>
    <col min="7442" max="7444" width="6.140625" style="104" customWidth="1"/>
    <col min="7445" max="7445" width="1.42578125" style="104" customWidth="1"/>
    <col min="7446" max="7448" width="6.140625" style="104" customWidth="1"/>
    <col min="7449" max="7449" width="1.42578125" style="104" customWidth="1"/>
    <col min="7450" max="7452" width="6.140625" style="104" customWidth="1"/>
    <col min="7453" max="7453" width="2.140625" style="104" customWidth="1"/>
    <col min="7454" max="7454" width="17" style="104" customWidth="1"/>
    <col min="7455" max="7457" width="6.140625" style="104" customWidth="1"/>
    <col min="7458" max="7458" width="1.42578125" style="104" customWidth="1"/>
    <col min="7459" max="7461" width="6.140625" style="104" customWidth="1"/>
    <col min="7462" max="7462" width="1.42578125" style="104" customWidth="1"/>
    <col min="7463" max="7465" width="6.140625" style="104" customWidth="1"/>
    <col min="7466" max="7466" width="1.42578125" style="104" customWidth="1"/>
    <col min="7467" max="7469" width="6.140625" style="104" customWidth="1"/>
    <col min="7470" max="7470" width="1.42578125" style="104" customWidth="1"/>
    <col min="7471" max="7473" width="6.140625" style="104" customWidth="1"/>
    <col min="7474" max="7474" width="1.42578125" style="104" customWidth="1"/>
    <col min="7475" max="7477" width="6.140625" style="104" customWidth="1"/>
    <col min="7478" max="7478" width="1.42578125" style="104" customWidth="1"/>
    <col min="7479" max="7481" width="6.140625" style="104" customWidth="1"/>
    <col min="7482" max="7680" width="11.42578125" style="104"/>
    <col min="7681" max="7681" width="19.28515625" style="104" customWidth="1"/>
    <col min="7682" max="7684" width="7.42578125" style="104" bestFit="1" customWidth="1"/>
    <col min="7685" max="7685" width="1.42578125" style="104" customWidth="1"/>
    <col min="7686" max="7688" width="6.140625" style="104" customWidth="1"/>
    <col min="7689" max="7689" width="1.42578125" style="104" customWidth="1"/>
    <col min="7690" max="7692" width="6.140625" style="104" customWidth="1"/>
    <col min="7693" max="7693" width="1.42578125" style="104" customWidth="1"/>
    <col min="7694" max="7696" width="6.140625" style="104" customWidth="1"/>
    <col min="7697" max="7697" width="1.42578125" style="104" customWidth="1"/>
    <col min="7698" max="7700" width="6.140625" style="104" customWidth="1"/>
    <col min="7701" max="7701" width="1.42578125" style="104" customWidth="1"/>
    <col min="7702" max="7704" width="6.140625" style="104" customWidth="1"/>
    <col min="7705" max="7705" width="1.42578125" style="104" customWidth="1"/>
    <col min="7706" max="7708" width="6.140625" style="104" customWidth="1"/>
    <col min="7709" max="7709" width="2.140625" style="104" customWidth="1"/>
    <col min="7710" max="7710" width="17" style="104" customWidth="1"/>
    <col min="7711" max="7713" width="6.140625" style="104" customWidth="1"/>
    <col min="7714" max="7714" width="1.42578125" style="104" customWidth="1"/>
    <col min="7715" max="7717" width="6.140625" style="104" customWidth="1"/>
    <col min="7718" max="7718" width="1.42578125" style="104" customWidth="1"/>
    <col min="7719" max="7721" width="6.140625" style="104" customWidth="1"/>
    <col min="7722" max="7722" width="1.42578125" style="104" customWidth="1"/>
    <col min="7723" max="7725" width="6.140625" style="104" customWidth="1"/>
    <col min="7726" max="7726" width="1.42578125" style="104" customWidth="1"/>
    <col min="7727" max="7729" width="6.140625" style="104" customWidth="1"/>
    <col min="7730" max="7730" width="1.42578125" style="104" customWidth="1"/>
    <col min="7731" max="7733" width="6.140625" style="104" customWidth="1"/>
    <col min="7734" max="7734" width="1.42578125" style="104" customWidth="1"/>
    <col min="7735" max="7737" width="6.140625" style="104" customWidth="1"/>
    <col min="7738" max="7936" width="11.42578125" style="104"/>
    <col min="7937" max="7937" width="19.28515625" style="104" customWidth="1"/>
    <col min="7938" max="7940" width="7.42578125" style="104" bestFit="1" customWidth="1"/>
    <col min="7941" max="7941" width="1.42578125" style="104" customWidth="1"/>
    <col min="7942" max="7944" width="6.140625" style="104" customWidth="1"/>
    <col min="7945" max="7945" width="1.42578125" style="104" customWidth="1"/>
    <col min="7946" max="7948" width="6.140625" style="104" customWidth="1"/>
    <col min="7949" max="7949" width="1.42578125" style="104" customWidth="1"/>
    <col min="7950" max="7952" width="6.140625" style="104" customWidth="1"/>
    <col min="7953" max="7953" width="1.42578125" style="104" customWidth="1"/>
    <col min="7954" max="7956" width="6.140625" style="104" customWidth="1"/>
    <col min="7957" max="7957" width="1.42578125" style="104" customWidth="1"/>
    <col min="7958" max="7960" width="6.140625" style="104" customWidth="1"/>
    <col min="7961" max="7961" width="1.42578125" style="104" customWidth="1"/>
    <col min="7962" max="7964" width="6.140625" style="104" customWidth="1"/>
    <col min="7965" max="7965" width="2.140625" style="104" customWidth="1"/>
    <col min="7966" max="7966" width="17" style="104" customWidth="1"/>
    <col min="7967" max="7969" width="6.140625" style="104" customWidth="1"/>
    <col min="7970" max="7970" width="1.42578125" style="104" customWidth="1"/>
    <col min="7971" max="7973" width="6.140625" style="104" customWidth="1"/>
    <col min="7974" max="7974" width="1.42578125" style="104" customWidth="1"/>
    <col min="7975" max="7977" width="6.140625" style="104" customWidth="1"/>
    <col min="7978" max="7978" width="1.42578125" style="104" customWidth="1"/>
    <col min="7979" max="7981" width="6.140625" style="104" customWidth="1"/>
    <col min="7982" max="7982" width="1.42578125" style="104" customWidth="1"/>
    <col min="7983" max="7985" width="6.140625" style="104" customWidth="1"/>
    <col min="7986" max="7986" width="1.42578125" style="104" customWidth="1"/>
    <col min="7987" max="7989" width="6.140625" style="104" customWidth="1"/>
    <col min="7990" max="7990" width="1.42578125" style="104" customWidth="1"/>
    <col min="7991" max="7993" width="6.140625" style="104" customWidth="1"/>
    <col min="7994" max="8192" width="11.42578125" style="104"/>
    <col min="8193" max="8193" width="19.28515625" style="104" customWidth="1"/>
    <col min="8194" max="8196" width="7.42578125" style="104" bestFit="1" customWidth="1"/>
    <col min="8197" max="8197" width="1.42578125" style="104" customWidth="1"/>
    <col min="8198" max="8200" width="6.140625" style="104" customWidth="1"/>
    <col min="8201" max="8201" width="1.42578125" style="104" customWidth="1"/>
    <col min="8202" max="8204" width="6.140625" style="104" customWidth="1"/>
    <col min="8205" max="8205" width="1.42578125" style="104" customWidth="1"/>
    <col min="8206" max="8208" width="6.140625" style="104" customWidth="1"/>
    <col min="8209" max="8209" width="1.42578125" style="104" customWidth="1"/>
    <col min="8210" max="8212" width="6.140625" style="104" customWidth="1"/>
    <col min="8213" max="8213" width="1.42578125" style="104" customWidth="1"/>
    <col min="8214" max="8216" width="6.140625" style="104" customWidth="1"/>
    <col min="8217" max="8217" width="1.42578125" style="104" customWidth="1"/>
    <col min="8218" max="8220" width="6.140625" style="104" customWidth="1"/>
    <col min="8221" max="8221" width="2.140625" style="104" customWidth="1"/>
    <col min="8222" max="8222" width="17" style="104" customWidth="1"/>
    <col min="8223" max="8225" width="6.140625" style="104" customWidth="1"/>
    <col min="8226" max="8226" width="1.42578125" style="104" customWidth="1"/>
    <col min="8227" max="8229" width="6.140625" style="104" customWidth="1"/>
    <col min="8230" max="8230" width="1.42578125" style="104" customWidth="1"/>
    <col min="8231" max="8233" width="6.140625" style="104" customWidth="1"/>
    <col min="8234" max="8234" width="1.42578125" style="104" customWidth="1"/>
    <col min="8235" max="8237" width="6.140625" style="104" customWidth="1"/>
    <col min="8238" max="8238" width="1.42578125" style="104" customWidth="1"/>
    <col min="8239" max="8241" width="6.140625" style="104" customWidth="1"/>
    <col min="8242" max="8242" width="1.42578125" style="104" customWidth="1"/>
    <col min="8243" max="8245" width="6.140625" style="104" customWidth="1"/>
    <col min="8246" max="8246" width="1.42578125" style="104" customWidth="1"/>
    <col min="8247" max="8249" width="6.140625" style="104" customWidth="1"/>
    <col min="8250" max="8448" width="11.42578125" style="104"/>
    <col min="8449" max="8449" width="19.28515625" style="104" customWidth="1"/>
    <col min="8450" max="8452" width="7.42578125" style="104" bestFit="1" customWidth="1"/>
    <col min="8453" max="8453" width="1.42578125" style="104" customWidth="1"/>
    <col min="8454" max="8456" width="6.140625" style="104" customWidth="1"/>
    <col min="8457" max="8457" width="1.42578125" style="104" customWidth="1"/>
    <col min="8458" max="8460" width="6.140625" style="104" customWidth="1"/>
    <col min="8461" max="8461" width="1.42578125" style="104" customWidth="1"/>
    <col min="8462" max="8464" width="6.140625" style="104" customWidth="1"/>
    <col min="8465" max="8465" width="1.42578125" style="104" customWidth="1"/>
    <col min="8466" max="8468" width="6.140625" style="104" customWidth="1"/>
    <col min="8469" max="8469" width="1.42578125" style="104" customWidth="1"/>
    <col min="8470" max="8472" width="6.140625" style="104" customWidth="1"/>
    <col min="8473" max="8473" width="1.42578125" style="104" customWidth="1"/>
    <col min="8474" max="8476" width="6.140625" style="104" customWidth="1"/>
    <col min="8477" max="8477" width="2.140625" style="104" customWidth="1"/>
    <col min="8478" max="8478" width="17" style="104" customWidth="1"/>
    <col min="8479" max="8481" width="6.140625" style="104" customWidth="1"/>
    <col min="8482" max="8482" width="1.42578125" style="104" customWidth="1"/>
    <col min="8483" max="8485" width="6.140625" style="104" customWidth="1"/>
    <col min="8486" max="8486" width="1.42578125" style="104" customWidth="1"/>
    <col min="8487" max="8489" width="6.140625" style="104" customWidth="1"/>
    <col min="8490" max="8490" width="1.42578125" style="104" customWidth="1"/>
    <col min="8491" max="8493" width="6.140625" style="104" customWidth="1"/>
    <col min="8494" max="8494" width="1.42578125" style="104" customWidth="1"/>
    <col min="8495" max="8497" width="6.140625" style="104" customWidth="1"/>
    <col min="8498" max="8498" width="1.42578125" style="104" customWidth="1"/>
    <col min="8499" max="8501" width="6.140625" style="104" customWidth="1"/>
    <col min="8502" max="8502" width="1.42578125" style="104" customWidth="1"/>
    <col min="8503" max="8505" width="6.140625" style="104" customWidth="1"/>
    <col min="8506" max="8704" width="11.42578125" style="104"/>
    <col min="8705" max="8705" width="19.28515625" style="104" customWidth="1"/>
    <col min="8706" max="8708" width="7.42578125" style="104" bestFit="1" customWidth="1"/>
    <col min="8709" max="8709" width="1.42578125" style="104" customWidth="1"/>
    <col min="8710" max="8712" width="6.140625" style="104" customWidth="1"/>
    <col min="8713" max="8713" width="1.42578125" style="104" customWidth="1"/>
    <col min="8714" max="8716" width="6.140625" style="104" customWidth="1"/>
    <col min="8717" max="8717" width="1.42578125" style="104" customWidth="1"/>
    <col min="8718" max="8720" width="6.140625" style="104" customWidth="1"/>
    <col min="8721" max="8721" width="1.42578125" style="104" customWidth="1"/>
    <col min="8722" max="8724" width="6.140625" style="104" customWidth="1"/>
    <col min="8725" max="8725" width="1.42578125" style="104" customWidth="1"/>
    <col min="8726" max="8728" width="6.140625" style="104" customWidth="1"/>
    <col min="8729" max="8729" width="1.42578125" style="104" customWidth="1"/>
    <col min="8730" max="8732" width="6.140625" style="104" customWidth="1"/>
    <col min="8733" max="8733" width="2.140625" style="104" customWidth="1"/>
    <col min="8734" max="8734" width="17" style="104" customWidth="1"/>
    <col min="8735" max="8737" width="6.140625" style="104" customWidth="1"/>
    <col min="8738" max="8738" width="1.42578125" style="104" customWidth="1"/>
    <col min="8739" max="8741" width="6.140625" style="104" customWidth="1"/>
    <col min="8742" max="8742" width="1.42578125" style="104" customWidth="1"/>
    <col min="8743" max="8745" width="6.140625" style="104" customWidth="1"/>
    <col min="8746" max="8746" width="1.42578125" style="104" customWidth="1"/>
    <col min="8747" max="8749" width="6.140625" style="104" customWidth="1"/>
    <col min="8750" max="8750" width="1.42578125" style="104" customWidth="1"/>
    <col min="8751" max="8753" width="6.140625" style="104" customWidth="1"/>
    <col min="8754" max="8754" width="1.42578125" style="104" customWidth="1"/>
    <col min="8755" max="8757" width="6.140625" style="104" customWidth="1"/>
    <col min="8758" max="8758" width="1.42578125" style="104" customWidth="1"/>
    <col min="8759" max="8761" width="6.140625" style="104" customWidth="1"/>
    <col min="8762" max="8960" width="11.42578125" style="104"/>
    <col min="8961" max="8961" width="19.28515625" style="104" customWidth="1"/>
    <col min="8962" max="8964" width="7.42578125" style="104" bestFit="1" customWidth="1"/>
    <col min="8965" max="8965" width="1.42578125" style="104" customWidth="1"/>
    <col min="8966" max="8968" width="6.140625" style="104" customWidth="1"/>
    <col min="8969" max="8969" width="1.42578125" style="104" customWidth="1"/>
    <col min="8970" max="8972" width="6.140625" style="104" customWidth="1"/>
    <col min="8973" max="8973" width="1.42578125" style="104" customWidth="1"/>
    <col min="8974" max="8976" width="6.140625" style="104" customWidth="1"/>
    <col min="8977" max="8977" width="1.42578125" style="104" customWidth="1"/>
    <col min="8978" max="8980" width="6.140625" style="104" customWidth="1"/>
    <col min="8981" max="8981" width="1.42578125" style="104" customWidth="1"/>
    <col min="8982" max="8984" width="6.140625" style="104" customWidth="1"/>
    <col min="8985" max="8985" width="1.42578125" style="104" customWidth="1"/>
    <col min="8986" max="8988" width="6.140625" style="104" customWidth="1"/>
    <col min="8989" max="8989" width="2.140625" style="104" customWidth="1"/>
    <col min="8990" max="8990" width="17" style="104" customWidth="1"/>
    <col min="8991" max="8993" width="6.140625" style="104" customWidth="1"/>
    <col min="8994" max="8994" width="1.42578125" style="104" customWidth="1"/>
    <col min="8995" max="8997" width="6.140625" style="104" customWidth="1"/>
    <col min="8998" max="8998" width="1.42578125" style="104" customWidth="1"/>
    <col min="8999" max="9001" width="6.140625" style="104" customWidth="1"/>
    <col min="9002" max="9002" width="1.42578125" style="104" customWidth="1"/>
    <col min="9003" max="9005" width="6.140625" style="104" customWidth="1"/>
    <col min="9006" max="9006" width="1.42578125" style="104" customWidth="1"/>
    <col min="9007" max="9009" width="6.140625" style="104" customWidth="1"/>
    <col min="9010" max="9010" width="1.42578125" style="104" customWidth="1"/>
    <col min="9011" max="9013" width="6.140625" style="104" customWidth="1"/>
    <col min="9014" max="9014" width="1.42578125" style="104" customWidth="1"/>
    <col min="9015" max="9017" width="6.140625" style="104" customWidth="1"/>
    <col min="9018" max="9216" width="11.42578125" style="104"/>
    <col min="9217" max="9217" width="19.28515625" style="104" customWidth="1"/>
    <col min="9218" max="9220" width="7.42578125" style="104" bestFit="1" customWidth="1"/>
    <col min="9221" max="9221" width="1.42578125" style="104" customWidth="1"/>
    <col min="9222" max="9224" width="6.140625" style="104" customWidth="1"/>
    <col min="9225" max="9225" width="1.42578125" style="104" customWidth="1"/>
    <col min="9226" max="9228" width="6.140625" style="104" customWidth="1"/>
    <col min="9229" max="9229" width="1.42578125" style="104" customWidth="1"/>
    <col min="9230" max="9232" width="6.140625" style="104" customWidth="1"/>
    <col min="9233" max="9233" width="1.42578125" style="104" customWidth="1"/>
    <col min="9234" max="9236" width="6.140625" style="104" customWidth="1"/>
    <col min="9237" max="9237" width="1.42578125" style="104" customWidth="1"/>
    <col min="9238" max="9240" width="6.140625" style="104" customWidth="1"/>
    <col min="9241" max="9241" width="1.42578125" style="104" customWidth="1"/>
    <col min="9242" max="9244" width="6.140625" style="104" customWidth="1"/>
    <col min="9245" max="9245" width="2.140625" style="104" customWidth="1"/>
    <col min="9246" max="9246" width="17" style="104" customWidth="1"/>
    <col min="9247" max="9249" width="6.140625" style="104" customWidth="1"/>
    <col min="9250" max="9250" width="1.42578125" style="104" customWidth="1"/>
    <col min="9251" max="9253" width="6.140625" style="104" customWidth="1"/>
    <col min="9254" max="9254" width="1.42578125" style="104" customWidth="1"/>
    <col min="9255" max="9257" width="6.140625" style="104" customWidth="1"/>
    <col min="9258" max="9258" width="1.42578125" style="104" customWidth="1"/>
    <col min="9259" max="9261" width="6.140625" style="104" customWidth="1"/>
    <col min="9262" max="9262" width="1.42578125" style="104" customWidth="1"/>
    <col min="9263" max="9265" width="6.140625" style="104" customWidth="1"/>
    <col min="9266" max="9266" width="1.42578125" style="104" customWidth="1"/>
    <col min="9267" max="9269" width="6.140625" style="104" customWidth="1"/>
    <col min="9270" max="9270" width="1.42578125" style="104" customWidth="1"/>
    <col min="9271" max="9273" width="6.140625" style="104" customWidth="1"/>
    <col min="9274" max="9472" width="11.42578125" style="104"/>
    <col min="9473" max="9473" width="19.28515625" style="104" customWidth="1"/>
    <col min="9474" max="9476" width="7.42578125" style="104" bestFit="1" customWidth="1"/>
    <col min="9477" max="9477" width="1.42578125" style="104" customWidth="1"/>
    <col min="9478" max="9480" width="6.140625" style="104" customWidth="1"/>
    <col min="9481" max="9481" width="1.42578125" style="104" customWidth="1"/>
    <col min="9482" max="9484" width="6.140625" style="104" customWidth="1"/>
    <col min="9485" max="9485" width="1.42578125" style="104" customWidth="1"/>
    <col min="9486" max="9488" width="6.140625" style="104" customWidth="1"/>
    <col min="9489" max="9489" width="1.42578125" style="104" customWidth="1"/>
    <col min="9490" max="9492" width="6.140625" style="104" customWidth="1"/>
    <col min="9493" max="9493" width="1.42578125" style="104" customWidth="1"/>
    <col min="9494" max="9496" width="6.140625" style="104" customWidth="1"/>
    <col min="9497" max="9497" width="1.42578125" style="104" customWidth="1"/>
    <col min="9498" max="9500" width="6.140625" style="104" customWidth="1"/>
    <col min="9501" max="9501" width="2.140625" style="104" customWidth="1"/>
    <col min="9502" max="9502" width="17" style="104" customWidth="1"/>
    <col min="9503" max="9505" width="6.140625" style="104" customWidth="1"/>
    <col min="9506" max="9506" width="1.42578125" style="104" customWidth="1"/>
    <col min="9507" max="9509" width="6.140625" style="104" customWidth="1"/>
    <col min="9510" max="9510" width="1.42578125" style="104" customWidth="1"/>
    <col min="9511" max="9513" width="6.140625" style="104" customWidth="1"/>
    <col min="9514" max="9514" width="1.42578125" style="104" customWidth="1"/>
    <col min="9515" max="9517" width="6.140625" style="104" customWidth="1"/>
    <col min="9518" max="9518" width="1.42578125" style="104" customWidth="1"/>
    <col min="9519" max="9521" width="6.140625" style="104" customWidth="1"/>
    <col min="9522" max="9522" width="1.42578125" style="104" customWidth="1"/>
    <col min="9523" max="9525" width="6.140625" style="104" customWidth="1"/>
    <col min="9526" max="9526" width="1.42578125" style="104" customWidth="1"/>
    <col min="9527" max="9529" width="6.140625" style="104" customWidth="1"/>
    <col min="9530" max="9728" width="11.42578125" style="104"/>
    <col min="9729" max="9729" width="19.28515625" style="104" customWidth="1"/>
    <col min="9730" max="9732" width="7.42578125" style="104" bestFit="1" customWidth="1"/>
    <col min="9733" max="9733" width="1.42578125" style="104" customWidth="1"/>
    <col min="9734" max="9736" width="6.140625" style="104" customWidth="1"/>
    <col min="9737" max="9737" width="1.42578125" style="104" customWidth="1"/>
    <col min="9738" max="9740" width="6.140625" style="104" customWidth="1"/>
    <col min="9741" max="9741" width="1.42578125" style="104" customWidth="1"/>
    <col min="9742" max="9744" width="6.140625" style="104" customWidth="1"/>
    <col min="9745" max="9745" width="1.42578125" style="104" customWidth="1"/>
    <col min="9746" max="9748" width="6.140625" style="104" customWidth="1"/>
    <col min="9749" max="9749" width="1.42578125" style="104" customWidth="1"/>
    <col min="9750" max="9752" width="6.140625" style="104" customWidth="1"/>
    <col min="9753" max="9753" width="1.42578125" style="104" customWidth="1"/>
    <col min="9754" max="9756" width="6.140625" style="104" customWidth="1"/>
    <col min="9757" max="9757" width="2.140625" style="104" customWidth="1"/>
    <col min="9758" max="9758" width="17" style="104" customWidth="1"/>
    <col min="9759" max="9761" width="6.140625" style="104" customWidth="1"/>
    <col min="9762" max="9762" width="1.42578125" style="104" customWidth="1"/>
    <col min="9763" max="9765" width="6.140625" style="104" customWidth="1"/>
    <col min="9766" max="9766" width="1.42578125" style="104" customWidth="1"/>
    <col min="9767" max="9769" width="6.140625" style="104" customWidth="1"/>
    <col min="9770" max="9770" width="1.42578125" style="104" customWidth="1"/>
    <col min="9771" max="9773" width="6.140625" style="104" customWidth="1"/>
    <col min="9774" max="9774" width="1.42578125" style="104" customWidth="1"/>
    <col min="9775" max="9777" width="6.140625" style="104" customWidth="1"/>
    <col min="9778" max="9778" width="1.42578125" style="104" customWidth="1"/>
    <col min="9779" max="9781" width="6.140625" style="104" customWidth="1"/>
    <col min="9782" max="9782" width="1.42578125" style="104" customWidth="1"/>
    <col min="9783" max="9785" width="6.140625" style="104" customWidth="1"/>
    <col min="9786" max="9984" width="11.42578125" style="104"/>
    <col min="9985" max="9985" width="19.28515625" style="104" customWidth="1"/>
    <col min="9986" max="9988" width="7.42578125" style="104" bestFit="1" customWidth="1"/>
    <col min="9989" max="9989" width="1.42578125" style="104" customWidth="1"/>
    <col min="9990" max="9992" width="6.140625" style="104" customWidth="1"/>
    <col min="9993" max="9993" width="1.42578125" style="104" customWidth="1"/>
    <col min="9994" max="9996" width="6.140625" style="104" customWidth="1"/>
    <col min="9997" max="9997" width="1.42578125" style="104" customWidth="1"/>
    <col min="9998" max="10000" width="6.140625" style="104" customWidth="1"/>
    <col min="10001" max="10001" width="1.42578125" style="104" customWidth="1"/>
    <col min="10002" max="10004" width="6.140625" style="104" customWidth="1"/>
    <col min="10005" max="10005" width="1.42578125" style="104" customWidth="1"/>
    <col min="10006" max="10008" width="6.140625" style="104" customWidth="1"/>
    <col min="10009" max="10009" width="1.42578125" style="104" customWidth="1"/>
    <col min="10010" max="10012" width="6.140625" style="104" customWidth="1"/>
    <col min="10013" max="10013" width="2.140625" style="104" customWidth="1"/>
    <col min="10014" max="10014" width="17" style="104" customWidth="1"/>
    <col min="10015" max="10017" width="6.140625" style="104" customWidth="1"/>
    <col min="10018" max="10018" width="1.42578125" style="104" customWidth="1"/>
    <col min="10019" max="10021" width="6.140625" style="104" customWidth="1"/>
    <col min="10022" max="10022" width="1.42578125" style="104" customWidth="1"/>
    <col min="10023" max="10025" width="6.140625" style="104" customWidth="1"/>
    <col min="10026" max="10026" width="1.42578125" style="104" customWidth="1"/>
    <col min="10027" max="10029" width="6.140625" style="104" customWidth="1"/>
    <col min="10030" max="10030" width="1.42578125" style="104" customWidth="1"/>
    <col min="10031" max="10033" width="6.140625" style="104" customWidth="1"/>
    <col min="10034" max="10034" width="1.42578125" style="104" customWidth="1"/>
    <col min="10035" max="10037" width="6.140625" style="104" customWidth="1"/>
    <col min="10038" max="10038" width="1.42578125" style="104" customWidth="1"/>
    <col min="10039" max="10041" width="6.140625" style="104" customWidth="1"/>
    <col min="10042" max="10240" width="11.42578125" style="104"/>
    <col min="10241" max="10241" width="19.28515625" style="104" customWidth="1"/>
    <col min="10242" max="10244" width="7.42578125" style="104" bestFit="1" customWidth="1"/>
    <col min="10245" max="10245" width="1.42578125" style="104" customWidth="1"/>
    <col min="10246" max="10248" width="6.140625" style="104" customWidth="1"/>
    <col min="10249" max="10249" width="1.42578125" style="104" customWidth="1"/>
    <col min="10250" max="10252" width="6.140625" style="104" customWidth="1"/>
    <col min="10253" max="10253" width="1.42578125" style="104" customWidth="1"/>
    <col min="10254" max="10256" width="6.140625" style="104" customWidth="1"/>
    <col min="10257" max="10257" width="1.42578125" style="104" customWidth="1"/>
    <col min="10258" max="10260" width="6.140625" style="104" customWidth="1"/>
    <col min="10261" max="10261" width="1.42578125" style="104" customWidth="1"/>
    <col min="10262" max="10264" width="6.140625" style="104" customWidth="1"/>
    <col min="10265" max="10265" width="1.42578125" style="104" customWidth="1"/>
    <col min="10266" max="10268" width="6.140625" style="104" customWidth="1"/>
    <col min="10269" max="10269" width="2.140625" style="104" customWidth="1"/>
    <col min="10270" max="10270" width="17" style="104" customWidth="1"/>
    <col min="10271" max="10273" width="6.140625" style="104" customWidth="1"/>
    <col min="10274" max="10274" width="1.42578125" style="104" customWidth="1"/>
    <col min="10275" max="10277" width="6.140625" style="104" customWidth="1"/>
    <col min="10278" max="10278" width="1.42578125" style="104" customWidth="1"/>
    <col min="10279" max="10281" width="6.140625" style="104" customWidth="1"/>
    <col min="10282" max="10282" width="1.42578125" style="104" customWidth="1"/>
    <col min="10283" max="10285" width="6.140625" style="104" customWidth="1"/>
    <col min="10286" max="10286" width="1.42578125" style="104" customWidth="1"/>
    <col min="10287" max="10289" width="6.140625" style="104" customWidth="1"/>
    <col min="10290" max="10290" width="1.42578125" style="104" customWidth="1"/>
    <col min="10291" max="10293" width="6.140625" style="104" customWidth="1"/>
    <col min="10294" max="10294" width="1.42578125" style="104" customWidth="1"/>
    <col min="10295" max="10297" width="6.140625" style="104" customWidth="1"/>
    <col min="10298" max="10496" width="11.42578125" style="104"/>
    <col min="10497" max="10497" width="19.28515625" style="104" customWidth="1"/>
    <col min="10498" max="10500" width="7.42578125" style="104" bestFit="1" customWidth="1"/>
    <col min="10501" max="10501" width="1.42578125" style="104" customWidth="1"/>
    <col min="10502" max="10504" width="6.140625" style="104" customWidth="1"/>
    <col min="10505" max="10505" width="1.42578125" style="104" customWidth="1"/>
    <col min="10506" max="10508" width="6.140625" style="104" customWidth="1"/>
    <col min="10509" max="10509" width="1.42578125" style="104" customWidth="1"/>
    <col min="10510" max="10512" width="6.140625" style="104" customWidth="1"/>
    <col min="10513" max="10513" width="1.42578125" style="104" customWidth="1"/>
    <col min="10514" max="10516" width="6.140625" style="104" customWidth="1"/>
    <col min="10517" max="10517" width="1.42578125" style="104" customWidth="1"/>
    <col min="10518" max="10520" width="6.140625" style="104" customWidth="1"/>
    <col min="10521" max="10521" width="1.42578125" style="104" customWidth="1"/>
    <col min="10522" max="10524" width="6.140625" style="104" customWidth="1"/>
    <col min="10525" max="10525" width="2.140625" style="104" customWidth="1"/>
    <col min="10526" max="10526" width="17" style="104" customWidth="1"/>
    <col min="10527" max="10529" width="6.140625" style="104" customWidth="1"/>
    <col min="10530" max="10530" width="1.42578125" style="104" customWidth="1"/>
    <col min="10531" max="10533" width="6.140625" style="104" customWidth="1"/>
    <col min="10534" max="10534" width="1.42578125" style="104" customWidth="1"/>
    <col min="10535" max="10537" width="6.140625" style="104" customWidth="1"/>
    <col min="10538" max="10538" width="1.42578125" style="104" customWidth="1"/>
    <col min="10539" max="10541" width="6.140625" style="104" customWidth="1"/>
    <col min="10542" max="10542" width="1.42578125" style="104" customWidth="1"/>
    <col min="10543" max="10545" width="6.140625" style="104" customWidth="1"/>
    <col min="10546" max="10546" width="1.42578125" style="104" customWidth="1"/>
    <col min="10547" max="10549" width="6.140625" style="104" customWidth="1"/>
    <col min="10550" max="10550" width="1.42578125" style="104" customWidth="1"/>
    <col min="10551" max="10553" width="6.140625" style="104" customWidth="1"/>
    <col min="10554" max="10752" width="11.42578125" style="104"/>
    <col min="10753" max="10753" width="19.28515625" style="104" customWidth="1"/>
    <col min="10754" max="10756" width="7.42578125" style="104" bestFit="1" customWidth="1"/>
    <col min="10757" max="10757" width="1.42578125" style="104" customWidth="1"/>
    <col min="10758" max="10760" width="6.140625" style="104" customWidth="1"/>
    <col min="10761" max="10761" width="1.42578125" style="104" customWidth="1"/>
    <col min="10762" max="10764" width="6.140625" style="104" customWidth="1"/>
    <col min="10765" max="10765" width="1.42578125" style="104" customWidth="1"/>
    <col min="10766" max="10768" width="6.140625" style="104" customWidth="1"/>
    <col min="10769" max="10769" width="1.42578125" style="104" customWidth="1"/>
    <col min="10770" max="10772" width="6.140625" style="104" customWidth="1"/>
    <col min="10773" max="10773" width="1.42578125" style="104" customWidth="1"/>
    <col min="10774" max="10776" width="6.140625" style="104" customWidth="1"/>
    <col min="10777" max="10777" width="1.42578125" style="104" customWidth="1"/>
    <col min="10778" max="10780" width="6.140625" style="104" customWidth="1"/>
    <col min="10781" max="10781" width="2.140625" style="104" customWidth="1"/>
    <col min="10782" max="10782" width="17" style="104" customWidth="1"/>
    <col min="10783" max="10785" width="6.140625" style="104" customWidth="1"/>
    <col min="10786" max="10786" width="1.42578125" style="104" customWidth="1"/>
    <col min="10787" max="10789" width="6.140625" style="104" customWidth="1"/>
    <col min="10790" max="10790" width="1.42578125" style="104" customWidth="1"/>
    <col min="10791" max="10793" width="6.140625" style="104" customWidth="1"/>
    <col min="10794" max="10794" width="1.42578125" style="104" customWidth="1"/>
    <col min="10795" max="10797" width="6.140625" style="104" customWidth="1"/>
    <col min="10798" max="10798" width="1.42578125" style="104" customWidth="1"/>
    <col min="10799" max="10801" width="6.140625" style="104" customWidth="1"/>
    <col min="10802" max="10802" width="1.42578125" style="104" customWidth="1"/>
    <col min="10803" max="10805" width="6.140625" style="104" customWidth="1"/>
    <col min="10806" max="10806" width="1.42578125" style="104" customWidth="1"/>
    <col min="10807" max="10809" width="6.140625" style="104" customWidth="1"/>
    <col min="10810" max="11008" width="11.42578125" style="104"/>
    <col min="11009" max="11009" width="19.28515625" style="104" customWidth="1"/>
    <col min="11010" max="11012" width="7.42578125" style="104" bestFit="1" customWidth="1"/>
    <col min="11013" max="11013" width="1.42578125" style="104" customWidth="1"/>
    <col min="11014" max="11016" width="6.140625" style="104" customWidth="1"/>
    <col min="11017" max="11017" width="1.42578125" style="104" customWidth="1"/>
    <col min="11018" max="11020" width="6.140625" style="104" customWidth="1"/>
    <col min="11021" max="11021" width="1.42578125" style="104" customWidth="1"/>
    <col min="11022" max="11024" width="6.140625" style="104" customWidth="1"/>
    <col min="11025" max="11025" width="1.42578125" style="104" customWidth="1"/>
    <col min="11026" max="11028" width="6.140625" style="104" customWidth="1"/>
    <col min="11029" max="11029" width="1.42578125" style="104" customWidth="1"/>
    <col min="11030" max="11032" width="6.140625" style="104" customWidth="1"/>
    <col min="11033" max="11033" width="1.42578125" style="104" customWidth="1"/>
    <col min="11034" max="11036" width="6.140625" style="104" customWidth="1"/>
    <col min="11037" max="11037" width="2.140625" style="104" customWidth="1"/>
    <col min="11038" max="11038" width="17" style="104" customWidth="1"/>
    <col min="11039" max="11041" width="6.140625" style="104" customWidth="1"/>
    <col min="11042" max="11042" width="1.42578125" style="104" customWidth="1"/>
    <col min="11043" max="11045" width="6.140625" style="104" customWidth="1"/>
    <col min="11046" max="11046" width="1.42578125" style="104" customWidth="1"/>
    <col min="11047" max="11049" width="6.140625" style="104" customWidth="1"/>
    <col min="11050" max="11050" width="1.42578125" style="104" customWidth="1"/>
    <col min="11051" max="11053" width="6.140625" style="104" customWidth="1"/>
    <col min="11054" max="11054" width="1.42578125" style="104" customWidth="1"/>
    <col min="11055" max="11057" width="6.140625" style="104" customWidth="1"/>
    <col min="11058" max="11058" width="1.42578125" style="104" customWidth="1"/>
    <col min="11059" max="11061" width="6.140625" style="104" customWidth="1"/>
    <col min="11062" max="11062" width="1.42578125" style="104" customWidth="1"/>
    <col min="11063" max="11065" width="6.140625" style="104" customWidth="1"/>
    <col min="11066" max="11264" width="11.42578125" style="104"/>
    <col min="11265" max="11265" width="19.28515625" style="104" customWidth="1"/>
    <col min="11266" max="11268" width="7.42578125" style="104" bestFit="1" customWidth="1"/>
    <col min="11269" max="11269" width="1.42578125" style="104" customWidth="1"/>
    <col min="11270" max="11272" width="6.140625" style="104" customWidth="1"/>
    <col min="11273" max="11273" width="1.42578125" style="104" customWidth="1"/>
    <col min="11274" max="11276" width="6.140625" style="104" customWidth="1"/>
    <col min="11277" max="11277" width="1.42578125" style="104" customWidth="1"/>
    <col min="11278" max="11280" width="6.140625" style="104" customWidth="1"/>
    <col min="11281" max="11281" width="1.42578125" style="104" customWidth="1"/>
    <col min="11282" max="11284" width="6.140625" style="104" customWidth="1"/>
    <col min="11285" max="11285" width="1.42578125" style="104" customWidth="1"/>
    <col min="11286" max="11288" width="6.140625" style="104" customWidth="1"/>
    <col min="11289" max="11289" width="1.42578125" style="104" customWidth="1"/>
    <col min="11290" max="11292" width="6.140625" style="104" customWidth="1"/>
    <col min="11293" max="11293" width="2.140625" style="104" customWidth="1"/>
    <col min="11294" max="11294" width="17" style="104" customWidth="1"/>
    <col min="11295" max="11297" width="6.140625" style="104" customWidth="1"/>
    <col min="11298" max="11298" width="1.42578125" style="104" customWidth="1"/>
    <col min="11299" max="11301" width="6.140625" style="104" customWidth="1"/>
    <col min="11302" max="11302" width="1.42578125" style="104" customWidth="1"/>
    <col min="11303" max="11305" width="6.140625" style="104" customWidth="1"/>
    <col min="11306" max="11306" width="1.42578125" style="104" customWidth="1"/>
    <col min="11307" max="11309" width="6.140625" style="104" customWidth="1"/>
    <col min="11310" max="11310" width="1.42578125" style="104" customWidth="1"/>
    <col min="11311" max="11313" width="6.140625" style="104" customWidth="1"/>
    <col min="11314" max="11314" width="1.42578125" style="104" customWidth="1"/>
    <col min="11315" max="11317" width="6.140625" style="104" customWidth="1"/>
    <col min="11318" max="11318" width="1.42578125" style="104" customWidth="1"/>
    <col min="11319" max="11321" width="6.140625" style="104" customWidth="1"/>
    <col min="11322" max="11520" width="11.42578125" style="104"/>
    <col min="11521" max="11521" width="19.28515625" style="104" customWidth="1"/>
    <col min="11522" max="11524" width="7.42578125" style="104" bestFit="1" customWidth="1"/>
    <col min="11525" max="11525" width="1.42578125" style="104" customWidth="1"/>
    <col min="11526" max="11528" width="6.140625" style="104" customWidth="1"/>
    <col min="11529" max="11529" width="1.42578125" style="104" customWidth="1"/>
    <col min="11530" max="11532" width="6.140625" style="104" customWidth="1"/>
    <col min="11533" max="11533" width="1.42578125" style="104" customWidth="1"/>
    <col min="11534" max="11536" width="6.140625" style="104" customWidth="1"/>
    <col min="11537" max="11537" width="1.42578125" style="104" customWidth="1"/>
    <col min="11538" max="11540" width="6.140625" style="104" customWidth="1"/>
    <col min="11541" max="11541" width="1.42578125" style="104" customWidth="1"/>
    <col min="11542" max="11544" width="6.140625" style="104" customWidth="1"/>
    <col min="11545" max="11545" width="1.42578125" style="104" customWidth="1"/>
    <col min="11546" max="11548" width="6.140625" style="104" customWidth="1"/>
    <col min="11549" max="11549" width="2.140625" style="104" customWidth="1"/>
    <col min="11550" max="11550" width="17" style="104" customWidth="1"/>
    <col min="11551" max="11553" width="6.140625" style="104" customWidth="1"/>
    <col min="11554" max="11554" width="1.42578125" style="104" customWidth="1"/>
    <col min="11555" max="11557" width="6.140625" style="104" customWidth="1"/>
    <col min="11558" max="11558" width="1.42578125" style="104" customWidth="1"/>
    <col min="11559" max="11561" width="6.140625" style="104" customWidth="1"/>
    <col min="11562" max="11562" width="1.42578125" style="104" customWidth="1"/>
    <col min="11563" max="11565" width="6.140625" style="104" customWidth="1"/>
    <col min="11566" max="11566" width="1.42578125" style="104" customWidth="1"/>
    <col min="11567" max="11569" width="6.140625" style="104" customWidth="1"/>
    <col min="11570" max="11570" width="1.42578125" style="104" customWidth="1"/>
    <col min="11571" max="11573" width="6.140625" style="104" customWidth="1"/>
    <col min="11574" max="11574" width="1.42578125" style="104" customWidth="1"/>
    <col min="11575" max="11577" width="6.140625" style="104" customWidth="1"/>
    <col min="11578" max="11776" width="11.42578125" style="104"/>
    <col min="11777" max="11777" width="19.28515625" style="104" customWidth="1"/>
    <col min="11778" max="11780" width="7.42578125" style="104" bestFit="1" customWidth="1"/>
    <col min="11781" max="11781" width="1.42578125" style="104" customWidth="1"/>
    <col min="11782" max="11784" width="6.140625" style="104" customWidth="1"/>
    <col min="11785" max="11785" width="1.42578125" style="104" customWidth="1"/>
    <col min="11786" max="11788" width="6.140625" style="104" customWidth="1"/>
    <col min="11789" max="11789" width="1.42578125" style="104" customWidth="1"/>
    <col min="11790" max="11792" width="6.140625" style="104" customWidth="1"/>
    <col min="11793" max="11793" width="1.42578125" style="104" customWidth="1"/>
    <col min="11794" max="11796" width="6.140625" style="104" customWidth="1"/>
    <col min="11797" max="11797" width="1.42578125" style="104" customWidth="1"/>
    <col min="11798" max="11800" width="6.140625" style="104" customWidth="1"/>
    <col min="11801" max="11801" width="1.42578125" style="104" customWidth="1"/>
    <col min="11802" max="11804" width="6.140625" style="104" customWidth="1"/>
    <col min="11805" max="11805" width="2.140625" style="104" customWidth="1"/>
    <col min="11806" max="11806" width="17" style="104" customWidth="1"/>
    <col min="11807" max="11809" width="6.140625" style="104" customWidth="1"/>
    <col min="11810" max="11810" width="1.42578125" style="104" customWidth="1"/>
    <col min="11811" max="11813" width="6.140625" style="104" customWidth="1"/>
    <col min="11814" max="11814" width="1.42578125" style="104" customWidth="1"/>
    <col min="11815" max="11817" width="6.140625" style="104" customWidth="1"/>
    <col min="11818" max="11818" width="1.42578125" style="104" customWidth="1"/>
    <col min="11819" max="11821" width="6.140625" style="104" customWidth="1"/>
    <col min="11822" max="11822" width="1.42578125" style="104" customWidth="1"/>
    <col min="11823" max="11825" width="6.140625" style="104" customWidth="1"/>
    <col min="11826" max="11826" width="1.42578125" style="104" customWidth="1"/>
    <col min="11827" max="11829" width="6.140625" style="104" customWidth="1"/>
    <col min="11830" max="11830" width="1.42578125" style="104" customWidth="1"/>
    <col min="11831" max="11833" width="6.140625" style="104" customWidth="1"/>
    <col min="11834" max="12032" width="11.42578125" style="104"/>
    <col min="12033" max="12033" width="19.28515625" style="104" customWidth="1"/>
    <col min="12034" max="12036" width="7.42578125" style="104" bestFit="1" customWidth="1"/>
    <col min="12037" max="12037" width="1.42578125" style="104" customWidth="1"/>
    <col min="12038" max="12040" width="6.140625" style="104" customWidth="1"/>
    <col min="12041" max="12041" width="1.42578125" style="104" customWidth="1"/>
    <col min="12042" max="12044" width="6.140625" style="104" customWidth="1"/>
    <col min="12045" max="12045" width="1.42578125" style="104" customWidth="1"/>
    <col min="12046" max="12048" width="6.140625" style="104" customWidth="1"/>
    <col min="12049" max="12049" width="1.42578125" style="104" customWidth="1"/>
    <col min="12050" max="12052" width="6.140625" style="104" customWidth="1"/>
    <col min="12053" max="12053" width="1.42578125" style="104" customWidth="1"/>
    <col min="12054" max="12056" width="6.140625" style="104" customWidth="1"/>
    <col min="12057" max="12057" width="1.42578125" style="104" customWidth="1"/>
    <col min="12058" max="12060" width="6.140625" style="104" customWidth="1"/>
    <col min="12061" max="12061" width="2.140625" style="104" customWidth="1"/>
    <col min="12062" max="12062" width="17" style="104" customWidth="1"/>
    <col min="12063" max="12065" width="6.140625" style="104" customWidth="1"/>
    <col min="12066" max="12066" width="1.42578125" style="104" customWidth="1"/>
    <col min="12067" max="12069" width="6.140625" style="104" customWidth="1"/>
    <col min="12070" max="12070" width="1.42578125" style="104" customWidth="1"/>
    <col min="12071" max="12073" width="6.140625" style="104" customWidth="1"/>
    <col min="12074" max="12074" width="1.42578125" style="104" customWidth="1"/>
    <col min="12075" max="12077" width="6.140625" style="104" customWidth="1"/>
    <col min="12078" max="12078" width="1.42578125" style="104" customWidth="1"/>
    <col min="12079" max="12081" width="6.140625" style="104" customWidth="1"/>
    <col min="12082" max="12082" width="1.42578125" style="104" customWidth="1"/>
    <col min="12083" max="12085" width="6.140625" style="104" customWidth="1"/>
    <col min="12086" max="12086" width="1.42578125" style="104" customWidth="1"/>
    <col min="12087" max="12089" width="6.140625" style="104" customWidth="1"/>
    <col min="12090" max="12288" width="11.42578125" style="104"/>
    <col min="12289" max="12289" width="19.28515625" style="104" customWidth="1"/>
    <col min="12290" max="12292" width="7.42578125" style="104" bestFit="1" customWidth="1"/>
    <col min="12293" max="12293" width="1.42578125" style="104" customWidth="1"/>
    <col min="12294" max="12296" width="6.140625" style="104" customWidth="1"/>
    <col min="12297" max="12297" width="1.42578125" style="104" customWidth="1"/>
    <col min="12298" max="12300" width="6.140625" style="104" customWidth="1"/>
    <col min="12301" max="12301" width="1.42578125" style="104" customWidth="1"/>
    <col min="12302" max="12304" width="6.140625" style="104" customWidth="1"/>
    <col min="12305" max="12305" width="1.42578125" style="104" customWidth="1"/>
    <col min="12306" max="12308" width="6.140625" style="104" customWidth="1"/>
    <col min="12309" max="12309" width="1.42578125" style="104" customWidth="1"/>
    <col min="12310" max="12312" width="6.140625" style="104" customWidth="1"/>
    <col min="12313" max="12313" width="1.42578125" style="104" customWidth="1"/>
    <col min="12314" max="12316" width="6.140625" style="104" customWidth="1"/>
    <col min="12317" max="12317" width="2.140625" style="104" customWidth="1"/>
    <col min="12318" max="12318" width="17" style="104" customWidth="1"/>
    <col min="12319" max="12321" width="6.140625" style="104" customWidth="1"/>
    <col min="12322" max="12322" width="1.42578125" style="104" customWidth="1"/>
    <col min="12323" max="12325" width="6.140625" style="104" customWidth="1"/>
    <col min="12326" max="12326" width="1.42578125" style="104" customWidth="1"/>
    <col min="12327" max="12329" width="6.140625" style="104" customWidth="1"/>
    <col min="12330" max="12330" width="1.42578125" style="104" customWidth="1"/>
    <col min="12331" max="12333" width="6.140625" style="104" customWidth="1"/>
    <col min="12334" max="12334" width="1.42578125" style="104" customWidth="1"/>
    <col min="12335" max="12337" width="6.140625" style="104" customWidth="1"/>
    <col min="12338" max="12338" width="1.42578125" style="104" customWidth="1"/>
    <col min="12339" max="12341" width="6.140625" style="104" customWidth="1"/>
    <col min="12342" max="12342" width="1.42578125" style="104" customWidth="1"/>
    <col min="12343" max="12345" width="6.140625" style="104" customWidth="1"/>
    <col min="12346" max="12544" width="11.42578125" style="104"/>
    <col min="12545" max="12545" width="19.28515625" style="104" customWidth="1"/>
    <col min="12546" max="12548" width="7.42578125" style="104" bestFit="1" customWidth="1"/>
    <col min="12549" max="12549" width="1.42578125" style="104" customWidth="1"/>
    <col min="12550" max="12552" width="6.140625" style="104" customWidth="1"/>
    <col min="12553" max="12553" width="1.42578125" style="104" customWidth="1"/>
    <col min="12554" max="12556" width="6.140625" style="104" customWidth="1"/>
    <col min="12557" max="12557" width="1.42578125" style="104" customWidth="1"/>
    <col min="12558" max="12560" width="6.140625" style="104" customWidth="1"/>
    <col min="12561" max="12561" width="1.42578125" style="104" customWidth="1"/>
    <col min="12562" max="12564" width="6.140625" style="104" customWidth="1"/>
    <col min="12565" max="12565" width="1.42578125" style="104" customWidth="1"/>
    <col min="12566" max="12568" width="6.140625" style="104" customWidth="1"/>
    <col min="12569" max="12569" width="1.42578125" style="104" customWidth="1"/>
    <col min="12570" max="12572" width="6.140625" style="104" customWidth="1"/>
    <col min="12573" max="12573" width="2.140625" style="104" customWidth="1"/>
    <col min="12574" max="12574" width="17" style="104" customWidth="1"/>
    <col min="12575" max="12577" width="6.140625" style="104" customWidth="1"/>
    <col min="12578" max="12578" width="1.42578125" style="104" customWidth="1"/>
    <col min="12579" max="12581" width="6.140625" style="104" customWidth="1"/>
    <col min="12582" max="12582" width="1.42578125" style="104" customWidth="1"/>
    <col min="12583" max="12585" width="6.140625" style="104" customWidth="1"/>
    <col min="12586" max="12586" width="1.42578125" style="104" customWidth="1"/>
    <col min="12587" max="12589" width="6.140625" style="104" customWidth="1"/>
    <col min="12590" max="12590" width="1.42578125" style="104" customWidth="1"/>
    <col min="12591" max="12593" width="6.140625" style="104" customWidth="1"/>
    <col min="12594" max="12594" width="1.42578125" style="104" customWidth="1"/>
    <col min="12595" max="12597" width="6.140625" style="104" customWidth="1"/>
    <col min="12598" max="12598" width="1.42578125" style="104" customWidth="1"/>
    <col min="12599" max="12601" width="6.140625" style="104" customWidth="1"/>
    <col min="12602" max="12800" width="11.42578125" style="104"/>
    <col min="12801" max="12801" width="19.28515625" style="104" customWidth="1"/>
    <col min="12802" max="12804" width="7.42578125" style="104" bestFit="1" customWidth="1"/>
    <col min="12805" max="12805" width="1.42578125" style="104" customWidth="1"/>
    <col min="12806" max="12808" width="6.140625" style="104" customWidth="1"/>
    <col min="12809" max="12809" width="1.42578125" style="104" customWidth="1"/>
    <col min="12810" max="12812" width="6.140625" style="104" customWidth="1"/>
    <col min="12813" max="12813" width="1.42578125" style="104" customWidth="1"/>
    <col min="12814" max="12816" width="6.140625" style="104" customWidth="1"/>
    <col min="12817" max="12817" width="1.42578125" style="104" customWidth="1"/>
    <col min="12818" max="12820" width="6.140625" style="104" customWidth="1"/>
    <col min="12821" max="12821" width="1.42578125" style="104" customWidth="1"/>
    <col min="12822" max="12824" width="6.140625" style="104" customWidth="1"/>
    <col min="12825" max="12825" width="1.42578125" style="104" customWidth="1"/>
    <col min="12826" max="12828" width="6.140625" style="104" customWidth="1"/>
    <col min="12829" max="12829" width="2.140625" style="104" customWidth="1"/>
    <col min="12830" max="12830" width="17" style="104" customWidth="1"/>
    <col min="12831" max="12833" width="6.140625" style="104" customWidth="1"/>
    <col min="12834" max="12834" width="1.42578125" style="104" customWidth="1"/>
    <col min="12835" max="12837" width="6.140625" style="104" customWidth="1"/>
    <col min="12838" max="12838" width="1.42578125" style="104" customWidth="1"/>
    <col min="12839" max="12841" width="6.140625" style="104" customWidth="1"/>
    <col min="12842" max="12842" width="1.42578125" style="104" customWidth="1"/>
    <col min="12843" max="12845" width="6.140625" style="104" customWidth="1"/>
    <col min="12846" max="12846" width="1.42578125" style="104" customWidth="1"/>
    <col min="12847" max="12849" width="6.140625" style="104" customWidth="1"/>
    <col min="12850" max="12850" width="1.42578125" style="104" customWidth="1"/>
    <col min="12851" max="12853" width="6.140625" style="104" customWidth="1"/>
    <col min="12854" max="12854" width="1.42578125" style="104" customWidth="1"/>
    <col min="12855" max="12857" width="6.140625" style="104" customWidth="1"/>
    <col min="12858" max="13056" width="11.42578125" style="104"/>
    <col min="13057" max="13057" width="19.28515625" style="104" customWidth="1"/>
    <col min="13058" max="13060" width="7.42578125" style="104" bestFit="1" customWidth="1"/>
    <col min="13061" max="13061" width="1.42578125" style="104" customWidth="1"/>
    <col min="13062" max="13064" width="6.140625" style="104" customWidth="1"/>
    <col min="13065" max="13065" width="1.42578125" style="104" customWidth="1"/>
    <col min="13066" max="13068" width="6.140625" style="104" customWidth="1"/>
    <col min="13069" max="13069" width="1.42578125" style="104" customWidth="1"/>
    <col min="13070" max="13072" width="6.140625" style="104" customWidth="1"/>
    <col min="13073" max="13073" width="1.42578125" style="104" customWidth="1"/>
    <col min="13074" max="13076" width="6.140625" style="104" customWidth="1"/>
    <col min="13077" max="13077" width="1.42578125" style="104" customWidth="1"/>
    <col min="13078" max="13080" width="6.140625" style="104" customWidth="1"/>
    <col min="13081" max="13081" width="1.42578125" style="104" customWidth="1"/>
    <col min="13082" max="13084" width="6.140625" style="104" customWidth="1"/>
    <col min="13085" max="13085" width="2.140625" style="104" customWidth="1"/>
    <col min="13086" max="13086" width="17" style="104" customWidth="1"/>
    <col min="13087" max="13089" width="6.140625" style="104" customWidth="1"/>
    <col min="13090" max="13090" width="1.42578125" style="104" customWidth="1"/>
    <col min="13091" max="13093" width="6.140625" style="104" customWidth="1"/>
    <col min="13094" max="13094" width="1.42578125" style="104" customWidth="1"/>
    <col min="13095" max="13097" width="6.140625" style="104" customWidth="1"/>
    <col min="13098" max="13098" width="1.42578125" style="104" customWidth="1"/>
    <col min="13099" max="13101" width="6.140625" style="104" customWidth="1"/>
    <col min="13102" max="13102" width="1.42578125" style="104" customWidth="1"/>
    <col min="13103" max="13105" width="6.140625" style="104" customWidth="1"/>
    <col min="13106" max="13106" width="1.42578125" style="104" customWidth="1"/>
    <col min="13107" max="13109" width="6.140625" style="104" customWidth="1"/>
    <col min="13110" max="13110" width="1.42578125" style="104" customWidth="1"/>
    <col min="13111" max="13113" width="6.140625" style="104" customWidth="1"/>
    <col min="13114" max="13312" width="11.42578125" style="104"/>
    <col min="13313" max="13313" width="19.28515625" style="104" customWidth="1"/>
    <col min="13314" max="13316" width="7.42578125" style="104" bestFit="1" customWidth="1"/>
    <col min="13317" max="13317" width="1.42578125" style="104" customWidth="1"/>
    <col min="13318" max="13320" width="6.140625" style="104" customWidth="1"/>
    <col min="13321" max="13321" width="1.42578125" style="104" customWidth="1"/>
    <col min="13322" max="13324" width="6.140625" style="104" customWidth="1"/>
    <col min="13325" max="13325" width="1.42578125" style="104" customWidth="1"/>
    <col min="13326" max="13328" width="6.140625" style="104" customWidth="1"/>
    <col min="13329" max="13329" width="1.42578125" style="104" customWidth="1"/>
    <col min="13330" max="13332" width="6.140625" style="104" customWidth="1"/>
    <col min="13333" max="13333" width="1.42578125" style="104" customWidth="1"/>
    <col min="13334" max="13336" width="6.140625" style="104" customWidth="1"/>
    <col min="13337" max="13337" width="1.42578125" style="104" customWidth="1"/>
    <col min="13338" max="13340" width="6.140625" style="104" customWidth="1"/>
    <col min="13341" max="13341" width="2.140625" style="104" customWidth="1"/>
    <col min="13342" max="13342" width="17" style="104" customWidth="1"/>
    <col min="13343" max="13345" width="6.140625" style="104" customWidth="1"/>
    <col min="13346" max="13346" width="1.42578125" style="104" customWidth="1"/>
    <col min="13347" max="13349" width="6.140625" style="104" customWidth="1"/>
    <col min="13350" max="13350" width="1.42578125" style="104" customWidth="1"/>
    <col min="13351" max="13353" width="6.140625" style="104" customWidth="1"/>
    <col min="13354" max="13354" width="1.42578125" style="104" customWidth="1"/>
    <col min="13355" max="13357" width="6.140625" style="104" customWidth="1"/>
    <col min="13358" max="13358" width="1.42578125" style="104" customWidth="1"/>
    <col min="13359" max="13361" width="6.140625" style="104" customWidth="1"/>
    <col min="13362" max="13362" width="1.42578125" style="104" customWidth="1"/>
    <col min="13363" max="13365" width="6.140625" style="104" customWidth="1"/>
    <col min="13366" max="13366" width="1.42578125" style="104" customWidth="1"/>
    <col min="13367" max="13369" width="6.140625" style="104" customWidth="1"/>
    <col min="13370" max="13568" width="11.42578125" style="104"/>
    <col min="13569" max="13569" width="19.28515625" style="104" customWidth="1"/>
    <col min="13570" max="13572" width="7.42578125" style="104" bestFit="1" customWidth="1"/>
    <col min="13573" max="13573" width="1.42578125" style="104" customWidth="1"/>
    <col min="13574" max="13576" width="6.140625" style="104" customWidth="1"/>
    <col min="13577" max="13577" width="1.42578125" style="104" customWidth="1"/>
    <col min="13578" max="13580" width="6.140625" style="104" customWidth="1"/>
    <col min="13581" max="13581" width="1.42578125" style="104" customWidth="1"/>
    <col min="13582" max="13584" width="6.140625" style="104" customWidth="1"/>
    <col min="13585" max="13585" width="1.42578125" style="104" customWidth="1"/>
    <col min="13586" max="13588" width="6.140625" style="104" customWidth="1"/>
    <col min="13589" max="13589" width="1.42578125" style="104" customWidth="1"/>
    <col min="13590" max="13592" width="6.140625" style="104" customWidth="1"/>
    <col min="13593" max="13593" width="1.42578125" style="104" customWidth="1"/>
    <col min="13594" max="13596" width="6.140625" style="104" customWidth="1"/>
    <col min="13597" max="13597" width="2.140625" style="104" customWidth="1"/>
    <col min="13598" max="13598" width="17" style="104" customWidth="1"/>
    <col min="13599" max="13601" width="6.140625" style="104" customWidth="1"/>
    <col min="13602" max="13602" width="1.42578125" style="104" customWidth="1"/>
    <col min="13603" max="13605" width="6.140625" style="104" customWidth="1"/>
    <col min="13606" max="13606" width="1.42578125" style="104" customWidth="1"/>
    <col min="13607" max="13609" width="6.140625" style="104" customWidth="1"/>
    <col min="13610" max="13610" width="1.42578125" style="104" customWidth="1"/>
    <col min="13611" max="13613" width="6.140625" style="104" customWidth="1"/>
    <col min="13614" max="13614" width="1.42578125" style="104" customWidth="1"/>
    <col min="13615" max="13617" width="6.140625" style="104" customWidth="1"/>
    <col min="13618" max="13618" width="1.42578125" style="104" customWidth="1"/>
    <col min="13619" max="13621" width="6.140625" style="104" customWidth="1"/>
    <col min="13622" max="13622" width="1.42578125" style="104" customWidth="1"/>
    <col min="13623" max="13625" width="6.140625" style="104" customWidth="1"/>
    <col min="13626" max="13824" width="11.42578125" style="104"/>
    <col min="13825" max="13825" width="19.28515625" style="104" customWidth="1"/>
    <col min="13826" max="13828" width="7.42578125" style="104" bestFit="1" customWidth="1"/>
    <col min="13829" max="13829" width="1.42578125" style="104" customWidth="1"/>
    <col min="13830" max="13832" width="6.140625" style="104" customWidth="1"/>
    <col min="13833" max="13833" width="1.42578125" style="104" customWidth="1"/>
    <col min="13834" max="13836" width="6.140625" style="104" customWidth="1"/>
    <col min="13837" max="13837" width="1.42578125" style="104" customWidth="1"/>
    <col min="13838" max="13840" width="6.140625" style="104" customWidth="1"/>
    <col min="13841" max="13841" width="1.42578125" style="104" customWidth="1"/>
    <col min="13842" max="13844" width="6.140625" style="104" customWidth="1"/>
    <col min="13845" max="13845" width="1.42578125" style="104" customWidth="1"/>
    <col min="13846" max="13848" width="6.140625" style="104" customWidth="1"/>
    <col min="13849" max="13849" width="1.42578125" style="104" customWidth="1"/>
    <col min="13850" max="13852" width="6.140625" style="104" customWidth="1"/>
    <col min="13853" max="13853" width="2.140625" style="104" customWidth="1"/>
    <col min="13854" max="13854" width="17" style="104" customWidth="1"/>
    <col min="13855" max="13857" width="6.140625" style="104" customWidth="1"/>
    <col min="13858" max="13858" width="1.42578125" style="104" customWidth="1"/>
    <col min="13859" max="13861" width="6.140625" style="104" customWidth="1"/>
    <col min="13862" max="13862" width="1.42578125" style="104" customWidth="1"/>
    <col min="13863" max="13865" width="6.140625" style="104" customWidth="1"/>
    <col min="13866" max="13866" width="1.42578125" style="104" customWidth="1"/>
    <col min="13867" max="13869" width="6.140625" style="104" customWidth="1"/>
    <col min="13870" max="13870" width="1.42578125" style="104" customWidth="1"/>
    <col min="13871" max="13873" width="6.140625" style="104" customWidth="1"/>
    <col min="13874" max="13874" width="1.42578125" style="104" customWidth="1"/>
    <col min="13875" max="13877" width="6.140625" style="104" customWidth="1"/>
    <col min="13878" max="13878" width="1.42578125" style="104" customWidth="1"/>
    <col min="13879" max="13881" width="6.140625" style="104" customWidth="1"/>
    <col min="13882" max="14080" width="11.42578125" style="104"/>
    <col min="14081" max="14081" width="19.28515625" style="104" customWidth="1"/>
    <col min="14082" max="14084" width="7.42578125" style="104" bestFit="1" customWidth="1"/>
    <col min="14085" max="14085" width="1.42578125" style="104" customWidth="1"/>
    <col min="14086" max="14088" width="6.140625" style="104" customWidth="1"/>
    <col min="14089" max="14089" width="1.42578125" style="104" customWidth="1"/>
    <col min="14090" max="14092" width="6.140625" style="104" customWidth="1"/>
    <col min="14093" max="14093" width="1.42578125" style="104" customWidth="1"/>
    <col min="14094" max="14096" width="6.140625" style="104" customWidth="1"/>
    <col min="14097" max="14097" width="1.42578125" style="104" customWidth="1"/>
    <col min="14098" max="14100" width="6.140625" style="104" customWidth="1"/>
    <col min="14101" max="14101" width="1.42578125" style="104" customWidth="1"/>
    <col min="14102" max="14104" width="6.140625" style="104" customWidth="1"/>
    <col min="14105" max="14105" width="1.42578125" style="104" customWidth="1"/>
    <col min="14106" max="14108" width="6.140625" style="104" customWidth="1"/>
    <col min="14109" max="14109" width="2.140625" style="104" customWidth="1"/>
    <col min="14110" max="14110" width="17" style="104" customWidth="1"/>
    <col min="14111" max="14113" width="6.140625" style="104" customWidth="1"/>
    <col min="14114" max="14114" width="1.42578125" style="104" customWidth="1"/>
    <col min="14115" max="14117" width="6.140625" style="104" customWidth="1"/>
    <col min="14118" max="14118" width="1.42578125" style="104" customWidth="1"/>
    <col min="14119" max="14121" width="6.140625" style="104" customWidth="1"/>
    <col min="14122" max="14122" width="1.42578125" style="104" customWidth="1"/>
    <col min="14123" max="14125" width="6.140625" style="104" customWidth="1"/>
    <col min="14126" max="14126" width="1.42578125" style="104" customWidth="1"/>
    <col min="14127" max="14129" width="6.140625" style="104" customWidth="1"/>
    <col min="14130" max="14130" width="1.42578125" style="104" customWidth="1"/>
    <col min="14131" max="14133" width="6.140625" style="104" customWidth="1"/>
    <col min="14134" max="14134" width="1.42578125" style="104" customWidth="1"/>
    <col min="14135" max="14137" width="6.140625" style="104" customWidth="1"/>
    <col min="14138" max="14336" width="11.42578125" style="104"/>
    <col min="14337" max="14337" width="19.28515625" style="104" customWidth="1"/>
    <col min="14338" max="14340" width="7.42578125" style="104" bestFit="1" customWidth="1"/>
    <col min="14341" max="14341" width="1.42578125" style="104" customWidth="1"/>
    <col min="14342" max="14344" width="6.140625" style="104" customWidth="1"/>
    <col min="14345" max="14345" width="1.42578125" style="104" customWidth="1"/>
    <col min="14346" max="14348" width="6.140625" style="104" customWidth="1"/>
    <col min="14349" max="14349" width="1.42578125" style="104" customWidth="1"/>
    <col min="14350" max="14352" width="6.140625" style="104" customWidth="1"/>
    <col min="14353" max="14353" width="1.42578125" style="104" customWidth="1"/>
    <col min="14354" max="14356" width="6.140625" style="104" customWidth="1"/>
    <col min="14357" max="14357" width="1.42578125" style="104" customWidth="1"/>
    <col min="14358" max="14360" width="6.140625" style="104" customWidth="1"/>
    <col min="14361" max="14361" width="1.42578125" style="104" customWidth="1"/>
    <col min="14362" max="14364" width="6.140625" style="104" customWidth="1"/>
    <col min="14365" max="14365" width="2.140625" style="104" customWidth="1"/>
    <col min="14366" max="14366" width="17" style="104" customWidth="1"/>
    <col min="14367" max="14369" width="6.140625" style="104" customWidth="1"/>
    <col min="14370" max="14370" width="1.42578125" style="104" customWidth="1"/>
    <col min="14371" max="14373" width="6.140625" style="104" customWidth="1"/>
    <col min="14374" max="14374" width="1.42578125" style="104" customWidth="1"/>
    <col min="14375" max="14377" width="6.140625" style="104" customWidth="1"/>
    <col min="14378" max="14378" width="1.42578125" style="104" customWidth="1"/>
    <col min="14379" max="14381" width="6.140625" style="104" customWidth="1"/>
    <col min="14382" max="14382" width="1.42578125" style="104" customWidth="1"/>
    <col min="14383" max="14385" width="6.140625" style="104" customWidth="1"/>
    <col min="14386" max="14386" width="1.42578125" style="104" customWidth="1"/>
    <col min="14387" max="14389" width="6.140625" style="104" customWidth="1"/>
    <col min="14390" max="14390" width="1.42578125" style="104" customWidth="1"/>
    <col min="14391" max="14393" width="6.140625" style="104" customWidth="1"/>
    <col min="14394" max="14592" width="11.42578125" style="104"/>
    <col min="14593" max="14593" width="19.28515625" style="104" customWidth="1"/>
    <col min="14594" max="14596" width="7.42578125" style="104" bestFit="1" customWidth="1"/>
    <col min="14597" max="14597" width="1.42578125" style="104" customWidth="1"/>
    <col min="14598" max="14600" width="6.140625" style="104" customWidth="1"/>
    <col min="14601" max="14601" width="1.42578125" style="104" customWidth="1"/>
    <col min="14602" max="14604" width="6.140625" style="104" customWidth="1"/>
    <col min="14605" max="14605" width="1.42578125" style="104" customWidth="1"/>
    <col min="14606" max="14608" width="6.140625" style="104" customWidth="1"/>
    <col min="14609" max="14609" width="1.42578125" style="104" customWidth="1"/>
    <col min="14610" max="14612" width="6.140625" style="104" customWidth="1"/>
    <col min="14613" max="14613" width="1.42578125" style="104" customWidth="1"/>
    <col min="14614" max="14616" width="6.140625" style="104" customWidth="1"/>
    <col min="14617" max="14617" width="1.42578125" style="104" customWidth="1"/>
    <col min="14618" max="14620" width="6.140625" style="104" customWidth="1"/>
    <col min="14621" max="14621" width="2.140625" style="104" customWidth="1"/>
    <col min="14622" max="14622" width="17" style="104" customWidth="1"/>
    <col min="14623" max="14625" width="6.140625" style="104" customWidth="1"/>
    <col min="14626" max="14626" width="1.42578125" style="104" customWidth="1"/>
    <col min="14627" max="14629" width="6.140625" style="104" customWidth="1"/>
    <col min="14630" max="14630" width="1.42578125" style="104" customWidth="1"/>
    <col min="14631" max="14633" width="6.140625" style="104" customWidth="1"/>
    <col min="14634" max="14634" width="1.42578125" style="104" customWidth="1"/>
    <col min="14635" max="14637" width="6.140625" style="104" customWidth="1"/>
    <col min="14638" max="14638" width="1.42578125" style="104" customWidth="1"/>
    <col min="14639" max="14641" width="6.140625" style="104" customWidth="1"/>
    <col min="14642" max="14642" width="1.42578125" style="104" customWidth="1"/>
    <col min="14643" max="14645" width="6.140625" style="104" customWidth="1"/>
    <col min="14646" max="14646" width="1.42578125" style="104" customWidth="1"/>
    <col min="14647" max="14649" width="6.140625" style="104" customWidth="1"/>
    <col min="14650" max="14848" width="11.42578125" style="104"/>
    <col min="14849" max="14849" width="19.28515625" style="104" customWidth="1"/>
    <col min="14850" max="14852" width="7.42578125" style="104" bestFit="1" customWidth="1"/>
    <col min="14853" max="14853" width="1.42578125" style="104" customWidth="1"/>
    <col min="14854" max="14856" width="6.140625" style="104" customWidth="1"/>
    <col min="14857" max="14857" width="1.42578125" style="104" customWidth="1"/>
    <col min="14858" max="14860" width="6.140625" style="104" customWidth="1"/>
    <col min="14861" max="14861" width="1.42578125" style="104" customWidth="1"/>
    <col min="14862" max="14864" width="6.140625" style="104" customWidth="1"/>
    <col min="14865" max="14865" width="1.42578125" style="104" customWidth="1"/>
    <col min="14866" max="14868" width="6.140625" style="104" customWidth="1"/>
    <col min="14869" max="14869" width="1.42578125" style="104" customWidth="1"/>
    <col min="14870" max="14872" width="6.140625" style="104" customWidth="1"/>
    <col min="14873" max="14873" width="1.42578125" style="104" customWidth="1"/>
    <col min="14874" max="14876" width="6.140625" style="104" customWidth="1"/>
    <col min="14877" max="14877" width="2.140625" style="104" customWidth="1"/>
    <col min="14878" max="14878" width="17" style="104" customWidth="1"/>
    <col min="14879" max="14881" width="6.140625" style="104" customWidth="1"/>
    <col min="14882" max="14882" width="1.42578125" style="104" customWidth="1"/>
    <col min="14883" max="14885" width="6.140625" style="104" customWidth="1"/>
    <col min="14886" max="14886" width="1.42578125" style="104" customWidth="1"/>
    <col min="14887" max="14889" width="6.140625" style="104" customWidth="1"/>
    <col min="14890" max="14890" width="1.42578125" style="104" customWidth="1"/>
    <col min="14891" max="14893" width="6.140625" style="104" customWidth="1"/>
    <col min="14894" max="14894" width="1.42578125" style="104" customWidth="1"/>
    <col min="14895" max="14897" width="6.140625" style="104" customWidth="1"/>
    <col min="14898" max="14898" width="1.42578125" style="104" customWidth="1"/>
    <col min="14899" max="14901" width="6.140625" style="104" customWidth="1"/>
    <col min="14902" max="14902" width="1.42578125" style="104" customWidth="1"/>
    <col min="14903" max="14905" width="6.140625" style="104" customWidth="1"/>
    <col min="14906" max="15104" width="11.42578125" style="104"/>
    <col min="15105" max="15105" width="19.28515625" style="104" customWidth="1"/>
    <col min="15106" max="15108" width="7.42578125" style="104" bestFit="1" customWidth="1"/>
    <col min="15109" max="15109" width="1.42578125" style="104" customWidth="1"/>
    <col min="15110" max="15112" width="6.140625" style="104" customWidth="1"/>
    <col min="15113" max="15113" width="1.42578125" style="104" customWidth="1"/>
    <col min="15114" max="15116" width="6.140625" style="104" customWidth="1"/>
    <col min="15117" max="15117" width="1.42578125" style="104" customWidth="1"/>
    <col min="15118" max="15120" width="6.140625" style="104" customWidth="1"/>
    <col min="15121" max="15121" width="1.42578125" style="104" customWidth="1"/>
    <col min="15122" max="15124" width="6.140625" style="104" customWidth="1"/>
    <col min="15125" max="15125" width="1.42578125" style="104" customWidth="1"/>
    <col min="15126" max="15128" width="6.140625" style="104" customWidth="1"/>
    <col min="15129" max="15129" width="1.42578125" style="104" customWidth="1"/>
    <col min="15130" max="15132" width="6.140625" style="104" customWidth="1"/>
    <col min="15133" max="15133" width="2.140625" style="104" customWidth="1"/>
    <col min="15134" max="15134" width="17" style="104" customWidth="1"/>
    <col min="15135" max="15137" width="6.140625" style="104" customWidth="1"/>
    <col min="15138" max="15138" width="1.42578125" style="104" customWidth="1"/>
    <col min="15139" max="15141" width="6.140625" style="104" customWidth="1"/>
    <col min="15142" max="15142" width="1.42578125" style="104" customWidth="1"/>
    <col min="15143" max="15145" width="6.140625" style="104" customWidth="1"/>
    <col min="15146" max="15146" width="1.42578125" style="104" customWidth="1"/>
    <col min="15147" max="15149" width="6.140625" style="104" customWidth="1"/>
    <col min="15150" max="15150" width="1.42578125" style="104" customWidth="1"/>
    <col min="15151" max="15153" width="6.140625" style="104" customWidth="1"/>
    <col min="15154" max="15154" width="1.42578125" style="104" customWidth="1"/>
    <col min="15155" max="15157" width="6.140625" style="104" customWidth="1"/>
    <col min="15158" max="15158" width="1.42578125" style="104" customWidth="1"/>
    <col min="15159" max="15161" width="6.140625" style="104" customWidth="1"/>
    <col min="15162" max="15360" width="11.42578125" style="104"/>
    <col min="15361" max="15361" width="19.28515625" style="104" customWidth="1"/>
    <col min="15362" max="15364" width="7.42578125" style="104" bestFit="1" customWidth="1"/>
    <col min="15365" max="15365" width="1.42578125" style="104" customWidth="1"/>
    <col min="15366" max="15368" width="6.140625" style="104" customWidth="1"/>
    <col min="15369" max="15369" width="1.42578125" style="104" customWidth="1"/>
    <col min="15370" max="15372" width="6.140625" style="104" customWidth="1"/>
    <col min="15373" max="15373" width="1.42578125" style="104" customWidth="1"/>
    <col min="15374" max="15376" width="6.140625" style="104" customWidth="1"/>
    <col min="15377" max="15377" width="1.42578125" style="104" customWidth="1"/>
    <col min="15378" max="15380" width="6.140625" style="104" customWidth="1"/>
    <col min="15381" max="15381" width="1.42578125" style="104" customWidth="1"/>
    <col min="15382" max="15384" width="6.140625" style="104" customWidth="1"/>
    <col min="15385" max="15385" width="1.42578125" style="104" customWidth="1"/>
    <col min="15386" max="15388" width="6.140625" style="104" customWidth="1"/>
    <col min="15389" max="15389" width="2.140625" style="104" customWidth="1"/>
    <col min="15390" max="15390" width="17" style="104" customWidth="1"/>
    <col min="15391" max="15393" width="6.140625" style="104" customWidth="1"/>
    <col min="15394" max="15394" width="1.42578125" style="104" customWidth="1"/>
    <col min="15395" max="15397" width="6.140625" style="104" customWidth="1"/>
    <col min="15398" max="15398" width="1.42578125" style="104" customWidth="1"/>
    <col min="15399" max="15401" width="6.140625" style="104" customWidth="1"/>
    <col min="15402" max="15402" width="1.42578125" style="104" customWidth="1"/>
    <col min="15403" max="15405" width="6.140625" style="104" customWidth="1"/>
    <col min="15406" max="15406" width="1.42578125" style="104" customWidth="1"/>
    <col min="15407" max="15409" width="6.140625" style="104" customWidth="1"/>
    <col min="15410" max="15410" width="1.42578125" style="104" customWidth="1"/>
    <col min="15411" max="15413" width="6.140625" style="104" customWidth="1"/>
    <col min="15414" max="15414" width="1.42578125" style="104" customWidth="1"/>
    <col min="15415" max="15417" width="6.140625" style="104" customWidth="1"/>
    <col min="15418" max="15616" width="11.42578125" style="104"/>
    <col min="15617" max="15617" width="19.28515625" style="104" customWidth="1"/>
    <col min="15618" max="15620" width="7.42578125" style="104" bestFit="1" customWidth="1"/>
    <col min="15621" max="15621" width="1.42578125" style="104" customWidth="1"/>
    <col min="15622" max="15624" width="6.140625" style="104" customWidth="1"/>
    <col min="15625" max="15625" width="1.42578125" style="104" customWidth="1"/>
    <col min="15626" max="15628" width="6.140625" style="104" customWidth="1"/>
    <col min="15629" max="15629" width="1.42578125" style="104" customWidth="1"/>
    <col min="15630" max="15632" width="6.140625" style="104" customWidth="1"/>
    <col min="15633" max="15633" width="1.42578125" style="104" customWidth="1"/>
    <col min="15634" max="15636" width="6.140625" style="104" customWidth="1"/>
    <col min="15637" max="15637" width="1.42578125" style="104" customWidth="1"/>
    <col min="15638" max="15640" width="6.140625" style="104" customWidth="1"/>
    <col min="15641" max="15641" width="1.42578125" style="104" customWidth="1"/>
    <col min="15642" max="15644" width="6.140625" style="104" customWidth="1"/>
    <col min="15645" max="15645" width="2.140625" style="104" customWidth="1"/>
    <col min="15646" max="15646" width="17" style="104" customWidth="1"/>
    <col min="15647" max="15649" width="6.140625" style="104" customWidth="1"/>
    <col min="15650" max="15650" width="1.42578125" style="104" customWidth="1"/>
    <col min="15651" max="15653" width="6.140625" style="104" customWidth="1"/>
    <col min="15654" max="15654" width="1.42578125" style="104" customWidth="1"/>
    <col min="15655" max="15657" width="6.140625" style="104" customWidth="1"/>
    <col min="15658" max="15658" width="1.42578125" style="104" customWidth="1"/>
    <col min="15659" max="15661" width="6.140625" style="104" customWidth="1"/>
    <col min="15662" max="15662" width="1.42578125" style="104" customWidth="1"/>
    <col min="15663" max="15665" width="6.140625" style="104" customWidth="1"/>
    <col min="15666" max="15666" width="1.42578125" style="104" customWidth="1"/>
    <col min="15667" max="15669" width="6.140625" style="104" customWidth="1"/>
    <col min="15670" max="15670" width="1.42578125" style="104" customWidth="1"/>
    <col min="15671" max="15673" width="6.140625" style="104" customWidth="1"/>
    <col min="15674" max="15872" width="11.42578125" style="104"/>
    <col min="15873" max="15873" width="19.28515625" style="104" customWidth="1"/>
    <col min="15874" max="15876" width="7.42578125" style="104" bestFit="1" customWidth="1"/>
    <col min="15877" max="15877" width="1.42578125" style="104" customWidth="1"/>
    <col min="15878" max="15880" width="6.140625" style="104" customWidth="1"/>
    <col min="15881" max="15881" width="1.42578125" style="104" customWidth="1"/>
    <col min="15882" max="15884" width="6.140625" style="104" customWidth="1"/>
    <col min="15885" max="15885" width="1.42578125" style="104" customWidth="1"/>
    <col min="15886" max="15888" width="6.140625" style="104" customWidth="1"/>
    <col min="15889" max="15889" width="1.42578125" style="104" customWidth="1"/>
    <col min="15890" max="15892" width="6.140625" style="104" customWidth="1"/>
    <col min="15893" max="15893" width="1.42578125" style="104" customWidth="1"/>
    <col min="15894" max="15896" width="6.140625" style="104" customWidth="1"/>
    <col min="15897" max="15897" width="1.42578125" style="104" customWidth="1"/>
    <col min="15898" max="15900" width="6.140625" style="104" customWidth="1"/>
    <col min="15901" max="15901" width="2.140625" style="104" customWidth="1"/>
    <col min="15902" max="15902" width="17" style="104" customWidth="1"/>
    <col min="15903" max="15905" width="6.140625" style="104" customWidth="1"/>
    <col min="15906" max="15906" width="1.42578125" style="104" customWidth="1"/>
    <col min="15907" max="15909" width="6.140625" style="104" customWidth="1"/>
    <col min="15910" max="15910" width="1.42578125" style="104" customWidth="1"/>
    <col min="15911" max="15913" width="6.140625" style="104" customWidth="1"/>
    <col min="15914" max="15914" width="1.42578125" style="104" customWidth="1"/>
    <col min="15915" max="15917" width="6.140625" style="104" customWidth="1"/>
    <col min="15918" max="15918" width="1.42578125" style="104" customWidth="1"/>
    <col min="15919" max="15921" width="6.140625" style="104" customWidth="1"/>
    <col min="15922" max="15922" width="1.42578125" style="104" customWidth="1"/>
    <col min="15923" max="15925" width="6.140625" style="104" customWidth="1"/>
    <col min="15926" max="15926" width="1.42578125" style="104" customWidth="1"/>
    <col min="15927" max="15929" width="6.140625" style="104" customWidth="1"/>
    <col min="15930" max="16128" width="11.42578125" style="104"/>
    <col min="16129" max="16129" width="19.28515625" style="104" customWidth="1"/>
    <col min="16130" max="16132" width="7.42578125" style="104" bestFit="1" customWidth="1"/>
    <col min="16133" max="16133" width="1.42578125" style="104" customWidth="1"/>
    <col min="16134" max="16136" width="6.140625" style="104" customWidth="1"/>
    <col min="16137" max="16137" width="1.42578125" style="104" customWidth="1"/>
    <col min="16138" max="16140" width="6.140625" style="104" customWidth="1"/>
    <col min="16141" max="16141" width="1.42578125" style="104" customWidth="1"/>
    <col min="16142" max="16144" width="6.140625" style="104" customWidth="1"/>
    <col min="16145" max="16145" width="1.42578125" style="104" customWidth="1"/>
    <col min="16146" max="16148" width="6.140625" style="104" customWidth="1"/>
    <col min="16149" max="16149" width="1.42578125" style="104" customWidth="1"/>
    <col min="16150" max="16152" width="6.140625" style="104" customWidth="1"/>
    <col min="16153" max="16153" width="1.42578125" style="104" customWidth="1"/>
    <col min="16154" max="16156" width="6.140625" style="104" customWidth="1"/>
    <col min="16157" max="16157" width="2.140625" style="104" customWidth="1"/>
    <col min="16158" max="16158" width="17" style="104" customWidth="1"/>
    <col min="16159" max="16161" width="6.140625" style="104" customWidth="1"/>
    <col min="16162" max="16162" width="1.42578125" style="104" customWidth="1"/>
    <col min="16163" max="16165" width="6.140625" style="104" customWidth="1"/>
    <col min="16166" max="16166" width="1.42578125" style="104" customWidth="1"/>
    <col min="16167" max="16169" width="6.140625" style="104" customWidth="1"/>
    <col min="16170" max="16170" width="1.42578125" style="104" customWidth="1"/>
    <col min="16171" max="16173" width="6.140625" style="104" customWidth="1"/>
    <col min="16174" max="16174" width="1.42578125" style="104" customWidth="1"/>
    <col min="16175" max="16177" width="6.140625" style="104" customWidth="1"/>
    <col min="16178" max="16178" width="1.42578125" style="104" customWidth="1"/>
    <col min="16179" max="16181" width="6.140625" style="104" customWidth="1"/>
    <col min="16182" max="16182" width="1.42578125" style="104" customWidth="1"/>
    <col min="16183" max="16185" width="6.140625" style="104" customWidth="1"/>
    <col min="16186" max="16384" width="11.42578125" style="104"/>
  </cols>
  <sheetData>
    <row r="1" spans="1:62" ht="15" customHeight="1" x14ac:dyDescent="0.2">
      <c r="AD1" s="286" t="s">
        <v>362</v>
      </c>
      <c r="AE1" s="286"/>
    </row>
    <row r="2" spans="1:62" ht="15" customHeight="1" x14ac:dyDescent="0.2">
      <c r="AD2" s="286"/>
      <c r="AE2" s="286"/>
    </row>
    <row r="3" spans="1:62" ht="15" customHeight="1" x14ac:dyDescent="0.2">
      <c r="A3" s="311" t="s">
        <v>319</v>
      </c>
      <c r="B3" s="311"/>
      <c r="C3" s="311"/>
      <c r="D3" s="311"/>
      <c r="E3" s="311"/>
      <c r="F3" s="311"/>
      <c r="G3" s="311"/>
      <c r="H3" s="311"/>
      <c r="I3" s="311"/>
      <c r="J3" s="311"/>
      <c r="K3" s="311"/>
      <c r="L3" s="311"/>
      <c r="M3" s="311"/>
      <c r="N3" s="311"/>
      <c r="O3" s="311"/>
      <c r="P3" s="311"/>
      <c r="Q3" s="311"/>
      <c r="R3" s="311"/>
      <c r="S3" s="311"/>
      <c r="T3" s="311"/>
      <c r="U3" s="311"/>
      <c r="V3" s="311"/>
      <c r="W3" s="311"/>
      <c r="X3" s="311"/>
      <c r="Y3" s="311"/>
      <c r="Z3" s="311"/>
      <c r="AA3" s="311"/>
      <c r="AB3" s="311"/>
      <c r="AD3" s="311" t="s">
        <v>320</v>
      </c>
      <c r="AE3" s="311"/>
      <c r="AF3" s="311"/>
      <c r="AG3" s="311"/>
      <c r="AH3" s="311"/>
      <c r="AI3" s="311"/>
      <c r="AJ3" s="311"/>
      <c r="AK3" s="311"/>
      <c r="AL3" s="311"/>
      <c r="AM3" s="311"/>
      <c r="AN3" s="311"/>
      <c r="AO3" s="311"/>
      <c r="AP3" s="311"/>
      <c r="AQ3" s="311"/>
      <c r="AR3" s="311"/>
      <c r="AS3" s="311"/>
      <c r="AT3" s="311"/>
      <c r="AU3" s="311"/>
      <c r="AV3" s="311"/>
      <c r="AW3" s="311"/>
      <c r="AX3" s="311"/>
      <c r="AY3" s="311"/>
      <c r="AZ3" s="311"/>
      <c r="BA3" s="311"/>
      <c r="BB3" s="311"/>
      <c r="BC3" s="311"/>
      <c r="BD3" s="311"/>
      <c r="BE3" s="311"/>
    </row>
    <row r="4" spans="1:62" ht="15" customHeight="1" x14ac:dyDescent="0.2">
      <c r="A4" s="312" t="s">
        <v>347</v>
      </c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312"/>
      <c r="M4" s="312"/>
      <c r="N4" s="312"/>
      <c r="O4" s="312"/>
      <c r="P4" s="312"/>
      <c r="Q4" s="312"/>
      <c r="R4" s="312"/>
      <c r="S4" s="312"/>
      <c r="T4" s="312"/>
      <c r="U4" s="312"/>
      <c r="V4" s="312"/>
      <c r="W4" s="312"/>
      <c r="X4" s="312"/>
      <c r="Y4" s="312"/>
      <c r="Z4" s="312"/>
      <c r="AA4" s="312"/>
      <c r="AB4" s="312"/>
      <c r="AD4" s="312" t="s">
        <v>348</v>
      </c>
      <c r="AE4" s="312"/>
      <c r="AF4" s="312"/>
      <c r="AG4" s="312"/>
      <c r="AH4" s="312"/>
      <c r="AI4" s="312"/>
      <c r="AJ4" s="312"/>
      <c r="AK4" s="312"/>
      <c r="AL4" s="312"/>
      <c r="AM4" s="312"/>
      <c r="AN4" s="312"/>
      <c r="AO4" s="312"/>
      <c r="AP4" s="312"/>
      <c r="AQ4" s="312"/>
      <c r="AR4" s="312"/>
      <c r="AS4" s="312"/>
      <c r="AT4" s="312"/>
      <c r="AU4" s="312"/>
      <c r="AV4" s="312"/>
      <c r="AW4" s="312"/>
      <c r="AX4" s="312"/>
      <c r="AY4" s="312"/>
      <c r="AZ4" s="312"/>
      <c r="BA4" s="312"/>
      <c r="BB4" s="312"/>
      <c r="BC4" s="312"/>
      <c r="BD4" s="312"/>
      <c r="BE4" s="312"/>
    </row>
    <row r="5" spans="1:62" ht="15" customHeight="1" x14ac:dyDescent="0.2">
      <c r="A5" s="307" t="s">
        <v>257</v>
      </c>
      <c r="B5" s="307"/>
      <c r="C5" s="307"/>
      <c r="D5" s="307"/>
      <c r="E5" s="307"/>
      <c r="F5" s="307"/>
      <c r="G5" s="307"/>
      <c r="H5" s="307"/>
      <c r="I5" s="307"/>
      <c r="J5" s="307"/>
      <c r="K5" s="307"/>
      <c r="L5" s="307"/>
      <c r="M5" s="307"/>
      <c r="N5" s="307"/>
      <c r="O5" s="307"/>
      <c r="P5" s="307"/>
      <c r="Q5" s="307"/>
      <c r="R5" s="307"/>
      <c r="S5" s="307"/>
      <c r="T5" s="307"/>
      <c r="U5" s="307"/>
      <c r="V5" s="307"/>
      <c r="W5" s="307"/>
      <c r="X5" s="307"/>
      <c r="Y5" s="307"/>
      <c r="Z5" s="307"/>
      <c r="AA5" s="307"/>
      <c r="AB5" s="307"/>
      <c r="AD5" s="307" t="s">
        <v>257</v>
      </c>
      <c r="AE5" s="307"/>
      <c r="AF5" s="307"/>
      <c r="AG5" s="307"/>
      <c r="AH5" s="307"/>
      <c r="AI5" s="307"/>
      <c r="AJ5" s="307"/>
      <c r="AK5" s="307"/>
      <c r="AL5" s="307"/>
      <c r="AM5" s="307"/>
      <c r="AN5" s="307"/>
      <c r="AO5" s="307"/>
      <c r="AP5" s="307"/>
      <c r="AQ5" s="307"/>
      <c r="AR5" s="307"/>
      <c r="AS5" s="307"/>
      <c r="AT5" s="307"/>
      <c r="AU5" s="307"/>
      <c r="AV5" s="307"/>
      <c r="AW5" s="307"/>
      <c r="AX5" s="307"/>
      <c r="AY5" s="307"/>
      <c r="AZ5" s="307"/>
      <c r="BA5" s="307"/>
      <c r="BB5" s="307"/>
      <c r="BC5" s="307"/>
      <c r="BD5" s="307"/>
      <c r="BE5" s="307"/>
      <c r="BF5" s="104"/>
    </row>
    <row r="6" spans="1:62" ht="15" customHeight="1" x14ac:dyDescent="0.2">
      <c r="A6" s="307" t="s">
        <v>268</v>
      </c>
      <c r="B6" s="307"/>
      <c r="C6" s="307"/>
      <c r="D6" s="307"/>
      <c r="E6" s="307"/>
      <c r="F6" s="307"/>
      <c r="G6" s="307"/>
      <c r="H6" s="307"/>
      <c r="I6" s="307"/>
      <c r="J6" s="307"/>
      <c r="K6" s="307"/>
      <c r="L6" s="307"/>
      <c r="M6" s="307"/>
      <c r="N6" s="307"/>
      <c r="O6" s="307"/>
      <c r="P6" s="307"/>
      <c r="Q6" s="307"/>
      <c r="R6" s="307"/>
      <c r="S6" s="307"/>
      <c r="T6" s="307"/>
      <c r="U6" s="307"/>
      <c r="V6" s="307"/>
      <c r="W6" s="307"/>
      <c r="X6" s="307"/>
      <c r="Y6" s="307"/>
      <c r="Z6" s="307"/>
      <c r="AA6" s="307"/>
      <c r="AB6" s="307"/>
      <c r="AD6" s="307" t="s">
        <v>268</v>
      </c>
      <c r="AE6" s="307"/>
      <c r="AF6" s="307"/>
      <c r="AG6" s="307"/>
      <c r="AH6" s="307"/>
      <c r="AI6" s="307"/>
      <c r="AJ6" s="307"/>
      <c r="AK6" s="307"/>
      <c r="AL6" s="307"/>
      <c r="AM6" s="307"/>
      <c r="AN6" s="307"/>
      <c r="AO6" s="307"/>
      <c r="AP6" s="307"/>
      <c r="AQ6" s="307"/>
      <c r="AR6" s="307"/>
      <c r="AS6" s="307"/>
      <c r="AT6" s="307"/>
      <c r="AU6" s="307"/>
      <c r="AV6" s="307"/>
      <c r="AW6" s="307"/>
      <c r="AX6" s="307"/>
      <c r="AY6" s="307"/>
      <c r="AZ6" s="307"/>
      <c r="BA6" s="307"/>
      <c r="BB6" s="307"/>
      <c r="BC6" s="307"/>
      <c r="BD6" s="307"/>
      <c r="BE6" s="307"/>
      <c r="BF6" s="104"/>
    </row>
    <row r="7" spans="1:62" ht="15" customHeight="1" x14ac:dyDescent="0.2">
      <c r="A7" s="307" t="s">
        <v>250</v>
      </c>
      <c r="B7" s="307"/>
      <c r="C7" s="307"/>
      <c r="D7" s="307"/>
      <c r="E7" s="307"/>
      <c r="F7" s="307"/>
      <c r="G7" s="307"/>
      <c r="H7" s="307"/>
      <c r="I7" s="307"/>
      <c r="J7" s="307"/>
      <c r="K7" s="307"/>
      <c r="L7" s="307"/>
      <c r="M7" s="307"/>
      <c r="N7" s="307"/>
      <c r="O7" s="307"/>
      <c r="P7" s="307"/>
      <c r="Q7" s="307"/>
      <c r="R7" s="307"/>
      <c r="S7" s="307"/>
      <c r="T7" s="307"/>
      <c r="U7" s="307"/>
      <c r="V7" s="307"/>
      <c r="W7" s="307"/>
      <c r="X7" s="307"/>
      <c r="Y7" s="307"/>
      <c r="Z7" s="307"/>
      <c r="AA7" s="307"/>
      <c r="AB7" s="307"/>
      <c r="AD7" s="307" t="s">
        <v>250</v>
      </c>
      <c r="AE7" s="307"/>
      <c r="AF7" s="307"/>
      <c r="AG7" s="307"/>
      <c r="AH7" s="307"/>
      <c r="AI7" s="307"/>
      <c r="AJ7" s="307"/>
      <c r="AK7" s="307"/>
      <c r="AL7" s="307"/>
      <c r="AM7" s="307"/>
      <c r="AN7" s="307"/>
      <c r="AO7" s="307"/>
      <c r="AP7" s="307"/>
      <c r="AQ7" s="307"/>
      <c r="AR7" s="307"/>
      <c r="AS7" s="307"/>
      <c r="AT7" s="307"/>
      <c r="AU7" s="307"/>
      <c r="AV7" s="307"/>
      <c r="AW7" s="307"/>
      <c r="AX7" s="307"/>
      <c r="AY7" s="307"/>
      <c r="AZ7" s="307"/>
      <c r="BA7" s="307"/>
      <c r="BB7" s="307"/>
      <c r="BC7" s="307"/>
      <c r="BD7" s="307"/>
      <c r="BE7" s="307"/>
      <c r="BF7" s="104"/>
    </row>
    <row r="8" spans="1:62" ht="15" customHeight="1" x14ac:dyDescent="0.2">
      <c r="A8" s="307" t="s">
        <v>259</v>
      </c>
      <c r="B8" s="307"/>
      <c r="C8" s="307"/>
      <c r="D8" s="307"/>
      <c r="E8" s="307"/>
      <c r="F8" s="307"/>
      <c r="G8" s="307"/>
      <c r="H8" s="307"/>
      <c r="I8" s="307"/>
      <c r="J8" s="307"/>
      <c r="K8" s="307"/>
      <c r="L8" s="307"/>
      <c r="M8" s="307"/>
      <c r="N8" s="307"/>
      <c r="O8" s="307"/>
      <c r="P8" s="307"/>
      <c r="Q8" s="307"/>
      <c r="R8" s="307"/>
      <c r="S8" s="307"/>
      <c r="T8" s="307"/>
      <c r="U8" s="307"/>
      <c r="V8" s="307"/>
      <c r="W8" s="307"/>
      <c r="X8" s="307"/>
      <c r="Y8" s="307"/>
      <c r="Z8" s="307"/>
      <c r="AA8" s="307"/>
      <c r="AB8" s="307"/>
      <c r="AD8" s="307" t="s">
        <v>259</v>
      </c>
      <c r="AE8" s="307"/>
      <c r="AF8" s="307"/>
      <c r="AG8" s="307"/>
      <c r="AH8" s="307"/>
      <c r="AI8" s="307"/>
      <c r="AJ8" s="307"/>
      <c r="AK8" s="307"/>
      <c r="AL8" s="307"/>
      <c r="AM8" s="307"/>
      <c r="AN8" s="307"/>
      <c r="AO8" s="307"/>
      <c r="AP8" s="307"/>
      <c r="AQ8" s="307"/>
      <c r="AR8" s="307"/>
      <c r="AS8" s="307"/>
      <c r="AT8" s="307"/>
      <c r="AU8" s="307"/>
      <c r="AV8" s="307"/>
      <c r="AW8" s="307"/>
      <c r="AX8" s="307"/>
      <c r="AY8" s="307"/>
      <c r="AZ8" s="307"/>
      <c r="BA8" s="307"/>
      <c r="BB8" s="307"/>
      <c r="BC8" s="307"/>
      <c r="BD8" s="307"/>
      <c r="BE8" s="307"/>
      <c r="BF8" s="104"/>
    </row>
    <row r="9" spans="1:62" ht="15" customHeight="1" thickBot="1" x14ac:dyDescent="0.25">
      <c r="A9" s="102"/>
      <c r="B9" s="145"/>
      <c r="C9" s="102"/>
      <c r="D9" s="102"/>
      <c r="E9" s="102"/>
      <c r="F9" s="103"/>
      <c r="G9" s="102"/>
      <c r="H9" s="102"/>
      <c r="I9" s="102"/>
      <c r="J9" s="102"/>
      <c r="K9" s="102"/>
      <c r="L9" s="102"/>
      <c r="M9" s="102"/>
      <c r="N9" s="102"/>
      <c r="O9" s="102"/>
      <c r="P9" s="102"/>
      <c r="Q9" s="102"/>
      <c r="R9" s="102"/>
      <c r="S9" s="102"/>
      <c r="T9" s="102"/>
      <c r="U9" s="102"/>
      <c r="V9" s="102"/>
      <c r="W9" s="102"/>
      <c r="X9" s="102"/>
      <c r="Y9" s="102"/>
      <c r="Z9" s="102"/>
      <c r="AA9" s="102"/>
      <c r="AB9" s="102"/>
      <c r="AD9" s="102"/>
      <c r="AE9" s="145"/>
      <c r="AF9" s="102"/>
      <c r="AG9" s="102"/>
      <c r="AH9" s="102"/>
      <c r="AI9" s="103"/>
      <c r="AJ9" s="102"/>
      <c r="AK9" s="102"/>
      <c r="AL9" s="102"/>
      <c r="AM9" s="102"/>
      <c r="AN9" s="102"/>
      <c r="AO9" s="102"/>
      <c r="AP9" s="102"/>
      <c r="AQ9" s="102"/>
      <c r="AR9" s="102"/>
      <c r="AS9" s="102"/>
      <c r="AT9" s="102"/>
      <c r="AU9" s="102"/>
      <c r="AV9" s="102"/>
      <c r="AW9" s="102"/>
      <c r="AX9" s="102"/>
      <c r="AY9" s="102"/>
      <c r="AZ9" s="102"/>
      <c r="BA9" s="102"/>
      <c r="BB9" s="102"/>
      <c r="BC9" s="102"/>
      <c r="BD9" s="102"/>
      <c r="BE9" s="102"/>
      <c r="BF9" s="104"/>
    </row>
    <row r="10" spans="1:62" ht="15" customHeight="1" x14ac:dyDescent="0.2">
      <c r="A10" s="309" t="s">
        <v>264</v>
      </c>
      <c r="B10" s="302" t="s">
        <v>19</v>
      </c>
      <c r="C10" s="302"/>
      <c r="D10" s="302"/>
      <c r="E10" s="111"/>
      <c r="F10" s="302" t="s">
        <v>116</v>
      </c>
      <c r="G10" s="302"/>
      <c r="H10" s="302"/>
      <c r="I10" s="111"/>
      <c r="J10" s="302" t="s">
        <v>117</v>
      </c>
      <c r="K10" s="302"/>
      <c r="L10" s="302"/>
      <c r="M10" s="111"/>
      <c r="N10" s="302" t="s">
        <v>118</v>
      </c>
      <c r="O10" s="302"/>
      <c r="P10" s="302"/>
      <c r="Q10" s="111"/>
      <c r="R10" s="302" t="s">
        <v>119</v>
      </c>
      <c r="S10" s="302"/>
      <c r="T10" s="302"/>
      <c r="U10" s="111"/>
      <c r="V10" s="302" t="s">
        <v>120</v>
      </c>
      <c r="W10" s="302"/>
      <c r="X10" s="302"/>
      <c r="Y10" s="111"/>
      <c r="Z10" s="302" t="s">
        <v>121</v>
      </c>
      <c r="AA10" s="302"/>
      <c r="AB10" s="302"/>
      <c r="AD10" s="309" t="s">
        <v>264</v>
      </c>
      <c r="AE10" s="302" t="s">
        <v>19</v>
      </c>
      <c r="AF10" s="302"/>
      <c r="AG10" s="302"/>
      <c r="AH10" s="111"/>
      <c r="AI10" s="302" t="s">
        <v>116</v>
      </c>
      <c r="AJ10" s="302"/>
      <c r="AK10" s="302"/>
      <c r="AL10" s="111"/>
      <c r="AM10" s="302" t="s">
        <v>117</v>
      </c>
      <c r="AN10" s="302"/>
      <c r="AO10" s="302"/>
      <c r="AP10" s="111"/>
      <c r="AQ10" s="302" t="s">
        <v>118</v>
      </c>
      <c r="AR10" s="302"/>
      <c r="AS10" s="302"/>
      <c r="AT10" s="111"/>
      <c r="AU10" s="302" t="s">
        <v>119</v>
      </c>
      <c r="AV10" s="302"/>
      <c r="AW10" s="302"/>
      <c r="AX10" s="111"/>
      <c r="AY10" s="302" t="s">
        <v>120</v>
      </c>
      <c r="AZ10" s="302"/>
      <c r="BA10" s="302"/>
      <c r="BB10" s="111"/>
      <c r="BC10" s="302" t="s">
        <v>121</v>
      </c>
      <c r="BD10" s="302"/>
      <c r="BE10" s="302"/>
      <c r="BF10" s="104"/>
    </row>
    <row r="11" spans="1:62" ht="15" customHeight="1" thickBot="1" x14ac:dyDescent="0.25">
      <c r="A11" s="310"/>
      <c r="B11" s="112" t="s">
        <v>70</v>
      </c>
      <c r="C11" s="112" t="s">
        <v>71</v>
      </c>
      <c r="D11" s="112" t="s">
        <v>72</v>
      </c>
      <c r="E11" s="113"/>
      <c r="F11" s="112" t="s">
        <v>70</v>
      </c>
      <c r="G11" s="112" t="s">
        <v>71</v>
      </c>
      <c r="H11" s="112" t="s">
        <v>72</v>
      </c>
      <c r="I11" s="113"/>
      <c r="J11" s="112" t="s">
        <v>70</v>
      </c>
      <c r="K11" s="112" t="s">
        <v>71</v>
      </c>
      <c r="L11" s="112" t="s">
        <v>72</v>
      </c>
      <c r="M11" s="113"/>
      <c r="N11" s="112" t="s">
        <v>70</v>
      </c>
      <c r="O11" s="112" t="s">
        <v>71</v>
      </c>
      <c r="P11" s="112" t="s">
        <v>72</v>
      </c>
      <c r="Q11" s="113"/>
      <c r="R11" s="112" t="s">
        <v>70</v>
      </c>
      <c r="S11" s="112" t="s">
        <v>71</v>
      </c>
      <c r="T11" s="112" t="s">
        <v>72</v>
      </c>
      <c r="U11" s="113"/>
      <c r="V11" s="112" t="s">
        <v>70</v>
      </c>
      <c r="W11" s="112" t="s">
        <v>71</v>
      </c>
      <c r="X11" s="112" t="s">
        <v>72</v>
      </c>
      <c r="Y11" s="113"/>
      <c r="Z11" s="112" t="s">
        <v>70</v>
      </c>
      <c r="AA11" s="112" t="s">
        <v>71</v>
      </c>
      <c r="AB11" s="112" t="s">
        <v>72</v>
      </c>
      <c r="AD11" s="310"/>
      <c r="AE11" s="112" t="s">
        <v>70</v>
      </c>
      <c r="AF11" s="112" t="s">
        <v>71</v>
      </c>
      <c r="AG11" s="112" t="s">
        <v>72</v>
      </c>
      <c r="AH11" s="113"/>
      <c r="AI11" s="112" t="s">
        <v>70</v>
      </c>
      <c r="AJ11" s="112" t="s">
        <v>71</v>
      </c>
      <c r="AK11" s="112" t="s">
        <v>72</v>
      </c>
      <c r="AL11" s="113"/>
      <c r="AM11" s="112" t="s">
        <v>70</v>
      </c>
      <c r="AN11" s="112" t="s">
        <v>71</v>
      </c>
      <c r="AO11" s="112" t="s">
        <v>72</v>
      </c>
      <c r="AP11" s="113"/>
      <c r="AQ11" s="112" t="s">
        <v>70</v>
      </c>
      <c r="AR11" s="112" t="s">
        <v>71</v>
      </c>
      <c r="AS11" s="112" t="s">
        <v>72</v>
      </c>
      <c r="AT11" s="113"/>
      <c r="AU11" s="112" t="s">
        <v>70</v>
      </c>
      <c r="AV11" s="112" t="s">
        <v>71</v>
      </c>
      <c r="AW11" s="112" t="s">
        <v>72</v>
      </c>
      <c r="AX11" s="113"/>
      <c r="AY11" s="112" t="s">
        <v>70</v>
      </c>
      <c r="AZ11" s="112" t="s">
        <v>71</v>
      </c>
      <c r="BA11" s="112" t="s">
        <v>72</v>
      </c>
      <c r="BB11" s="113"/>
      <c r="BC11" s="112" t="s">
        <v>70</v>
      </c>
      <c r="BD11" s="112" t="s">
        <v>71</v>
      </c>
      <c r="BE11" s="112" t="s">
        <v>72</v>
      </c>
      <c r="BF11" s="104"/>
    </row>
    <row r="12" spans="1:62" ht="15" customHeight="1" x14ac:dyDescent="0.2">
      <c r="A12" s="129"/>
      <c r="B12" s="115"/>
      <c r="C12" s="115"/>
      <c r="D12" s="115"/>
      <c r="E12" s="116"/>
      <c r="F12" s="115"/>
      <c r="G12" s="115"/>
      <c r="H12" s="115"/>
      <c r="I12" s="116"/>
      <c r="J12" s="115"/>
      <c r="K12" s="115"/>
      <c r="L12" s="115"/>
      <c r="M12" s="116"/>
      <c r="N12" s="115"/>
      <c r="O12" s="115"/>
      <c r="P12" s="115"/>
      <c r="Q12" s="116"/>
      <c r="R12" s="115"/>
      <c r="S12" s="115"/>
      <c r="T12" s="115"/>
      <c r="U12" s="116"/>
      <c r="V12" s="115"/>
      <c r="W12" s="115"/>
      <c r="X12" s="115"/>
      <c r="Y12" s="116"/>
      <c r="Z12" s="115"/>
      <c r="AA12" s="115"/>
      <c r="AB12" s="115"/>
      <c r="AD12" s="106"/>
      <c r="AE12" s="100"/>
      <c r="AF12" s="100"/>
      <c r="AG12" s="100"/>
      <c r="AH12" s="101"/>
      <c r="AI12" s="100"/>
      <c r="AJ12" s="100"/>
      <c r="AK12" s="100"/>
      <c r="AL12" s="101"/>
      <c r="AM12" s="100"/>
      <c r="AN12" s="100"/>
      <c r="AO12" s="100"/>
      <c r="AP12" s="101"/>
      <c r="AQ12" s="100"/>
      <c r="AR12" s="100"/>
      <c r="AS12" s="100"/>
      <c r="AT12" s="101"/>
      <c r="AU12" s="100"/>
      <c r="AV12" s="100"/>
      <c r="AW12" s="100"/>
      <c r="AX12" s="101"/>
      <c r="AY12" s="100"/>
      <c r="AZ12" s="100"/>
      <c r="BA12" s="100"/>
      <c r="BB12" s="101"/>
      <c r="BC12" s="100"/>
      <c r="BD12" s="100"/>
      <c r="BE12" s="100"/>
    </row>
    <row r="13" spans="1:62" s="158" customFormat="1" ht="15" customHeight="1" x14ac:dyDescent="0.25">
      <c r="A13" s="154" t="s">
        <v>266</v>
      </c>
      <c r="B13" s="156">
        <f>+F13+J13+N13+R13+V13+Z13</f>
        <v>53140</v>
      </c>
      <c r="C13" s="156">
        <f>+G13+K13+O13+S13+W13+AA13</f>
        <v>24576</v>
      </c>
      <c r="D13" s="156">
        <f>+H13+L13+P13+T13+X13+AB13</f>
        <v>28564</v>
      </c>
      <c r="E13" s="156"/>
      <c r="F13" s="156">
        <f>SUM(F15:F41)</f>
        <v>10800</v>
      </c>
      <c r="G13" s="156">
        <f>SUM(G15:G41)</f>
        <v>5266</v>
      </c>
      <c r="H13" s="156">
        <f>SUM(H15:H41)</f>
        <v>5534</v>
      </c>
      <c r="I13" s="156"/>
      <c r="J13" s="156">
        <f>SUM(J15:J41)</f>
        <v>8374</v>
      </c>
      <c r="K13" s="156">
        <f>SUM(K15:K41)</f>
        <v>3981</v>
      </c>
      <c r="L13" s="156">
        <f>SUM(L15:L41)</f>
        <v>4393</v>
      </c>
      <c r="M13" s="156"/>
      <c r="N13" s="156">
        <f>SUM(N15:N41)</f>
        <v>8359</v>
      </c>
      <c r="O13" s="156">
        <f>SUM(O15:O41)</f>
        <v>3903</v>
      </c>
      <c r="P13" s="156">
        <f>SUM(P15:P41)</f>
        <v>4456</v>
      </c>
      <c r="Q13" s="156"/>
      <c r="R13" s="156">
        <f>SUM(R15:R41)</f>
        <v>8705</v>
      </c>
      <c r="S13" s="156">
        <f>SUM(S15:S41)</f>
        <v>3943</v>
      </c>
      <c r="T13" s="156">
        <f>SUM(T15:T41)</f>
        <v>4762</v>
      </c>
      <c r="U13" s="156"/>
      <c r="V13" s="156">
        <f>SUM(V15:V41)</f>
        <v>8299</v>
      </c>
      <c r="W13" s="156">
        <f>SUM(W15:W41)</f>
        <v>3644</v>
      </c>
      <c r="X13" s="156">
        <f>SUM(X15:X41)</f>
        <v>4655</v>
      </c>
      <c r="Y13" s="156"/>
      <c r="Z13" s="156">
        <f>SUM(Z15:Z41)</f>
        <v>8603</v>
      </c>
      <c r="AA13" s="156">
        <f>SUM(AA15:AA41)</f>
        <v>3839</v>
      </c>
      <c r="AB13" s="156">
        <f>SUM(AB15:AB41)</f>
        <v>4764</v>
      </c>
      <c r="AD13" s="154" t="s">
        <v>266</v>
      </c>
      <c r="AE13" s="162">
        <f>+B13/(B13+B59+B106)*100</f>
        <v>63.847170491409344</v>
      </c>
      <c r="AF13" s="162">
        <f>+C13/(C13+C59+C106)*100</f>
        <v>60.038110128499532</v>
      </c>
      <c r="AG13" s="162">
        <f>+D13/(D13+D59+D106)*100</f>
        <v>67.533572914696421</v>
      </c>
      <c r="AH13" s="163"/>
      <c r="AI13" s="162">
        <f>+F13/(F13+F59+F106)*100</f>
        <v>61.647354301044579</v>
      </c>
      <c r="AJ13" s="162">
        <f>+G13/(G13+G59+G106)*100</f>
        <v>57.823652135719769</v>
      </c>
      <c r="AK13" s="162">
        <f>+H13/(H13+H59+H106)*100</f>
        <v>65.786970993818343</v>
      </c>
      <c r="AL13" s="163"/>
      <c r="AM13" s="162">
        <f>+J13/(J13+J59+J106)*100</f>
        <v>55.808063978673772</v>
      </c>
      <c r="AN13" s="162">
        <f>+K13/(K13+K59+K106)*100</f>
        <v>52.080062794348514</v>
      </c>
      <c r="AO13" s="162">
        <f>+L13/(L13+L59+L106)*100</f>
        <v>59.679391387039807</v>
      </c>
      <c r="AP13" s="163"/>
      <c r="AQ13" s="162">
        <f>+N13/(N13+N59+N106)*100</f>
        <v>66.314954383181274</v>
      </c>
      <c r="AR13" s="162">
        <f>+O13/(O13+O59+O106)*100</f>
        <v>62.159579550883905</v>
      </c>
      <c r="AS13" s="162">
        <f>+P13/(P13+P59+P106)*100</f>
        <v>70.439456212456534</v>
      </c>
      <c r="AT13" s="163"/>
      <c r="AU13" s="162">
        <f>+R13/(R13+R59+R106)*100</f>
        <v>58.356237849433533</v>
      </c>
      <c r="AV13" s="162">
        <f>+S13/(S13+S59+S106)*100</f>
        <v>55.039084310441098</v>
      </c>
      <c r="AW13" s="162">
        <f>+T13/(T13+T59+T106)*100</f>
        <v>61.421385270217975</v>
      </c>
      <c r="AX13" s="163"/>
      <c r="AY13" s="162">
        <f>+V13/(V13+V59+V106)*100</f>
        <v>66.792756539235413</v>
      </c>
      <c r="AZ13" s="162">
        <f>+W13/(W13+W59+W106)*100</f>
        <v>62.407946566192841</v>
      </c>
      <c r="BA13" s="162">
        <f>+X13/(X13+X59+X106)*100</f>
        <v>70.680230792590351</v>
      </c>
      <c r="BB13" s="163"/>
      <c r="BC13" s="162">
        <f>+Z13/(Z13+Z59+Z106)*100</f>
        <v>79.960962914769027</v>
      </c>
      <c r="BD13" s="162">
        <f>+AA13/(AA13+AA59+AA106)*100</f>
        <v>78.330952866761876</v>
      </c>
      <c r="BE13" s="162">
        <f>+AB13/(AB13+AB59+AB106)*100</f>
        <v>81.324684192557186</v>
      </c>
      <c r="BF13" s="99"/>
      <c r="BG13" s="99"/>
      <c r="BH13" s="99"/>
      <c r="BI13" s="99"/>
      <c r="BJ13" s="99"/>
    </row>
    <row r="14" spans="1:62" ht="15" customHeight="1" x14ac:dyDescent="0.2">
      <c r="A14" s="110"/>
      <c r="B14" s="148"/>
      <c r="C14" s="148"/>
      <c r="D14" s="148"/>
      <c r="E14" s="148"/>
      <c r="F14" s="148"/>
      <c r="G14" s="148"/>
      <c r="H14" s="148"/>
      <c r="I14" s="148"/>
      <c r="J14" s="148"/>
      <c r="K14" s="148"/>
      <c r="L14" s="148"/>
      <c r="M14" s="148"/>
      <c r="N14" s="148"/>
      <c r="O14" s="148"/>
      <c r="P14" s="148"/>
      <c r="Q14" s="148"/>
      <c r="R14" s="148"/>
      <c r="S14" s="148"/>
      <c r="T14" s="148"/>
      <c r="U14" s="148"/>
      <c r="V14" s="148"/>
      <c r="W14" s="148"/>
      <c r="X14" s="148"/>
      <c r="Y14" s="148"/>
      <c r="Z14" s="148"/>
      <c r="AA14" s="148"/>
      <c r="AB14" s="148"/>
      <c r="AD14" s="110"/>
      <c r="AE14" s="146"/>
      <c r="AF14" s="146"/>
      <c r="AG14" s="146"/>
      <c r="AH14" s="146"/>
      <c r="AI14" s="146"/>
      <c r="AJ14" s="146"/>
      <c r="AK14" s="146"/>
      <c r="AL14" s="146"/>
      <c r="AM14" s="146"/>
      <c r="AN14" s="146"/>
      <c r="AO14" s="146"/>
      <c r="AP14" s="146"/>
      <c r="AQ14" s="146"/>
      <c r="AR14" s="146"/>
      <c r="AS14" s="146"/>
      <c r="AT14" s="146"/>
      <c r="AU14" s="146"/>
      <c r="AV14" s="146"/>
      <c r="AW14" s="146"/>
      <c r="AX14" s="146"/>
      <c r="AY14" s="146"/>
      <c r="AZ14" s="146"/>
      <c r="BA14" s="146"/>
      <c r="BB14" s="146"/>
      <c r="BC14" s="146"/>
      <c r="BD14" s="146"/>
      <c r="BE14" s="146"/>
    </row>
    <row r="15" spans="1:62" ht="15" customHeight="1" x14ac:dyDescent="0.2">
      <c r="A15" s="110" t="s">
        <v>79</v>
      </c>
      <c r="B15" s="121">
        <v>2668</v>
      </c>
      <c r="C15" s="121">
        <v>1288</v>
      </c>
      <c r="D15" s="121">
        <v>1380</v>
      </c>
      <c r="E15" s="121"/>
      <c r="F15" s="121">
        <v>467</v>
      </c>
      <c r="G15" s="121">
        <v>244</v>
      </c>
      <c r="H15" s="121">
        <v>223</v>
      </c>
      <c r="I15" s="121"/>
      <c r="J15" s="121">
        <v>437</v>
      </c>
      <c r="K15" s="121">
        <v>228</v>
      </c>
      <c r="L15" s="121">
        <v>209</v>
      </c>
      <c r="M15" s="121"/>
      <c r="N15" s="121">
        <v>488</v>
      </c>
      <c r="O15" s="121">
        <v>226</v>
      </c>
      <c r="P15" s="121">
        <v>262</v>
      </c>
      <c r="Q15" s="121"/>
      <c r="R15" s="121">
        <v>320</v>
      </c>
      <c r="S15" s="121">
        <v>158</v>
      </c>
      <c r="T15" s="121">
        <v>162</v>
      </c>
      <c r="U15" s="121"/>
      <c r="V15" s="121">
        <v>409</v>
      </c>
      <c r="W15" s="121">
        <v>181</v>
      </c>
      <c r="X15" s="121">
        <v>228</v>
      </c>
      <c r="Y15" s="121"/>
      <c r="Z15" s="121">
        <v>547</v>
      </c>
      <c r="AA15" s="121">
        <v>251</v>
      </c>
      <c r="AB15" s="121">
        <v>296</v>
      </c>
      <c r="AD15" s="110" t="s">
        <v>79</v>
      </c>
      <c r="AE15" s="105">
        <f t="shared" ref="AE15:AE41" si="0">+B15/(B15+B61+B108)*100</f>
        <v>57.874186550976134</v>
      </c>
      <c r="AF15" s="105">
        <f t="shared" ref="AF15:AF41" si="1">+C15/(C15+C61+C108)*100</f>
        <v>56.540825285338016</v>
      </c>
      <c r="AG15" s="105">
        <f t="shared" ref="AG15:AG41" si="2">+D15/(D15+D61+D108)*100</f>
        <v>59.17667238421955</v>
      </c>
      <c r="AH15" s="146"/>
      <c r="AI15" s="105">
        <f>+F15/(F15+F61+F108)*100</f>
        <v>60.102960102960104</v>
      </c>
      <c r="AJ15" s="105">
        <f>+G15/(G15+G61+G108)*100</f>
        <v>63.049095607235138</v>
      </c>
      <c r="AK15" s="105">
        <f>+H15/(H15+H61+H108)*100</f>
        <v>57.179487179487175</v>
      </c>
      <c r="AL15" s="108"/>
      <c r="AM15" s="105">
        <f>+J15/(J15+J61+J108)*100</f>
        <v>57.65171503957783</v>
      </c>
      <c r="AN15" s="105">
        <f>+K15/(K15+K61+K108)*100</f>
        <v>57.868020304568525</v>
      </c>
      <c r="AO15" s="105">
        <f>+L15/(L15+L61+L108)*100</f>
        <v>57.417582417582416</v>
      </c>
      <c r="AP15" s="108"/>
      <c r="AQ15" s="105">
        <f>+N15/(N15+N61+N108)*100</f>
        <v>58.795180722891573</v>
      </c>
      <c r="AR15" s="105">
        <f>+O15/(O15+O61+O108)*100</f>
        <v>54.066985645933016</v>
      </c>
      <c r="AS15" s="105">
        <f>+P15/(P15+P61+P108)*100</f>
        <v>63.592233009708742</v>
      </c>
      <c r="AT15" s="108"/>
      <c r="AU15" s="105">
        <f t="shared" ref="AU15:AU41" si="3">+R15/(R15+R61+R108)*100</f>
        <v>37.558685446009385</v>
      </c>
      <c r="AV15" s="105">
        <f t="shared" ref="AV15:AV41" si="4">+S15/(S15+S61+S108)*100</f>
        <v>36.073059360730589</v>
      </c>
      <c r="AW15" s="105">
        <f t="shared" ref="AW15:AW41" si="5">+T15/(T15+T61+T108)*100</f>
        <v>39.130434782608695</v>
      </c>
      <c r="AX15" s="108"/>
      <c r="AY15" s="105">
        <f t="shared" ref="AY15:AY41" si="6">+V15/(V15+V61+V108)*100</f>
        <v>52.979274611398964</v>
      </c>
      <c r="AZ15" s="105">
        <f t="shared" ref="AZ15:AZ41" si="7">+W15/(W15+W61+W108)*100</f>
        <v>50.13850415512465</v>
      </c>
      <c r="BA15" s="105">
        <f t="shared" ref="BA15:BA41" si="8">+X15/(X15+X61+X108)*100</f>
        <v>55.474452554744524</v>
      </c>
      <c r="BB15" s="146"/>
      <c r="BC15" s="105">
        <f t="shared" ref="BC15:BC34" si="9">+Z15/(Z15+Z61+Z108)*100</f>
        <v>88.083735909822863</v>
      </c>
      <c r="BD15" s="105">
        <f t="shared" ref="BD15:BD34" si="10">+AA15/(AA15+AA61+AA108)*100</f>
        <v>89.642857142857153</v>
      </c>
      <c r="BE15" s="105">
        <f t="shared" ref="BE15:BE34" si="11">+AB15/(AB15+AB61+AB108)*100</f>
        <v>86.803519061583572</v>
      </c>
    </row>
    <row r="16" spans="1:62" ht="15" customHeight="1" x14ac:dyDescent="0.2">
      <c r="A16" s="110" t="s">
        <v>80</v>
      </c>
      <c r="B16" s="121">
        <v>1837</v>
      </c>
      <c r="C16" s="121">
        <v>864</v>
      </c>
      <c r="D16" s="121">
        <v>973</v>
      </c>
      <c r="E16" s="121"/>
      <c r="F16" s="121">
        <v>240</v>
      </c>
      <c r="G16" s="121">
        <v>119</v>
      </c>
      <c r="H16" s="121">
        <v>121</v>
      </c>
      <c r="I16" s="121"/>
      <c r="J16" s="121">
        <v>177</v>
      </c>
      <c r="K16" s="121">
        <v>88</v>
      </c>
      <c r="L16" s="121">
        <v>89</v>
      </c>
      <c r="M16" s="121"/>
      <c r="N16" s="121">
        <v>203</v>
      </c>
      <c r="O16" s="121">
        <v>102</v>
      </c>
      <c r="P16" s="121">
        <v>101</v>
      </c>
      <c r="Q16" s="121"/>
      <c r="R16" s="121">
        <v>412</v>
      </c>
      <c r="S16" s="121">
        <v>184</v>
      </c>
      <c r="T16" s="121">
        <v>228</v>
      </c>
      <c r="U16" s="121"/>
      <c r="V16" s="121">
        <v>347</v>
      </c>
      <c r="W16" s="121">
        <v>153</v>
      </c>
      <c r="X16" s="121">
        <v>194</v>
      </c>
      <c r="Y16" s="121"/>
      <c r="Z16" s="121">
        <v>458</v>
      </c>
      <c r="AA16" s="121">
        <v>218</v>
      </c>
      <c r="AB16" s="121">
        <v>240</v>
      </c>
      <c r="AD16" s="110" t="s">
        <v>80</v>
      </c>
      <c r="AE16" s="105">
        <f t="shared" si="0"/>
        <v>71.173963580007751</v>
      </c>
      <c r="AF16" s="105">
        <f t="shared" si="1"/>
        <v>67.342166796570538</v>
      </c>
      <c r="AG16" s="105">
        <f t="shared" si="2"/>
        <v>74.961479198767336</v>
      </c>
      <c r="AH16" s="146"/>
      <c r="AI16" s="105">
        <f t="shared" ref="AI16:AK16" si="12">+F16/(F16+F62+F109)*100</f>
        <v>71.641791044776113</v>
      </c>
      <c r="AJ16" s="105">
        <f t="shared" si="12"/>
        <v>66.853932584269657</v>
      </c>
      <c r="AK16" s="105">
        <f t="shared" si="12"/>
        <v>77.070063694267517</v>
      </c>
      <c r="AL16" s="108"/>
      <c r="AM16" s="105">
        <f t="shared" ref="AM16:AO16" si="13">+J16/(J16+J62+J109)*100</f>
        <v>58.609271523178805</v>
      </c>
      <c r="AN16" s="105">
        <f t="shared" si="13"/>
        <v>53.987730061349694</v>
      </c>
      <c r="AO16" s="105">
        <f t="shared" si="13"/>
        <v>64.02877697841727</v>
      </c>
      <c r="AP16" s="108"/>
      <c r="AQ16" s="105">
        <f t="shared" ref="AQ16:AS16" si="14">+N16/(N16+N62+N109)*100</f>
        <v>77.777777777777786</v>
      </c>
      <c r="AR16" s="105">
        <f t="shared" si="14"/>
        <v>73.91304347826086</v>
      </c>
      <c r="AS16" s="105">
        <f t="shared" si="14"/>
        <v>82.113821138211378</v>
      </c>
      <c r="AT16" s="108"/>
      <c r="AU16" s="105">
        <f t="shared" si="3"/>
        <v>66.774716369529983</v>
      </c>
      <c r="AV16" s="105">
        <f t="shared" si="4"/>
        <v>62.585034013605444</v>
      </c>
      <c r="AW16" s="105">
        <f t="shared" si="5"/>
        <v>70.588235294117652</v>
      </c>
      <c r="AX16" s="108"/>
      <c r="AY16" s="105">
        <f t="shared" si="6"/>
        <v>64.140480591497223</v>
      </c>
      <c r="AZ16" s="105">
        <f t="shared" si="7"/>
        <v>58.620689655172406</v>
      </c>
      <c r="BA16" s="105">
        <f t="shared" si="8"/>
        <v>69.285714285714278</v>
      </c>
      <c r="BB16" s="146"/>
      <c r="BC16" s="105">
        <f t="shared" si="9"/>
        <v>87.238095238095241</v>
      </c>
      <c r="BD16" s="105">
        <f t="shared" si="10"/>
        <v>87.550200803212846</v>
      </c>
      <c r="BE16" s="105">
        <f t="shared" si="11"/>
        <v>86.956521739130437</v>
      </c>
    </row>
    <row r="17" spans="1:57" ht="15" customHeight="1" x14ac:dyDescent="0.2">
      <c r="A17" s="110" t="s">
        <v>81</v>
      </c>
      <c r="B17" s="121">
        <v>1154</v>
      </c>
      <c r="C17" s="121">
        <v>406</v>
      </c>
      <c r="D17" s="121">
        <v>748</v>
      </c>
      <c r="E17" s="121"/>
      <c r="F17" s="121">
        <v>25</v>
      </c>
      <c r="G17" s="121">
        <v>7</v>
      </c>
      <c r="H17" s="121">
        <v>18</v>
      </c>
      <c r="I17" s="121"/>
      <c r="J17" s="121">
        <v>0</v>
      </c>
      <c r="K17" s="121">
        <v>0</v>
      </c>
      <c r="L17" s="121">
        <v>0</v>
      </c>
      <c r="M17" s="121"/>
      <c r="N17" s="121">
        <v>0</v>
      </c>
      <c r="O17" s="121">
        <v>0</v>
      </c>
      <c r="P17" s="121">
        <v>0</v>
      </c>
      <c r="Q17" s="121"/>
      <c r="R17" s="121">
        <v>400</v>
      </c>
      <c r="S17" s="121">
        <v>156</v>
      </c>
      <c r="T17" s="121">
        <v>244</v>
      </c>
      <c r="U17" s="121"/>
      <c r="V17" s="121">
        <v>380</v>
      </c>
      <c r="W17" s="121">
        <v>119</v>
      </c>
      <c r="X17" s="121">
        <v>261</v>
      </c>
      <c r="Y17" s="121"/>
      <c r="Z17" s="121">
        <v>349</v>
      </c>
      <c r="AA17" s="121">
        <v>124</v>
      </c>
      <c r="AB17" s="121">
        <v>225</v>
      </c>
      <c r="AD17" s="110" t="s">
        <v>81</v>
      </c>
      <c r="AE17" s="105">
        <f t="shared" si="0"/>
        <v>77.920324105334231</v>
      </c>
      <c r="AF17" s="105">
        <f t="shared" si="1"/>
        <v>74.495412844036707</v>
      </c>
      <c r="AG17" s="105">
        <f t="shared" si="2"/>
        <v>79.914529914529922</v>
      </c>
      <c r="AH17" s="146"/>
      <c r="AI17" s="105">
        <f t="shared" ref="AI17:AK17" si="15">+F17/(F17+F63+F110)*100</f>
        <v>36.764705882352942</v>
      </c>
      <c r="AJ17" s="105">
        <f t="shared" si="15"/>
        <v>23.333333333333332</v>
      </c>
      <c r="AK17" s="105">
        <f t="shared" si="15"/>
        <v>47.368421052631575</v>
      </c>
      <c r="AL17" s="108"/>
      <c r="AM17" s="105">
        <v>0</v>
      </c>
      <c r="AN17" s="105">
        <v>0</v>
      </c>
      <c r="AO17" s="105">
        <v>0</v>
      </c>
      <c r="AP17" s="108"/>
      <c r="AQ17" s="105">
        <v>0</v>
      </c>
      <c r="AR17" s="105">
        <v>0</v>
      </c>
      <c r="AS17" s="105">
        <v>0</v>
      </c>
      <c r="AT17" s="108"/>
      <c r="AU17" s="105">
        <f t="shared" si="3"/>
        <v>75.187969924812023</v>
      </c>
      <c r="AV17" s="105">
        <f t="shared" si="4"/>
        <v>73.93364928909952</v>
      </c>
      <c r="AW17" s="105">
        <f t="shared" si="5"/>
        <v>76.012461059190031</v>
      </c>
      <c r="AX17" s="108"/>
      <c r="AY17" s="105">
        <f t="shared" si="6"/>
        <v>83.70044052863436</v>
      </c>
      <c r="AZ17" s="105">
        <f t="shared" si="7"/>
        <v>79.333333333333329</v>
      </c>
      <c r="BA17" s="105">
        <f t="shared" si="8"/>
        <v>85.85526315789474</v>
      </c>
      <c r="BB17" s="146"/>
      <c r="BC17" s="105">
        <f t="shared" si="9"/>
        <v>81.733021077283368</v>
      </c>
      <c r="BD17" s="105">
        <f t="shared" si="10"/>
        <v>80.519480519480524</v>
      </c>
      <c r="BE17" s="105">
        <f t="shared" si="11"/>
        <v>82.417582417582409</v>
      </c>
    </row>
    <row r="18" spans="1:57" ht="15" customHeight="1" x14ac:dyDescent="0.2">
      <c r="A18" s="110" t="s">
        <v>82</v>
      </c>
      <c r="B18" s="121">
        <v>4956</v>
      </c>
      <c r="C18" s="121">
        <v>2265</v>
      </c>
      <c r="D18" s="121">
        <v>2691</v>
      </c>
      <c r="E18" s="121"/>
      <c r="F18" s="121">
        <v>897</v>
      </c>
      <c r="G18" s="121">
        <v>436</v>
      </c>
      <c r="H18" s="121">
        <v>461</v>
      </c>
      <c r="I18" s="121"/>
      <c r="J18" s="121">
        <v>701</v>
      </c>
      <c r="K18" s="121">
        <v>356</v>
      </c>
      <c r="L18" s="121">
        <v>345</v>
      </c>
      <c r="M18" s="121"/>
      <c r="N18" s="121">
        <v>729</v>
      </c>
      <c r="O18" s="121">
        <v>344</v>
      </c>
      <c r="P18" s="121">
        <v>385</v>
      </c>
      <c r="Q18" s="121"/>
      <c r="R18" s="121">
        <v>786</v>
      </c>
      <c r="S18" s="121">
        <v>349</v>
      </c>
      <c r="T18" s="121">
        <v>437</v>
      </c>
      <c r="U18" s="121"/>
      <c r="V18" s="121">
        <v>844</v>
      </c>
      <c r="W18" s="121">
        <v>340</v>
      </c>
      <c r="X18" s="121">
        <v>504</v>
      </c>
      <c r="Y18" s="121"/>
      <c r="Z18" s="121">
        <v>999</v>
      </c>
      <c r="AA18" s="121">
        <v>440</v>
      </c>
      <c r="AB18" s="121">
        <v>559</v>
      </c>
      <c r="AD18" s="110" t="s">
        <v>82</v>
      </c>
      <c r="AE18" s="105">
        <f t="shared" si="0"/>
        <v>62.989323843416365</v>
      </c>
      <c r="AF18" s="105">
        <f t="shared" si="1"/>
        <v>59.558243491980015</v>
      </c>
      <c r="AG18" s="105">
        <f t="shared" si="2"/>
        <v>66.199261992619924</v>
      </c>
      <c r="AH18" s="146"/>
      <c r="AI18" s="105">
        <f t="shared" ref="AI18:AI41" si="16">+F18/(F18+F64+F111)*100</f>
        <v>59.839893262174783</v>
      </c>
      <c r="AJ18" s="105">
        <f t="shared" ref="AJ18:AJ41" si="17">+G18/(G18+G64+G111)*100</f>
        <v>55.969191270860073</v>
      </c>
      <c r="AK18" s="105">
        <f t="shared" ref="AK18:AK41" si="18">+H18/(H18+H64+H111)*100</f>
        <v>64.027777777777771</v>
      </c>
      <c r="AL18" s="108"/>
      <c r="AM18" s="105">
        <f t="shared" ref="AM18:AM41" si="19">+J18/(J18+J64+J111)*100</f>
        <v>55.63492063492064</v>
      </c>
      <c r="AN18" s="105">
        <f t="shared" ref="AN18:AN41" si="20">+K18/(K18+K64+K111)*100</f>
        <v>54.268292682926834</v>
      </c>
      <c r="AO18" s="105">
        <f t="shared" ref="AO18:AO41" si="21">+L18/(L18+L64+L111)*100</f>
        <v>57.119205298013242</v>
      </c>
      <c r="AP18" s="108"/>
      <c r="AQ18" s="105">
        <f t="shared" ref="AQ18:AQ41" si="22">+N18/(N18+N64+N111)*100</f>
        <v>68.903591682419659</v>
      </c>
      <c r="AR18" s="105">
        <f t="shared" ref="AR18:AR41" si="23">+O18/(O18+O64+O111)*100</f>
        <v>63.119266055045877</v>
      </c>
      <c r="AS18" s="105">
        <f t="shared" ref="AS18:AS41" si="24">+P18/(P18+P64+P111)*100</f>
        <v>75.048732943469787</v>
      </c>
      <c r="AT18" s="108"/>
      <c r="AU18" s="105">
        <f t="shared" si="3"/>
        <v>50.546623794212223</v>
      </c>
      <c r="AV18" s="105">
        <f t="shared" si="4"/>
        <v>49.715099715099711</v>
      </c>
      <c r="AW18" s="105">
        <f t="shared" si="5"/>
        <v>51.230949589683469</v>
      </c>
      <c r="AX18" s="108"/>
      <c r="AY18" s="105">
        <f t="shared" si="6"/>
        <v>68.119451170298632</v>
      </c>
      <c r="AZ18" s="105">
        <f t="shared" si="7"/>
        <v>60.606060606060609</v>
      </c>
      <c r="BA18" s="105">
        <f t="shared" si="8"/>
        <v>74.336283185840713</v>
      </c>
      <c r="BB18" s="146"/>
      <c r="BC18" s="105">
        <f t="shared" si="9"/>
        <v>79.474940334128874</v>
      </c>
      <c r="BD18" s="105">
        <f t="shared" si="10"/>
        <v>78.571428571428569</v>
      </c>
      <c r="BE18" s="105">
        <f t="shared" si="11"/>
        <v>80.200860832137735</v>
      </c>
    </row>
    <row r="19" spans="1:57" ht="15" customHeight="1" x14ac:dyDescent="0.2">
      <c r="A19" s="110" t="s">
        <v>83</v>
      </c>
      <c r="B19" s="121">
        <v>1570</v>
      </c>
      <c r="C19" s="121">
        <v>774</v>
      </c>
      <c r="D19" s="121">
        <v>796</v>
      </c>
      <c r="E19" s="121"/>
      <c r="F19" s="121">
        <v>277</v>
      </c>
      <c r="G19" s="121">
        <v>154</v>
      </c>
      <c r="H19" s="121">
        <v>123</v>
      </c>
      <c r="I19" s="121"/>
      <c r="J19" s="121">
        <v>236</v>
      </c>
      <c r="K19" s="121">
        <v>110</v>
      </c>
      <c r="L19" s="121">
        <v>126</v>
      </c>
      <c r="M19" s="121"/>
      <c r="N19" s="121">
        <v>252</v>
      </c>
      <c r="O19" s="121">
        <v>135</v>
      </c>
      <c r="P19" s="121">
        <v>117</v>
      </c>
      <c r="Q19" s="121"/>
      <c r="R19" s="121">
        <v>260</v>
      </c>
      <c r="S19" s="121">
        <v>115</v>
      </c>
      <c r="T19" s="121">
        <v>145</v>
      </c>
      <c r="U19" s="121"/>
      <c r="V19" s="121">
        <v>260</v>
      </c>
      <c r="W19" s="121">
        <v>121</v>
      </c>
      <c r="X19" s="121">
        <v>139</v>
      </c>
      <c r="Y19" s="121"/>
      <c r="Z19" s="121">
        <v>285</v>
      </c>
      <c r="AA19" s="121">
        <v>139</v>
      </c>
      <c r="AB19" s="121">
        <v>146</v>
      </c>
      <c r="AD19" s="110" t="s">
        <v>83</v>
      </c>
      <c r="AE19" s="105">
        <f t="shared" si="0"/>
        <v>75.735648818137975</v>
      </c>
      <c r="AF19" s="105">
        <f t="shared" si="1"/>
        <v>71.600370027752078</v>
      </c>
      <c r="AG19" s="105">
        <f t="shared" si="2"/>
        <v>80.241935483870961</v>
      </c>
      <c r="AH19" s="146"/>
      <c r="AI19" s="105">
        <f t="shared" si="16"/>
        <v>73.474801061007952</v>
      </c>
      <c r="AJ19" s="105">
        <f t="shared" si="17"/>
        <v>71.627906976744185</v>
      </c>
      <c r="AK19" s="105">
        <f t="shared" si="18"/>
        <v>75.925925925925924</v>
      </c>
      <c r="AL19" s="108"/>
      <c r="AM19" s="105">
        <f t="shared" si="19"/>
        <v>61.780104712041883</v>
      </c>
      <c r="AN19" s="105">
        <f t="shared" si="20"/>
        <v>55.837563451776653</v>
      </c>
      <c r="AO19" s="105">
        <f t="shared" si="21"/>
        <v>68.108108108108112</v>
      </c>
      <c r="AP19" s="108"/>
      <c r="AQ19" s="105">
        <f t="shared" si="22"/>
        <v>78.75</v>
      </c>
      <c r="AR19" s="105">
        <f t="shared" si="23"/>
        <v>74.585635359116026</v>
      </c>
      <c r="AS19" s="105">
        <f t="shared" si="24"/>
        <v>84.172661870503589</v>
      </c>
      <c r="AT19" s="108"/>
      <c r="AU19" s="105">
        <f t="shared" si="3"/>
        <v>69.892473118279568</v>
      </c>
      <c r="AV19" s="105">
        <f t="shared" si="4"/>
        <v>61.497326203208559</v>
      </c>
      <c r="AW19" s="105">
        <f t="shared" si="5"/>
        <v>78.378378378378372</v>
      </c>
      <c r="AX19" s="108"/>
      <c r="AY19" s="105">
        <f t="shared" si="6"/>
        <v>84.415584415584405</v>
      </c>
      <c r="AZ19" s="105">
        <f t="shared" si="7"/>
        <v>82.876712328767127</v>
      </c>
      <c r="BA19" s="105">
        <f t="shared" si="8"/>
        <v>85.802469135802468</v>
      </c>
      <c r="BB19" s="146"/>
      <c r="BC19" s="105">
        <f t="shared" si="9"/>
        <v>90.764331210191088</v>
      </c>
      <c r="BD19" s="105">
        <f t="shared" si="10"/>
        <v>89.677419354838705</v>
      </c>
      <c r="BE19" s="105">
        <f t="shared" si="11"/>
        <v>91.823899371069189</v>
      </c>
    </row>
    <row r="20" spans="1:57" ht="15" customHeight="1" x14ac:dyDescent="0.2">
      <c r="A20" s="110" t="s">
        <v>84</v>
      </c>
      <c r="B20" s="121">
        <v>2283</v>
      </c>
      <c r="C20" s="121">
        <v>1105</v>
      </c>
      <c r="D20" s="121">
        <v>1178</v>
      </c>
      <c r="E20" s="121"/>
      <c r="F20" s="121">
        <v>473</v>
      </c>
      <c r="G20" s="121">
        <v>242</v>
      </c>
      <c r="H20" s="121">
        <v>231</v>
      </c>
      <c r="I20" s="121"/>
      <c r="J20" s="121">
        <v>395</v>
      </c>
      <c r="K20" s="121">
        <v>182</v>
      </c>
      <c r="L20" s="121">
        <v>213</v>
      </c>
      <c r="M20" s="121"/>
      <c r="N20" s="121">
        <v>370</v>
      </c>
      <c r="O20" s="121">
        <v>170</v>
      </c>
      <c r="P20" s="121">
        <v>200</v>
      </c>
      <c r="Q20" s="121"/>
      <c r="R20" s="121">
        <v>351</v>
      </c>
      <c r="S20" s="121">
        <v>165</v>
      </c>
      <c r="T20" s="121">
        <v>186</v>
      </c>
      <c r="U20" s="121"/>
      <c r="V20" s="121">
        <v>359</v>
      </c>
      <c r="W20" s="121">
        <v>195</v>
      </c>
      <c r="X20" s="121">
        <v>164</v>
      </c>
      <c r="Y20" s="121"/>
      <c r="Z20" s="121">
        <v>335</v>
      </c>
      <c r="AA20" s="121">
        <v>151</v>
      </c>
      <c r="AB20" s="121">
        <v>184</v>
      </c>
      <c r="AD20" s="110" t="s">
        <v>84</v>
      </c>
      <c r="AE20" s="105">
        <f t="shared" si="0"/>
        <v>71.905511811023629</v>
      </c>
      <c r="AF20" s="105">
        <f t="shared" si="1"/>
        <v>67.708333333333343</v>
      </c>
      <c r="AG20" s="105">
        <f t="shared" si="2"/>
        <v>76.344782890473113</v>
      </c>
      <c r="AH20" s="146"/>
      <c r="AI20" s="105">
        <f t="shared" si="16"/>
        <v>74.723538704581358</v>
      </c>
      <c r="AJ20" s="105">
        <f t="shared" si="17"/>
        <v>69.540229885057471</v>
      </c>
      <c r="AK20" s="105">
        <f t="shared" si="18"/>
        <v>81.05263157894737</v>
      </c>
      <c r="AL20" s="108"/>
      <c r="AM20" s="105">
        <f t="shared" si="19"/>
        <v>63.812600969305336</v>
      </c>
      <c r="AN20" s="105">
        <f t="shared" si="20"/>
        <v>58.520900321543415</v>
      </c>
      <c r="AO20" s="105">
        <f t="shared" si="21"/>
        <v>69.155844155844164</v>
      </c>
      <c r="AP20" s="108"/>
      <c r="AQ20" s="105">
        <f t="shared" si="22"/>
        <v>75.975359342915823</v>
      </c>
      <c r="AR20" s="105">
        <f t="shared" si="23"/>
        <v>70.539419087136935</v>
      </c>
      <c r="AS20" s="105">
        <f t="shared" si="24"/>
        <v>81.300813008130078</v>
      </c>
      <c r="AT20" s="108"/>
      <c r="AU20" s="105">
        <f t="shared" si="3"/>
        <v>61.256544502617807</v>
      </c>
      <c r="AV20" s="105">
        <f t="shared" si="4"/>
        <v>56.5068493150685</v>
      </c>
      <c r="AW20" s="105">
        <f t="shared" si="5"/>
        <v>66.192170818505332</v>
      </c>
      <c r="AX20" s="108"/>
      <c r="AY20" s="105">
        <f t="shared" si="6"/>
        <v>74.63617463617463</v>
      </c>
      <c r="AZ20" s="105">
        <f t="shared" si="7"/>
        <v>74.427480916030532</v>
      </c>
      <c r="BA20" s="105">
        <f t="shared" si="8"/>
        <v>74.885844748858446</v>
      </c>
      <c r="BB20" s="146"/>
      <c r="BC20" s="105">
        <f t="shared" si="9"/>
        <v>87.69633507853402</v>
      </c>
      <c r="BD20" s="105">
        <f t="shared" si="10"/>
        <v>84.831460674157299</v>
      </c>
      <c r="BE20" s="105">
        <f t="shared" si="11"/>
        <v>90.196078431372555</v>
      </c>
    </row>
    <row r="21" spans="1:57" ht="15" customHeight="1" x14ac:dyDescent="0.2">
      <c r="A21" s="110" t="s">
        <v>85</v>
      </c>
      <c r="B21" s="121">
        <v>709</v>
      </c>
      <c r="C21" s="121">
        <v>321</v>
      </c>
      <c r="D21" s="121">
        <v>388</v>
      </c>
      <c r="E21" s="121"/>
      <c r="F21" s="121">
        <v>136</v>
      </c>
      <c r="G21" s="121">
        <v>56</v>
      </c>
      <c r="H21" s="121">
        <v>80</v>
      </c>
      <c r="I21" s="121"/>
      <c r="J21" s="121">
        <v>122</v>
      </c>
      <c r="K21" s="121">
        <v>61</v>
      </c>
      <c r="L21" s="121">
        <v>61</v>
      </c>
      <c r="M21" s="121"/>
      <c r="N21" s="121">
        <v>89</v>
      </c>
      <c r="O21" s="121">
        <v>42</v>
      </c>
      <c r="P21" s="121">
        <v>47</v>
      </c>
      <c r="Q21" s="121"/>
      <c r="R21" s="121">
        <v>117</v>
      </c>
      <c r="S21" s="121">
        <v>50</v>
      </c>
      <c r="T21" s="121">
        <v>67</v>
      </c>
      <c r="U21" s="121"/>
      <c r="V21" s="121">
        <v>119</v>
      </c>
      <c r="W21" s="121">
        <v>46</v>
      </c>
      <c r="X21" s="121">
        <v>73</v>
      </c>
      <c r="Y21" s="121"/>
      <c r="Z21" s="121">
        <v>126</v>
      </c>
      <c r="AA21" s="121">
        <v>66</v>
      </c>
      <c r="AB21" s="121">
        <v>60</v>
      </c>
      <c r="AD21" s="110" t="s">
        <v>85</v>
      </c>
      <c r="AE21" s="105">
        <f t="shared" si="0"/>
        <v>67.976989453499527</v>
      </c>
      <c r="AF21" s="105">
        <f t="shared" si="1"/>
        <v>62.088974854932303</v>
      </c>
      <c r="AG21" s="105">
        <f t="shared" si="2"/>
        <v>73.764258555133082</v>
      </c>
      <c r="AH21" s="146"/>
      <c r="AI21" s="105">
        <f t="shared" si="16"/>
        <v>66.666666666666657</v>
      </c>
      <c r="AJ21" s="105">
        <f t="shared" si="17"/>
        <v>55.445544554455452</v>
      </c>
      <c r="AK21" s="105">
        <f t="shared" si="18"/>
        <v>77.669902912621353</v>
      </c>
      <c r="AL21" s="108"/>
      <c r="AM21" s="105">
        <f t="shared" si="19"/>
        <v>63.874345549738223</v>
      </c>
      <c r="AN21" s="105">
        <f t="shared" si="20"/>
        <v>60.396039603960396</v>
      </c>
      <c r="AO21" s="105">
        <f t="shared" si="21"/>
        <v>67.777777777777786</v>
      </c>
      <c r="AP21" s="108"/>
      <c r="AQ21" s="105">
        <f t="shared" si="22"/>
        <v>62.676056338028175</v>
      </c>
      <c r="AR21" s="105">
        <f t="shared" si="23"/>
        <v>58.333333333333336</v>
      </c>
      <c r="AS21" s="105">
        <f t="shared" si="24"/>
        <v>67.142857142857139</v>
      </c>
      <c r="AT21" s="108"/>
      <c r="AU21" s="105">
        <f t="shared" si="3"/>
        <v>63.243243243243242</v>
      </c>
      <c r="AV21" s="105">
        <f t="shared" si="4"/>
        <v>53.763440860215049</v>
      </c>
      <c r="AW21" s="105">
        <f t="shared" si="5"/>
        <v>72.826086956521735</v>
      </c>
      <c r="AX21" s="108"/>
      <c r="AY21" s="105">
        <f t="shared" si="6"/>
        <v>71.257485029940113</v>
      </c>
      <c r="AZ21" s="105">
        <f t="shared" si="7"/>
        <v>64.788732394366207</v>
      </c>
      <c r="BA21" s="105">
        <f t="shared" si="8"/>
        <v>76.041666666666657</v>
      </c>
      <c r="BB21" s="146"/>
      <c r="BC21" s="105">
        <f t="shared" si="9"/>
        <v>81.818181818181827</v>
      </c>
      <c r="BD21" s="105">
        <f t="shared" si="10"/>
        <v>83.544303797468359</v>
      </c>
      <c r="BE21" s="105">
        <f t="shared" si="11"/>
        <v>80</v>
      </c>
    </row>
    <row r="22" spans="1:57" ht="15" customHeight="1" x14ac:dyDescent="0.2">
      <c r="A22" s="110" t="s">
        <v>86</v>
      </c>
      <c r="B22" s="121">
        <v>4815</v>
      </c>
      <c r="C22" s="121">
        <v>2155</v>
      </c>
      <c r="D22" s="121">
        <v>2660</v>
      </c>
      <c r="E22" s="121"/>
      <c r="F22" s="121">
        <v>968</v>
      </c>
      <c r="G22" s="121">
        <v>451</v>
      </c>
      <c r="H22" s="121">
        <v>517</v>
      </c>
      <c r="I22" s="121"/>
      <c r="J22" s="121">
        <v>683</v>
      </c>
      <c r="K22" s="121">
        <v>313</v>
      </c>
      <c r="L22" s="121">
        <v>370</v>
      </c>
      <c r="M22" s="121"/>
      <c r="N22" s="121">
        <v>596</v>
      </c>
      <c r="O22" s="121">
        <v>261</v>
      </c>
      <c r="P22" s="121">
        <v>335</v>
      </c>
      <c r="Q22" s="121"/>
      <c r="R22" s="121">
        <v>923</v>
      </c>
      <c r="S22" s="121">
        <v>422</v>
      </c>
      <c r="T22" s="121">
        <v>501</v>
      </c>
      <c r="U22" s="121"/>
      <c r="V22" s="121">
        <v>793</v>
      </c>
      <c r="W22" s="121">
        <v>334</v>
      </c>
      <c r="X22" s="121">
        <v>459</v>
      </c>
      <c r="Y22" s="121"/>
      <c r="Z22" s="121">
        <v>852</v>
      </c>
      <c r="AA22" s="121">
        <v>374</v>
      </c>
      <c r="AB22" s="121">
        <v>478</v>
      </c>
      <c r="AD22" s="110" t="s">
        <v>86</v>
      </c>
      <c r="AE22" s="105">
        <f t="shared" si="0"/>
        <v>71.291086763399463</v>
      </c>
      <c r="AF22" s="105">
        <f t="shared" si="1"/>
        <v>66.80099194048357</v>
      </c>
      <c r="AG22" s="105">
        <f t="shared" si="2"/>
        <v>75.396825396825392</v>
      </c>
      <c r="AH22" s="146"/>
      <c r="AI22" s="105">
        <f t="shared" si="16"/>
        <v>69.142857142857139</v>
      </c>
      <c r="AJ22" s="105">
        <f t="shared" si="17"/>
        <v>63.165266106442573</v>
      </c>
      <c r="AK22" s="105">
        <f t="shared" si="18"/>
        <v>75.364431486880463</v>
      </c>
      <c r="AL22" s="108"/>
      <c r="AM22" s="105">
        <f t="shared" si="19"/>
        <v>63.831775700934578</v>
      </c>
      <c r="AN22" s="105">
        <f t="shared" si="20"/>
        <v>59.280303030303031</v>
      </c>
      <c r="AO22" s="105">
        <f t="shared" si="21"/>
        <v>68.26568265682657</v>
      </c>
      <c r="AP22" s="108"/>
      <c r="AQ22" s="105">
        <f t="shared" si="22"/>
        <v>64.712269272529852</v>
      </c>
      <c r="AR22" s="105">
        <f t="shared" si="23"/>
        <v>61.411764705882355</v>
      </c>
      <c r="AS22" s="105">
        <f t="shared" si="24"/>
        <v>67.540322580645167</v>
      </c>
      <c r="AT22" s="108"/>
      <c r="AU22" s="105">
        <f t="shared" si="3"/>
        <v>71.828793774319067</v>
      </c>
      <c r="AV22" s="105">
        <f t="shared" si="4"/>
        <v>68.284789644012946</v>
      </c>
      <c r="AW22" s="105">
        <f t="shared" si="5"/>
        <v>75.112443778110944</v>
      </c>
      <c r="AX22" s="108"/>
      <c r="AY22" s="105">
        <f t="shared" si="6"/>
        <v>71.764705882352942</v>
      </c>
      <c r="AZ22" s="105">
        <f t="shared" si="7"/>
        <v>67.474747474747474</v>
      </c>
      <c r="BA22" s="105">
        <f t="shared" si="8"/>
        <v>75.245901639344254</v>
      </c>
      <c r="BB22" s="146"/>
      <c r="BC22" s="105">
        <f t="shared" si="9"/>
        <v>87.564234326824248</v>
      </c>
      <c r="BD22" s="105">
        <f t="shared" si="10"/>
        <v>83.856502242152459</v>
      </c>
      <c r="BE22" s="105">
        <f t="shared" si="11"/>
        <v>90.702087286527515</v>
      </c>
    </row>
    <row r="23" spans="1:57" ht="15" customHeight="1" x14ac:dyDescent="0.2">
      <c r="A23" s="110" t="s">
        <v>87</v>
      </c>
      <c r="B23" s="121">
        <v>1720</v>
      </c>
      <c r="C23" s="121">
        <v>843</v>
      </c>
      <c r="D23" s="121">
        <v>877</v>
      </c>
      <c r="E23" s="121"/>
      <c r="F23" s="121">
        <v>420</v>
      </c>
      <c r="G23" s="121">
        <v>223</v>
      </c>
      <c r="H23" s="121">
        <v>197</v>
      </c>
      <c r="I23" s="121"/>
      <c r="J23" s="121">
        <v>343</v>
      </c>
      <c r="K23" s="121">
        <v>167</v>
      </c>
      <c r="L23" s="121">
        <v>176</v>
      </c>
      <c r="M23" s="121"/>
      <c r="N23" s="121">
        <v>337</v>
      </c>
      <c r="O23" s="121">
        <v>177</v>
      </c>
      <c r="P23" s="121">
        <v>160</v>
      </c>
      <c r="Q23" s="121"/>
      <c r="R23" s="121">
        <v>253</v>
      </c>
      <c r="S23" s="121">
        <v>106</v>
      </c>
      <c r="T23" s="121">
        <v>147</v>
      </c>
      <c r="U23" s="121"/>
      <c r="V23" s="121">
        <v>209</v>
      </c>
      <c r="W23" s="121">
        <v>99</v>
      </c>
      <c r="X23" s="121">
        <v>110</v>
      </c>
      <c r="Y23" s="121"/>
      <c r="Z23" s="121">
        <v>158</v>
      </c>
      <c r="AA23" s="121">
        <v>71</v>
      </c>
      <c r="AB23" s="121">
        <v>87</v>
      </c>
      <c r="AD23" s="110" t="s">
        <v>87</v>
      </c>
      <c r="AE23" s="105">
        <f t="shared" si="0"/>
        <v>58.984910836762694</v>
      </c>
      <c r="AF23" s="105">
        <f t="shared" si="1"/>
        <v>56.237491661107406</v>
      </c>
      <c r="AG23" s="105">
        <f t="shared" si="2"/>
        <v>61.891319689484824</v>
      </c>
      <c r="AH23" s="146"/>
      <c r="AI23" s="105">
        <f t="shared" si="16"/>
        <v>58.252427184466015</v>
      </c>
      <c r="AJ23" s="105">
        <f t="shared" si="17"/>
        <v>57.326478149100254</v>
      </c>
      <c r="AK23" s="105">
        <f t="shared" si="18"/>
        <v>59.337349397590366</v>
      </c>
      <c r="AL23" s="108"/>
      <c r="AM23" s="105">
        <f t="shared" si="19"/>
        <v>49.352517985611513</v>
      </c>
      <c r="AN23" s="105">
        <f t="shared" si="20"/>
        <v>45.01347708894879</v>
      </c>
      <c r="AO23" s="105">
        <f t="shared" si="21"/>
        <v>54.320987654320987</v>
      </c>
      <c r="AP23" s="108"/>
      <c r="AQ23" s="105">
        <f t="shared" si="22"/>
        <v>70.354906054279752</v>
      </c>
      <c r="AR23" s="105">
        <f t="shared" si="23"/>
        <v>68.07692307692308</v>
      </c>
      <c r="AS23" s="105">
        <f t="shared" si="24"/>
        <v>73.059360730593596</v>
      </c>
      <c r="AT23" s="108"/>
      <c r="AU23" s="105">
        <f t="shared" si="3"/>
        <v>51.008064516129039</v>
      </c>
      <c r="AV23" s="105">
        <f t="shared" si="4"/>
        <v>48.18181818181818</v>
      </c>
      <c r="AW23" s="105">
        <f t="shared" si="5"/>
        <v>53.260869565217398</v>
      </c>
      <c r="AX23" s="108"/>
      <c r="AY23" s="105">
        <f t="shared" si="6"/>
        <v>66.139240506329116</v>
      </c>
      <c r="AZ23" s="105">
        <f t="shared" si="7"/>
        <v>60.736196319018411</v>
      </c>
      <c r="BA23" s="105">
        <f t="shared" si="8"/>
        <v>71.895424836601308</v>
      </c>
      <c r="BB23" s="146"/>
      <c r="BC23" s="105">
        <f t="shared" si="9"/>
        <v>75.598086124401902</v>
      </c>
      <c r="BD23" s="105">
        <f t="shared" si="10"/>
        <v>73.958333333333343</v>
      </c>
      <c r="BE23" s="105">
        <f t="shared" si="11"/>
        <v>76.991150442477874</v>
      </c>
    </row>
    <row r="24" spans="1:57" ht="15" customHeight="1" x14ac:dyDescent="0.2">
      <c r="A24" s="110" t="s">
        <v>88</v>
      </c>
      <c r="B24" s="121">
        <v>4923</v>
      </c>
      <c r="C24" s="121">
        <v>2219</v>
      </c>
      <c r="D24" s="121">
        <v>2704</v>
      </c>
      <c r="E24" s="121"/>
      <c r="F24" s="121">
        <v>1078</v>
      </c>
      <c r="G24" s="121">
        <v>480</v>
      </c>
      <c r="H24" s="121">
        <v>598</v>
      </c>
      <c r="I24" s="121"/>
      <c r="J24" s="121">
        <v>911</v>
      </c>
      <c r="K24" s="121">
        <v>407</v>
      </c>
      <c r="L24" s="121">
        <v>504</v>
      </c>
      <c r="M24" s="121"/>
      <c r="N24" s="121">
        <v>878</v>
      </c>
      <c r="O24" s="121">
        <v>414</v>
      </c>
      <c r="P24" s="121">
        <v>464</v>
      </c>
      <c r="Q24" s="121"/>
      <c r="R24" s="121">
        <v>784</v>
      </c>
      <c r="S24" s="121">
        <v>371</v>
      </c>
      <c r="T24" s="121">
        <v>413</v>
      </c>
      <c r="U24" s="121"/>
      <c r="V24" s="121">
        <v>651</v>
      </c>
      <c r="W24" s="121">
        <v>284</v>
      </c>
      <c r="X24" s="121">
        <v>367</v>
      </c>
      <c r="Y24" s="121"/>
      <c r="Z24" s="121">
        <v>621</v>
      </c>
      <c r="AA24" s="121">
        <v>263</v>
      </c>
      <c r="AB24" s="121">
        <v>358</v>
      </c>
      <c r="AD24" s="110" t="s">
        <v>88</v>
      </c>
      <c r="AE24" s="105">
        <f t="shared" si="0"/>
        <v>71.420281444944152</v>
      </c>
      <c r="AF24" s="105">
        <f t="shared" si="1"/>
        <v>67.019027484143763</v>
      </c>
      <c r="AG24" s="105">
        <f t="shared" si="2"/>
        <v>75.488553880513678</v>
      </c>
      <c r="AH24" s="146"/>
      <c r="AI24" s="105">
        <f t="shared" si="16"/>
        <v>68.618714194780395</v>
      </c>
      <c r="AJ24" s="105">
        <f t="shared" si="17"/>
        <v>63.157894736842103</v>
      </c>
      <c r="AK24" s="105">
        <f t="shared" si="18"/>
        <v>73.736128236744761</v>
      </c>
      <c r="AL24" s="108"/>
      <c r="AM24" s="105">
        <f t="shared" si="19"/>
        <v>65.918958031837917</v>
      </c>
      <c r="AN24" s="105">
        <f t="shared" si="20"/>
        <v>58.645533141210372</v>
      </c>
      <c r="AO24" s="105">
        <f t="shared" si="21"/>
        <v>73.255813953488371</v>
      </c>
      <c r="AP24" s="108"/>
      <c r="AQ24" s="105">
        <f t="shared" si="22"/>
        <v>72.026251025430682</v>
      </c>
      <c r="AR24" s="105">
        <f t="shared" si="23"/>
        <v>70.890410958904098</v>
      </c>
      <c r="AS24" s="105">
        <f t="shared" si="24"/>
        <v>73.070866141732282</v>
      </c>
      <c r="AT24" s="108"/>
      <c r="AU24" s="105">
        <f t="shared" si="3"/>
        <v>69.196822594880842</v>
      </c>
      <c r="AV24" s="105">
        <f t="shared" si="4"/>
        <v>67.948717948717956</v>
      </c>
      <c r="AW24" s="105">
        <f t="shared" si="5"/>
        <v>70.357751277683136</v>
      </c>
      <c r="AX24" s="108"/>
      <c r="AY24" s="105">
        <f t="shared" si="6"/>
        <v>74.400000000000006</v>
      </c>
      <c r="AZ24" s="105">
        <f t="shared" si="7"/>
        <v>68.932038834951456</v>
      </c>
      <c r="BA24" s="105">
        <f t="shared" si="8"/>
        <v>79.265658747300222</v>
      </c>
      <c r="BB24" s="146"/>
      <c r="BC24" s="105">
        <f t="shared" si="9"/>
        <v>87.096774193548384</v>
      </c>
      <c r="BD24" s="105">
        <f t="shared" si="10"/>
        <v>83.492063492063494</v>
      </c>
      <c r="BE24" s="105">
        <f t="shared" si="11"/>
        <v>89.949748743718601</v>
      </c>
    </row>
    <row r="25" spans="1:57" ht="15" customHeight="1" x14ac:dyDescent="0.2">
      <c r="A25" s="110" t="s">
        <v>89</v>
      </c>
      <c r="B25" s="121">
        <v>931</v>
      </c>
      <c r="C25" s="121">
        <v>433</v>
      </c>
      <c r="D25" s="121">
        <v>498</v>
      </c>
      <c r="E25" s="121"/>
      <c r="F25" s="121">
        <v>220</v>
      </c>
      <c r="G25" s="121">
        <v>113</v>
      </c>
      <c r="H25" s="121">
        <v>107</v>
      </c>
      <c r="I25" s="121"/>
      <c r="J25" s="121">
        <v>197</v>
      </c>
      <c r="K25" s="121">
        <v>88</v>
      </c>
      <c r="L25" s="121">
        <v>109</v>
      </c>
      <c r="M25" s="121"/>
      <c r="N25" s="121">
        <v>148</v>
      </c>
      <c r="O25" s="121">
        <v>76</v>
      </c>
      <c r="P25" s="121">
        <v>72</v>
      </c>
      <c r="Q25" s="121"/>
      <c r="R25" s="121">
        <v>124</v>
      </c>
      <c r="S25" s="121">
        <v>57</v>
      </c>
      <c r="T25" s="121">
        <v>67</v>
      </c>
      <c r="U25" s="121"/>
      <c r="V25" s="121">
        <v>118</v>
      </c>
      <c r="W25" s="121">
        <v>49</v>
      </c>
      <c r="X25" s="121">
        <v>69</v>
      </c>
      <c r="Y25" s="121"/>
      <c r="Z25" s="121">
        <v>124</v>
      </c>
      <c r="AA25" s="121">
        <v>50</v>
      </c>
      <c r="AB25" s="121">
        <v>74</v>
      </c>
      <c r="AD25" s="110" t="s">
        <v>89</v>
      </c>
      <c r="AE25" s="105">
        <f t="shared" si="0"/>
        <v>63.679890560875521</v>
      </c>
      <c r="AF25" s="105">
        <f t="shared" si="1"/>
        <v>62.753623188405797</v>
      </c>
      <c r="AG25" s="105">
        <f t="shared" si="2"/>
        <v>64.507772020725383</v>
      </c>
      <c r="AH25" s="146"/>
      <c r="AI25" s="105">
        <f t="shared" si="16"/>
        <v>53.658536585365859</v>
      </c>
      <c r="AJ25" s="105">
        <f t="shared" si="17"/>
        <v>54.589371980676326</v>
      </c>
      <c r="AK25" s="105">
        <f t="shared" si="18"/>
        <v>52.709359605911331</v>
      </c>
      <c r="AL25" s="108"/>
      <c r="AM25" s="105">
        <f t="shared" si="19"/>
        <v>65.231788079470192</v>
      </c>
      <c r="AN25" s="105">
        <f t="shared" si="20"/>
        <v>59.45945945945946</v>
      </c>
      <c r="AO25" s="105">
        <f t="shared" si="21"/>
        <v>70.779220779220779</v>
      </c>
      <c r="AP25" s="108"/>
      <c r="AQ25" s="105">
        <f t="shared" si="22"/>
        <v>63.519313304721024</v>
      </c>
      <c r="AR25" s="105">
        <f t="shared" si="23"/>
        <v>65.517241379310349</v>
      </c>
      <c r="AS25" s="105">
        <f t="shared" si="24"/>
        <v>61.53846153846154</v>
      </c>
      <c r="AT25" s="108"/>
      <c r="AU25" s="105">
        <f t="shared" si="3"/>
        <v>66.666666666666657</v>
      </c>
      <c r="AV25" s="105">
        <f t="shared" si="4"/>
        <v>71.25</v>
      </c>
      <c r="AW25" s="105">
        <f t="shared" si="5"/>
        <v>63.20754716981132</v>
      </c>
      <c r="AX25" s="108"/>
      <c r="AY25" s="105">
        <f t="shared" si="6"/>
        <v>62.10526315789474</v>
      </c>
      <c r="AZ25" s="105">
        <f t="shared" si="7"/>
        <v>57.647058823529406</v>
      </c>
      <c r="BA25" s="105">
        <f t="shared" si="8"/>
        <v>65.714285714285708</v>
      </c>
      <c r="BB25" s="146"/>
      <c r="BC25" s="105">
        <f t="shared" si="9"/>
        <v>87.943262411347519</v>
      </c>
      <c r="BD25" s="105">
        <f t="shared" si="10"/>
        <v>92.592592592592595</v>
      </c>
      <c r="BE25" s="105">
        <f t="shared" si="11"/>
        <v>85.057471264367805</v>
      </c>
    </row>
    <row r="26" spans="1:57" ht="15" customHeight="1" x14ac:dyDescent="0.2">
      <c r="A26" s="157" t="s">
        <v>90</v>
      </c>
      <c r="B26" s="121">
        <v>3463</v>
      </c>
      <c r="C26" s="121">
        <v>1738</v>
      </c>
      <c r="D26" s="121">
        <v>1725</v>
      </c>
      <c r="E26" s="121"/>
      <c r="F26" s="121">
        <v>593</v>
      </c>
      <c r="G26" s="121">
        <v>307</v>
      </c>
      <c r="H26" s="121">
        <v>286</v>
      </c>
      <c r="I26" s="121"/>
      <c r="J26" s="121">
        <v>567</v>
      </c>
      <c r="K26" s="121">
        <v>285</v>
      </c>
      <c r="L26" s="121">
        <v>282</v>
      </c>
      <c r="M26" s="121"/>
      <c r="N26" s="121">
        <v>481</v>
      </c>
      <c r="O26" s="121">
        <v>231</v>
      </c>
      <c r="P26" s="121">
        <v>250</v>
      </c>
      <c r="Q26" s="121"/>
      <c r="R26" s="121">
        <v>615</v>
      </c>
      <c r="S26" s="121">
        <v>286</v>
      </c>
      <c r="T26" s="121">
        <v>329</v>
      </c>
      <c r="U26" s="121"/>
      <c r="V26" s="121">
        <v>599</v>
      </c>
      <c r="W26" s="121">
        <v>318</v>
      </c>
      <c r="X26" s="121">
        <v>281</v>
      </c>
      <c r="Y26" s="121"/>
      <c r="Z26" s="121">
        <v>608</v>
      </c>
      <c r="AA26" s="121">
        <v>311</v>
      </c>
      <c r="AB26" s="121">
        <v>297</v>
      </c>
      <c r="AD26" s="157" t="s">
        <v>90</v>
      </c>
      <c r="AE26" s="105">
        <f t="shared" si="0"/>
        <v>54.811649256093695</v>
      </c>
      <c r="AF26" s="105">
        <f t="shared" si="1"/>
        <v>53.231240428790194</v>
      </c>
      <c r="AG26" s="105">
        <f t="shared" si="2"/>
        <v>56.501801506714713</v>
      </c>
      <c r="AH26" s="146"/>
      <c r="AI26" s="105">
        <f t="shared" si="16"/>
        <v>51.700087183958154</v>
      </c>
      <c r="AJ26" s="105">
        <f t="shared" si="17"/>
        <v>48.730158730158728</v>
      </c>
      <c r="AK26" s="105">
        <f t="shared" si="18"/>
        <v>55.319148936170215</v>
      </c>
      <c r="AL26" s="108"/>
      <c r="AM26" s="105">
        <f t="shared" si="19"/>
        <v>49.090909090909093</v>
      </c>
      <c r="AN26" s="105">
        <f t="shared" si="20"/>
        <v>46.721311475409841</v>
      </c>
      <c r="AO26" s="105">
        <f t="shared" si="21"/>
        <v>51.743119266055047</v>
      </c>
      <c r="AP26" s="108"/>
      <c r="AQ26" s="105">
        <f t="shared" si="22"/>
        <v>59.090909090909093</v>
      </c>
      <c r="AR26" s="105">
        <f t="shared" si="23"/>
        <v>53.348729792147807</v>
      </c>
      <c r="AS26" s="105">
        <f t="shared" si="24"/>
        <v>65.616797900262469</v>
      </c>
      <c r="AT26" s="108"/>
      <c r="AU26" s="105">
        <f t="shared" si="3"/>
        <v>45.99850411368736</v>
      </c>
      <c r="AV26" s="105">
        <f t="shared" si="4"/>
        <v>42.750373692077723</v>
      </c>
      <c r="AW26" s="105">
        <f t="shared" si="5"/>
        <v>49.251497005988028</v>
      </c>
      <c r="AX26" s="108"/>
      <c r="AY26" s="105">
        <f t="shared" si="6"/>
        <v>58.725490196078432</v>
      </c>
      <c r="AZ26" s="105">
        <f t="shared" si="7"/>
        <v>61.627906976744185</v>
      </c>
      <c r="BA26" s="105">
        <f t="shared" si="8"/>
        <v>55.753968253968253</v>
      </c>
      <c r="BB26" s="146"/>
      <c r="BC26" s="105">
        <f t="shared" si="9"/>
        <v>71.952662721893489</v>
      </c>
      <c r="BD26" s="105">
        <f t="shared" si="10"/>
        <v>76.412776412776424</v>
      </c>
      <c r="BE26" s="105">
        <f t="shared" si="11"/>
        <v>67.808219178082197</v>
      </c>
    </row>
    <row r="27" spans="1:57" ht="15" customHeight="1" x14ac:dyDescent="0.2">
      <c r="A27" s="110" t="s">
        <v>91</v>
      </c>
      <c r="B27" s="121">
        <v>516</v>
      </c>
      <c r="C27" s="121">
        <v>236</v>
      </c>
      <c r="D27" s="121">
        <v>280</v>
      </c>
      <c r="E27" s="121"/>
      <c r="F27" s="121">
        <v>127</v>
      </c>
      <c r="G27" s="121">
        <v>54</v>
      </c>
      <c r="H27" s="121">
        <v>73</v>
      </c>
      <c r="I27" s="121"/>
      <c r="J27" s="121">
        <v>75</v>
      </c>
      <c r="K27" s="121">
        <v>27</v>
      </c>
      <c r="L27" s="121">
        <v>48</v>
      </c>
      <c r="M27" s="121"/>
      <c r="N27" s="121">
        <v>79</v>
      </c>
      <c r="O27" s="121">
        <v>28</v>
      </c>
      <c r="P27" s="121">
        <v>51</v>
      </c>
      <c r="Q27" s="121"/>
      <c r="R27" s="121">
        <v>69</v>
      </c>
      <c r="S27" s="121">
        <v>41</v>
      </c>
      <c r="T27" s="121">
        <v>28</v>
      </c>
      <c r="U27" s="121"/>
      <c r="V27" s="121">
        <v>89</v>
      </c>
      <c r="W27" s="121">
        <v>43</v>
      </c>
      <c r="X27" s="121">
        <v>46</v>
      </c>
      <c r="Y27" s="121"/>
      <c r="Z27" s="121">
        <v>77</v>
      </c>
      <c r="AA27" s="121">
        <v>43</v>
      </c>
      <c r="AB27" s="121">
        <v>34</v>
      </c>
      <c r="AD27" s="110" t="s">
        <v>91</v>
      </c>
      <c r="AE27" s="105">
        <f t="shared" si="0"/>
        <v>65.069356872635566</v>
      </c>
      <c r="AF27" s="105">
        <f t="shared" si="1"/>
        <v>56.867469879518076</v>
      </c>
      <c r="AG27" s="105">
        <f t="shared" si="2"/>
        <v>74.074074074074076</v>
      </c>
      <c r="AH27" s="146"/>
      <c r="AI27" s="105">
        <f t="shared" si="16"/>
        <v>70.949720670391059</v>
      </c>
      <c r="AJ27" s="105">
        <f t="shared" si="17"/>
        <v>60.674157303370791</v>
      </c>
      <c r="AK27" s="105">
        <f t="shared" si="18"/>
        <v>81.111111111111114</v>
      </c>
      <c r="AL27" s="108"/>
      <c r="AM27" s="105">
        <f t="shared" si="19"/>
        <v>58.59375</v>
      </c>
      <c r="AN27" s="105">
        <f t="shared" si="20"/>
        <v>46.551724137931032</v>
      </c>
      <c r="AO27" s="105">
        <f t="shared" si="21"/>
        <v>68.571428571428569</v>
      </c>
      <c r="AP27" s="108"/>
      <c r="AQ27" s="105">
        <f t="shared" si="22"/>
        <v>61.240310077519375</v>
      </c>
      <c r="AR27" s="105">
        <f t="shared" si="23"/>
        <v>43.75</v>
      </c>
      <c r="AS27" s="105">
        <f t="shared" si="24"/>
        <v>78.461538461538467</v>
      </c>
      <c r="AT27" s="108"/>
      <c r="AU27" s="105">
        <f t="shared" si="3"/>
        <v>63.888888888888886</v>
      </c>
      <c r="AV27" s="105">
        <f t="shared" si="4"/>
        <v>62.121212121212125</v>
      </c>
      <c r="AW27" s="105">
        <f t="shared" si="5"/>
        <v>66.666666666666657</v>
      </c>
      <c r="AX27" s="108"/>
      <c r="AY27" s="105">
        <f t="shared" si="6"/>
        <v>66.917293233082702</v>
      </c>
      <c r="AZ27" s="105">
        <f t="shared" si="7"/>
        <v>59.722222222222221</v>
      </c>
      <c r="BA27" s="105">
        <f t="shared" si="8"/>
        <v>75.409836065573771</v>
      </c>
      <c r="BB27" s="146"/>
      <c r="BC27" s="105">
        <f t="shared" si="9"/>
        <v>66.379310344827587</v>
      </c>
      <c r="BD27" s="105">
        <f t="shared" si="10"/>
        <v>65.151515151515156</v>
      </c>
      <c r="BE27" s="105">
        <f t="shared" si="11"/>
        <v>68</v>
      </c>
    </row>
    <row r="28" spans="1:57" ht="15" customHeight="1" x14ac:dyDescent="0.2">
      <c r="A28" s="110" t="s">
        <v>92</v>
      </c>
      <c r="B28" s="121">
        <v>3978</v>
      </c>
      <c r="C28" s="121">
        <v>1789</v>
      </c>
      <c r="D28" s="121">
        <v>2189</v>
      </c>
      <c r="E28" s="121"/>
      <c r="F28" s="121">
        <v>525</v>
      </c>
      <c r="G28" s="121">
        <v>242</v>
      </c>
      <c r="H28" s="121">
        <v>283</v>
      </c>
      <c r="I28" s="121"/>
      <c r="J28" s="121">
        <v>421</v>
      </c>
      <c r="K28" s="121">
        <v>202</v>
      </c>
      <c r="L28" s="121">
        <v>219</v>
      </c>
      <c r="M28" s="121"/>
      <c r="N28" s="121">
        <v>455</v>
      </c>
      <c r="O28" s="121">
        <v>231</v>
      </c>
      <c r="P28" s="121">
        <v>224</v>
      </c>
      <c r="Q28" s="121"/>
      <c r="R28" s="121">
        <v>861</v>
      </c>
      <c r="S28" s="121">
        <v>371</v>
      </c>
      <c r="T28" s="121">
        <v>490</v>
      </c>
      <c r="U28" s="121"/>
      <c r="V28" s="121">
        <v>847</v>
      </c>
      <c r="W28" s="121">
        <v>367</v>
      </c>
      <c r="X28" s="121">
        <v>480</v>
      </c>
      <c r="Y28" s="121"/>
      <c r="Z28" s="121">
        <v>869</v>
      </c>
      <c r="AA28" s="121">
        <v>376</v>
      </c>
      <c r="AB28" s="121">
        <v>493</v>
      </c>
      <c r="AD28" s="110" t="s">
        <v>92</v>
      </c>
      <c r="AE28" s="105">
        <f t="shared" si="0"/>
        <v>73.666666666666671</v>
      </c>
      <c r="AF28" s="105">
        <f t="shared" si="1"/>
        <v>71.58863545418167</v>
      </c>
      <c r="AG28" s="105">
        <f t="shared" si="2"/>
        <v>75.456739055498105</v>
      </c>
      <c r="AH28" s="146"/>
      <c r="AI28" s="105">
        <f t="shared" si="16"/>
        <v>81.018518518518519</v>
      </c>
      <c r="AJ28" s="105">
        <f t="shared" si="17"/>
        <v>79.344262295081975</v>
      </c>
      <c r="AK28" s="105">
        <f t="shared" si="18"/>
        <v>82.507288629737602</v>
      </c>
      <c r="AL28" s="108"/>
      <c r="AM28" s="105">
        <f t="shared" si="19"/>
        <v>69.701986754966882</v>
      </c>
      <c r="AN28" s="105">
        <f t="shared" si="20"/>
        <v>68.707482993197274</v>
      </c>
      <c r="AO28" s="105">
        <f t="shared" si="21"/>
        <v>70.645161290322577</v>
      </c>
      <c r="AP28" s="108"/>
      <c r="AQ28" s="105">
        <f t="shared" si="22"/>
        <v>79.545454545454547</v>
      </c>
      <c r="AR28" s="105">
        <f t="shared" si="23"/>
        <v>79.65517241379311</v>
      </c>
      <c r="AS28" s="105">
        <f t="shared" si="24"/>
        <v>79.432624113475185</v>
      </c>
      <c r="AT28" s="108"/>
      <c r="AU28" s="105">
        <f t="shared" si="3"/>
        <v>67.529411764705884</v>
      </c>
      <c r="AV28" s="105">
        <f t="shared" si="4"/>
        <v>63.745704467353946</v>
      </c>
      <c r="AW28" s="105">
        <f t="shared" si="5"/>
        <v>70.707070707070713</v>
      </c>
      <c r="AX28" s="108"/>
      <c r="AY28" s="105">
        <f t="shared" si="6"/>
        <v>69.654605263157904</v>
      </c>
      <c r="AZ28" s="105">
        <f t="shared" si="7"/>
        <v>65.770609318996421</v>
      </c>
      <c r="BA28" s="105">
        <f t="shared" si="8"/>
        <v>72.948328267477208</v>
      </c>
      <c r="BB28" s="146"/>
      <c r="BC28" s="105">
        <f t="shared" si="9"/>
        <v>80.092165898617509</v>
      </c>
      <c r="BD28" s="105">
        <f t="shared" si="10"/>
        <v>80</v>
      </c>
      <c r="BE28" s="105">
        <f t="shared" si="11"/>
        <v>80.162601626016254</v>
      </c>
    </row>
    <row r="29" spans="1:57" ht="15" customHeight="1" x14ac:dyDescent="0.2">
      <c r="A29" s="110" t="s">
        <v>93</v>
      </c>
      <c r="B29" s="121">
        <v>513</v>
      </c>
      <c r="C29" s="121">
        <v>212</v>
      </c>
      <c r="D29" s="121">
        <v>301</v>
      </c>
      <c r="E29" s="121"/>
      <c r="F29" s="121">
        <v>132</v>
      </c>
      <c r="G29" s="121">
        <v>54</v>
      </c>
      <c r="H29" s="121">
        <v>78</v>
      </c>
      <c r="I29" s="121"/>
      <c r="J29" s="121">
        <v>95</v>
      </c>
      <c r="K29" s="121">
        <v>44</v>
      </c>
      <c r="L29" s="121">
        <v>51</v>
      </c>
      <c r="M29" s="121"/>
      <c r="N29" s="121">
        <v>113</v>
      </c>
      <c r="O29" s="121">
        <v>48</v>
      </c>
      <c r="P29" s="121">
        <v>65</v>
      </c>
      <c r="Q29" s="121"/>
      <c r="R29" s="121">
        <v>61</v>
      </c>
      <c r="S29" s="121">
        <v>22</v>
      </c>
      <c r="T29" s="121">
        <v>39</v>
      </c>
      <c r="U29" s="121"/>
      <c r="V29" s="121">
        <v>55</v>
      </c>
      <c r="W29" s="121">
        <v>25</v>
      </c>
      <c r="X29" s="121">
        <v>30</v>
      </c>
      <c r="Y29" s="121"/>
      <c r="Z29" s="121">
        <v>57</v>
      </c>
      <c r="AA29" s="121">
        <v>19</v>
      </c>
      <c r="AB29" s="121">
        <v>38</v>
      </c>
      <c r="AD29" s="110" t="s">
        <v>93</v>
      </c>
      <c r="AE29" s="105">
        <f t="shared" si="0"/>
        <v>55.161290322580648</v>
      </c>
      <c r="AF29" s="105">
        <f t="shared" si="1"/>
        <v>48.072562358276642</v>
      </c>
      <c r="AG29" s="105">
        <f t="shared" si="2"/>
        <v>61.554192229038854</v>
      </c>
      <c r="AH29" s="146"/>
      <c r="AI29" s="105">
        <f t="shared" si="16"/>
        <v>47.826086956521742</v>
      </c>
      <c r="AJ29" s="105">
        <f t="shared" si="17"/>
        <v>38.297872340425535</v>
      </c>
      <c r="AK29" s="105">
        <f t="shared" si="18"/>
        <v>57.777777777777771</v>
      </c>
      <c r="AL29" s="108"/>
      <c r="AM29" s="105">
        <f t="shared" si="19"/>
        <v>47.5</v>
      </c>
      <c r="AN29" s="105">
        <f t="shared" si="20"/>
        <v>47.826086956521742</v>
      </c>
      <c r="AO29" s="105">
        <f t="shared" si="21"/>
        <v>47.222222222222221</v>
      </c>
      <c r="AP29" s="108"/>
      <c r="AQ29" s="105">
        <f t="shared" si="22"/>
        <v>67.261904761904773</v>
      </c>
      <c r="AR29" s="105">
        <f t="shared" si="23"/>
        <v>56.470588235294116</v>
      </c>
      <c r="AS29" s="105">
        <f t="shared" si="24"/>
        <v>78.313253012048193</v>
      </c>
      <c r="AT29" s="108"/>
      <c r="AU29" s="105">
        <f t="shared" si="3"/>
        <v>51.260504201680668</v>
      </c>
      <c r="AV29" s="105">
        <f t="shared" si="4"/>
        <v>43.137254901960787</v>
      </c>
      <c r="AW29" s="105">
        <f t="shared" si="5"/>
        <v>57.352941176470587</v>
      </c>
      <c r="AX29" s="108"/>
      <c r="AY29" s="105">
        <f t="shared" si="6"/>
        <v>55.555555555555557</v>
      </c>
      <c r="AZ29" s="105">
        <f t="shared" si="7"/>
        <v>52.083333333333336</v>
      </c>
      <c r="BA29" s="105">
        <f t="shared" si="8"/>
        <v>58.82352941176471</v>
      </c>
      <c r="BB29" s="146"/>
      <c r="BC29" s="105">
        <f t="shared" si="9"/>
        <v>83.82352941176471</v>
      </c>
      <c r="BD29" s="105">
        <f t="shared" si="10"/>
        <v>79.166666666666657</v>
      </c>
      <c r="BE29" s="105">
        <f t="shared" si="11"/>
        <v>86.36363636363636</v>
      </c>
    </row>
    <row r="30" spans="1:57" ht="15" customHeight="1" x14ac:dyDescent="0.2">
      <c r="A30" s="110" t="s">
        <v>94</v>
      </c>
      <c r="B30" s="121">
        <v>883</v>
      </c>
      <c r="C30" s="121">
        <v>438</v>
      </c>
      <c r="D30" s="121">
        <v>445</v>
      </c>
      <c r="E30" s="121"/>
      <c r="F30" s="121">
        <v>244</v>
      </c>
      <c r="G30" s="121">
        <v>143</v>
      </c>
      <c r="H30" s="121">
        <v>101</v>
      </c>
      <c r="I30" s="121"/>
      <c r="J30" s="121">
        <v>121</v>
      </c>
      <c r="K30" s="121">
        <v>66</v>
      </c>
      <c r="L30" s="121">
        <v>55</v>
      </c>
      <c r="M30" s="121"/>
      <c r="N30" s="121">
        <v>199</v>
      </c>
      <c r="O30" s="121">
        <v>92</v>
      </c>
      <c r="P30" s="121">
        <v>107</v>
      </c>
      <c r="Q30" s="121"/>
      <c r="R30" s="121">
        <v>107</v>
      </c>
      <c r="S30" s="121">
        <v>45</v>
      </c>
      <c r="T30" s="121">
        <v>62</v>
      </c>
      <c r="U30" s="121"/>
      <c r="V30" s="121">
        <v>119</v>
      </c>
      <c r="W30" s="121">
        <v>58</v>
      </c>
      <c r="X30" s="121">
        <v>61</v>
      </c>
      <c r="Y30" s="121"/>
      <c r="Z30" s="121">
        <v>93</v>
      </c>
      <c r="AA30" s="121">
        <v>34</v>
      </c>
      <c r="AB30" s="121">
        <v>59</v>
      </c>
      <c r="AD30" s="110" t="s">
        <v>94</v>
      </c>
      <c r="AE30" s="105">
        <f t="shared" si="0"/>
        <v>46.351706036745405</v>
      </c>
      <c r="AF30" s="105">
        <f t="shared" si="1"/>
        <v>42.899118511263467</v>
      </c>
      <c r="AG30" s="105">
        <f t="shared" si="2"/>
        <v>50.339366515837099</v>
      </c>
      <c r="AH30" s="146"/>
      <c r="AI30" s="105">
        <f t="shared" si="16"/>
        <v>43.649373881932021</v>
      </c>
      <c r="AJ30" s="105">
        <f t="shared" si="17"/>
        <v>39.832869080779943</v>
      </c>
      <c r="AK30" s="105">
        <f t="shared" si="18"/>
        <v>50.5</v>
      </c>
      <c r="AL30" s="108"/>
      <c r="AM30" s="105">
        <f t="shared" si="19"/>
        <v>33.518005540166207</v>
      </c>
      <c r="AN30" s="105">
        <f t="shared" si="20"/>
        <v>34.196891191709845</v>
      </c>
      <c r="AO30" s="105">
        <f t="shared" si="21"/>
        <v>32.738095238095241</v>
      </c>
      <c r="AP30" s="108"/>
      <c r="AQ30" s="105">
        <f t="shared" si="22"/>
        <v>58.357771260997069</v>
      </c>
      <c r="AR30" s="105">
        <f t="shared" si="23"/>
        <v>54.437869822485204</v>
      </c>
      <c r="AS30" s="105">
        <f t="shared" si="24"/>
        <v>62.209302325581397</v>
      </c>
      <c r="AT30" s="108"/>
      <c r="AU30" s="105">
        <f t="shared" si="3"/>
        <v>45.726495726495727</v>
      </c>
      <c r="AV30" s="105">
        <f t="shared" si="4"/>
        <v>37.815126050420169</v>
      </c>
      <c r="AW30" s="105">
        <f t="shared" si="5"/>
        <v>53.913043478260867</v>
      </c>
      <c r="AX30" s="108"/>
      <c r="AY30" s="105">
        <f t="shared" si="6"/>
        <v>55.607476635514018</v>
      </c>
      <c r="AZ30" s="105">
        <f t="shared" si="7"/>
        <v>55.238095238095241</v>
      </c>
      <c r="BA30" s="105">
        <f t="shared" si="8"/>
        <v>55.963302752293572</v>
      </c>
      <c r="BB30" s="146"/>
      <c r="BC30" s="105">
        <f t="shared" si="9"/>
        <v>47.448979591836739</v>
      </c>
      <c r="BD30" s="105">
        <f t="shared" si="10"/>
        <v>44.736842105263158</v>
      </c>
      <c r="BE30" s="105">
        <f t="shared" si="11"/>
        <v>49.166666666666664</v>
      </c>
    </row>
    <row r="31" spans="1:57" ht="15" customHeight="1" x14ac:dyDescent="0.2">
      <c r="A31" s="110" t="s">
        <v>95</v>
      </c>
      <c r="B31" s="121">
        <v>1588</v>
      </c>
      <c r="C31" s="121">
        <v>725</v>
      </c>
      <c r="D31" s="121">
        <v>863</v>
      </c>
      <c r="E31" s="121"/>
      <c r="F31" s="121">
        <v>351</v>
      </c>
      <c r="G31" s="121">
        <v>169</v>
      </c>
      <c r="H31" s="121">
        <v>182</v>
      </c>
      <c r="I31" s="121"/>
      <c r="J31" s="121">
        <v>290</v>
      </c>
      <c r="K31" s="121">
        <v>154</v>
      </c>
      <c r="L31" s="121">
        <v>136</v>
      </c>
      <c r="M31" s="121"/>
      <c r="N31" s="121">
        <v>299</v>
      </c>
      <c r="O31" s="121">
        <v>134</v>
      </c>
      <c r="P31" s="121">
        <v>165</v>
      </c>
      <c r="Q31" s="121"/>
      <c r="R31" s="121">
        <v>204</v>
      </c>
      <c r="S31" s="121">
        <v>76</v>
      </c>
      <c r="T31" s="121">
        <v>128</v>
      </c>
      <c r="U31" s="121"/>
      <c r="V31" s="121">
        <v>175</v>
      </c>
      <c r="W31" s="121">
        <v>77</v>
      </c>
      <c r="X31" s="121">
        <v>98</v>
      </c>
      <c r="Y31" s="121"/>
      <c r="Z31" s="121">
        <v>269</v>
      </c>
      <c r="AA31" s="121">
        <v>115</v>
      </c>
      <c r="AB31" s="121">
        <v>154</v>
      </c>
      <c r="AD31" s="110" t="s">
        <v>95</v>
      </c>
      <c r="AE31" s="105">
        <f t="shared" si="0"/>
        <v>58.403824935638106</v>
      </c>
      <c r="AF31" s="105">
        <f t="shared" si="1"/>
        <v>52.083333333333336</v>
      </c>
      <c r="AG31" s="105">
        <f t="shared" si="2"/>
        <v>65.033911077618683</v>
      </c>
      <c r="AH31" s="146"/>
      <c r="AI31" s="105">
        <f t="shared" si="16"/>
        <v>58.793969849246231</v>
      </c>
      <c r="AJ31" s="105">
        <f t="shared" si="17"/>
        <v>52.321981424148611</v>
      </c>
      <c r="AK31" s="105">
        <f t="shared" si="18"/>
        <v>66.423357664233578</v>
      </c>
      <c r="AL31" s="108"/>
      <c r="AM31" s="105">
        <f t="shared" si="19"/>
        <v>50.259965337954938</v>
      </c>
      <c r="AN31" s="105">
        <f t="shared" si="20"/>
        <v>49.044585987261144</v>
      </c>
      <c r="AO31" s="105">
        <f t="shared" si="21"/>
        <v>51.71102661596958</v>
      </c>
      <c r="AP31" s="108"/>
      <c r="AQ31" s="105">
        <f t="shared" si="22"/>
        <v>61.270491803278695</v>
      </c>
      <c r="AR31" s="105">
        <f t="shared" si="23"/>
        <v>52.755905511811022</v>
      </c>
      <c r="AS31" s="105">
        <f t="shared" si="24"/>
        <v>70.512820512820511</v>
      </c>
      <c r="AT31" s="108"/>
      <c r="AU31" s="105">
        <f t="shared" si="3"/>
        <v>53.968253968253968</v>
      </c>
      <c r="AV31" s="105">
        <f t="shared" si="4"/>
        <v>40.86021505376344</v>
      </c>
      <c r="AW31" s="105">
        <f t="shared" si="5"/>
        <v>66.666666666666657</v>
      </c>
      <c r="AX31" s="108"/>
      <c r="AY31" s="105">
        <f t="shared" si="6"/>
        <v>47.814207650273218</v>
      </c>
      <c r="AZ31" s="105">
        <f t="shared" si="7"/>
        <v>42.541436464088399</v>
      </c>
      <c r="BA31" s="105">
        <f t="shared" si="8"/>
        <v>52.972972972972975</v>
      </c>
      <c r="BB31" s="146"/>
      <c r="BC31" s="105">
        <f t="shared" si="9"/>
        <v>85.942492012779553</v>
      </c>
      <c r="BD31" s="105">
        <f t="shared" si="10"/>
        <v>85.820895522388057</v>
      </c>
      <c r="BE31" s="105">
        <f t="shared" si="11"/>
        <v>86.033519553072622</v>
      </c>
    </row>
    <row r="32" spans="1:57" ht="15" customHeight="1" x14ac:dyDescent="0.2">
      <c r="A32" s="110" t="s">
        <v>96</v>
      </c>
      <c r="B32" s="121">
        <v>1287</v>
      </c>
      <c r="C32" s="121">
        <v>597</v>
      </c>
      <c r="D32" s="121">
        <v>690</v>
      </c>
      <c r="E32" s="121"/>
      <c r="F32" s="121">
        <v>306</v>
      </c>
      <c r="G32" s="121">
        <v>135</v>
      </c>
      <c r="H32" s="121">
        <v>171</v>
      </c>
      <c r="I32" s="121"/>
      <c r="J32" s="121">
        <v>179</v>
      </c>
      <c r="K32" s="121">
        <v>80</v>
      </c>
      <c r="L32" s="121">
        <v>99</v>
      </c>
      <c r="M32" s="121"/>
      <c r="N32" s="121">
        <v>195</v>
      </c>
      <c r="O32" s="121">
        <v>82</v>
      </c>
      <c r="P32" s="121">
        <v>113</v>
      </c>
      <c r="Q32" s="121"/>
      <c r="R32" s="121">
        <v>177</v>
      </c>
      <c r="S32" s="121">
        <v>98</v>
      </c>
      <c r="T32" s="121">
        <v>79</v>
      </c>
      <c r="U32" s="121"/>
      <c r="V32" s="121">
        <v>184</v>
      </c>
      <c r="W32" s="121">
        <v>84</v>
      </c>
      <c r="X32" s="121">
        <v>100</v>
      </c>
      <c r="Y32" s="121"/>
      <c r="Z32" s="121">
        <v>246</v>
      </c>
      <c r="AA32" s="121">
        <v>118</v>
      </c>
      <c r="AB32" s="121">
        <v>128</v>
      </c>
      <c r="AD32" s="110" t="s">
        <v>96</v>
      </c>
      <c r="AE32" s="105">
        <f t="shared" si="0"/>
        <v>48.148148148148145</v>
      </c>
      <c r="AF32" s="105">
        <f t="shared" si="1"/>
        <v>43.418181818181814</v>
      </c>
      <c r="AG32" s="105">
        <f t="shared" si="2"/>
        <v>53.158705701078581</v>
      </c>
      <c r="AH32" s="146"/>
      <c r="AI32" s="105">
        <f t="shared" si="16"/>
        <v>49.038461538461533</v>
      </c>
      <c r="AJ32" s="105">
        <f t="shared" si="17"/>
        <v>41.411042944785272</v>
      </c>
      <c r="AK32" s="105">
        <f t="shared" si="18"/>
        <v>57.382550335570471</v>
      </c>
      <c r="AL32" s="108"/>
      <c r="AM32" s="105">
        <f t="shared" si="19"/>
        <v>31.73758865248227</v>
      </c>
      <c r="AN32" s="105">
        <f t="shared" si="20"/>
        <v>27.210884353741498</v>
      </c>
      <c r="AO32" s="105">
        <f t="shared" si="21"/>
        <v>36.666666666666664</v>
      </c>
      <c r="AP32" s="108"/>
      <c r="AQ32" s="105">
        <f t="shared" si="22"/>
        <v>41.401273885350321</v>
      </c>
      <c r="AR32" s="105">
        <f t="shared" si="23"/>
        <v>34.166666666666664</v>
      </c>
      <c r="AS32" s="105">
        <f t="shared" si="24"/>
        <v>48.917748917748916</v>
      </c>
      <c r="AT32" s="108"/>
      <c r="AU32" s="105">
        <f t="shared" si="3"/>
        <v>46.214099216710181</v>
      </c>
      <c r="AV32" s="105">
        <f t="shared" si="4"/>
        <v>49</v>
      </c>
      <c r="AW32" s="105">
        <f t="shared" si="5"/>
        <v>43.169398907103826</v>
      </c>
      <c r="AX32" s="108"/>
      <c r="AY32" s="105">
        <f t="shared" si="6"/>
        <v>56.269113149847094</v>
      </c>
      <c r="AZ32" s="105">
        <f t="shared" si="7"/>
        <v>52.5</v>
      </c>
      <c r="BA32" s="105">
        <f t="shared" si="8"/>
        <v>59.880239520958078</v>
      </c>
      <c r="BB32" s="146"/>
      <c r="BC32" s="105">
        <f t="shared" si="9"/>
        <v>80.921052631578945</v>
      </c>
      <c r="BD32" s="105">
        <f t="shared" si="10"/>
        <v>76.129032258064512</v>
      </c>
      <c r="BE32" s="105">
        <f t="shared" si="11"/>
        <v>85.90604026845638</v>
      </c>
    </row>
    <row r="33" spans="1:57" ht="15" customHeight="1" x14ac:dyDescent="0.2">
      <c r="A33" s="110" t="s">
        <v>97</v>
      </c>
      <c r="B33" s="121">
        <v>1120</v>
      </c>
      <c r="C33" s="121">
        <v>525</v>
      </c>
      <c r="D33" s="121">
        <v>595</v>
      </c>
      <c r="E33" s="121"/>
      <c r="F33" s="121">
        <v>245</v>
      </c>
      <c r="G33" s="121">
        <v>129</v>
      </c>
      <c r="H33" s="121">
        <v>116</v>
      </c>
      <c r="I33" s="121"/>
      <c r="J33" s="121">
        <v>230</v>
      </c>
      <c r="K33" s="121">
        <v>102</v>
      </c>
      <c r="L33" s="121">
        <v>128</v>
      </c>
      <c r="M33" s="121"/>
      <c r="N33" s="121">
        <v>229</v>
      </c>
      <c r="O33" s="121">
        <v>105</v>
      </c>
      <c r="P33" s="121">
        <v>124</v>
      </c>
      <c r="Q33" s="121"/>
      <c r="R33" s="121">
        <v>161</v>
      </c>
      <c r="S33" s="121">
        <v>72</v>
      </c>
      <c r="T33" s="121">
        <v>89</v>
      </c>
      <c r="U33" s="121"/>
      <c r="V33" s="121">
        <v>159</v>
      </c>
      <c r="W33" s="121">
        <v>70</v>
      </c>
      <c r="X33" s="121">
        <v>89</v>
      </c>
      <c r="Y33" s="121"/>
      <c r="Z33" s="121">
        <v>96</v>
      </c>
      <c r="AA33" s="121">
        <v>47</v>
      </c>
      <c r="AB33" s="121">
        <v>49</v>
      </c>
      <c r="AD33" s="110" t="s">
        <v>97</v>
      </c>
      <c r="AE33" s="105">
        <f t="shared" si="0"/>
        <v>74.123097286565184</v>
      </c>
      <c r="AF33" s="105">
        <f t="shared" si="1"/>
        <v>70.564516129032256</v>
      </c>
      <c r="AG33" s="105">
        <f t="shared" si="2"/>
        <v>77.574967405475874</v>
      </c>
      <c r="AH33" s="146"/>
      <c r="AI33" s="105">
        <f t="shared" si="16"/>
        <v>72.485207100591722</v>
      </c>
      <c r="AJ33" s="105">
        <f t="shared" si="17"/>
        <v>72.067039106145245</v>
      </c>
      <c r="AK33" s="105">
        <f t="shared" si="18"/>
        <v>72.95597484276729</v>
      </c>
      <c r="AL33" s="108"/>
      <c r="AM33" s="105">
        <f t="shared" si="19"/>
        <v>71.875</v>
      </c>
      <c r="AN33" s="105">
        <f t="shared" si="20"/>
        <v>69.387755102040813</v>
      </c>
      <c r="AO33" s="105">
        <f t="shared" si="21"/>
        <v>73.988439306358373</v>
      </c>
      <c r="AP33" s="108"/>
      <c r="AQ33" s="105">
        <f t="shared" si="22"/>
        <v>77.627118644067792</v>
      </c>
      <c r="AR33" s="105">
        <f t="shared" si="23"/>
        <v>72.41379310344827</v>
      </c>
      <c r="AS33" s="105">
        <f t="shared" si="24"/>
        <v>82.666666666666671</v>
      </c>
      <c r="AT33" s="108"/>
      <c r="AU33" s="105">
        <f t="shared" si="3"/>
        <v>66.804979253112023</v>
      </c>
      <c r="AV33" s="105">
        <f t="shared" si="4"/>
        <v>63.716814159292035</v>
      </c>
      <c r="AW33" s="105">
        <f t="shared" si="5"/>
        <v>69.53125</v>
      </c>
      <c r="AX33" s="108"/>
      <c r="AY33" s="105">
        <f t="shared" si="6"/>
        <v>78.325123152709367</v>
      </c>
      <c r="AZ33" s="105">
        <f t="shared" si="7"/>
        <v>70</v>
      </c>
      <c r="BA33" s="105">
        <f t="shared" si="8"/>
        <v>86.40776699029125</v>
      </c>
      <c r="BB33" s="146"/>
      <c r="BC33" s="105">
        <f t="shared" si="9"/>
        <v>84.210526315789465</v>
      </c>
      <c r="BD33" s="105">
        <f t="shared" si="10"/>
        <v>78.333333333333329</v>
      </c>
      <c r="BE33" s="105">
        <f t="shared" si="11"/>
        <v>90.740740740740748</v>
      </c>
    </row>
    <row r="34" spans="1:57" ht="15" customHeight="1" x14ac:dyDescent="0.2">
      <c r="A34" s="110" t="s">
        <v>98</v>
      </c>
      <c r="B34" s="121">
        <v>865</v>
      </c>
      <c r="C34" s="121">
        <v>404</v>
      </c>
      <c r="D34" s="121">
        <v>461</v>
      </c>
      <c r="E34" s="121"/>
      <c r="F34" s="121">
        <v>216</v>
      </c>
      <c r="G34" s="121">
        <v>107</v>
      </c>
      <c r="H34" s="121">
        <v>109</v>
      </c>
      <c r="I34" s="121"/>
      <c r="J34" s="121">
        <v>140</v>
      </c>
      <c r="K34" s="121">
        <v>61</v>
      </c>
      <c r="L34" s="121">
        <v>79</v>
      </c>
      <c r="M34" s="121"/>
      <c r="N34" s="121">
        <v>153</v>
      </c>
      <c r="O34" s="121">
        <v>71</v>
      </c>
      <c r="P34" s="121">
        <v>82</v>
      </c>
      <c r="Q34" s="121"/>
      <c r="R34" s="121">
        <v>119</v>
      </c>
      <c r="S34" s="121">
        <v>57</v>
      </c>
      <c r="T34" s="121">
        <v>62</v>
      </c>
      <c r="U34" s="121"/>
      <c r="V34" s="121">
        <v>95</v>
      </c>
      <c r="W34" s="121">
        <v>41</v>
      </c>
      <c r="X34" s="121">
        <v>54</v>
      </c>
      <c r="Y34" s="121"/>
      <c r="Z34" s="121">
        <v>142</v>
      </c>
      <c r="AA34" s="121">
        <v>67</v>
      </c>
      <c r="AB34" s="121">
        <v>75</v>
      </c>
      <c r="AD34" s="110" t="s">
        <v>98</v>
      </c>
      <c r="AE34" s="105">
        <f t="shared" si="0"/>
        <v>49.513451631368063</v>
      </c>
      <c r="AF34" s="105">
        <f t="shared" si="1"/>
        <v>46.013667425968109</v>
      </c>
      <c r="AG34" s="105">
        <f t="shared" si="2"/>
        <v>53.049482163406211</v>
      </c>
      <c r="AH34" s="146"/>
      <c r="AI34" s="105">
        <f t="shared" si="16"/>
        <v>46.055437100213219</v>
      </c>
      <c r="AJ34" s="105">
        <f t="shared" si="17"/>
        <v>42.971887550200805</v>
      </c>
      <c r="AK34" s="105">
        <f t="shared" si="18"/>
        <v>49.545454545454547</v>
      </c>
      <c r="AL34" s="108"/>
      <c r="AM34" s="105">
        <f t="shared" si="19"/>
        <v>44.728434504792332</v>
      </c>
      <c r="AN34" s="105">
        <f t="shared" si="20"/>
        <v>36.094674556213022</v>
      </c>
      <c r="AO34" s="105">
        <f t="shared" si="21"/>
        <v>54.861111111111114</v>
      </c>
      <c r="AP34" s="108"/>
      <c r="AQ34" s="105">
        <f t="shared" si="22"/>
        <v>52.941176470588239</v>
      </c>
      <c r="AR34" s="105">
        <f t="shared" si="23"/>
        <v>47.972972972972968</v>
      </c>
      <c r="AS34" s="105">
        <f t="shared" si="24"/>
        <v>58.156028368794324</v>
      </c>
      <c r="AT34" s="108"/>
      <c r="AU34" s="105">
        <f t="shared" si="3"/>
        <v>37.421383647798741</v>
      </c>
      <c r="AV34" s="105">
        <f t="shared" si="4"/>
        <v>38</v>
      </c>
      <c r="AW34" s="105">
        <f t="shared" si="5"/>
        <v>36.904761904761905</v>
      </c>
      <c r="AX34" s="108"/>
      <c r="AY34" s="105">
        <f t="shared" si="6"/>
        <v>49.738219895287962</v>
      </c>
      <c r="AZ34" s="105">
        <f t="shared" si="7"/>
        <v>50.617283950617285</v>
      </c>
      <c r="BA34" s="105">
        <f t="shared" si="8"/>
        <v>49.090909090909093</v>
      </c>
      <c r="BB34" s="146"/>
      <c r="BC34" s="105">
        <f t="shared" si="9"/>
        <v>85.029940119760482</v>
      </c>
      <c r="BD34" s="105">
        <f t="shared" si="10"/>
        <v>82.716049382716051</v>
      </c>
      <c r="BE34" s="105">
        <f t="shared" si="11"/>
        <v>87.20930232558139</v>
      </c>
    </row>
    <row r="35" spans="1:57" ht="15" customHeight="1" x14ac:dyDescent="0.2">
      <c r="A35" s="110" t="s">
        <v>99</v>
      </c>
      <c r="B35" s="121">
        <v>2604</v>
      </c>
      <c r="C35" s="121">
        <v>1177</v>
      </c>
      <c r="D35" s="121">
        <v>1427</v>
      </c>
      <c r="E35" s="121"/>
      <c r="F35" s="121">
        <v>652</v>
      </c>
      <c r="G35" s="121">
        <v>318</v>
      </c>
      <c r="H35" s="121">
        <v>334</v>
      </c>
      <c r="I35" s="121"/>
      <c r="J35" s="121">
        <v>463</v>
      </c>
      <c r="K35" s="121">
        <v>216</v>
      </c>
      <c r="L35" s="121">
        <v>247</v>
      </c>
      <c r="M35" s="121"/>
      <c r="N35" s="121">
        <v>502</v>
      </c>
      <c r="O35" s="121">
        <v>231</v>
      </c>
      <c r="P35" s="121">
        <v>271</v>
      </c>
      <c r="Q35" s="121"/>
      <c r="R35" s="121">
        <v>323</v>
      </c>
      <c r="S35" s="121">
        <v>138</v>
      </c>
      <c r="T35" s="121">
        <v>185</v>
      </c>
      <c r="U35" s="121"/>
      <c r="V35" s="121">
        <v>368</v>
      </c>
      <c r="W35" s="121">
        <v>146</v>
      </c>
      <c r="X35" s="121">
        <v>222</v>
      </c>
      <c r="Y35" s="121"/>
      <c r="Z35" s="121">
        <v>296</v>
      </c>
      <c r="AA35" s="121">
        <v>128</v>
      </c>
      <c r="AB35" s="121">
        <v>168</v>
      </c>
      <c r="AD35" s="110" t="s">
        <v>99</v>
      </c>
      <c r="AE35" s="105">
        <f t="shared" si="0"/>
        <v>63.18854646930356</v>
      </c>
      <c r="AF35" s="105">
        <f t="shared" si="1"/>
        <v>57.414634146341456</v>
      </c>
      <c r="AG35" s="105">
        <f t="shared" si="2"/>
        <v>68.903911154031874</v>
      </c>
      <c r="AH35" s="146"/>
      <c r="AI35" s="105">
        <f t="shared" si="16"/>
        <v>62.93436293436293</v>
      </c>
      <c r="AJ35" s="105">
        <f t="shared" si="17"/>
        <v>59.328358208955223</v>
      </c>
      <c r="AK35" s="105">
        <f t="shared" si="18"/>
        <v>66.8</v>
      </c>
      <c r="AL35" s="108"/>
      <c r="AM35" s="105">
        <f t="shared" si="19"/>
        <v>56.879606879606882</v>
      </c>
      <c r="AN35" s="105">
        <f t="shared" si="20"/>
        <v>51.674641148325364</v>
      </c>
      <c r="AO35" s="105">
        <f t="shared" si="21"/>
        <v>62.37373737373737</v>
      </c>
      <c r="AP35" s="108"/>
      <c r="AQ35" s="105">
        <f t="shared" si="22"/>
        <v>67.382550335570471</v>
      </c>
      <c r="AR35" s="105">
        <f t="shared" si="23"/>
        <v>61.930294906166218</v>
      </c>
      <c r="AS35" s="105">
        <f t="shared" si="24"/>
        <v>72.849462365591393</v>
      </c>
      <c r="AT35" s="108"/>
      <c r="AU35" s="105">
        <f t="shared" si="3"/>
        <v>55.97920277296361</v>
      </c>
      <c r="AV35" s="105">
        <f t="shared" si="4"/>
        <v>48.083623693379792</v>
      </c>
      <c r="AW35" s="105">
        <f t="shared" si="5"/>
        <v>63.793103448275865</v>
      </c>
      <c r="AX35" s="108"/>
      <c r="AY35" s="105">
        <f t="shared" si="6"/>
        <v>69.172932330827066</v>
      </c>
      <c r="AZ35" s="105">
        <f t="shared" si="7"/>
        <v>61.603375527426167</v>
      </c>
      <c r="BA35" s="105">
        <f t="shared" si="8"/>
        <v>75.254237288135599</v>
      </c>
      <c r="BB35" s="146"/>
      <c r="BC35" s="105">
        <v>0</v>
      </c>
      <c r="BD35" s="105">
        <v>0</v>
      </c>
      <c r="BE35" s="105">
        <v>0</v>
      </c>
    </row>
    <row r="36" spans="1:57" ht="15" customHeight="1" x14ac:dyDescent="0.2">
      <c r="A36" s="110" t="s">
        <v>100</v>
      </c>
      <c r="B36" s="121">
        <v>1881</v>
      </c>
      <c r="C36" s="121">
        <v>908</v>
      </c>
      <c r="D36" s="121">
        <v>973</v>
      </c>
      <c r="E36" s="121"/>
      <c r="F36" s="121">
        <v>476</v>
      </c>
      <c r="G36" s="121">
        <v>242</v>
      </c>
      <c r="H36" s="121">
        <v>234</v>
      </c>
      <c r="I36" s="121"/>
      <c r="J36" s="121">
        <v>368</v>
      </c>
      <c r="K36" s="121">
        <v>170</v>
      </c>
      <c r="L36" s="121">
        <v>198</v>
      </c>
      <c r="M36" s="121"/>
      <c r="N36" s="121">
        <v>361</v>
      </c>
      <c r="O36" s="121">
        <v>177</v>
      </c>
      <c r="P36" s="121">
        <v>184</v>
      </c>
      <c r="Q36" s="121"/>
      <c r="R36" s="121">
        <v>277</v>
      </c>
      <c r="S36" s="121">
        <v>142</v>
      </c>
      <c r="T36" s="121">
        <v>135</v>
      </c>
      <c r="U36" s="121"/>
      <c r="V36" s="121">
        <v>251</v>
      </c>
      <c r="W36" s="121">
        <v>112</v>
      </c>
      <c r="X36" s="121">
        <v>139</v>
      </c>
      <c r="Y36" s="121"/>
      <c r="Z36" s="121">
        <v>148</v>
      </c>
      <c r="AA36" s="121">
        <v>65</v>
      </c>
      <c r="AB36" s="121">
        <v>83</v>
      </c>
      <c r="AD36" s="110" t="s">
        <v>100</v>
      </c>
      <c r="AE36" s="105">
        <f t="shared" si="0"/>
        <v>62.038258575197894</v>
      </c>
      <c r="AF36" s="105">
        <f t="shared" si="1"/>
        <v>59.933993399339933</v>
      </c>
      <c r="AG36" s="105">
        <f t="shared" si="2"/>
        <v>64.139749505603163</v>
      </c>
      <c r="AH36" s="146"/>
      <c r="AI36" s="105">
        <f t="shared" si="16"/>
        <v>57.280385078219012</v>
      </c>
      <c r="AJ36" s="105">
        <f t="shared" si="17"/>
        <v>57.756563245823386</v>
      </c>
      <c r="AK36" s="105">
        <f t="shared" si="18"/>
        <v>56.796116504854368</v>
      </c>
      <c r="AL36" s="108"/>
      <c r="AM36" s="105">
        <f t="shared" si="19"/>
        <v>53.958944281524921</v>
      </c>
      <c r="AN36" s="105">
        <f t="shared" si="20"/>
        <v>49.562682215743443</v>
      </c>
      <c r="AO36" s="105">
        <f t="shared" si="21"/>
        <v>58.407079646017699</v>
      </c>
      <c r="AP36" s="108"/>
      <c r="AQ36" s="105">
        <f t="shared" si="22"/>
        <v>73.97540983606558</v>
      </c>
      <c r="AR36" s="105">
        <f t="shared" si="23"/>
        <v>76.623376623376629</v>
      </c>
      <c r="AS36" s="105">
        <f t="shared" si="24"/>
        <v>71.595330739299612</v>
      </c>
      <c r="AT36" s="108"/>
      <c r="AU36" s="105">
        <f t="shared" si="3"/>
        <v>69.25</v>
      </c>
      <c r="AV36" s="105">
        <f t="shared" si="4"/>
        <v>69.607843137254903</v>
      </c>
      <c r="AW36" s="105">
        <f t="shared" si="5"/>
        <v>68.877551020408163</v>
      </c>
      <c r="AX36" s="108"/>
      <c r="AY36" s="105">
        <f t="shared" si="6"/>
        <v>71.306818181818173</v>
      </c>
      <c r="AZ36" s="105">
        <f t="shared" si="7"/>
        <v>60.869565217391312</v>
      </c>
      <c r="BA36" s="105">
        <f t="shared" si="8"/>
        <v>82.738095238095227</v>
      </c>
      <c r="BB36" s="146"/>
      <c r="BC36" s="105">
        <f t="shared" ref="BC36:BE41" si="25">+Z36/(Z36+Z82+Z129)*100</f>
        <v>53.046594982078851</v>
      </c>
      <c r="BD36" s="105">
        <f t="shared" si="25"/>
        <v>48.507462686567166</v>
      </c>
      <c r="BE36" s="105">
        <f t="shared" si="25"/>
        <v>57.241379310344833</v>
      </c>
    </row>
    <row r="37" spans="1:57" ht="15" customHeight="1" x14ac:dyDescent="0.2">
      <c r="A37" s="110" t="s">
        <v>101</v>
      </c>
      <c r="B37" s="121">
        <v>654</v>
      </c>
      <c r="C37" s="121">
        <v>307</v>
      </c>
      <c r="D37" s="121">
        <v>347</v>
      </c>
      <c r="E37" s="121"/>
      <c r="F37" s="121">
        <v>160</v>
      </c>
      <c r="G37" s="121">
        <v>76</v>
      </c>
      <c r="H37" s="121">
        <v>84</v>
      </c>
      <c r="I37" s="121"/>
      <c r="J37" s="121">
        <v>116</v>
      </c>
      <c r="K37" s="121">
        <v>51</v>
      </c>
      <c r="L37" s="121">
        <v>65</v>
      </c>
      <c r="M37" s="121"/>
      <c r="N37" s="121">
        <v>103</v>
      </c>
      <c r="O37" s="121">
        <v>47</v>
      </c>
      <c r="P37" s="121">
        <v>56</v>
      </c>
      <c r="Q37" s="121"/>
      <c r="R37" s="121">
        <v>103</v>
      </c>
      <c r="S37" s="121">
        <v>45</v>
      </c>
      <c r="T37" s="121">
        <v>58</v>
      </c>
      <c r="U37" s="121"/>
      <c r="V37" s="121">
        <v>111</v>
      </c>
      <c r="W37" s="121">
        <v>62</v>
      </c>
      <c r="X37" s="121">
        <v>49</v>
      </c>
      <c r="Y37" s="121"/>
      <c r="Z37" s="121">
        <v>61</v>
      </c>
      <c r="AA37" s="121">
        <v>26</v>
      </c>
      <c r="AB37" s="121">
        <v>35</v>
      </c>
      <c r="AD37" s="110" t="s">
        <v>101</v>
      </c>
      <c r="AE37" s="105">
        <f t="shared" si="0"/>
        <v>58.865886588658867</v>
      </c>
      <c r="AF37" s="105">
        <f t="shared" si="1"/>
        <v>54.919499105545619</v>
      </c>
      <c r="AG37" s="105">
        <f t="shared" si="2"/>
        <v>62.862318840579711</v>
      </c>
      <c r="AH37" s="146"/>
      <c r="AI37" s="105">
        <f t="shared" si="16"/>
        <v>51.94805194805194</v>
      </c>
      <c r="AJ37" s="105">
        <f t="shared" si="17"/>
        <v>47.204968944099377</v>
      </c>
      <c r="AK37" s="105">
        <f t="shared" si="18"/>
        <v>57.142857142857139</v>
      </c>
      <c r="AL37" s="108"/>
      <c r="AM37" s="105">
        <f t="shared" si="19"/>
        <v>49.361702127659576</v>
      </c>
      <c r="AN37" s="105">
        <f t="shared" si="20"/>
        <v>41.463414634146339</v>
      </c>
      <c r="AO37" s="105">
        <f t="shared" si="21"/>
        <v>58.035714285714292</v>
      </c>
      <c r="AP37" s="108"/>
      <c r="AQ37" s="105">
        <f t="shared" si="22"/>
        <v>72.027972027972027</v>
      </c>
      <c r="AR37" s="105">
        <f t="shared" si="23"/>
        <v>70.149253731343293</v>
      </c>
      <c r="AS37" s="105">
        <f t="shared" si="24"/>
        <v>73.68421052631578</v>
      </c>
      <c r="AT37" s="108"/>
      <c r="AU37" s="105">
        <f t="shared" si="3"/>
        <v>57.541899441340782</v>
      </c>
      <c r="AV37" s="105">
        <f t="shared" si="4"/>
        <v>52.941176470588239</v>
      </c>
      <c r="AW37" s="105">
        <f t="shared" si="5"/>
        <v>61.702127659574465</v>
      </c>
      <c r="AX37" s="108"/>
      <c r="AY37" s="105">
        <f t="shared" si="6"/>
        <v>73.026315789473685</v>
      </c>
      <c r="AZ37" s="105">
        <f t="shared" si="7"/>
        <v>77.5</v>
      </c>
      <c r="BA37" s="105">
        <f t="shared" si="8"/>
        <v>68.055555555555557</v>
      </c>
      <c r="BB37" s="146"/>
      <c r="BC37" s="105">
        <f t="shared" si="25"/>
        <v>64.893617021276597</v>
      </c>
      <c r="BD37" s="105">
        <f t="shared" si="25"/>
        <v>60.465116279069761</v>
      </c>
      <c r="BE37" s="105">
        <f t="shared" si="25"/>
        <v>68.627450980392155</v>
      </c>
    </row>
    <row r="38" spans="1:57" ht="15" customHeight="1" x14ac:dyDescent="0.2">
      <c r="A38" s="110" t="s">
        <v>102</v>
      </c>
      <c r="B38" s="121">
        <v>705</v>
      </c>
      <c r="C38" s="121">
        <v>314</v>
      </c>
      <c r="D38" s="121">
        <v>391</v>
      </c>
      <c r="E38" s="121"/>
      <c r="F38" s="121">
        <v>174</v>
      </c>
      <c r="G38" s="121">
        <v>76</v>
      </c>
      <c r="H38" s="121">
        <v>98</v>
      </c>
      <c r="I38" s="121"/>
      <c r="J38" s="121">
        <v>126</v>
      </c>
      <c r="K38" s="121">
        <v>62</v>
      </c>
      <c r="L38" s="121">
        <v>64</v>
      </c>
      <c r="M38" s="121"/>
      <c r="N38" s="121">
        <v>116</v>
      </c>
      <c r="O38" s="121">
        <v>51</v>
      </c>
      <c r="P38" s="121">
        <v>65</v>
      </c>
      <c r="Q38" s="121"/>
      <c r="R38" s="121">
        <v>96</v>
      </c>
      <c r="S38" s="121">
        <v>43</v>
      </c>
      <c r="T38" s="121">
        <v>53</v>
      </c>
      <c r="U38" s="121"/>
      <c r="V38" s="121">
        <v>91</v>
      </c>
      <c r="W38" s="121">
        <v>35</v>
      </c>
      <c r="X38" s="121">
        <v>56</v>
      </c>
      <c r="Y38" s="121"/>
      <c r="Z38" s="121">
        <v>102</v>
      </c>
      <c r="AA38" s="121">
        <v>47</v>
      </c>
      <c r="AB38" s="121">
        <v>55</v>
      </c>
      <c r="AD38" s="110" t="s">
        <v>102</v>
      </c>
      <c r="AE38" s="105">
        <f t="shared" si="0"/>
        <v>58.216350123864579</v>
      </c>
      <c r="AF38" s="105">
        <f t="shared" si="1"/>
        <v>51.900826446280988</v>
      </c>
      <c r="AG38" s="105">
        <f t="shared" si="2"/>
        <v>64.521452145214525</v>
      </c>
      <c r="AH38" s="146"/>
      <c r="AI38" s="105">
        <f t="shared" si="16"/>
        <v>55.063291139240512</v>
      </c>
      <c r="AJ38" s="105">
        <f t="shared" si="17"/>
        <v>46.060606060606062</v>
      </c>
      <c r="AK38" s="105">
        <f t="shared" si="18"/>
        <v>64.900662251655632</v>
      </c>
      <c r="AL38" s="108"/>
      <c r="AM38" s="105">
        <f t="shared" si="19"/>
        <v>53.617021276595743</v>
      </c>
      <c r="AN38" s="105">
        <f t="shared" si="20"/>
        <v>50.819672131147541</v>
      </c>
      <c r="AO38" s="105">
        <f t="shared" si="21"/>
        <v>56.637168141592923</v>
      </c>
      <c r="AP38" s="108"/>
      <c r="AQ38" s="105">
        <f t="shared" si="22"/>
        <v>53.456221198156683</v>
      </c>
      <c r="AR38" s="105">
        <f t="shared" si="23"/>
        <v>46.788990825688074</v>
      </c>
      <c r="AS38" s="105">
        <f t="shared" si="24"/>
        <v>60.185185185185183</v>
      </c>
      <c r="AT38" s="108"/>
      <c r="AU38" s="105">
        <f t="shared" si="3"/>
        <v>50.793650793650791</v>
      </c>
      <c r="AV38" s="105">
        <f t="shared" si="4"/>
        <v>44.329896907216494</v>
      </c>
      <c r="AW38" s="105">
        <f t="shared" si="5"/>
        <v>57.608695652173914</v>
      </c>
      <c r="AX38" s="108"/>
      <c r="AY38" s="105">
        <f t="shared" si="6"/>
        <v>62.758620689655174</v>
      </c>
      <c r="AZ38" s="105">
        <f t="shared" si="7"/>
        <v>55.555555555555557</v>
      </c>
      <c r="BA38" s="105">
        <f t="shared" si="8"/>
        <v>68.292682926829272</v>
      </c>
      <c r="BB38" s="146"/>
      <c r="BC38" s="105">
        <f t="shared" si="25"/>
        <v>93.577981651376149</v>
      </c>
      <c r="BD38" s="105">
        <f t="shared" si="25"/>
        <v>95.918367346938766</v>
      </c>
      <c r="BE38" s="105">
        <f t="shared" si="25"/>
        <v>91.666666666666657</v>
      </c>
    </row>
    <row r="39" spans="1:57" ht="15" customHeight="1" x14ac:dyDescent="0.2">
      <c r="A39" s="110" t="s">
        <v>103</v>
      </c>
      <c r="B39" s="121">
        <v>3439</v>
      </c>
      <c r="C39" s="121">
        <v>1603</v>
      </c>
      <c r="D39" s="121">
        <v>1836</v>
      </c>
      <c r="E39" s="121"/>
      <c r="F39" s="121">
        <v>804</v>
      </c>
      <c r="G39" s="121">
        <v>416</v>
      </c>
      <c r="H39" s="121">
        <v>388</v>
      </c>
      <c r="I39" s="121"/>
      <c r="J39" s="121">
        <v>643</v>
      </c>
      <c r="K39" s="121">
        <v>299</v>
      </c>
      <c r="L39" s="121">
        <v>344</v>
      </c>
      <c r="M39" s="121"/>
      <c r="N39" s="121">
        <v>618</v>
      </c>
      <c r="O39" s="121">
        <v>271</v>
      </c>
      <c r="P39" s="121">
        <v>347</v>
      </c>
      <c r="Q39" s="121"/>
      <c r="R39" s="121">
        <v>552</v>
      </c>
      <c r="S39" s="121">
        <v>258</v>
      </c>
      <c r="T39" s="121">
        <v>294</v>
      </c>
      <c r="U39" s="121"/>
      <c r="V39" s="121">
        <v>404</v>
      </c>
      <c r="W39" s="121">
        <v>182</v>
      </c>
      <c r="X39" s="121">
        <v>222</v>
      </c>
      <c r="Y39" s="121"/>
      <c r="Z39" s="121">
        <v>418</v>
      </c>
      <c r="AA39" s="121">
        <v>177</v>
      </c>
      <c r="AB39" s="121">
        <v>241</v>
      </c>
      <c r="AD39" s="110" t="s">
        <v>103</v>
      </c>
      <c r="AE39" s="105">
        <f t="shared" si="0"/>
        <v>69.530934088152037</v>
      </c>
      <c r="AF39" s="105">
        <f t="shared" si="1"/>
        <v>68.857388316151201</v>
      </c>
      <c r="AG39" s="105">
        <f t="shared" si="2"/>
        <v>70.129870129870127</v>
      </c>
      <c r="AH39" s="146"/>
      <c r="AI39" s="105">
        <f t="shared" si="16"/>
        <v>70.21834061135371</v>
      </c>
      <c r="AJ39" s="105">
        <f t="shared" si="17"/>
        <v>71.600688468158353</v>
      </c>
      <c r="AK39" s="105">
        <f t="shared" si="18"/>
        <v>68.794326241134755</v>
      </c>
      <c r="AL39" s="108"/>
      <c r="AM39" s="105">
        <f t="shared" si="19"/>
        <v>62.854349951124142</v>
      </c>
      <c r="AN39" s="105">
        <f t="shared" si="20"/>
        <v>61.522633744855973</v>
      </c>
      <c r="AO39" s="105">
        <f t="shared" si="21"/>
        <v>64.059590316573562</v>
      </c>
      <c r="AP39" s="108"/>
      <c r="AQ39" s="105">
        <f t="shared" si="22"/>
        <v>70.952927669345584</v>
      </c>
      <c r="AR39" s="105">
        <f t="shared" si="23"/>
        <v>68.781725888324871</v>
      </c>
      <c r="AS39" s="105">
        <f t="shared" si="24"/>
        <v>72.746331236897277</v>
      </c>
      <c r="AT39" s="108"/>
      <c r="AU39" s="105">
        <f t="shared" si="3"/>
        <v>67.980295566502463</v>
      </c>
      <c r="AV39" s="105">
        <f t="shared" si="4"/>
        <v>69.168900804289549</v>
      </c>
      <c r="AW39" s="105">
        <f t="shared" si="5"/>
        <v>66.970387243735757</v>
      </c>
      <c r="AX39" s="108"/>
      <c r="AY39" s="105">
        <f t="shared" si="6"/>
        <v>69.178082191780817</v>
      </c>
      <c r="AZ39" s="105">
        <f t="shared" si="7"/>
        <v>67.158671586715869</v>
      </c>
      <c r="BA39" s="105">
        <f t="shared" si="8"/>
        <v>70.926517571884986</v>
      </c>
      <c r="BB39" s="146"/>
      <c r="BC39" s="105">
        <f t="shared" si="25"/>
        <v>81.800391389432477</v>
      </c>
      <c r="BD39" s="105">
        <f t="shared" si="25"/>
        <v>79.372197309417032</v>
      </c>
      <c r="BE39" s="105">
        <f t="shared" si="25"/>
        <v>83.680555555555557</v>
      </c>
    </row>
    <row r="40" spans="1:57" ht="15" customHeight="1" x14ac:dyDescent="0.2">
      <c r="A40" s="110" t="s">
        <v>104</v>
      </c>
      <c r="B40" s="121">
        <v>1529</v>
      </c>
      <c r="C40" s="121">
        <v>686</v>
      </c>
      <c r="D40" s="121">
        <v>843</v>
      </c>
      <c r="E40" s="121"/>
      <c r="F40" s="121">
        <v>408</v>
      </c>
      <c r="G40" s="121">
        <v>197</v>
      </c>
      <c r="H40" s="121">
        <v>211</v>
      </c>
      <c r="I40" s="121"/>
      <c r="J40" s="121">
        <v>206</v>
      </c>
      <c r="K40" s="121">
        <v>101</v>
      </c>
      <c r="L40" s="121">
        <v>105</v>
      </c>
      <c r="M40" s="121"/>
      <c r="N40" s="121">
        <v>292</v>
      </c>
      <c r="O40" s="121">
        <v>127</v>
      </c>
      <c r="P40" s="121">
        <v>165</v>
      </c>
      <c r="Q40" s="121"/>
      <c r="R40" s="121">
        <v>177</v>
      </c>
      <c r="S40" s="121">
        <v>73</v>
      </c>
      <c r="T40" s="121">
        <v>104</v>
      </c>
      <c r="U40" s="121"/>
      <c r="V40" s="121">
        <v>223</v>
      </c>
      <c r="W40" s="121">
        <v>84</v>
      </c>
      <c r="X40" s="121">
        <v>139</v>
      </c>
      <c r="Y40" s="121"/>
      <c r="Z40" s="121">
        <v>223</v>
      </c>
      <c r="AA40" s="121">
        <v>104</v>
      </c>
      <c r="AB40" s="121">
        <v>119</v>
      </c>
      <c r="AD40" s="110" t="s">
        <v>104</v>
      </c>
      <c r="AE40" s="105">
        <f t="shared" si="0"/>
        <v>46.873083997547518</v>
      </c>
      <c r="AF40" s="105">
        <f t="shared" si="1"/>
        <v>41.004184100418414</v>
      </c>
      <c r="AG40" s="105">
        <f t="shared" si="2"/>
        <v>53.052234109502827</v>
      </c>
      <c r="AH40" s="146"/>
      <c r="AI40" s="105">
        <f t="shared" si="16"/>
        <v>49.938800489596083</v>
      </c>
      <c r="AJ40" s="105">
        <f t="shared" si="17"/>
        <v>44.772727272727273</v>
      </c>
      <c r="AK40" s="105">
        <f t="shared" si="18"/>
        <v>55.968169761273209</v>
      </c>
      <c r="AL40" s="108"/>
      <c r="AM40" s="105">
        <f t="shared" si="19"/>
        <v>30.792227204783256</v>
      </c>
      <c r="AN40" s="105">
        <f t="shared" si="20"/>
        <v>29.705882352941178</v>
      </c>
      <c r="AO40" s="105">
        <f t="shared" si="21"/>
        <v>31.914893617021278</v>
      </c>
      <c r="AP40" s="108"/>
      <c r="AQ40" s="105">
        <f t="shared" si="22"/>
        <v>54.579439252336449</v>
      </c>
      <c r="AR40" s="105">
        <f t="shared" si="23"/>
        <v>48.473282442748086</v>
      </c>
      <c r="AS40" s="105">
        <f t="shared" si="24"/>
        <v>60.439560439560438</v>
      </c>
      <c r="AT40" s="108"/>
      <c r="AU40" s="105">
        <f t="shared" si="3"/>
        <v>35.470941883767537</v>
      </c>
      <c r="AV40" s="105">
        <f t="shared" si="4"/>
        <v>28.740157480314959</v>
      </c>
      <c r="AW40" s="105">
        <f t="shared" si="5"/>
        <v>42.448979591836732</v>
      </c>
      <c r="AX40" s="108"/>
      <c r="AY40" s="105">
        <f t="shared" si="6"/>
        <v>55.75</v>
      </c>
      <c r="AZ40" s="105">
        <f t="shared" si="7"/>
        <v>42.857142857142854</v>
      </c>
      <c r="BA40" s="105">
        <f t="shared" si="8"/>
        <v>68.137254901960787</v>
      </c>
      <c r="BB40" s="146"/>
      <c r="BC40" s="105">
        <f t="shared" si="25"/>
        <v>65.204678362573105</v>
      </c>
      <c r="BD40" s="105">
        <f t="shared" si="25"/>
        <v>57.458563535911601</v>
      </c>
      <c r="BE40" s="105">
        <f t="shared" si="25"/>
        <v>73.91304347826086</v>
      </c>
    </row>
    <row r="41" spans="1:57" ht="15" customHeight="1" thickBot="1" x14ac:dyDescent="0.25">
      <c r="A41" s="125" t="s">
        <v>105</v>
      </c>
      <c r="B41" s="123">
        <v>549</v>
      </c>
      <c r="C41" s="123">
        <v>244</v>
      </c>
      <c r="D41" s="123">
        <v>305</v>
      </c>
      <c r="E41" s="123"/>
      <c r="F41" s="123">
        <v>186</v>
      </c>
      <c r="G41" s="123">
        <v>76</v>
      </c>
      <c r="H41" s="123">
        <v>110</v>
      </c>
      <c r="I41" s="123"/>
      <c r="J41" s="123">
        <v>132</v>
      </c>
      <c r="K41" s="123">
        <v>61</v>
      </c>
      <c r="L41" s="123">
        <v>71</v>
      </c>
      <c r="M41" s="123"/>
      <c r="N41" s="123">
        <v>74</v>
      </c>
      <c r="O41" s="123">
        <v>30</v>
      </c>
      <c r="P41" s="123">
        <v>44</v>
      </c>
      <c r="Q41" s="123"/>
      <c r="R41" s="123">
        <v>73</v>
      </c>
      <c r="S41" s="123">
        <v>43</v>
      </c>
      <c r="T41" s="123">
        <v>30</v>
      </c>
      <c r="U41" s="123"/>
      <c r="V41" s="123">
        <v>40</v>
      </c>
      <c r="W41" s="123">
        <v>19</v>
      </c>
      <c r="X41" s="123">
        <v>21</v>
      </c>
      <c r="Y41" s="123"/>
      <c r="Z41" s="123">
        <v>44</v>
      </c>
      <c r="AA41" s="123">
        <v>15</v>
      </c>
      <c r="AB41" s="123">
        <v>29</v>
      </c>
      <c r="AD41" s="125" t="s">
        <v>105</v>
      </c>
      <c r="AE41" s="107">
        <f t="shared" si="0"/>
        <v>78.992805755395679</v>
      </c>
      <c r="AF41" s="107">
        <f t="shared" si="1"/>
        <v>78.964401294498373</v>
      </c>
      <c r="AG41" s="107">
        <f t="shared" si="2"/>
        <v>79.015544041450781</v>
      </c>
      <c r="AH41" s="159"/>
      <c r="AI41" s="107">
        <f t="shared" si="16"/>
        <v>79.487179487179489</v>
      </c>
      <c r="AJ41" s="107">
        <f t="shared" si="17"/>
        <v>79.166666666666657</v>
      </c>
      <c r="AK41" s="107">
        <f t="shared" si="18"/>
        <v>79.710144927536234</v>
      </c>
      <c r="AL41" s="103"/>
      <c r="AM41" s="107">
        <f t="shared" si="19"/>
        <v>80.487804878048792</v>
      </c>
      <c r="AN41" s="107">
        <f t="shared" si="20"/>
        <v>78.205128205128204</v>
      </c>
      <c r="AO41" s="107">
        <f t="shared" si="21"/>
        <v>82.558139534883722</v>
      </c>
      <c r="AP41" s="103"/>
      <c r="AQ41" s="107">
        <f t="shared" si="22"/>
        <v>83.146067415730343</v>
      </c>
      <c r="AR41" s="107">
        <f t="shared" si="23"/>
        <v>85.714285714285708</v>
      </c>
      <c r="AS41" s="107">
        <f t="shared" si="24"/>
        <v>81.481481481481481</v>
      </c>
      <c r="AT41" s="103"/>
      <c r="AU41" s="107">
        <f t="shared" si="3"/>
        <v>89.024390243902445</v>
      </c>
      <c r="AV41" s="107">
        <f t="shared" si="4"/>
        <v>91.489361702127653</v>
      </c>
      <c r="AW41" s="107">
        <f t="shared" si="5"/>
        <v>85.714285714285708</v>
      </c>
      <c r="AX41" s="103"/>
      <c r="AY41" s="107">
        <f t="shared" si="6"/>
        <v>93.023255813953483</v>
      </c>
      <c r="AZ41" s="107">
        <f t="shared" si="7"/>
        <v>95</v>
      </c>
      <c r="BA41" s="107">
        <f t="shared" si="8"/>
        <v>91.304347826086953</v>
      </c>
      <c r="BB41" s="159"/>
      <c r="BC41" s="107">
        <f t="shared" si="25"/>
        <v>53.01204819277109</v>
      </c>
      <c r="BD41" s="107">
        <f t="shared" si="25"/>
        <v>45.454545454545453</v>
      </c>
      <c r="BE41" s="107">
        <f t="shared" si="25"/>
        <v>57.999999999999993</v>
      </c>
    </row>
    <row r="42" spans="1:57" ht="15" customHeight="1" x14ac:dyDescent="0.2">
      <c r="A42" s="303" t="s">
        <v>260</v>
      </c>
      <c r="B42" s="303"/>
      <c r="C42" s="303"/>
      <c r="D42" s="303"/>
      <c r="E42" s="303"/>
      <c r="F42" s="303"/>
      <c r="G42" s="303"/>
      <c r="H42" s="303"/>
      <c r="I42" s="303"/>
      <c r="J42" s="303"/>
      <c r="K42" s="303"/>
      <c r="L42" s="303"/>
      <c r="M42" s="303"/>
      <c r="N42" s="303"/>
      <c r="O42" s="303"/>
      <c r="P42" s="303"/>
      <c r="Q42" s="303"/>
      <c r="R42" s="303"/>
      <c r="S42" s="303"/>
      <c r="T42" s="303"/>
      <c r="U42" s="303"/>
      <c r="V42" s="303"/>
      <c r="W42" s="303"/>
      <c r="X42" s="303"/>
      <c r="Y42" s="303"/>
      <c r="Z42" s="303"/>
      <c r="AA42" s="303"/>
      <c r="AB42" s="303"/>
      <c r="AD42" s="303" t="s">
        <v>260</v>
      </c>
      <c r="AE42" s="303"/>
      <c r="AF42" s="303"/>
      <c r="AG42" s="303"/>
      <c r="AH42" s="303"/>
      <c r="AI42" s="303"/>
      <c r="AJ42" s="303"/>
      <c r="AK42" s="303"/>
      <c r="AL42" s="303"/>
      <c r="AM42" s="303"/>
      <c r="AN42" s="303"/>
      <c r="AO42" s="303"/>
      <c r="AP42" s="303"/>
      <c r="AQ42" s="303"/>
      <c r="AR42" s="303"/>
      <c r="AS42" s="303"/>
      <c r="AT42" s="303"/>
      <c r="AU42" s="303"/>
      <c r="AV42" s="303"/>
      <c r="AW42" s="303"/>
      <c r="AX42" s="303"/>
      <c r="AY42" s="303"/>
      <c r="AZ42" s="303"/>
      <c r="BA42" s="303"/>
      <c r="BB42" s="303"/>
      <c r="BC42" s="303"/>
      <c r="BD42" s="303"/>
      <c r="BE42" s="303"/>
    </row>
    <row r="43" spans="1:57" ht="15" customHeight="1" x14ac:dyDescent="0.2">
      <c r="A43" s="304" t="s">
        <v>243</v>
      </c>
      <c r="B43" s="304"/>
      <c r="C43" s="304"/>
      <c r="D43" s="304"/>
      <c r="E43" s="304"/>
      <c r="F43" s="304"/>
      <c r="G43" s="304"/>
      <c r="H43" s="304"/>
      <c r="I43" s="304"/>
      <c r="J43" s="304"/>
      <c r="K43" s="304"/>
      <c r="L43" s="304"/>
      <c r="M43" s="304"/>
      <c r="N43" s="304"/>
      <c r="O43" s="304"/>
      <c r="P43" s="304"/>
      <c r="Q43" s="304"/>
      <c r="R43" s="304"/>
      <c r="S43" s="304"/>
      <c r="T43" s="304"/>
      <c r="U43" s="304"/>
      <c r="V43" s="304"/>
      <c r="W43" s="304"/>
      <c r="X43" s="304"/>
      <c r="Y43" s="304"/>
      <c r="Z43" s="304"/>
      <c r="AA43" s="304"/>
      <c r="AB43" s="304"/>
      <c r="AD43" s="304" t="s">
        <v>243</v>
      </c>
      <c r="AE43" s="304"/>
      <c r="AF43" s="304"/>
      <c r="AG43" s="304"/>
      <c r="AH43" s="304"/>
      <c r="AI43" s="304"/>
      <c r="AJ43" s="304"/>
      <c r="AK43" s="304"/>
      <c r="AL43" s="304"/>
      <c r="AM43" s="304"/>
      <c r="AN43" s="304"/>
      <c r="AO43" s="304"/>
      <c r="AP43" s="304"/>
      <c r="AQ43" s="304"/>
      <c r="AR43" s="304"/>
      <c r="AS43" s="304"/>
      <c r="AT43" s="304"/>
      <c r="AU43" s="304"/>
      <c r="AV43" s="304"/>
      <c r="AW43" s="304"/>
      <c r="AX43" s="304"/>
      <c r="AY43" s="304"/>
      <c r="AZ43" s="304"/>
      <c r="BA43" s="304"/>
      <c r="BB43" s="304"/>
      <c r="BC43" s="304"/>
      <c r="BD43" s="304"/>
      <c r="BE43" s="304"/>
    </row>
    <row r="44" spans="1:57" ht="15" customHeight="1" x14ac:dyDescent="0.2">
      <c r="A44" s="221"/>
      <c r="B44" s="221"/>
      <c r="C44" s="221"/>
      <c r="D44" s="221"/>
      <c r="E44" s="221"/>
      <c r="F44" s="221"/>
      <c r="G44" s="221"/>
      <c r="H44" s="221"/>
      <c r="I44" s="221"/>
      <c r="J44" s="221"/>
      <c r="K44" s="221"/>
      <c r="L44" s="221"/>
      <c r="M44" s="221"/>
      <c r="N44" s="221"/>
      <c r="O44" s="221"/>
      <c r="P44" s="221"/>
      <c r="Q44" s="221"/>
      <c r="R44" s="221"/>
      <c r="S44" s="221"/>
      <c r="T44" s="221"/>
      <c r="U44" s="221"/>
      <c r="V44" s="221"/>
      <c r="W44" s="221"/>
      <c r="X44" s="221"/>
      <c r="Y44" s="221"/>
      <c r="Z44" s="221"/>
      <c r="AA44" s="221"/>
      <c r="AB44" s="221"/>
      <c r="AD44" s="221"/>
      <c r="AE44" s="221"/>
      <c r="AF44" s="221"/>
      <c r="AG44" s="221"/>
      <c r="AH44" s="221"/>
      <c r="AI44" s="221"/>
      <c r="AJ44" s="221"/>
      <c r="AK44" s="221"/>
      <c r="AL44" s="221"/>
      <c r="AM44" s="221"/>
      <c r="AN44" s="221"/>
      <c r="AO44" s="221"/>
      <c r="AP44" s="221"/>
      <c r="AQ44" s="221"/>
      <c r="AR44" s="221"/>
      <c r="AS44" s="221"/>
      <c r="AT44" s="221"/>
      <c r="AU44" s="221"/>
      <c r="AV44" s="221"/>
      <c r="AW44" s="221"/>
      <c r="AX44" s="221"/>
      <c r="AY44" s="221"/>
      <c r="AZ44" s="221"/>
      <c r="BA44" s="221"/>
      <c r="BB44" s="221"/>
      <c r="BC44" s="221"/>
      <c r="BD44" s="221"/>
      <c r="BE44" s="221"/>
    </row>
    <row r="45" spans="1:57" ht="15" customHeight="1" x14ac:dyDescent="0.2">
      <c r="A45" s="304"/>
      <c r="B45" s="304"/>
      <c r="C45" s="304"/>
      <c r="D45" s="304"/>
      <c r="E45" s="304"/>
      <c r="F45" s="304"/>
      <c r="G45" s="304"/>
      <c r="H45" s="304"/>
      <c r="I45" s="304"/>
      <c r="J45" s="304"/>
      <c r="K45" s="304"/>
      <c r="L45" s="304"/>
      <c r="M45" s="304"/>
      <c r="N45" s="304"/>
      <c r="O45" s="304"/>
      <c r="P45" s="304"/>
      <c r="Q45" s="304"/>
      <c r="R45" s="304"/>
      <c r="S45" s="304"/>
      <c r="T45" s="304"/>
      <c r="U45" s="304"/>
      <c r="V45" s="304"/>
      <c r="W45" s="304"/>
      <c r="X45" s="304"/>
      <c r="Y45" s="304"/>
      <c r="Z45" s="304"/>
      <c r="AA45" s="304"/>
      <c r="AB45" s="304"/>
      <c r="AD45" s="304"/>
      <c r="AE45" s="304"/>
      <c r="AF45" s="304"/>
      <c r="AG45" s="304"/>
      <c r="AH45" s="304"/>
      <c r="AI45" s="304"/>
      <c r="AJ45" s="304"/>
      <c r="AK45" s="304"/>
      <c r="AL45" s="304"/>
      <c r="AM45" s="304"/>
      <c r="AN45" s="304"/>
      <c r="AO45" s="304"/>
      <c r="AP45" s="304"/>
      <c r="AQ45" s="304"/>
      <c r="AR45" s="304"/>
      <c r="AS45" s="304"/>
      <c r="AT45" s="304"/>
      <c r="AU45" s="304"/>
      <c r="AV45" s="304"/>
      <c r="AW45" s="304"/>
      <c r="AX45" s="304"/>
      <c r="AY45" s="304"/>
      <c r="AZ45" s="304"/>
      <c r="BA45" s="304"/>
      <c r="BB45" s="304"/>
      <c r="BC45" s="304"/>
      <c r="BD45" s="304"/>
      <c r="BE45" s="304"/>
    </row>
    <row r="46" spans="1:57" ht="15" customHeight="1" x14ac:dyDescent="0.2">
      <c r="A46" s="144"/>
      <c r="B46" s="144"/>
      <c r="C46" s="144"/>
      <c r="D46" s="144"/>
      <c r="E46" s="144"/>
      <c r="F46" s="144"/>
      <c r="G46" s="144"/>
      <c r="H46" s="144"/>
      <c r="I46" s="144"/>
      <c r="J46" s="144"/>
      <c r="K46" s="144"/>
      <c r="L46" s="144"/>
      <c r="M46" s="144"/>
      <c r="N46" s="144"/>
      <c r="O46" s="144"/>
      <c r="P46" s="144"/>
      <c r="Q46" s="144"/>
      <c r="R46" s="144"/>
      <c r="S46" s="144"/>
      <c r="T46" s="144"/>
      <c r="U46" s="144"/>
      <c r="V46" s="144"/>
      <c r="W46" s="144"/>
      <c r="X46" s="144"/>
      <c r="Y46" s="144"/>
      <c r="Z46" s="144"/>
      <c r="AA46" s="144"/>
      <c r="AB46" s="144"/>
      <c r="AD46" s="144"/>
      <c r="AE46" s="144"/>
      <c r="AF46" s="144"/>
      <c r="AG46" s="144"/>
      <c r="AH46" s="144"/>
      <c r="AI46" s="144"/>
      <c r="AJ46" s="144"/>
      <c r="AK46" s="144"/>
      <c r="AL46" s="144"/>
      <c r="AM46" s="144"/>
      <c r="AN46" s="144"/>
      <c r="AO46" s="144"/>
      <c r="AP46" s="144"/>
      <c r="AQ46" s="144"/>
      <c r="AR46" s="144"/>
      <c r="AS46" s="144"/>
      <c r="AT46" s="144"/>
      <c r="AU46" s="144"/>
      <c r="AV46" s="144"/>
      <c r="AW46" s="144"/>
      <c r="AX46" s="144"/>
      <c r="AY46" s="144"/>
      <c r="AZ46" s="144"/>
      <c r="BA46" s="144"/>
      <c r="BB46" s="144"/>
      <c r="BC46" s="144"/>
      <c r="BD46" s="144"/>
      <c r="BE46" s="144"/>
    </row>
    <row r="47" spans="1:57" ht="15" customHeight="1" x14ac:dyDescent="0.2">
      <c r="A47" s="144"/>
      <c r="B47" s="144"/>
      <c r="C47" s="144"/>
      <c r="D47" s="144"/>
      <c r="E47" s="144"/>
      <c r="F47" s="144"/>
      <c r="G47" s="144"/>
      <c r="H47" s="144"/>
      <c r="I47" s="144"/>
      <c r="J47" s="144"/>
      <c r="K47" s="144"/>
      <c r="L47" s="144"/>
      <c r="M47" s="144"/>
      <c r="N47" s="144"/>
      <c r="O47" s="144"/>
      <c r="P47" s="144"/>
      <c r="Q47" s="144"/>
      <c r="R47" s="144"/>
      <c r="S47" s="144"/>
      <c r="T47" s="144"/>
      <c r="U47" s="144"/>
      <c r="V47" s="144"/>
      <c r="W47" s="144"/>
      <c r="X47" s="144"/>
      <c r="Y47" s="144"/>
      <c r="Z47" s="144"/>
      <c r="AA47" s="144"/>
      <c r="AB47" s="144"/>
      <c r="AD47" s="144"/>
      <c r="AE47" s="144"/>
      <c r="AF47" s="144"/>
      <c r="AG47" s="144"/>
      <c r="AH47" s="144"/>
      <c r="AI47" s="144"/>
      <c r="AJ47" s="144"/>
      <c r="AK47" s="144"/>
      <c r="AL47" s="144"/>
      <c r="AM47" s="144"/>
      <c r="AN47" s="144"/>
      <c r="AO47" s="144"/>
      <c r="AP47" s="144"/>
      <c r="AQ47" s="144"/>
      <c r="AR47" s="144"/>
      <c r="AS47" s="144"/>
      <c r="AT47" s="144"/>
      <c r="AU47" s="144"/>
      <c r="AV47" s="144"/>
      <c r="AW47" s="144"/>
      <c r="AX47" s="144"/>
      <c r="AY47" s="144"/>
      <c r="AZ47" s="144"/>
      <c r="BA47" s="144"/>
      <c r="BB47" s="144"/>
      <c r="BC47" s="144"/>
      <c r="BD47" s="144"/>
      <c r="BE47" s="144"/>
    </row>
    <row r="48" spans="1:57" ht="15" customHeight="1" x14ac:dyDescent="0.2">
      <c r="A48" s="144"/>
      <c r="B48" s="144"/>
      <c r="C48" s="144"/>
      <c r="D48" s="144"/>
      <c r="E48" s="144"/>
      <c r="F48" s="144"/>
      <c r="G48" s="144"/>
      <c r="H48" s="144"/>
      <c r="I48" s="144"/>
      <c r="J48" s="144"/>
      <c r="K48" s="144"/>
      <c r="L48" s="144"/>
      <c r="M48" s="144"/>
      <c r="N48" s="144"/>
      <c r="O48" s="144"/>
      <c r="P48" s="144"/>
      <c r="Q48" s="144"/>
      <c r="R48" s="144"/>
      <c r="S48" s="144"/>
      <c r="T48" s="144"/>
      <c r="U48" s="144"/>
      <c r="V48" s="144"/>
      <c r="W48" s="144"/>
      <c r="X48" s="144"/>
      <c r="Y48" s="144"/>
      <c r="Z48" s="144"/>
      <c r="AA48" s="144"/>
      <c r="AB48" s="144"/>
      <c r="AD48" s="144"/>
      <c r="AE48" s="144"/>
      <c r="AF48" s="144"/>
      <c r="AG48" s="144"/>
      <c r="AH48" s="144"/>
      <c r="AI48" s="144"/>
      <c r="AJ48" s="144"/>
      <c r="AK48" s="144"/>
      <c r="AL48" s="144"/>
      <c r="AM48" s="144"/>
      <c r="AN48" s="144"/>
      <c r="AO48" s="144"/>
      <c r="AP48" s="144"/>
      <c r="AQ48" s="144"/>
      <c r="AR48" s="144"/>
      <c r="AS48" s="144"/>
      <c r="AT48" s="144"/>
      <c r="AU48" s="144"/>
      <c r="AV48" s="144"/>
      <c r="AW48" s="144"/>
      <c r="AX48" s="144"/>
      <c r="AY48" s="144"/>
      <c r="AZ48" s="144"/>
      <c r="BA48" s="144"/>
      <c r="BB48" s="144"/>
      <c r="BC48" s="144"/>
      <c r="BD48" s="144"/>
      <c r="BE48" s="144"/>
    </row>
    <row r="49" spans="1:58" ht="15" customHeight="1" x14ac:dyDescent="0.2">
      <c r="A49" s="311" t="s">
        <v>154</v>
      </c>
      <c r="B49" s="311"/>
      <c r="C49" s="311"/>
      <c r="D49" s="311"/>
      <c r="E49" s="311"/>
      <c r="F49" s="311"/>
      <c r="G49" s="311"/>
      <c r="H49" s="311"/>
      <c r="I49" s="311"/>
      <c r="J49" s="311"/>
      <c r="K49" s="311"/>
      <c r="L49" s="311"/>
      <c r="M49" s="311"/>
      <c r="N49" s="311"/>
      <c r="O49" s="311"/>
      <c r="P49" s="311"/>
      <c r="Q49" s="311"/>
      <c r="R49" s="311"/>
      <c r="S49" s="311"/>
      <c r="T49" s="311"/>
      <c r="U49" s="311"/>
      <c r="V49" s="311"/>
      <c r="W49" s="311"/>
      <c r="X49" s="311"/>
      <c r="Y49" s="311"/>
      <c r="Z49" s="311"/>
      <c r="AA49" s="311"/>
      <c r="AB49" s="311"/>
      <c r="AD49" s="311" t="s">
        <v>155</v>
      </c>
      <c r="AE49" s="311"/>
      <c r="AF49" s="311"/>
      <c r="AG49" s="311"/>
      <c r="AH49" s="311"/>
      <c r="AI49" s="311"/>
      <c r="AJ49" s="311"/>
      <c r="AK49" s="311"/>
      <c r="AL49" s="311"/>
      <c r="AM49" s="311"/>
      <c r="AN49" s="311"/>
      <c r="AO49" s="311"/>
      <c r="AP49" s="311"/>
      <c r="AQ49" s="311"/>
      <c r="AR49" s="311"/>
      <c r="AS49" s="311"/>
      <c r="AT49" s="311"/>
      <c r="AU49" s="311"/>
      <c r="AV49" s="311"/>
      <c r="AW49" s="311"/>
      <c r="AX49" s="311"/>
      <c r="AY49" s="311"/>
      <c r="AZ49" s="311"/>
      <c r="BA49" s="311"/>
      <c r="BB49" s="311"/>
      <c r="BC49" s="311"/>
      <c r="BD49" s="311"/>
      <c r="BE49" s="311"/>
    </row>
    <row r="50" spans="1:58" ht="15" customHeight="1" x14ac:dyDescent="0.2">
      <c r="A50" s="312" t="s">
        <v>349</v>
      </c>
      <c r="B50" s="312"/>
      <c r="C50" s="312"/>
      <c r="D50" s="312"/>
      <c r="E50" s="312"/>
      <c r="F50" s="312"/>
      <c r="G50" s="312"/>
      <c r="H50" s="312"/>
      <c r="I50" s="312"/>
      <c r="J50" s="312"/>
      <c r="K50" s="312"/>
      <c r="L50" s="312"/>
      <c r="M50" s="312"/>
      <c r="N50" s="312"/>
      <c r="O50" s="312"/>
      <c r="P50" s="312"/>
      <c r="Q50" s="312"/>
      <c r="R50" s="312"/>
      <c r="S50" s="312"/>
      <c r="T50" s="312"/>
      <c r="U50" s="312"/>
      <c r="V50" s="312"/>
      <c r="W50" s="312"/>
      <c r="X50" s="312"/>
      <c r="Y50" s="312"/>
      <c r="Z50" s="312"/>
      <c r="AA50" s="312"/>
      <c r="AB50" s="312"/>
      <c r="AD50" s="312" t="s">
        <v>350</v>
      </c>
      <c r="AE50" s="312"/>
      <c r="AF50" s="312"/>
      <c r="AG50" s="312"/>
      <c r="AH50" s="312"/>
      <c r="AI50" s="312"/>
      <c r="AJ50" s="312"/>
      <c r="AK50" s="312"/>
      <c r="AL50" s="312"/>
      <c r="AM50" s="312"/>
      <c r="AN50" s="312"/>
      <c r="AO50" s="312"/>
      <c r="AP50" s="312"/>
      <c r="AQ50" s="312"/>
      <c r="AR50" s="312"/>
      <c r="AS50" s="312"/>
      <c r="AT50" s="312"/>
      <c r="AU50" s="312"/>
      <c r="AV50" s="312"/>
      <c r="AW50" s="312"/>
      <c r="AX50" s="312"/>
      <c r="AY50" s="312"/>
      <c r="AZ50" s="312"/>
      <c r="BA50" s="312"/>
      <c r="BB50" s="312"/>
      <c r="BC50" s="312"/>
      <c r="BD50" s="312"/>
      <c r="BE50" s="312"/>
    </row>
    <row r="51" spans="1:58" ht="15" customHeight="1" x14ac:dyDescent="0.2">
      <c r="A51" s="307" t="s">
        <v>257</v>
      </c>
      <c r="B51" s="307"/>
      <c r="C51" s="307"/>
      <c r="D51" s="307"/>
      <c r="E51" s="307"/>
      <c r="F51" s="307"/>
      <c r="G51" s="307"/>
      <c r="H51" s="307"/>
      <c r="I51" s="307"/>
      <c r="J51" s="307"/>
      <c r="K51" s="307"/>
      <c r="L51" s="307"/>
      <c r="M51" s="307"/>
      <c r="N51" s="307"/>
      <c r="O51" s="307"/>
      <c r="P51" s="307"/>
      <c r="Q51" s="307"/>
      <c r="R51" s="307"/>
      <c r="S51" s="307"/>
      <c r="T51" s="307"/>
      <c r="U51" s="307"/>
      <c r="V51" s="307"/>
      <c r="W51" s="307"/>
      <c r="X51" s="307"/>
      <c r="Y51" s="307"/>
      <c r="Z51" s="307"/>
      <c r="AA51" s="307"/>
      <c r="AB51" s="307"/>
      <c r="AD51" s="307" t="s">
        <v>257</v>
      </c>
      <c r="AE51" s="307"/>
      <c r="AF51" s="307"/>
      <c r="AG51" s="307"/>
      <c r="AH51" s="307"/>
      <c r="AI51" s="307"/>
      <c r="AJ51" s="307"/>
      <c r="AK51" s="307"/>
      <c r="AL51" s="307"/>
      <c r="AM51" s="307"/>
      <c r="AN51" s="307"/>
      <c r="AO51" s="307"/>
      <c r="AP51" s="307"/>
      <c r="AQ51" s="307"/>
      <c r="AR51" s="307"/>
      <c r="AS51" s="307"/>
      <c r="AT51" s="307"/>
      <c r="AU51" s="307"/>
      <c r="AV51" s="307"/>
      <c r="AW51" s="307"/>
      <c r="AX51" s="307"/>
      <c r="AY51" s="307"/>
      <c r="AZ51" s="307"/>
      <c r="BA51" s="307"/>
      <c r="BB51" s="307"/>
      <c r="BC51" s="307"/>
      <c r="BD51" s="307"/>
      <c r="BE51" s="307"/>
      <c r="BF51" s="104"/>
    </row>
    <row r="52" spans="1:58" ht="15" customHeight="1" x14ac:dyDescent="0.2">
      <c r="A52" s="307" t="s">
        <v>268</v>
      </c>
      <c r="B52" s="307"/>
      <c r="C52" s="307"/>
      <c r="D52" s="307"/>
      <c r="E52" s="307"/>
      <c r="F52" s="307"/>
      <c r="G52" s="307"/>
      <c r="H52" s="307"/>
      <c r="I52" s="307"/>
      <c r="J52" s="307"/>
      <c r="K52" s="307"/>
      <c r="L52" s="307"/>
      <c r="M52" s="307"/>
      <c r="N52" s="307"/>
      <c r="O52" s="307"/>
      <c r="P52" s="307"/>
      <c r="Q52" s="307"/>
      <c r="R52" s="307"/>
      <c r="S52" s="307"/>
      <c r="T52" s="307"/>
      <c r="U52" s="307"/>
      <c r="V52" s="307"/>
      <c r="W52" s="307"/>
      <c r="X52" s="307"/>
      <c r="Y52" s="307"/>
      <c r="Z52" s="307"/>
      <c r="AA52" s="307"/>
      <c r="AB52" s="307"/>
      <c r="AD52" s="307" t="s">
        <v>268</v>
      </c>
      <c r="AE52" s="307"/>
      <c r="AF52" s="307"/>
      <c r="AG52" s="307"/>
      <c r="AH52" s="307"/>
      <c r="AI52" s="307"/>
      <c r="AJ52" s="307"/>
      <c r="AK52" s="307"/>
      <c r="AL52" s="307"/>
      <c r="AM52" s="307"/>
      <c r="AN52" s="307"/>
      <c r="AO52" s="307"/>
      <c r="AP52" s="307"/>
      <c r="AQ52" s="307"/>
      <c r="AR52" s="307"/>
      <c r="AS52" s="307"/>
      <c r="AT52" s="307"/>
      <c r="AU52" s="307"/>
      <c r="AV52" s="307"/>
      <c r="AW52" s="307"/>
      <c r="AX52" s="307"/>
      <c r="AY52" s="307"/>
      <c r="AZ52" s="307"/>
      <c r="BA52" s="307"/>
      <c r="BB52" s="307"/>
      <c r="BC52" s="307"/>
      <c r="BD52" s="307"/>
      <c r="BE52" s="307"/>
      <c r="BF52" s="104"/>
    </row>
    <row r="53" spans="1:58" ht="15" customHeight="1" x14ac:dyDescent="0.2">
      <c r="A53" s="307" t="s">
        <v>250</v>
      </c>
      <c r="B53" s="307"/>
      <c r="C53" s="307"/>
      <c r="D53" s="307"/>
      <c r="E53" s="307"/>
      <c r="F53" s="307"/>
      <c r="G53" s="307"/>
      <c r="H53" s="307"/>
      <c r="I53" s="307"/>
      <c r="J53" s="307"/>
      <c r="K53" s="307"/>
      <c r="L53" s="307"/>
      <c r="M53" s="307"/>
      <c r="N53" s="307"/>
      <c r="O53" s="307"/>
      <c r="P53" s="307"/>
      <c r="Q53" s="307"/>
      <c r="R53" s="307"/>
      <c r="S53" s="307"/>
      <c r="T53" s="307"/>
      <c r="U53" s="307"/>
      <c r="V53" s="307"/>
      <c r="W53" s="307"/>
      <c r="X53" s="307"/>
      <c r="Y53" s="307"/>
      <c r="Z53" s="307"/>
      <c r="AA53" s="307"/>
      <c r="AB53" s="307"/>
      <c r="AD53" s="307" t="s">
        <v>250</v>
      </c>
      <c r="AE53" s="307"/>
      <c r="AF53" s="307"/>
      <c r="AG53" s="307"/>
      <c r="AH53" s="307"/>
      <c r="AI53" s="307"/>
      <c r="AJ53" s="307"/>
      <c r="AK53" s="307"/>
      <c r="AL53" s="307"/>
      <c r="AM53" s="307"/>
      <c r="AN53" s="307"/>
      <c r="AO53" s="307"/>
      <c r="AP53" s="307"/>
      <c r="AQ53" s="307"/>
      <c r="AR53" s="307"/>
      <c r="AS53" s="307"/>
      <c r="AT53" s="307"/>
      <c r="AU53" s="307"/>
      <c r="AV53" s="307"/>
      <c r="AW53" s="307"/>
      <c r="AX53" s="307"/>
      <c r="AY53" s="307"/>
      <c r="AZ53" s="307"/>
      <c r="BA53" s="307"/>
      <c r="BB53" s="307"/>
      <c r="BC53" s="307"/>
      <c r="BD53" s="307"/>
      <c r="BE53" s="307"/>
      <c r="BF53" s="104"/>
    </row>
    <row r="54" spans="1:58" ht="15" customHeight="1" x14ac:dyDescent="0.2">
      <c r="A54" s="307" t="s">
        <v>259</v>
      </c>
      <c r="B54" s="307"/>
      <c r="C54" s="307"/>
      <c r="D54" s="307"/>
      <c r="E54" s="307"/>
      <c r="F54" s="307"/>
      <c r="G54" s="307"/>
      <c r="H54" s="307"/>
      <c r="I54" s="307"/>
      <c r="J54" s="307"/>
      <c r="K54" s="307"/>
      <c r="L54" s="307"/>
      <c r="M54" s="307"/>
      <c r="N54" s="307"/>
      <c r="O54" s="307"/>
      <c r="P54" s="307"/>
      <c r="Q54" s="307"/>
      <c r="R54" s="307"/>
      <c r="S54" s="307"/>
      <c r="T54" s="307"/>
      <c r="U54" s="307"/>
      <c r="V54" s="307"/>
      <c r="W54" s="307"/>
      <c r="X54" s="307"/>
      <c r="Y54" s="307"/>
      <c r="Z54" s="307"/>
      <c r="AA54" s="307"/>
      <c r="AB54" s="307"/>
      <c r="AD54" s="307" t="s">
        <v>259</v>
      </c>
      <c r="AE54" s="307"/>
      <c r="AF54" s="307"/>
      <c r="AG54" s="307"/>
      <c r="AH54" s="307"/>
      <c r="AI54" s="307"/>
      <c r="AJ54" s="307"/>
      <c r="AK54" s="307"/>
      <c r="AL54" s="307"/>
      <c r="AM54" s="307"/>
      <c r="AN54" s="307"/>
      <c r="AO54" s="307"/>
      <c r="AP54" s="307"/>
      <c r="AQ54" s="307"/>
      <c r="AR54" s="307"/>
      <c r="AS54" s="307"/>
      <c r="AT54" s="307"/>
      <c r="AU54" s="307"/>
      <c r="AV54" s="307"/>
      <c r="AW54" s="307"/>
      <c r="AX54" s="307"/>
      <c r="AY54" s="307"/>
      <c r="AZ54" s="307"/>
      <c r="BA54" s="307"/>
      <c r="BB54" s="307"/>
      <c r="BC54" s="307"/>
      <c r="BD54" s="307"/>
      <c r="BE54" s="307"/>
      <c r="BF54" s="104"/>
    </row>
    <row r="55" spans="1:58" ht="15" customHeight="1" thickBot="1" x14ac:dyDescent="0.25">
      <c r="A55" s="102"/>
      <c r="B55" s="145"/>
      <c r="C55" s="102"/>
      <c r="D55" s="102"/>
      <c r="E55" s="102"/>
      <c r="F55" s="103"/>
      <c r="G55" s="102"/>
      <c r="H55" s="102"/>
      <c r="I55" s="102"/>
      <c r="J55" s="102"/>
      <c r="K55" s="102"/>
      <c r="L55" s="102"/>
      <c r="M55" s="102"/>
      <c r="N55" s="102"/>
      <c r="O55" s="102"/>
      <c r="P55" s="102"/>
      <c r="Q55" s="102"/>
      <c r="R55" s="102"/>
      <c r="S55" s="102"/>
      <c r="T55" s="102"/>
      <c r="U55" s="102"/>
      <c r="V55" s="102"/>
      <c r="W55" s="102"/>
      <c r="X55" s="102"/>
      <c r="Y55" s="102"/>
      <c r="Z55" s="102"/>
      <c r="AA55" s="102"/>
      <c r="AB55" s="102"/>
      <c r="AD55" s="102"/>
      <c r="AE55" s="145"/>
      <c r="AF55" s="102"/>
      <c r="AG55" s="102"/>
      <c r="AH55" s="102"/>
      <c r="AI55" s="103"/>
      <c r="AJ55" s="102"/>
      <c r="AK55" s="102"/>
      <c r="AL55" s="102"/>
      <c r="AM55" s="102"/>
      <c r="AN55" s="102"/>
      <c r="AO55" s="102"/>
      <c r="AP55" s="102"/>
      <c r="AQ55" s="102"/>
      <c r="AR55" s="102"/>
      <c r="AS55" s="102"/>
      <c r="AT55" s="102"/>
      <c r="AU55" s="102"/>
      <c r="AV55" s="102"/>
      <c r="AW55" s="102"/>
      <c r="AX55" s="102"/>
      <c r="AY55" s="102"/>
      <c r="AZ55" s="102"/>
      <c r="BA55" s="102"/>
      <c r="BB55" s="102"/>
      <c r="BC55" s="102"/>
      <c r="BD55" s="102"/>
      <c r="BE55" s="102"/>
      <c r="BF55" s="104"/>
    </row>
    <row r="56" spans="1:58" ht="15" customHeight="1" x14ac:dyDescent="0.2">
      <c r="A56" s="309" t="s">
        <v>264</v>
      </c>
      <c r="B56" s="302" t="s">
        <v>19</v>
      </c>
      <c r="C56" s="302"/>
      <c r="D56" s="302"/>
      <c r="E56" s="111"/>
      <c r="F56" s="302" t="s">
        <v>116</v>
      </c>
      <c r="G56" s="302"/>
      <c r="H56" s="302"/>
      <c r="I56" s="111"/>
      <c r="J56" s="302" t="s">
        <v>117</v>
      </c>
      <c r="K56" s="302"/>
      <c r="L56" s="302"/>
      <c r="M56" s="111"/>
      <c r="N56" s="302" t="s">
        <v>118</v>
      </c>
      <c r="O56" s="302"/>
      <c r="P56" s="302"/>
      <c r="Q56" s="111"/>
      <c r="R56" s="302" t="s">
        <v>119</v>
      </c>
      <c r="S56" s="302"/>
      <c r="T56" s="302"/>
      <c r="U56" s="111"/>
      <c r="V56" s="302" t="s">
        <v>120</v>
      </c>
      <c r="W56" s="302"/>
      <c r="X56" s="302"/>
      <c r="Y56" s="111"/>
      <c r="Z56" s="302" t="s">
        <v>121</v>
      </c>
      <c r="AA56" s="302"/>
      <c r="AB56" s="302"/>
      <c r="AD56" s="309" t="s">
        <v>264</v>
      </c>
      <c r="AE56" s="302" t="s">
        <v>19</v>
      </c>
      <c r="AF56" s="302"/>
      <c r="AG56" s="302"/>
      <c r="AH56" s="111"/>
      <c r="AI56" s="302" t="s">
        <v>116</v>
      </c>
      <c r="AJ56" s="302"/>
      <c r="AK56" s="302"/>
      <c r="AL56" s="111"/>
      <c r="AM56" s="302" t="s">
        <v>117</v>
      </c>
      <c r="AN56" s="302"/>
      <c r="AO56" s="302"/>
      <c r="AP56" s="111"/>
      <c r="AQ56" s="302" t="s">
        <v>118</v>
      </c>
      <c r="AR56" s="302"/>
      <c r="AS56" s="302"/>
      <c r="AT56" s="111"/>
      <c r="AU56" s="302" t="s">
        <v>119</v>
      </c>
      <c r="AV56" s="302"/>
      <c r="AW56" s="302"/>
      <c r="AX56" s="111"/>
      <c r="AY56" s="302" t="s">
        <v>120</v>
      </c>
      <c r="AZ56" s="302"/>
      <c r="BA56" s="302"/>
      <c r="BB56" s="111"/>
      <c r="BC56" s="302" t="s">
        <v>121</v>
      </c>
      <c r="BD56" s="302"/>
      <c r="BE56" s="302"/>
      <c r="BF56" s="104"/>
    </row>
    <row r="57" spans="1:58" ht="15" customHeight="1" thickBot="1" x14ac:dyDescent="0.25">
      <c r="A57" s="310"/>
      <c r="B57" s="112" t="s">
        <v>70</v>
      </c>
      <c r="C57" s="112" t="s">
        <v>71</v>
      </c>
      <c r="D57" s="112" t="s">
        <v>72</v>
      </c>
      <c r="E57" s="113"/>
      <c r="F57" s="112" t="s">
        <v>70</v>
      </c>
      <c r="G57" s="112" t="s">
        <v>71</v>
      </c>
      <c r="H57" s="112" t="s">
        <v>72</v>
      </c>
      <c r="I57" s="113"/>
      <c r="J57" s="112" t="s">
        <v>70</v>
      </c>
      <c r="K57" s="112" t="s">
        <v>71</v>
      </c>
      <c r="L57" s="112" t="s">
        <v>72</v>
      </c>
      <c r="M57" s="113"/>
      <c r="N57" s="112" t="s">
        <v>70</v>
      </c>
      <c r="O57" s="112" t="s">
        <v>71</v>
      </c>
      <c r="P57" s="112" t="s">
        <v>72</v>
      </c>
      <c r="Q57" s="113"/>
      <c r="R57" s="112" t="s">
        <v>70</v>
      </c>
      <c r="S57" s="112" t="s">
        <v>71</v>
      </c>
      <c r="T57" s="112" t="s">
        <v>72</v>
      </c>
      <c r="U57" s="113"/>
      <c r="V57" s="112" t="s">
        <v>70</v>
      </c>
      <c r="W57" s="112" t="s">
        <v>71</v>
      </c>
      <c r="X57" s="112" t="s">
        <v>72</v>
      </c>
      <c r="Y57" s="113"/>
      <c r="Z57" s="112" t="s">
        <v>70</v>
      </c>
      <c r="AA57" s="112" t="s">
        <v>71</v>
      </c>
      <c r="AB57" s="112" t="s">
        <v>72</v>
      </c>
      <c r="AD57" s="310"/>
      <c r="AE57" s="112" t="s">
        <v>70</v>
      </c>
      <c r="AF57" s="112" t="s">
        <v>71</v>
      </c>
      <c r="AG57" s="112" t="s">
        <v>72</v>
      </c>
      <c r="AH57" s="113"/>
      <c r="AI57" s="112" t="s">
        <v>70</v>
      </c>
      <c r="AJ57" s="112" t="s">
        <v>71</v>
      </c>
      <c r="AK57" s="112" t="s">
        <v>72</v>
      </c>
      <c r="AL57" s="113"/>
      <c r="AM57" s="112" t="s">
        <v>70</v>
      </c>
      <c r="AN57" s="112" t="s">
        <v>71</v>
      </c>
      <c r="AO57" s="112" t="s">
        <v>72</v>
      </c>
      <c r="AP57" s="113"/>
      <c r="AQ57" s="112" t="s">
        <v>70</v>
      </c>
      <c r="AR57" s="112" t="s">
        <v>71</v>
      </c>
      <c r="AS57" s="112" t="s">
        <v>72</v>
      </c>
      <c r="AT57" s="113"/>
      <c r="AU57" s="112" t="s">
        <v>70</v>
      </c>
      <c r="AV57" s="112" t="s">
        <v>71</v>
      </c>
      <c r="AW57" s="112" t="s">
        <v>72</v>
      </c>
      <c r="AX57" s="113"/>
      <c r="AY57" s="112" t="s">
        <v>70</v>
      </c>
      <c r="AZ57" s="112" t="s">
        <v>71</v>
      </c>
      <c r="BA57" s="112" t="s">
        <v>72</v>
      </c>
      <c r="BB57" s="113"/>
      <c r="BC57" s="112" t="s">
        <v>70</v>
      </c>
      <c r="BD57" s="112" t="s">
        <v>71</v>
      </c>
      <c r="BE57" s="112" t="s">
        <v>72</v>
      </c>
      <c r="BF57" s="104"/>
    </row>
    <row r="58" spans="1:58" ht="15" customHeight="1" x14ac:dyDescent="0.2">
      <c r="A58" s="106"/>
      <c r="B58" s="100"/>
      <c r="C58" s="100"/>
      <c r="D58" s="100"/>
      <c r="E58" s="101"/>
      <c r="F58" s="100"/>
      <c r="G58" s="100"/>
      <c r="H58" s="100"/>
      <c r="I58" s="101"/>
      <c r="J58" s="100"/>
      <c r="K58" s="100"/>
      <c r="L58" s="100"/>
      <c r="M58" s="101"/>
      <c r="N58" s="100"/>
      <c r="O58" s="100"/>
      <c r="P58" s="100"/>
      <c r="Q58" s="101"/>
      <c r="R58" s="100"/>
      <c r="S58" s="100"/>
      <c r="T58" s="100"/>
      <c r="U58" s="101"/>
      <c r="V58" s="100"/>
      <c r="W58" s="100"/>
      <c r="X58" s="100"/>
      <c r="Y58" s="101"/>
      <c r="Z58" s="100"/>
      <c r="AA58" s="100"/>
      <c r="AB58" s="100"/>
      <c r="AD58" s="106"/>
      <c r="AE58" s="100"/>
      <c r="AF58" s="100"/>
      <c r="AG58" s="100"/>
      <c r="AH58" s="101"/>
      <c r="AI58" s="100"/>
      <c r="AJ58" s="100"/>
      <c r="AK58" s="100"/>
      <c r="AL58" s="101"/>
      <c r="AM58" s="100"/>
      <c r="AN58" s="100"/>
      <c r="AO58" s="100"/>
      <c r="AP58" s="101"/>
      <c r="AQ58" s="100"/>
      <c r="AR58" s="100"/>
      <c r="AS58" s="100"/>
      <c r="AT58" s="101"/>
      <c r="AU58" s="100"/>
      <c r="AV58" s="100"/>
      <c r="AW58" s="100"/>
      <c r="AX58" s="101"/>
      <c r="AY58" s="100"/>
      <c r="AZ58" s="100"/>
      <c r="BA58" s="100"/>
      <c r="BB58" s="101"/>
      <c r="BC58" s="100"/>
      <c r="BD58" s="100"/>
      <c r="BE58" s="100"/>
    </row>
    <row r="59" spans="1:58" ht="15" customHeight="1" x14ac:dyDescent="0.25">
      <c r="A59" s="154" t="s">
        <v>266</v>
      </c>
      <c r="B59" s="156">
        <f>+F59+J59+N59+R59+V59+Z59</f>
        <v>23653</v>
      </c>
      <c r="C59" s="156">
        <f>+G59+K59+O59+S59+W59+AA59</f>
        <v>12434</v>
      </c>
      <c r="D59" s="156">
        <f>+H59+L59+P59+T59+X59+AB59</f>
        <v>11219</v>
      </c>
      <c r="E59" s="156"/>
      <c r="F59" s="156">
        <f>SUM(F61:F87)</f>
        <v>4807</v>
      </c>
      <c r="G59" s="156">
        <f>SUM(G61:G87)</f>
        <v>2642</v>
      </c>
      <c r="H59" s="156">
        <f>SUM(H61:H87)</f>
        <v>2165</v>
      </c>
      <c r="I59" s="156"/>
      <c r="J59" s="156">
        <f>SUM(J61:J87)</f>
        <v>5054</v>
      </c>
      <c r="K59" s="156">
        <f>SUM(K61:K87)</f>
        <v>2716</v>
      </c>
      <c r="L59" s="156">
        <f>SUM(L61:L87)</f>
        <v>2338</v>
      </c>
      <c r="M59" s="156"/>
      <c r="N59" s="156">
        <f>SUM(N61:N87)</f>
        <v>3422</v>
      </c>
      <c r="O59" s="156">
        <f>SUM(O61:O87)</f>
        <v>1842</v>
      </c>
      <c r="P59" s="156">
        <f>SUM(P61:P87)</f>
        <v>1580</v>
      </c>
      <c r="Q59" s="156"/>
      <c r="R59" s="156">
        <f>SUM(R61:R87)</f>
        <v>5030</v>
      </c>
      <c r="S59" s="156">
        <f>SUM(S61:S87)</f>
        <v>2534</v>
      </c>
      <c r="T59" s="156">
        <f>SUM(T61:T87)</f>
        <v>2496</v>
      </c>
      <c r="U59" s="156"/>
      <c r="V59" s="156">
        <f>SUM(V61:V87)</f>
        <v>3454</v>
      </c>
      <c r="W59" s="156">
        <f>SUM(W61:W87)</f>
        <v>1792</v>
      </c>
      <c r="X59" s="156">
        <f>SUM(X61:X87)</f>
        <v>1662</v>
      </c>
      <c r="Y59" s="156"/>
      <c r="Z59" s="156">
        <f>SUM(Z61:Z87)</f>
        <v>1886</v>
      </c>
      <c r="AA59" s="156">
        <f>SUM(AA61:AA87)</f>
        <v>908</v>
      </c>
      <c r="AB59" s="156">
        <f>SUM(AB61:AB87)</f>
        <v>978</v>
      </c>
      <c r="AC59" s="158"/>
      <c r="AD59" s="154" t="s">
        <v>266</v>
      </c>
      <c r="AE59" s="162">
        <f>+B59/(B59+B13+B106)*100</f>
        <v>28.418839360807404</v>
      </c>
      <c r="AF59" s="162">
        <f>+C59/(C59+C13+C106)*100</f>
        <v>30.375726779694141</v>
      </c>
      <c r="AG59" s="162">
        <f>+D59/(D59+D13+D106)*100</f>
        <v>26.524966899943259</v>
      </c>
      <c r="AH59" s="163"/>
      <c r="AI59" s="162">
        <f>+F59/(F59+F13+F106)*100</f>
        <v>27.438780752326046</v>
      </c>
      <c r="AJ59" s="162">
        <f>+G59/(G59+G13+G106)*100</f>
        <v>29.01065114746898</v>
      </c>
      <c r="AK59" s="162">
        <f>+H59/(H59+H13+H106)*100</f>
        <v>25.737042320494531</v>
      </c>
      <c r="AL59" s="163"/>
      <c r="AM59" s="162">
        <f>+J59/(J59+J13+J106)*100</f>
        <v>33.682105964678435</v>
      </c>
      <c r="AN59" s="162">
        <f>+K59/(K59+K13+K106)*100</f>
        <v>35.531135531135533</v>
      </c>
      <c r="AO59" s="162">
        <f>+L59/(L59+L13+L106)*100</f>
        <v>31.761988860209211</v>
      </c>
      <c r="AP59" s="163"/>
      <c r="AQ59" s="162">
        <f>+N59/(N59+N13+N106)*100</f>
        <v>27.147957159857199</v>
      </c>
      <c r="AR59" s="162">
        <f>+O59/(O59+O13+O106)*100</f>
        <v>29.335881509794554</v>
      </c>
      <c r="AS59" s="162">
        <f>+P59/(P59+P13+P106)*100</f>
        <v>24.976288333860257</v>
      </c>
      <c r="AT59" s="163"/>
      <c r="AU59" s="162">
        <f>+R59/(R59+R13+R106)*100</f>
        <v>33.71991687336596</v>
      </c>
      <c r="AV59" s="162">
        <f>+S59/(S59+S13+S106)*100</f>
        <v>35.371300949190399</v>
      </c>
      <c r="AW59" s="162">
        <f>+T59/(T59+T13+T106)*100</f>
        <v>32.19398942344899</v>
      </c>
      <c r="AX59" s="163"/>
      <c r="AY59" s="162">
        <f>+V59/(V59+V13+V106)*100</f>
        <v>27.798792756539235</v>
      </c>
      <c r="AZ59" s="162">
        <f>+W59/(W59+W13+W106)*100</f>
        <v>30.69018667580065</v>
      </c>
      <c r="BA59" s="162">
        <f>+X59/(X59+X13+X106)*100</f>
        <v>25.235347707257823</v>
      </c>
      <c r="BB59" s="163"/>
      <c r="BC59" s="162">
        <f>+Z59/(Z59+Z13+Z106)*100</f>
        <v>17.529510177525793</v>
      </c>
      <c r="BD59" s="162">
        <f>+AA59/(AA59+AA13+AA106)*100</f>
        <v>18.526831258926748</v>
      </c>
      <c r="BE59" s="162">
        <f>+AB59/(AB59+AB13+AB106)*100</f>
        <v>16.695117787640832</v>
      </c>
      <c r="BF59" s="164"/>
    </row>
    <row r="60" spans="1:58" ht="15" customHeight="1" x14ac:dyDescent="0.2">
      <c r="A60" s="110"/>
      <c r="B60" s="148"/>
      <c r="C60" s="148"/>
      <c r="D60" s="148"/>
      <c r="E60" s="148"/>
      <c r="F60" s="148"/>
      <c r="G60" s="148"/>
      <c r="H60" s="148"/>
      <c r="I60" s="148"/>
      <c r="J60" s="148"/>
      <c r="K60" s="148"/>
      <c r="L60" s="148"/>
      <c r="M60" s="148"/>
      <c r="N60" s="148"/>
      <c r="O60" s="148"/>
      <c r="P60" s="148"/>
      <c r="Q60" s="148"/>
      <c r="R60" s="148"/>
      <c r="S60" s="148"/>
      <c r="T60" s="148"/>
      <c r="U60" s="148"/>
      <c r="V60" s="148"/>
      <c r="W60" s="148"/>
      <c r="X60" s="148"/>
      <c r="Y60" s="148"/>
      <c r="Z60" s="148"/>
      <c r="AA60" s="148"/>
      <c r="AB60" s="148"/>
      <c r="AD60" s="110"/>
      <c r="AE60" s="146"/>
      <c r="AF60" s="146"/>
      <c r="AG60" s="146"/>
      <c r="AH60" s="146"/>
      <c r="AI60" s="146"/>
      <c r="AJ60" s="146"/>
      <c r="AK60" s="146"/>
      <c r="AL60" s="146"/>
      <c r="AM60" s="146"/>
      <c r="AN60" s="146"/>
      <c r="AO60" s="146"/>
      <c r="AP60" s="146"/>
      <c r="AQ60" s="146"/>
      <c r="AR60" s="146"/>
      <c r="AS60" s="146"/>
      <c r="AT60" s="146"/>
      <c r="AU60" s="146"/>
      <c r="AV60" s="146"/>
      <c r="AW60" s="146"/>
      <c r="AX60" s="146"/>
      <c r="AY60" s="146"/>
      <c r="AZ60" s="146"/>
      <c r="BA60" s="146"/>
      <c r="BB60" s="146"/>
      <c r="BC60" s="146"/>
      <c r="BD60" s="146"/>
      <c r="BE60" s="146"/>
    </row>
    <row r="61" spans="1:58" ht="15" customHeight="1" x14ac:dyDescent="0.2">
      <c r="A61" s="110" t="s">
        <v>79</v>
      </c>
      <c r="B61" s="121">
        <v>1489</v>
      </c>
      <c r="C61" s="121">
        <v>736</v>
      </c>
      <c r="D61" s="121">
        <v>753</v>
      </c>
      <c r="E61" s="121"/>
      <c r="F61" s="121">
        <v>205</v>
      </c>
      <c r="G61" s="121">
        <v>98</v>
      </c>
      <c r="H61" s="121">
        <v>107</v>
      </c>
      <c r="I61" s="121"/>
      <c r="J61" s="121">
        <v>261</v>
      </c>
      <c r="K61" s="121">
        <v>132</v>
      </c>
      <c r="L61" s="121">
        <v>129</v>
      </c>
      <c r="M61" s="121"/>
      <c r="N61" s="121">
        <v>241</v>
      </c>
      <c r="O61" s="121">
        <v>125</v>
      </c>
      <c r="P61" s="121">
        <v>116</v>
      </c>
      <c r="Q61" s="121"/>
      <c r="R61" s="121">
        <v>423</v>
      </c>
      <c r="S61" s="121">
        <v>217</v>
      </c>
      <c r="T61" s="121">
        <v>206</v>
      </c>
      <c r="U61" s="121"/>
      <c r="V61" s="121">
        <v>298</v>
      </c>
      <c r="W61" s="121">
        <v>142</v>
      </c>
      <c r="X61" s="121">
        <v>156</v>
      </c>
      <c r="Y61" s="121"/>
      <c r="Z61" s="121">
        <v>61</v>
      </c>
      <c r="AA61" s="121">
        <v>22</v>
      </c>
      <c r="AB61" s="121">
        <v>39</v>
      </c>
      <c r="AD61" s="110" t="s">
        <v>79</v>
      </c>
      <c r="AE61" s="105">
        <f t="shared" ref="AE61:AE87" si="26">+B61/(B61+B15+B108)*100</f>
        <v>32.299349240780913</v>
      </c>
      <c r="AF61" s="105">
        <f t="shared" ref="AF61:AF87" si="27">+C61/(C61+C15+C108)*100</f>
        <v>32.309043020193151</v>
      </c>
      <c r="AG61" s="105">
        <f t="shared" ref="AG61:AG87" si="28">+D61/(D61+D15+D108)*100</f>
        <v>32.289879931389365</v>
      </c>
      <c r="AH61" s="146"/>
      <c r="AI61" s="105">
        <f>+F61/(F61+F15+F108)*100</f>
        <v>26.383526383526384</v>
      </c>
      <c r="AJ61" s="105">
        <f>+G61/(G61+G15+G108)*100</f>
        <v>25.322997416020669</v>
      </c>
      <c r="AK61" s="105">
        <f>+H61/(H61+H15+H108)*100</f>
        <v>27.435897435897438</v>
      </c>
      <c r="AL61" s="108"/>
      <c r="AM61" s="105">
        <f>+J61/(J61+J15+J108)*100</f>
        <v>34.432717678100268</v>
      </c>
      <c r="AN61" s="105">
        <f>+K61/(K61+K15+K108)*100</f>
        <v>33.502538071065992</v>
      </c>
      <c r="AO61" s="105">
        <f>+L61/(L61+L15+L108)*100</f>
        <v>35.439560439560438</v>
      </c>
      <c r="AP61" s="108"/>
      <c r="AQ61" s="105">
        <f>+N61/(N61+N15+N108)*100</f>
        <v>29.036144578313255</v>
      </c>
      <c r="AR61" s="105">
        <f>+O61/(O61+O15+O108)*100</f>
        <v>29.904306220095695</v>
      </c>
      <c r="AS61" s="105">
        <f>+P61/(P61+P15+P108)*100</f>
        <v>28.155339805825243</v>
      </c>
      <c r="AT61" s="108"/>
      <c r="AU61" s="105">
        <f t="shared" ref="AU61:AU87" si="29">+R61/(R61+R15+R108)*100</f>
        <v>49.647887323943664</v>
      </c>
      <c r="AV61" s="105">
        <f t="shared" ref="AV61:AV87" si="30">+S61/(S61+S15+S108)*100</f>
        <v>49.543378995433791</v>
      </c>
      <c r="AW61" s="105">
        <f t="shared" ref="AW61:AW87" si="31">+T61/(T61+T15+T108)*100</f>
        <v>49.75845410628019</v>
      </c>
      <c r="AX61" s="108"/>
      <c r="AY61" s="105">
        <f t="shared" ref="AY61:AY87" si="32">+V61/(V61+V15+V108)*100</f>
        <v>38.601036269430047</v>
      </c>
      <c r="AZ61" s="105">
        <f t="shared" ref="AZ61:AZ87" si="33">+W61/(W61+W15+W108)*100</f>
        <v>39.335180055401665</v>
      </c>
      <c r="BA61" s="105">
        <f t="shared" ref="BA61:BA87" si="34">+X61/(X61+X15+X108)*100</f>
        <v>37.956204379562038</v>
      </c>
      <c r="BB61" s="146"/>
      <c r="BC61" s="105">
        <f t="shared" ref="BC61:BC80" si="35">+Z61/(Z61+Z15+Z108)*100</f>
        <v>9.822866344605476</v>
      </c>
      <c r="BD61" s="105">
        <f t="shared" ref="BD61:BD80" si="36">+AA61/(AA61+AA15+AA108)*100</f>
        <v>7.8571428571428568</v>
      </c>
      <c r="BE61" s="105">
        <f t="shared" ref="BE61:BE80" si="37">+AB61/(AB61+AB15+AB108)*100</f>
        <v>11.436950146627565</v>
      </c>
    </row>
    <row r="62" spans="1:58" ht="15" customHeight="1" x14ac:dyDescent="0.2">
      <c r="A62" s="110" t="s">
        <v>80</v>
      </c>
      <c r="B62" s="121">
        <v>626</v>
      </c>
      <c r="C62" s="121">
        <v>359</v>
      </c>
      <c r="D62" s="121">
        <v>267</v>
      </c>
      <c r="E62" s="121"/>
      <c r="F62" s="121">
        <v>78</v>
      </c>
      <c r="G62" s="121">
        <v>51</v>
      </c>
      <c r="H62" s="121">
        <v>27</v>
      </c>
      <c r="I62" s="121"/>
      <c r="J62" s="121">
        <v>104</v>
      </c>
      <c r="K62" s="121">
        <v>60</v>
      </c>
      <c r="L62" s="121">
        <v>44</v>
      </c>
      <c r="M62" s="121"/>
      <c r="N62" s="121">
        <v>53</v>
      </c>
      <c r="O62" s="121">
        <v>32</v>
      </c>
      <c r="P62" s="121">
        <v>21</v>
      </c>
      <c r="Q62" s="121"/>
      <c r="R62" s="121">
        <v>177</v>
      </c>
      <c r="S62" s="121">
        <v>96</v>
      </c>
      <c r="T62" s="121">
        <v>81</v>
      </c>
      <c r="U62" s="121"/>
      <c r="V62" s="121">
        <v>153</v>
      </c>
      <c r="W62" s="121">
        <v>92</v>
      </c>
      <c r="X62" s="121">
        <v>61</v>
      </c>
      <c r="Y62" s="121"/>
      <c r="Z62" s="121">
        <v>61</v>
      </c>
      <c r="AA62" s="121">
        <v>28</v>
      </c>
      <c r="AB62" s="121">
        <v>33</v>
      </c>
      <c r="AD62" s="110" t="s">
        <v>80</v>
      </c>
      <c r="AE62" s="105">
        <f t="shared" si="26"/>
        <v>24.254165052305307</v>
      </c>
      <c r="AF62" s="105">
        <f t="shared" si="27"/>
        <v>27.981293842556511</v>
      </c>
      <c r="AG62" s="105">
        <f t="shared" si="28"/>
        <v>20.570107858243453</v>
      </c>
      <c r="AH62" s="146"/>
      <c r="AI62" s="105">
        <f t="shared" ref="AI62:AK62" si="38">+F62/(F62+F16+F109)*100</f>
        <v>23.283582089552237</v>
      </c>
      <c r="AJ62" s="105">
        <f t="shared" si="38"/>
        <v>28.651685393258425</v>
      </c>
      <c r="AK62" s="105">
        <f t="shared" si="38"/>
        <v>17.197452229299362</v>
      </c>
      <c r="AL62" s="108"/>
      <c r="AM62" s="105">
        <f t="shared" ref="AM62:AO62" si="39">+J62/(J62+J16+J109)*100</f>
        <v>34.437086092715234</v>
      </c>
      <c r="AN62" s="105">
        <f t="shared" si="39"/>
        <v>36.809815950920246</v>
      </c>
      <c r="AO62" s="105">
        <f t="shared" si="39"/>
        <v>31.654676258992804</v>
      </c>
      <c r="AP62" s="108"/>
      <c r="AQ62" s="105">
        <f t="shared" ref="AQ62:AS62" si="40">+N62/(N62+N16+N109)*100</f>
        <v>20.306513409961685</v>
      </c>
      <c r="AR62" s="105">
        <f t="shared" si="40"/>
        <v>23.188405797101449</v>
      </c>
      <c r="AS62" s="105">
        <f t="shared" si="40"/>
        <v>17.073170731707318</v>
      </c>
      <c r="AT62" s="108"/>
      <c r="AU62" s="105">
        <f t="shared" si="29"/>
        <v>28.687196110210696</v>
      </c>
      <c r="AV62" s="105">
        <f t="shared" si="30"/>
        <v>32.653061224489797</v>
      </c>
      <c r="AW62" s="105">
        <f t="shared" si="31"/>
        <v>25.077399380804955</v>
      </c>
      <c r="AX62" s="108"/>
      <c r="AY62" s="105">
        <f t="shared" si="32"/>
        <v>28.280961182994456</v>
      </c>
      <c r="AZ62" s="105">
        <f t="shared" si="33"/>
        <v>35.249042145593869</v>
      </c>
      <c r="BA62" s="105">
        <f t="shared" si="34"/>
        <v>21.785714285714285</v>
      </c>
      <c r="BB62" s="146"/>
      <c r="BC62" s="105">
        <f t="shared" si="35"/>
        <v>11.619047619047619</v>
      </c>
      <c r="BD62" s="105">
        <f t="shared" si="36"/>
        <v>11.244979919678714</v>
      </c>
      <c r="BE62" s="105">
        <f t="shared" si="37"/>
        <v>11.956521739130435</v>
      </c>
    </row>
    <row r="63" spans="1:58" ht="15" customHeight="1" x14ac:dyDescent="0.2">
      <c r="A63" s="110" t="s">
        <v>81</v>
      </c>
      <c r="B63" s="121">
        <v>278</v>
      </c>
      <c r="C63" s="121">
        <v>113</v>
      </c>
      <c r="D63" s="121">
        <v>165</v>
      </c>
      <c r="E63" s="121"/>
      <c r="F63" s="121">
        <v>20</v>
      </c>
      <c r="G63" s="121">
        <v>10</v>
      </c>
      <c r="H63" s="121">
        <v>10</v>
      </c>
      <c r="I63" s="121"/>
      <c r="J63" s="121">
        <v>0</v>
      </c>
      <c r="K63" s="121">
        <v>0</v>
      </c>
      <c r="L63" s="121">
        <v>0</v>
      </c>
      <c r="M63" s="121"/>
      <c r="N63" s="121">
        <v>0</v>
      </c>
      <c r="O63" s="121">
        <v>0</v>
      </c>
      <c r="P63" s="121">
        <v>0</v>
      </c>
      <c r="Q63" s="121"/>
      <c r="R63" s="121">
        <v>119</v>
      </c>
      <c r="S63" s="121">
        <v>48</v>
      </c>
      <c r="T63" s="121">
        <v>71</v>
      </c>
      <c r="U63" s="121"/>
      <c r="V63" s="121">
        <v>64</v>
      </c>
      <c r="W63" s="121">
        <v>27</v>
      </c>
      <c r="X63" s="121">
        <v>37</v>
      </c>
      <c r="Y63" s="121"/>
      <c r="Z63" s="121">
        <v>75</v>
      </c>
      <c r="AA63" s="121">
        <v>28</v>
      </c>
      <c r="AB63" s="121">
        <v>47</v>
      </c>
      <c r="AD63" s="110" t="s">
        <v>81</v>
      </c>
      <c r="AE63" s="105">
        <f t="shared" si="26"/>
        <v>18.771100607697502</v>
      </c>
      <c r="AF63" s="105">
        <f t="shared" si="27"/>
        <v>20.733944954128443</v>
      </c>
      <c r="AG63" s="105">
        <f t="shared" si="28"/>
        <v>17.628205128205128</v>
      </c>
      <c r="AH63" s="146"/>
      <c r="AI63" s="105">
        <f t="shared" ref="AI63:AK63" si="41">+F63/(F63+F17+F110)*100</f>
        <v>29.411764705882355</v>
      </c>
      <c r="AJ63" s="105">
        <f t="shared" si="41"/>
        <v>33.333333333333329</v>
      </c>
      <c r="AK63" s="105">
        <f t="shared" si="41"/>
        <v>26.315789473684209</v>
      </c>
      <c r="AL63" s="108"/>
      <c r="AM63" s="105">
        <v>0</v>
      </c>
      <c r="AN63" s="105">
        <v>0</v>
      </c>
      <c r="AO63" s="105">
        <v>0</v>
      </c>
      <c r="AP63" s="108"/>
      <c r="AQ63" s="105">
        <v>0</v>
      </c>
      <c r="AR63" s="105">
        <v>0</v>
      </c>
      <c r="AS63" s="105">
        <v>0</v>
      </c>
      <c r="AT63" s="108"/>
      <c r="AU63" s="105">
        <f t="shared" si="29"/>
        <v>22.368421052631579</v>
      </c>
      <c r="AV63" s="105">
        <f t="shared" si="30"/>
        <v>22.748815165876778</v>
      </c>
      <c r="AW63" s="105">
        <f t="shared" si="31"/>
        <v>22.118380062305295</v>
      </c>
      <c r="AX63" s="108"/>
      <c r="AY63" s="105">
        <f t="shared" si="32"/>
        <v>14.096916299559473</v>
      </c>
      <c r="AZ63" s="105">
        <f t="shared" si="33"/>
        <v>18</v>
      </c>
      <c r="BA63" s="105">
        <f t="shared" si="34"/>
        <v>12.171052631578947</v>
      </c>
      <c r="BB63" s="146"/>
      <c r="BC63" s="105">
        <f t="shared" si="35"/>
        <v>17.56440281030445</v>
      </c>
      <c r="BD63" s="105">
        <f t="shared" si="36"/>
        <v>18.181818181818183</v>
      </c>
      <c r="BE63" s="105">
        <f t="shared" si="37"/>
        <v>17.216117216117215</v>
      </c>
    </row>
    <row r="64" spans="1:58" ht="15" customHeight="1" x14ac:dyDescent="0.2">
      <c r="A64" s="110" t="s">
        <v>82</v>
      </c>
      <c r="B64" s="121">
        <v>2224</v>
      </c>
      <c r="C64" s="121">
        <v>1121</v>
      </c>
      <c r="D64" s="121">
        <v>1103</v>
      </c>
      <c r="E64" s="121"/>
      <c r="F64" s="121">
        <v>381</v>
      </c>
      <c r="G64" s="121">
        <v>206</v>
      </c>
      <c r="H64" s="121">
        <v>175</v>
      </c>
      <c r="I64" s="121"/>
      <c r="J64" s="121">
        <v>416</v>
      </c>
      <c r="K64" s="121">
        <v>211</v>
      </c>
      <c r="L64" s="121">
        <v>205</v>
      </c>
      <c r="M64" s="121"/>
      <c r="N64" s="121">
        <v>252</v>
      </c>
      <c r="O64" s="121">
        <v>148</v>
      </c>
      <c r="P64" s="121">
        <v>104</v>
      </c>
      <c r="Q64" s="121"/>
      <c r="R64" s="121">
        <v>632</v>
      </c>
      <c r="S64" s="121">
        <v>276</v>
      </c>
      <c r="T64" s="121">
        <v>356</v>
      </c>
      <c r="U64" s="121"/>
      <c r="V64" s="121">
        <v>315</v>
      </c>
      <c r="W64" s="121">
        <v>174</v>
      </c>
      <c r="X64" s="121">
        <v>141</v>
      </c>
      <c r="Y64" s="121"/>
      <c r="Z64" s="121">
        <v>228</v>
      </c>
      <c r="AA64" s="121">
        <v>106</v>
      </c>
      <c r="AB64" s="121">
        <v>122</v>
      </c>
      <c r="AD64" s="110" t="s">
        <v>82</v>
      </c>
      <c r="AE64" s="105">
        <f t="shared" si="26"/>
        <v>28.266395526182002</v>
      </c>
      <c r="AF64" s="105">
        <f t="shared" si="27"/>
        <v>29.476728898238232</v>
      </c>
      <c r="AG64" s="105">
        <f t="shared" si="28"/>
        <v>27.134071340713405</v>
      </c>
      <c r="AH64" s="146"/>
      <c r="AI64" s="105">
        <f t="shared" ref="AI64:AI87" si="42">+F64/(F64+F18+F111)*100</f>
        <v>25.416944629753168</v>
      </c>
      <c r="AJ64" s="105">
        <f t="shared" ref="AJ64:AJ87" si="43">+G64/(G64+G18+G111)*100</f>
        <v>26.444159178433889</v>
      </c>
      <c r="AK64" s="105">
        <f t="shared" ref="AK64:AK87" si="44">+H64/(H64+H18+H111)*100</f>
        <v>24.305555555555554</v>
      </c>
      <c r="AL64" s="108"/>
      <c r="AM64" s="105">
        <f t="shared" ref="AM64:AM87" si="45">+J64/(J64+J18+J111)*100</f>
        <v>33.015873015873012</v>
      </c>
      <c r="AN64" s="105">
        <f t="shared" ref="AN64:AN87" si="46">+K64/(K64+K18+K111)*100</f>
        <v>32.164634146341463</v>
      </c>
      <c r="AO64" s="105">
        <f t="shared" ref="AO64:AO87" si="47">+L64/(L64+L18+L111)*100</f>
        <v>33.940397350993379</v>
      </c>
      <c r="AP64" s="108"/>
      <c r="AQ64" s="105">
        <f t="shared" ref="AQ64:AQ87" si="48">+N64/(N64+N18+N111)*100</f>
        <v>23.81852551984877</v>
      </c>
      <c r="AR64" s="105">
        <f t="shared" ref="AR64:AR87" si="49">+O64/(O64+O18+O111)*100</f>
        <v>27.155963302752294</v>
      </c>
      <c r="AS64" s="105">
        <f t="shared" ref="AS64:AS87" si="50">+P64/(P64+P18+P111)*100</f>
        <v>20.2729044834308</v>
      </c>
      <c r="AT64" s="108"/>
      <c r="AU64" s="105">
        <f t="shared" si="29"/>
        <v>40.643086816720256</v>
      </c>
      <c r="AV64" s="105">
        <f t="shared" si="30"/>
        <v>39.316239316239319</v>
      </c>
      <c r="AW64" s="105">
        <f t="shared" si="31"/>
        <v>41.735052754982419</v>
      </c>
      <c r="AX64" s="108"/>
      <c r="AY64" s="105">
        <f t="shared" si="32"/>
        <v>25.423728813559322</v>
      </c>
      <c r="AZ64" s="105">
        <f t="shared" si="33"/>
        <v>31.016042780748666</v>
      </c>
      <c r="BA64" s="105">
        <f t="shared" si="34"/>
        <v>20.79646017699115</v>
      </c>
      <c r="BB64" s="146"/>
      <c r="BC64" s="105">
        <f t="shared" si="35"/>
        <v>18.138424821002385</v>
      </c>
      <c r="BD64" s="105">
        <f t="shared" si="36"/>
        <v>18.928571428571427</v>
      </c>
      <c r="BE64" s="105">
        <f t="shared" si="37"/>
        <v>17.503586800573888</v>
      </c>
    </row>
    <row r="65" spans="1:57" ht="15" customHeight="1" x14ac:dyDescent="0.2">
      <c r="A65" s="110" t="s">
        <v>83</v>
      </c>
      <c r="B65" s="121">
        <v>394</v>
      </c>
      <c r="C65" s="121">
        <v>227</v>
      </c>
      <c r="D65" s="121">
        <v>167</v>
      </c>
      <c r="E65" s="121"/>
      <c r="F65" s="121">
        <v>81</v>
      </c>
      <c r="G65" s="121">
        <v>48</v>
      </c>
      <c r="H65" s="121">
        <v>33</v>
      </c>
      <c r="I65" s="121"/>
      <c r="J65" s="121">
        <v>103</v>
      </c>
      <c r="K65" s="121">
        <v>56</v>
      </c>
      <c r="L65" s="121">
        <v>47</v>
      </c>
      <c r="M65" s="121"/>
      <c r="N65" s="121">
        <v>48</v>
      </c>
      <c r="O65" s="121">
        <v>30</v>
      </c>
      <c r="P65" s="121">
        <v>18</v>
      </c>
      <c r="Q65" s="121"/>
      <c r="R65" s="121">
        <v>96</v>
      </c>
      <c r="S65" s="121">
        <v>63</v>
      </c>
      <c r="T65" s="121">
        <v>33</v>
      </c>
      <c r="U65" s="121"/>
      <c r="V65" s="121">
        <v>43</v>
      </c>
      <c r="W65" s="121">
        <v>20</v>
      </c>
      <c r="X65" s="121">
        <v>23</v>
      </c>
      <c r="Y65" s="121"/>
      <c r="Z65" s="121">
        <v>23</v>
      </c>
      <c r="AA65" s="121">
        <v>10</v>
      </c>
      <c r="AB65" s="121">
        <v>13</v>
      </c>
      <c r="AD65" s="110" t="s">
        <v>83</v>
      </c>
      <c r="AE65" s="105">
        <f t="shared" si="26"/>
        <v>19.006271104679211</v>
      </c>
      <c r="AF65" s="105">
        <f t="shared" si="27"/>
        <v>20.999074930619795</v>
      </c>
      <c r="AG65" s="105">
        <f t="shared" si="28"/>
        <v>16.834677419354836</v>
      </c>
      <c r="AH65" s="146"/>
      <c r="AI65" s="105">
        <f t="shared" si="42"/>
        <v>21.485411140583555</v>
      </c>
      <c r="AJ65" s="105">
        <f t="shared" si="43"/>
        <v>22.325581395348838</v>
      </c>
      <c r="AK65" s="105">
        <f t="shared" si="44"/>
        <v>20.37037037037037</v>
      </c>
      <c r="AL65" s="108"/>
      <c r="AM65" s="105">
        <f t="shared" si="45"/>
        <v>26.96335078534031</v>
      </c>
      <c r="AN65" s="105">
        <f t="shared" si="46"/>
        <v>28.426395939086298</v>
      </c>
      <c r="AO65" s="105">
        <f t="shared" si="47"/>
        <v>25.405405405405407</v>
      </c>
      <c r="AP65" s="108"/>
      <c r="AQ65" s="105">
        <f t="shared" si="48"/>
        <v>15</v>
      </c>
      <c r="AR65" s="105">
        <f t="shared" si="49"/>
        <v>16.574585635359114</v>
      </c>
      <c r="AS65" s="105">
        <f t="shared" si="50"/>
        <v>12.949640287769784</v>
      </c>
      <c r="AT65" s="108"/>
      <c r="AU65" s="105">
        <f t="shared" si="29"/>
        <v>25.806451612903224</v>
      </c>
      <c r="AV65" s="105">
        <f t="shared" si="30"/>
        <v>33.689839572192511</v>
      </c>
      <c r="AW65" s="105">
        <f t="shared" si="31"/>
        <v>17.837837837837839</v>
      </c>
      <c r="AX65" s="108"/>
      <c r="AY65" s="105">
        <f t="shared" si="32"/>
        <v>13.961038961038961</v>
      </c>
      <c r="AZ65" s="105">
        <f t="shared" si="33"/>
        <v>13.698630136986301</v>
      </c>
      <c r="BA65" s="105">
        <f t="shared" si="34"/>
        <v>14.19753086419753</v>
      </c>
      <c r="BB65" s="146"/>
      <c r="BC65" s="105">
        <f t="shared" si="35"/>
        <v>7.3248407643312099</v>
      </c>
      <c r="BD65" s="105">
        <f t="shared" si="36"/>
        <v>6.4516129032258061</v>
      </c>
      <c r="BE65" s="105">
        <f t="shared" si="37"/>
        <v>8.1761006289308167</v>
      </c>
    </row>
    <row r="66" spans="1:57" ht="15" customHeight="1" x14ac:dyDescent="0.2">
      <c r="A66" s="110" t="s">
        <v>84</v>
      </c>
      <c r="B66" s="121">
        <v>807</v>
      </c>
      <c r="C66" s="121">
        <v>483</v>
      </c>
      <c r="D66" s="121">
        <v>324</v>
      </c>
      <c r="E66" s="121"/>
      <c r="F66" s="121">
        <v>140</v>
      </c>
      <c r="G66" s="121">
        <v>92</v>
      </c>
      <c r="H66" s="121">
        <v>48</v>
      </c>
      <c r="I66" s="121"/>
      <c r="J66" s="121">
        <v>200</v>
      </c>
      <c r="K66" s="121">
        <v>118</v>
      </c>
      <c r="L66" s="121">
        <v>82</v>
      </c>
      <c r="M66" s="121"/>
      <c r="N66" s="121">
        <v>106</v>
      </c>
      <c r="O66" s="121">
        <v>68</v>
      </c>
      <c r="P66" s="121">
        <v>38</v>
      </c>
      <c r="Q66" s="121"/>
      <c r="R66" s="121">
        <v>206</v>
      </c>
      <c r="S66" s="121">
        <v>118</v>
      </c>
      <c r="T66" s="121">
        <v>88</v>
      </c>
      <c r="U66" s="121"/>
      <c r="V66" s="121">
        <v>109</v>
      </c>
      <c r="W66" s="121">
        <v>60</v>
      </c>
      <c r="X66" s="121">
        <v>49</v>
      </c>
      <c r="Y66" s="121"/>
      <c r="Z66" s="121">
        <v>46</v>
      </c>
      <c r="AA66" s="121">
        <v>27</v>
      </c>
      <c r="AB66" s="121">
        <v>19</v>
      </c>
      <c r="AD66" s="110" t="s">
        <v>84</v>
      </c>
      <c r="AE66" s="105">
        <f t="shared" si="26"/>
        <v>25.417322834645667</v>
      </c>
      <c r="AF66" s="105">
        <f t="shared" si="27"/>
        <v>29.59558823529412</v>
      </c>
      <c r="AG66" s="105">
        <f t="shared" si="28"/>
        <v>20.998055735580039</v>
      </c>
      <c r="AH66" s="146"/>
      <c r="AI66" s="105">
        <f t="shared" si="42"/>
        <v>22.116903633491312</v>
      </c>
      <c r="AJ66" s="105">
        <f t="shared" si="43"/>
        <v>26.436781609195403</v>
      </c>
      <c r="AK66" s="105">
        <f t="shared" si="44"/>
        <v>16.842105263157894</v>
      </c>
      <c r="AL66" s="108"/>
      <c r="AM66" s="105">
        <f t="shared" si="45"/>
        <v>32.310177705977381</v>
      </c>
      <c r="AN66" s="105">
        <f t="shared" si="46"/>
        <v>37.942122186495176</v>
      </c>
      <c r="AO66" s="105">
        <f t="shared" si="47"/>
        <v>26.623376623376622</v>
      </c>
      <c r="AP66" s="108"/>
      <c r="AQ66" s="105">
        <f t="shared" si="48"/>
        <v>21.765913757700204</v>
      </c>
      <c r="AR66" s="105">
        <f t="shared" si="49"/>
        <v>28.215767634854771</v>
      </c>
      <c r="AS66" s="105">
        <f t="shared" si="50"/>
        <v>15.447154471544716</v>
      </c>
      <c r="AT66" s="108"/>
      <c r="AU66" s="105">
        <f t="shared" si="29"/>
        <v>35.951134380453752</v>
      </c>
      <c r="AV66" s="105">
        <f t="shared" si="30"/>
        <v>40.410958904109592</v>
      </c>
      <c r="AW66" s="105">
        <f t="shared" si="31"/>
        <v>31.316725978647685</v>
      </c>
      <c r="AX66" s="108"/>
      <c r="AY66" s="105">
        <f t="shared" si="32"/>
        <v>22.661122661122661</v>
      </c>
      <c r="AZ66" s="105">
        <f t="shared" si="33"/>
        <v>22.900763358778626</v>
      </c>
      <c r="BA66" s="105">
        <f t="shared" si="34"/>
        <v>22.37442922374429</v>
      </c>
      <c r="BB66" s="146"/>
      <c r="BC66" s="105">
        <f t="shared" si="35"/>
        <v>12.041884816753926</v>
      </c>
      <c r="BD66" s="105">
        <f t="shared" si="36"/>
        <v>15.168539325842698</v>
      </c>
      <c r="BE66" s="105">
        <f t="shared" si="37"/>
        <v>9.3137254901960791</v>
      </c>
    </row>
    <row r="67" spans="1:57" ht="15" customHeight="1" x14ac:dyDescent="0.2">
      <c r="A67" s="110" t="s">
        <v>85</v>
      </c>
      <c r="B67" s="121">
        <v>265</v>
      </c>
      <c r="C67" s="121">
        <v>143</v>
      </c>
      <c r="D67" s="121">
        <v>122</v>
      </c>
      <c r="E67" s="121"/>
      <c r="F67" s="121">
        <v>43</v>
      </c>
      <c r="G67" s="121">
        <v>24</v>
      </c>
      <c r="H67" s="121">
        <v>19</v>
      </c>
      <c r="I67" s="121"/>
      <c r="J67" s="121">
        <v>58</v>
      </c>
      <c r="K67" s="121">
        <v>33</v>
      </c>
      <c r="L67" s="121">
        <v>25</v>
      </c>
      <c r="M67" s="121"/>
      <c r="N67" s="121">
        <v>44</v>
      </c>
      <c r="O67" s="121">
        <v>23</v>
      </c>
      <c r="P67" s="121">
        <v>21</v>
      </c>
      <c r="Q67" s="121"/>
      <c r="R67" s="121">
        <v>54</v>
      </c>
      <c r="S67" s="121">
        <v>32</v>
      </c>
      <c r="T67" s="121">
        <v>22</v>
      </c>
      <c r="U67" s="121"/>
      <c r="V67" s="121">
        <v>41</v>
      </c>
      <c r="W67" s="121">
        <v>19</v>
      </c>
      <c r="X67" s="121">
        <v>22</v>
      </c>
      <c r="Y67" s="121"/>
      <c r="Z67" s="121">
        <v>25</v>
      </c>
      <c r="AA67" s="121">
        <v>12</v>
      </c>
      <c r="AB67" s="121">
        <v>13</v>
      </c>
      <c r="AD67" s="110" t="s">
        <v>85</v>
      </c>
      <c r="AE67" s="105">
        <f t="shared" si="26"/>
        <v>25.407478427612656</v>
      </c>
      <c r="AF67" s="105">
        <f t="shared" si="27"/>
        <v>27.659574468085108</v>
      </c>
      <c r="AG67" s="105">
        <f t="shared" si="28"/>
        <v>23.193916349809886</v>
      </c>
      <c r="AH67" s="146"/>
      <c r="AI67" s="105">
        <f t="shared" si="42"/>
        <v>21.078431372549019</v>
      </c>
      <c r="AJ67" s="105">
        <f t="shared" si="43"/>
        <v>23.762376237623762</v>
      </c>
      <c r="AK67" s="105">
        <f t="shared" si="44"/>
        <v>18.446601941747574</v>
      </c>
      <c r="AL67" s="108"/>
      <c r="AM67" s="105">
        <f t="shared" si="45"/>
        <v>30.366492146596858</v>
      </c>
      <c r="AN67" s="105">
        <f t="shared" si="46"/>
        <v>32.673267326732677</v>
      </c>
      <c r="AO67" s="105">
        <f t="shared" si="47"/>
        <v>27.777777777777779</v>
      </c>
      <c r="AP67" s="108"/>
      <c r="AQ67" s="105">
        <f t="shared" si="48"/>
        <v>30.985915492957744</v>
      </c>
      <c r="AR67" s="105">
        <f t="shared" si="49"/>
        <v>31.944444444444443</v>
      </c>
      <c r="AS67" s="105">
        <f t="shared" si="50"/>
        <v>30</v>
      </c>
      <c r="AT67" s="108"/>
      <c r="AU67" s="105">
        <f t="shared" si="29"/>
        <v>29.189189189189189</v>
      </c>
      <c r="AV67" s="105">
        <f t="shared" si="30"/>
        <v>34.408602150537639</v>
      </c>
      <c r="AW67" s="105">
        <f t="shared" si="31"/>
        <v>23.913043478260871</v>
      </c>
      <c r="AX67" s="108"/>
      <c r="AY67" s="105">
        <f t="shared" si="32"/>
        <v>24.550898203592812</v>
      </c>
      <c r="AZ67" s="105">
        <f t="shared" si="33"/>
        <v>26.760563380281688</v>
      </c>
      <c r="BA67" s="105">
        <f t="shared" si="34"/>
        <v>22.916666666666664</v>
      </c>
      <c r="BB67" s="146"/>
      <c r="BC67" s="105">
        <f t="shared" si="35"/>
        <v>16.233766233766232</v>
      </c>
      <c r="BD67" s="105">
        <f t="shared" si="36"/>
        <v>15.18987341772152</v>
      </c>
      <c r="BE67" s="105">
        <f t="shared" si="37"/>
        <v>17.333333333333336</v>
      </c>
    </row>
    <row r="68" spans="1:57" ht="15" customHeight="1" x14ac:dyDescent="0.2">
      <c r="A68" s="110" t="s">
        <v>86</v>
      </c>
      <c r="B68" s="121">
        <v>1413</v>
      </c>
      <c r="C68" s="121">
        <v>765</v>
      </c>
      <c r="D68" s="121">
        <v>648</v>
      </c>
      <c r="E68" s="121"/>
      <c r="F68" s="121">
        <v>300</v>
      </c>
      <c r="G68" s="121">
        <v>173</v>
      </c>
      <c r="H68" s="121">
        <v>127</v>
      </c>
      <c r="I68" s="121"/>
      <c r="J68" s="121">
        <v>279</v>
      </c>
      <c r="K68" s="121">
        <v>155</v>
      </c>
      <c r="L68" s="121">
        <v>124</v>
      </c>
      <c r="M68" s="121"/>
      <c r="N68" s="121">
        <v>254</v>
      </c>
      <c r="O68" s="121">
        <v>128</v>
      </c>
      <c r="P68" s="121">
        <v>126</v>
      </c>
      <c r="Q68" s="121"/>
      <c r="R68" s="121">
        <v>267</v>
      </c>
      <c r="S68" s="121">
        <v>142</v>
      </c>
      <c r="T68" s="121">
        <v>125</v>
      </c>
      <c r="U68" s="121"/>
      <c r="V68" s="121">
        <v>242</v>
      </c>
      <c r="W68" s="121">
        <v>126</v>
      </c>
      <c r="X68" s="121">
        <v>116</v>
      </c>
      <c r="Y68" s="121"/>
      <c r="Z68" s="121">
        <v>71</v>
      </c>
      <c r="AA68" s="121">
        <v>41</v>
      </c>
      <c r="AB68" s="121">
        <v>30</v>
      </c>
      <c r="AD68" s="110" t="s">
        <v>86</v>
      </c>
      <c r="AE68" s="105">
        <f t="shared" si="26"/>
        <v>20.92093574178265</v>
      </c>
      <c r="AF68" s="105">
        <f t="shared" si="27"/>
        <v>23.713577185368877</v>
      </c>
      <c r="AG68" s="105">
        <f t="shared" si="28"/>
        <v>18.367346938775512</v>
      </c>
      <c r="AH68" s="146"/>
      <c r="AI68" s="105">
        <f t="shared" si="42"/>
        <v>21.428571428571427</v>
      </c>
      <c r="AJ68" s="105">
        <f t="shared" si="43"/>
        <v>24.229691876750699</v>
      </c>
      <c r="AK68" s="105">
        <f t="shared" si="44"/>
        <v>18.513119533527696</v>
      </c>
      <c r="AL68" s="108"/>
      <c r="AM68" s="105">
        <f t="shared" si="45"/>
        <v>26.074766355140188</v>
      </c>
      <c r="AN68" s="105">
        <f t="shared" si="46"/>
        <v>29.356060606060609</v>
      </c>
      <c r="AO68" s="105">
        <f t="shared" si="47"/>
        <v>22.878228782287824</v>
      </c>
      <c r="AP68" s="108"/>
      <c r="AQ68" s="105">
        <f t="shared" si="48"/>
        <v>27.578718783930512</v>
      </c>
      <c r="AR68" s="105">
        <f t="shared" si="49"/>
        <v>30.117647058823525</v>
      </c>
      <c r="AS68" s="105">
        <f t="shared" si="50"/>
        <v>25.403225806451612</v>
      </c>
      <c r="AT68" s="108"/>
      <c r="AU68" s="105">
        <f t="shared" si="29"/>
        <v>20.778210116731518</v>
      </c>
      <c r="AV68" s="105">
        <f t="shared" si="30"/>
        <v>22.97734627831715</v>
      </c>
      <c r="AW68" s="105">
        <f t="shared" si="31"/>
        <v>18.740629685157419</v>
      </c>
      <c r="AX68" s="108"/>
      <c r="AY68" s="105">
        <f t="shared" si="32"/>
        <v>21.900452488687783</v>
      </c>
      <c r="AZ68" s="105">
        <f t="shared" si="33"/>
        <v>25.454545454545453</v>
      </c>
      <c r="BA68" s="105">
        <f t="shared" si="34"/>
        <v>19.016393442622949</v>
      </c>
      <c r="BB68" s="146"/>
      <c r="BC68" s="105">
        <f t="shared" si="35"/>
        <v>7.2970195272353546</v>
      </c>
      <c r="BD68" s="105">
        <f t="shared" si="36"/>
        <v>9.1928251121076237</v>
      </c>
      <c r="BE68" s="105">
        <f t="shared" si="37"/>
        <v>5.6925996204933584</v>
      </c>
    </row>
    <row r="69" spans="1:57" ht="15" customHeight="1" x14ac:dyDescent="0.2">
      <c r="A69" s="110" t="s">
        <v>87</v>
      </c>
      <c r="B69" s="121">
        <v>868</v>
      </c>
      <c r="C69" s="121">
        <v>474</v>
      </c>
      <c r="D69" s="121">
        <v>394</v>
      </c>
      <c r="E69" s="121"/>
      <c r="F69" s="121">
        <v>211</v>
      </c>
      <c r="G69" s="121">
        <v>115</v>
      </c>
      <c r="H69" s="121">
        <v>96</v>
      </c>
      <c r="I69" s="121"/>
      <c r="J69" s="121">
        <v>238</v>
      </c>
      <c r="K69" s="121">
        <v>141</v>
      </c>
      <c r="L69" s="121">
        <v>97</v>
      </c>
      <c r="M69" s="121"/>
      <c r="N69" s="121">
        <v>100</v>
      </c>
      <c r="O69" s="121">
        <v>58</v>
      </c>
      <c r="P69" s="121">
        <v>42</v>
      </c>
      <c r="Q69" s="121"/>
      <c r="R69" s="121">
        <v>187</v>
      </c>
      <c r="S69" s="121">
        <v>88</v>
      </c>
      <c r="T69" s="121">
        <v>99</v>
      </c>
      <c r="U69" s="121"/>
      <c r="V69" s="121">
        <v>86</v>
      </c>
      <c r="W69" s="121">
        <v>50</v>
      </c>
      <c r="X69" s="121">
        <v>36</v>
      </c>
      <c r="Y69" s="121"/>
      <c r="Z69" s="121">
        <v>46</v>
      </c>
      <c r="AA69" s="121">
        <v>22</v>
      </c>
      <c r="AB69" s="121">
        <v>24</v>
      </c>
      <c r="AD69" s="110" t="s">
        <v>87</v>
      </c>
      <c r="AE69" s="105">
        <f t="shared" si="26"/>
        <v>29.766803840877916</v>
      </c>
      <c r="AF69" s="105">
        <f t="shared" si="27"/>
        <v>31.621080720480322</v>
      </c>
      <c r="AG69" s="105">
        <f t="shared" si="28"/>
        <v>27.805222300635148</v>
      </c>
      <c r="AH69" s="146"/>
      <c r="AI69" s="105">
        <f t="shared" si="42"/>
        <v>29.264909847434119</v>
      </c>
      <c r="AJ69" s="105">
        <f t="shared" si="43"/>
        <v>29.562982005141386</v>
      </c>
      <c r="AK69" s="105">
        <f t="shared" si="44"/>
        <v>28.915662650602407</v>
      </c>
      <c r="AL69" s="108"/>
      <c r="AM69" s="105">
        <f t="shared" si="45"/>
        <v>34.244604316546763</v>
      </c>
      <c r="AN69" s="105">
        <f t="shared" si="46"/>
        <v>38.005390835579519</v>
      </c>
      <c r="AO69" s="105">
        <f t="shared" si="47"/>
        <v>29.938271604938272</v>
      </c>
      <c r="AP69" s="108"/>
      <c r="AQ69" s="105">
        <f t="shared" si="48"/>
        <v>20.876826722338205</v>
      </c>
      <c r="AR69" s="105">
        <f t="shared" si="49"/>
        <v>22.30769230769231</v>
      </c>
      <c r="AS69" s="105">
        <f t="shared" si="50"/>
        <v>19.17808219178082</v>
      </c>
      <c r="AT69" s="108"/>
      <c r="AU69" s="105">
        <f t="shared" si="29"/>
        <v>37.701612903225808</v>
      </c>
      <c r="AV69" s="105">
        <f t="shared" si="30"/>
        <v>40</v>
      </c>
      <c r="AW69" s="105">
        <f t="shared" si="31"/>
        <v>35.869565217391305</v>
      </c>
      <c r="AX69" s="108"/>
      <c r="AY69" s="105">
        <f t="shared" si="32"/>
        <v>27.215189873417721</v>
      </c>
      <c r="AZ69" s="105">
        <f t="shared" si="33"/>
        <v>30.674846625766872</v>
      </c>
      <c r="BA69" s="105">
        <f t="shared" si="34"/>
        <v>23.52941176470588</v>
      </c>
      <c r="BB69" s="146"/>
      <c r="BC69" s="105">
        <f t="shared" si="35"/>
        <v>22.009569377990431</v>
      </c>
      <c r="BD69" s="105">
        <f t="shared" si="36"/>
        <v>22.916666666666664</v>
      </c>
      <c r="BE69" s="105">
        <f t="shared" si="37"/>
        <v>21.238938053097346</v>
      </c>
    </row>
    <row r="70" spans="1:57" ht="15" customHeight="1" x14ac:dyDescent="0.2">
      <c r="A70" s="110" t="s">
        <v>88</v>
      </c>
      <c r="B70" s="121">
        <v>1640</v>
      </c>
      <c r="C70" s="121">
        <v>872</v>
      </c>
      <c r="D70" s="121">
        <v>768</v>
      </c>
      <c r="E70" s="121"/>
      <c r="F70" s="121">
        <v>384</v>
      </c>
      <c r="G70" s="121">
        <v>203</v>
      </c>
      <c r="H70" s="121">
        <v>181</v>
      </c>
      <c r="I70" s="121"/>
      <c r="J70" s="121">
        <v>380</v>
      </c>
      <c r="K70" s="121">
        <v>222</v>
      </c>
      <c r="L70" s="121">
        <v>158</v>
      </c>
      <c r="M70" s="121"/>
      <c r="N70" s="121">
        <v>303</v>
      </c>
      <c r="O70" s="121">
        <v>150</v>
      </c>
      <c r="P70" s="121">
        <v>153</v>
      </c>
      <c r="Q70" s="121"/>
      <c r="R70" s="121">
        <v>295</v>
      </c>
      <c r="S70" s="121">
        <v>140</v>
      </c>
      <c r="T70" s="121">
        <v>155</v>
      </c>
      <c r="U70" s="121"/>
      <c r="V70" s="121">
        <v>199</v>
      </c>
      <c r="W70" s="121">
        <v>113</v>
      </c>
      <c r="X70" s="121">
        <v>86</v>
      </c>
      <c r="Y70" s="121"/>
      <c r="Z70" s="121">
        <v>79</v>
      </c>
      <c r="AA70" s="121">
        <v>44</v>
      </c>
      <c r="AB70" s="121">
        <v>35</v>
      </c>
      <c r="AD70" s="110" t="s">
        <v>88</v>
      </c>
      <c r="AE70" s="105">
        <f t="shared" si="26"/>
        <v>23.792253010300303</v>
      </c>
      <c r="AF70" s="105">
        <f t="shared" si="27"/>
        <v>26.336454243430989</v>
      </c>
      <c r="AG70" s="105">
        <f t="shared" si="28"/>
        <v>21.440536013400337</v>
      </c>
      <c r="AH70" s="146"/>
      <c r="AI70" s="105">
        <f t="shared" si="42"/>
        <v>24.443029917250158</v>
      </c>
      <c r="AJ70" s="105">
        <f t="shared" si="43"/>
        <v>26.710526315789473</v>
      </c>
      <c r="AK70" s="105">
        <f t="shared" si="44"/>
        <v>22.318125770653513</v>
      </c>
      <c r="AL70" s="108"/>
      <c r="AM70" s="105">
        <f t="shared" si="45"/>
        <v>27.496382054992765</v>
      </c>
      <c r="AN70" s="105">
        <f t="shared" si="46"/>
        <v>31.988472622478387</v>
      </c>
      <c r="AO70" s="105">
        <f t="shared" si="47"/>
        <v>22.965116279069768</v>
      </c>
      <c r="AP70" s="108"/>
      <c r="AQ70" s="105">
        <f t="shared" si="48"/>
        <v>24.856439704675964</v>
      </c>
      <c r="AR70" s="105">
        <f t="shared" si="49"/>
        <v>25.684931506849317</v>
      </c>
      <c r="AS70" s="105">
        <f t="shared" si="50"/>
        <v>24.094488188976378</v>
      </c>
      <c r="AT70" s="108"/>
      <c r="AU70" s="105">
        <f t="shared" si="29"/>
        <v>26.037069726390115</v>
      </c>
      <c r="AV70" s="105">
        <f t="shared" si="30"/>
        <v>25.641025641025639</v>
      </c>
      <c r="AW70" s="105">
        <f t="shared" si="31"/>
        <v>26.405451448040886</v>
      </c>
      <c r="AX70" s="108"/>
      <c r="AY70" s="105">
        <f t="shared" si="32"/>
        <v>22.742857142857144</v>
      </c>
      <c r="AZ70" s="105">
        <f t="shared" si="33"/>
        <v>27.427184466019416</v>
      </c>
      <c r="BA70" s="105">
        <f t="shared" si="34"/>
        <v>18.574514038876892</v>
      </c>
      <c r="BB70" s="146"/>
      <c r="BC70" s="105">
        <f t="shared" si="35"/>
        <v>11.079943899018232</v>
      </c>
      <c r="BD70" s="105">
        <f t="shared" si="36"/>
        <v>13.968253968253968</v>
      </c>
      <c r="BE70" s="105">
        <f t="shared" si="37"/>
        <v>8.7939698492462313</v>
      </c>
    </row>
    <row r="71" spans="1:57" ht="15" customHeight="1" x14ac:dyDescent="0.2">
      <c r="A71" s="110" t="s">
        <v>89</v>
      </c>
      <c r="B71" s="121">
        <v>494</v>
      </c>
      <c r="C71" s="121">
        <v>241</v>
      </c>
      <c r="D71" s="121">
        <v>253</v>
      </c>
      <c r="E71" s="121"/>
      <c r="F71" s="121">
        <v>167</v>
      </c>
      <c r="G71" s="121">
        <v>86</v>
      </c>
      <c r="H71" s="121">
        <v>81</v>
      </c>
      <c r="I71" s="121"/>
      <c r="J71" s="121">
        <v>97</v>
      </c>
      <c r="K71" s="121">
        <v>55</v>
      </c>
      <c r="L71" s="121">
        <v>42</v>
      </c>
      <c r="M71" s="121"/>
      <c r="N71" s="121">
        <v>79</v>
      </c>
      <c r="O71" s="121">
        <v>37</v>
      </c>
      <c r="P71" s="121">
        <v>42</v>
      </c>
      <c r="Q71" s="121"/>
      <c r="R71" s="121">
        <v>62</v>
      </c>
      <c r="S71" s="121">
        <v>23</v>
      </c>
      <c r="T71" s="121">
        <v>39</v>
      </c>
      <c r="U71" s="121"/>
      <c r="V71" s="121">
        <v>72</v>
      </c>
      <c r="W71" s="121">
        <v>36</v>
      </c>
      <c r="X71" s="121">
        <v>36</v>
      </c>
      <c r="Y71" s="121"/>
      <c r="Z71" s="121">
        <v>17</v>
      </c>
      <c r="AA71" s="121">
        <v>4</v>
      </c>
      <c r="AB71" s="121">
        <v>13</v>
      </c>
      <c r="AD71" s="110" t="s">
        <v>89</v>
      </c>
      <c r="AE71" s="105">
        <f t="shared" si="26"/>
        <v>33.789329685362517</v>
      </c>
      <c r="AF71" s="105">
        <f t="shared" si="27"/>
        <v>34.927536231884062</v>
      </c>
      <c r="AG71" s="105">
        <f t="shared" si="28"/>
        <v>32.7720207253886</v>
      </c>
      <c r="AH71" s="146"/>
      <c r="AI71" s="105">
        <f t="shared" si="42"/>
        <v>40.731707317073166</v>
      </c>
      <c r="AJ71" s="105">
        <f t="shared" si="43"/>
        <v>41.545893719806763</v>
      </c>
      <c r="AK71" s="105">
        <f t="shared" si="44"/>
        <v>39.901477832512313</v>
      </c>
      <c r="AL71" s="108"/>
      <c r="AM71" s="105">
        <f t="shared" si="45"/>
        <v>32.119205298013242</v>
      </c>
      <c r="AN71" s="105">
        <f t="shared" si="46"/>
        <v>37.162162162162161</v>
      </c>
      <c r="AO71" s="105">
        <f t="shared" si="47"/>
        <v>27.27272727272727</v>
      </c>
      <c r="AP71" s="108"/>
      <c r="AQ71" s="105">
        <f t="shared" si="48"/>
        <v>33.905579399141637</v>
      </c>
      <c r="AR71" s="105">
        <f t="shared" si="49"/>
        <v>31.896551724137932</v>
      </c>
      <c r="AS71" s="105">
        <f t="shared" si="50"/>
        <v>35.897435897435898</v>
      </c>
      <c r="AT71" s="108"/>
      <c r="AU71" s="105">
        <f t="shared" si="29"/>
        <v>33.333333333333329</v>
      </c>
      <c r="AV71" s="105">
        <f t="shared" si="30"/>
        <v>28.749999999999996</v>
      </c>
      <c r="AW71" s="105">
        <f t="shared" si="31"/>
        <v>36.79245283018868</v>
      </c>
      <c r="AX71" s="108"/>
      <c r="AY71" s="105">
        <f t="shared" si="32"/>
        <v>37.894736842105267</v>
      </c>
      <c r="AZ71" s="105">
        <f t="shared" si="33"/>
        <v>42.352941176470587</v>
      </c>
      <c r="BA71" s="105">
        <f t="shared" si="34"/>
        <v>34.285714285714285</v>
      </c>
      <c r="BB71" s="146"/>
      <c r="BC71" s="105">
        <f t="shared" si="35"/>
        <v>12.056737588652481</v>
      </c>
      <c r="BD71" s="105">
        <f t="shared" si="36"/>
        <v>7.4074074074074066</v>
      </c>
      <c r="BE71" s="105">
        <f t="shared" si="37"/>
        <v>14.942528735632186</v>
      </c>
    </row>
    <row r="72" spans="1:57" ht="15" customHeight="1" x14ac:dyDescent="0.2">
      <c r="A72" s="157" t="s">
        <v>90</v>
      </c>
      <c r="B72" s="121">
        <v>2202</v>
      </c>
      <c r="C72" s="121">
        <v>1110</v>
      </c>
      <c r="D72" s="121">
        <v>1092</v>
      </c>
      <c r="E72" s="121"/>
      <c r="F72" s="121">
        <v>382</v>
      </c>
      <c r="G72" s="121">
        <v>208</v>
      </c>
      <c r="H72" s="121">
        <v>174</v>
      </c>
      <c r="I72" s="121"/>
      <c r="J72" s="121">
        <v>438</v>
      </c>
      <c r="K72" s="121">
        <v>232</v>
      </c>
      <c r="L72" s="121">
        <v>206</v>
      </c>
      <c r="M72" s="121"/>
      <c r="N72" s="121">
        <v>289</v>
      </c>
      <c r="O72" s="121">
        <v>162</v>
      </c>
      <c r="P72" s="121">
        <v>127</v>
      </c>
      <c r="Q72" s="121"/>
      <c r="R72" s="121">
        <v>503</v>
      </c>
      <c r="S72" s="121">
        <v>253</v>
      </c>
      <c r="T72" s="121">
        <v>250</v>
      </c>
      <c r="U72" s="121"/>
      <c r="V72" s="121">
        <v>375</v>
      </c>
      <c r="W72" s="121">
        <v>170</v>
      </c>
      <c r="X72" s="121">
        <v>205</v>
      </c>
      <c r="Y72" s="121"/>
      <c r="Z72" s="121">
        <v>215</v>
      </c>
      <c r="AA72" s="121">
        <v>85</v>
      </c>
      <c r="AB72" s="121">
        <v>130</v>
      </c>
      <c r="AD72" s="157" t="s">
        <v>90</v>
      </c>
      <c r="AE72" s="105">
        <f t="shared" si="26"/>
        <v>34.852801519468187</v>
      </c>
      <c r="AF72" s="105">
        <f t="shared" si="27"/>
        <v>33.996937212863706</v>
      </c>
      <c r="AG72" s="105">
        <f t="shared" si="28"/>
        <v>35.76809695381592</v>
      </c>
      <c r="AH72" s="146"/>
      <c r="AI72" s="105">
        <f t="shared" si="42"/>
        <v>33.304272013949429</v>
      </c>
      <c r="AJ72" s="105">
        <f t="shared" si="43"/>
        <v>33.015873015873012</v>
      </c>
      <c r="AK72" s="105">
        <f t="shared" si="44"/>
        <v>33.65570599613153</v>
      </c>
      <c r="AL72" s="108"/>
      <c r="AM72" s="105">
        <f t="shared" si="45"/>
        <v>37.922077922077925</v>
      </c>
      <c r="AN72" s="105">
        <f t="shared" si="46"/>
        <v>38.032786885245898</v>
      </c>
      <c r="AO72" s="105">
        <f t="shared" si="47"/>
        <v>37.798165137614681</v>
      </c>
      <c r="AP72" s="108"/>
      <c r="AQ72" s="105">
        <f t="shared" si="48"/>
        <v>35.503685503685503</v>
      </c>
      <c r="AR72" s="105">
        <f t="shared" si="49"/>
        <v>37.413394919168589</v>
      </c>
      <c r="AS72" s="105">
        <f t="shared" si="50"/>
        <v>33.333333333333329</v>
      </c>
      <c r="AT72" s="108"/>
      <c r="AU72" s="105">
        <f t="shared" si="29"/>
        <v>37.621540762902015</v>
      </c>
      <c r="AV72" s="105">
        <f t="shared" si="30"/>
        <v>37.817638266068762</v>
      </c>
      <c r="AW72" s="105">
        <f t="shared" si="31"/>
        <v>37.425149700598801</v>
      </c>
      <c r="AX72" s="108"/>
      <c r="AY72" s="105">
        <f t="shared" si="32"/>
        <v>36.764705882352942</v>
      </c>
      <c r="AZ72" s="105">
        <f t="shared" si="33"/>
        <v>32.945736434108525</v>
      </c>
      <c r="BA72" s="105">
        <f t="shared" si="34"/>
        <v>40.674603174603178</v>
      </c>
      <c r="BB72" s="146"/>
      <c r="BC72" s="105">
        <f t="shared" si="35"/>
        <v>25.443786982248522</v>
      </c>
      <c r="BD72" s="105">
        <f t="shared" si="36"/>
        <v>20.884520884520885</v>
      </c>
      <c r="BE72" s="105">
        <f t="shared" si="37"/>
        <v>29.68036529680365</v>
      </c>
    </row>
    <row r="73" spans="1:57" ht="15" customHeight="1" x14ac:dyDescent="0.2">
      <c r="A73" s="110" t="s">
        <v>91</v>
      </c>
      <c r="B73" s="121">
        <v>217</v>
      </c>
      <c r="C73" s="121">
        <v>129</v>
      </c>
      <c r="D73" s="121">
        <v>88</v>
      </c>
      <c r="E73" s="121"/>
      <c r="F73" s="121">
        <v>36</v>
      </c>
      <c r="G73" s="121">
        <v>22</v>
      </c>
      <c r="H73" s="121">
        <v>14</v>
      </c>
      <c r="I73" s="121"/>
      <c r="J73" s="121">
        <v>43</v>
      </c>
      <c r="K73" s="121">
        <v>24</v>
      </c>
      <c r="L73" s="121">
        <v>19</v>
      </c>
      <c r="M73" s="121"/>
      <c r="N73" s="121">
        <v>39</v>
      </c>
      <c r="O73" s="121">
        <v>26</v>
      </c>
      <c r="P73" s="121">
        <v>13</v>
      </c>
      <c r="Q73" s="121"/>
      <c r="R73" s="121">
        <v>33</v>
      </c>
      <c r="S73" s="121">
        <v>20</v>
      </c>
      <c r="T73" s="121">
        <v>13</v>
      </c>
      <c r="U73" s="121"/>
      <c r="V73" s="121">
        <v>33</v>
      </c>
      <c r="W73" s="121">
        <v>19</v>
      </c>
      <c r="X73" s="121">
        <v>14</v>
      </c>
      <c r="Y73" s="121"/>
      <c r="Z73" s="121">
        <v>33</v>
      </c>
      <c r="AA73" s="121">
        <v>18</v>
      </c>
      <c r="AB73" s="121">
        <v>15</v>
      </c>
      <c r="AD73" s="110" t="s">
        <v>91</v>
      </c>
      <c r="AE73" s="105">
        <f t="shared" si="26"/>
        <v>27.364438839848678</v>
      </c>
      <c r="AF73" s="105">
        <f t="shared" si="27"/>
        <v>31.08433734939759</v>
      </c>
      <c r="AG73" s="105">
        <f t="shared" si="28"/>
        <v>23.280423280423278</v>
      </c>
      <c r="AH73" s="146"/>
      <c r="AI73" s="105">
        <f t="shared" si="42"/>
        <v>20.11173184357542</v>
      </c>
      <c r="AJ73" s="105">
        <f t="shared" si="43"/>
        <v>24.719101123595504</v>
      </c>
      <c r="AK73" s="105">
        <f t="shared" si="44"/>
        <v>15.555555555555555</v>
      </c>
      <c r="AL73" s="108"/>
      <c r="AM73" s="105">
        <f t="shared" si="45"/>
        <v>33.59375</v>
      </c>
      <c r="AN73" s="105">
        <f t="shared" si="46"/>
        <v>41.379310344827587</v>
      </c>
      <c r="AO73" s="105">
        <f t="shared" si="47"/>
        <v>27.142857142857142</v>
      </c>
      <c r="AP73" s="108"/>
      <c r="AQ73" s="105">
        <f t="shared" si="48"/>
        <v>30.232558139534881</v>
      </c>
      <c r="AR73" s="105">
        <f t="shared" si="49"/>
        <v>40.625</v>
      </c>
      <c r="AS73" s="105">
        <f t="shared" si="50"/>
        <v>20</v>
      </c>
      <c r="AT73" s="108"/>
      <c r="AU73" s="105">
        <f t="shared" si="29"/>
        <v>30.555555555555557</v>
      </c>
      <c r="AV73" s="105">
        <f t="shared" si="30"/>
        <v>30.303030303030305</v>
      </c>
      <c r="AW73" s="105">
        <f t="shared" si="31"/>
        <v>30.952380952380953</v>
      </c>
      <c r="AX73" s="108"/>
      <c r="AY73" s="105">
        <f t="shared" si="32"/>
        <v>24.81203007518797</v>
      </c>
      <c r="AZ73" s="105">
        <f t="shared" si="33"/>
        <v>26.388888888888889</v>
      </c>
      <c r="BA73" s="105">
        <f t="shared" si="34"/>
        <v>22.950819672131146</v>
      </c>
      <c r="BB73" s="146"/>
      <c r="BC73" s="105">
        <f t="shared" si="35"/>
        <v>28.448275862068968</v>
      </c>
      <c r="BD73" s="105">
        <f t="shared" si="36"/>
        <v>27.27272727272727</v>
      </c>
      <c r="BE73" s="105">
        <f t="shared" si="37"/>
        <v>30</v>
      </c>
    </row>
    <row r="74" spans="1:57" ht="15" customHeight="1" x14ac:dyDescent="0.2">
      <c r="A74" s="110" t="s">
        <v>92</v>
      </c>
      <c r="B74" s="121">
        <v>1233</v>
      </c>
      <c r="C74" s="121">
        <v>588</v>
      </c>
      <c r="D74" s="121">
        <v>645</v>
      </c>
      <c r="E74" s="121"/>
      <c r="F74" s="121">
        <v>110</v>
      </c>
      <c r="G74" s="121">
        <v>53</v>
      </c>
      <c r="H74" s="121">
        <v>57</v>
      </c>
      <c r="I74" s="121"/>
      <c r="J74" s="121">
        <v>158</v>
      </c>
      <c r="K74" s="121">
        <v>76</v>
      </c>
      <c r="L74" s="121">
        <v>82</v>
      </c>
      <c r="M74" s="121"/>
      <c r="N74" s="121">
        <v>106</v>
      </c>
      <c r="O74" s="121">
        <v>52</v>
      </c>
      <c r="P74" s="121">
        <v>54</v>
      </c>
      <c r="Q74" s="121"/>
      <c r="R74" s="121">
        <v>341</v>
      </c>
      <c r="S74" s="121">
        <v>167</v>
      </c>
      <c r="T74" s="121">
        <v>174</v>
      </c>
      <c r="U74" s="121"/>
      <c r="V74" s="121">
        <v>323</v>
      </c>
      <c r="W74" s="121">
        <v>157</v>
      </c>
      <c r="X74" s="121">
        <v>166</v>
      </c>
      <c r="Y74" s="121"/>
      <c r="Z74" s="121">
        <v>195</v>
      </c>
      <c r="AA74" s="121">
        <v>83</v>
      </c>
      <c r="AB74" s="121">
        <v>112</v>
      </c>
      <c r="AD74" s="110" t="s">
        <v>92</v>
      </c>
      <c r="AE74" s="105">
        <f t="shared" si="26"/>
        <v>22.833333333333332</v>
      </c>
      <c r="AF74" s="105">
        <f t="shared" si="27"/>
        <v>23.52941176470588</v>
      </c>
      <c r="AG74" s="105">
        <f t="shared" si="28"/>
        <v>22.233712512926576</v>
      </c>
      <c r="AH74" s="146"/>
      <c r="AI74" s="105">
        <f t="shared" si="42"/>
        <v>16.97530864197531</v>
      </c>
      <c r="AJ74" s="105">
        <f t="shared" si="43"/>
        <v>17.377049180327869</v>
      </c>
      <c r="AK74" s="105">
        <f t="shared" si="44"/>
        <v>16.618075801749271</v>
      </c>
      <c r="AL74" s="108"/>
      <c r="AM74" s="105">
        <f t="shared" si="45"/>
        <v>26.158940397350992</v>
      </c>
      <c r="AN74" s="105">
        <f t="shared" si="46"/>
        <v>25.850340136054424</v>
      </c>
      <c r="AO74" s="105">
        <f t="shared" si="47"/>
        <v>26.451612903225808</v>
      </c>
      <c r="AP74" s="108"/>
      <c r="AQ74" s="105">
        <f t="shared" si="48"/>
        <v>18.53146853146853</v>
      </c>
      <c r="AR74" s="105">
        <f t="shared" si="49"/>
        <v>17.931034482758619</v>
      </c>
      <c r="AS74" s="105">
        <f t="shared" si="50"/>
        <v>19.148936170212767</v>
      </c>
      <c r="AT74" s="108"/>
      <c r="AU74" s="105">
        <f t="shared" si="29"/>
        <v>26.745098039215687</v>
      </c>
      <c r="AV74" s="105">
        <f t="shared" si="30"/>
        <v>28.694158075601372</v>
      </c>
      <c r="AW74" s="105">
        <f t="shared" si="31"/>
        <v>25.108225108225106</v>
      </c>
      <c r="AX74" s="108"/>
      <c r="AY74" s="105">
        <f t="shared" si="32"/>
        <v>26.5625</v>
      </c>
      <c r="AZ74" s="105">
        <f t="shared" si="33"/>
        <v>28.136200716845877</v>
      </c>
      <c r="BA74" s="105">
        <f t="shared" si="34"/>
        <v>25.227963525835868</v>
      </c>
      <c r="BB74" s="146"/>
      <c r="BC74" s="105">
        <f t="shared" si="35"/>
        <v>17.972350230414747</v>
      </c>
      <c r="BD74" s="105">
        <f t="shared" si="36"/>
        <v>17.659574468085108</v>
      </c>
      <c r="BE74" s="105">
        <f t="shared" si="37"/>
        <v>18.211382113821138</v>
      </c>
    </row>
    <row r="75" spans="1:57" ht="15" customHeight="1" x14ac:dyDescent="0.2">
      <c r="A75" s="110" t="s">
        <v>93</v>
      </c>
      <c r="B75" s="121">
        <v>333</v>
      </c>
      <c r="C75" s="121">
        <v>174</v>
      </c>
      <c r="D75" s="121">
        <v>159</v>
      </c>
      <c r="E75" s="121"/>
      <c r="F75" s="121">
        <v>112</v>
      </c>
      <c r="G75" s="121">
        <v>63</v>
      </c>
      <c r="H75" s="121">
        <v>49</v>
      </c>
      <c r="I75" s="121"/>
      <c r="J75" s="121">
        <v>76</v>
      </c>
      <c r="K75" s="121">
        <v>33</v>
      </c>
      <c r="L75" s="121">
        <v>43</v>
      </c>
      <c r="M75" s="121"/>
      <c r="N75" s="121">
        <v>47</v>
      </c>
      <c r="O75" s="121">
        <v>29</v>
      </c>
      <c r="P75" s="121">
        <v>18</v>
      </c>
      <c r="Q75" s="121"/>
      <c r="R75" s="121">
        <v>50</v>
      </c>
      <c r="S75" s="121">
        <v>24</v>
      </c>
      <c r="T75" s="121">
        <v>26</v>
      </c>
      <c r="U75" s="121"/>
      <c r="V75" s="121">
        <v>38</v>
      </c>
      <c r="W75" s="121">
        <v>21</v>
      </c>
      <c r="X75" s="121">
        <v>17</v>
      </c>
      <c r="Y75" s="121"/>
      <c r="Z75" s="121">
        <v>10</v>
      </c>
      <c r="AA75" s="121">
        <v>4</v>
      </c>
      <c r="AB75" s="121">
        <v>6</v>
      </c>
      <c r="AD75" s="110" t="s">
        <v>93</v>
      </c>
      <c r="AE75" s="105">
        <f t="shared" si="26"/>
        <v>35.806451612903231</v>
      </c>
      <c r="AF75" s="105">
        <f t="shared" si="27"/>
        <v>39.455782312925166</v>
      </c>
      <c r="AG75" s="105">
        <f t="shared" si="28"/>
        <v>32.515337423312886</v>
      </c>
      <c r="AH75" s="146"/>
      <c r="AI75" s="105">
        <f t="shared" si="42"/>
        <v>40.579710144927539</v>
      </c>
      <c r="AJ75" s="105">
        <f t="shared" si="43"/>
        <v>44.680851063829785</v>
      </c>
      <c r="AK75" s="105">
        <f t="shared" si="44"/>
        <v>36.296296296296298</v>
      </c>
      <c r="AL75" s="108"/>
      <c r="AM75" s="105">
        <f t="shared" si="45"/>
        <v>38</v>
      </c>
      <c r="AN75" s="105">
        <f t="shared" si="46"/>
        <v>35.869565217391305</v>
      </c>
      <c r="AO75" s="105">
        <f t="shared" si="47"/>
        <v>39.814814814814817</v>
      </c>
      <c r="AP75" s="108"/>
      <c r="AQ75" s="105">
        <f t="shared" si="48"/>
        <v>27.976190476190478</v>
      </c>
      <c r="AR75" s="105">
        <f t="shared" si="49"/>
        <v>34.117647058823529</v>
      </c>
      <c r="AS75" s="105">
        <f t="shared" si="50"/>
        <v>21.686746987951807</v>
      </c>
      <c r="AT75" s="108"/>
      <c r="AU75" s="105">
        <f t="shared" si="29"/>
        <v>42.016806722689076</v>
      </c>
      <c r="AV75" s="105">
        <f t="shared" si="30"/>
        <v>47.058823529411761</v>
      </c>
      <c r="AW75" s="105">
        <f t="shared" si="31"/>
        <v>38.235294117647058</v>
      </c>
      <c r="AX75" s="108"/>
      <c r="AY75" s="105">
        <f t="shared" si="32"/>
        <v>38.383838383838381</v>
      </c>
      <c r="AZ75" s="105">
        <f t="shared" si="33"/>
        <v>43.75</v>
      </c>
      <c r="BA75" s="105">
        <f t="shared" si="34"/>
        <v>33.333333333333329</v>
      </c>
      <c r="BB75" s="146"/>
      <c r="BC75" s="105">
        <f t="shared" si="35"/>
        <v>14.705882352941178</v>
      </c>
      <c r="BD75" s="105">
        <f t="shared" si="36"/>
        <v>16.666666666666664</v>
      </c>
      <c r="BE75" s="105">
        <f t="shared" si="37"/>
        <v>13.636363636363635</v>
      </c>
    </row>
    <row r="76" spans="1:57" ht="15" customHeight="1" x14ac:dyDescent="0.2">
      <c r="A76" s="110" t="s">
        <v>94</v>
      </c>
      <c r="B76" s="121">
        <v>867</v>
      </c>
      <c r="C76" s="121">
        <v>481</v>
      </c>
      <c r="D76" s="121">
        <v>386</v>
      </c>
      <c r="E76" s="121"/>
      <c r="F76" s="121">
        <v>227</v>
      </c>
      <c r="G76" s="121">
        <v>159</v>
      </c>
      <c r="H76" s="121">
        <v>68</v>
      </c>
      <c r="I76" s="121"/>
      <c r="J76" s="121">
        <v>213</v>
      </c>
      <c r="K76" s="121">
        <v>112</v>
      </c>
      <c r="L76" s="121">
        <v>101</v>
      </c>
      <c r="M76" s="121"/>
      <c r="N76" s="121">
        <v>114</v>
      </c>
      <c r="O76" s="121">
        <v>56</v>
      </c>
      <c r="P76" s="121">
        <v>58</v>
      </c>
      <c r="Q76" s="121"/>
      <c r="R76" s="121">
        <v>125</v>
      </c>
      <c r="S76" s="121">
        <v>72</v>
      </c>
      <c r="T76" s="121">
        <v>53</v>
      </c>
      <c r="U76" s="121"/>
      <c r="V76" s="121">
        <v>88</v>
      </c>
      <c r="W76" s="121">
        <v>42</v>
      </c>
      <c r="X76" s="121">
        <v>46</v>
      </c>
      <c r="Y76" s="121"/>
      <c r="Z76" s="121">
        <v>100</v>
      </c>
      <c r="AA76" s="121">
        <v>40</v>
      </c>
      <c r="AB76" s="121">
        <v>60</v>
      </c>
      <c r="AD76" s="110" t="s">
        <v>94</v>
      </c>
      <c r="AE76" s="105">
        <f t="shared" si="26"/>
        <v>45.511811023622045</v>
      </c>
      <c r="AF76" s="105">
        <f t="shared" si="27"/>
        <v>47.110675808031345</v>
      </c>
      <c r="AG76" s="105">
        <f t="shared" si="28"/>
        <v>43.665158371040725</v>
      </c>
      <c r="AH76" s="146"/>
      <c r="AI76" s="105">
        <f t="shared" si="42"/>
        <v>40.608228980322004</v>
      </c>
      <c r="AJ76" s="105">
        <f t="shared" si="43"/>
        <v>44.289693593314759</v>
      </c>
      <c r="AK76" s="105">
        <f t="shared" si="44"/>
        <v>34</v>
      </c>
      <c r="AL76" s="108"/>
      <c r="AM76" s="105">
        <f t="shared" si="45"/>
        <v>59.002770083102497</v>
      </c>
      <c r="AN76" s="105">
        <f t="shared" si="46"/>
        <v>58.031088082901547</v>
      </c>
      <c r="AO76" s="105">
        <f t="shared" si="47"/>
        <v>60.119047619047613</v>
      </c>
      <c r="AP76" s="108"/>
      <c r="AQ76" s="105">
        <f t="shared" si="48"/>
        <v>33.431085043988269</v>
      </c>
      <c r="AR76" s="105">
        <f t="shared" si="49"/>
        <v>33.136094674556219</v>
      </c>
      <c r="AS76" s="105">
        <f t="shared" si="50"/>
        <v>33.720930232558139</v>
      </c>
      <c r="AT76" s="108"/>
      <c r="AU76" s="105">
        <f t="shared" si="29"/>
        <v>53.418803418803421</v>
      </c>
      <c r="AV76" s="105">
        <f t="shared" si="30"/>
        <v>60.504201680672267</v>
      </c>
      <c r="AW76" s="105">
        <f t="shared" si="31"/>
        <v>46.086956521739133</v>
      </c>
      <c r="AX76" s="108"/>
      <c r="AY76" s="105">
        <f t="shared" si="32"/>
        <v>41.121495327102799</v>
      </c>
      <c r="AZ76" s="105">
        <f t="shared" si="33"/>
        <v>40</v>
      </c>
      <c r="BA76" s="105">
        <f t="shared" si="34"/>
        <v>42.201834862385326</v>
      </c>
      <c r="BB76" s="146"/>
      <c r="BC76" s="105">
        <f t="shared" si="35"/>
        <v>51.020408163265309</v>
      </c>
      <c r="BD76" s="105">
        <f t="shared" si="36"/>
        <v>52.631578947368418</v>
      </c>
      <c r="BE76" s="105">
        <f t="shared" si="37"/>
        <v>50</v>
      </c>
    </row>
    <row r="77" spans="1:57" ht="15" customHeight="1" x14ac:dyDescent="0.2">
      <c r="A77" s="110" t="s">
        <v>95</v>
      </c>
      <c r="B77" s="121">
        <v>807</v>
      </c>
      <c r="C77" s="121">
        <v>449</v>
      </c>
      <c r="D77" s="121">
        <v>358</v>
      </c>
      <c r="E77" s="121"/>
      <c r="F77" s="121">
        <v>169</v>
      </c>
      <c r="G77" s="121">
        <v>105</v>
      </c>
      <c r="H77" s="121">
        <v>64</v>
      </c>
      <c r="I77" s="121"/>
      <c r="J77" s="121">
        <v>195</v>
      </c>
      <c r="K77" s="121">
        <v>102</v>
      </c>
      <c r="L77" s="121">
        <v>93</v>
      </c>
      <c r="M77" s="121"/>
      <c r="N77" s="121">
        <v>132</v>
      </c>
      <c r="O77" s="121">
        <v>76</v>
      </c>
      <c r="P77" s="121">
        <v>56</v>
      </c>
      <c r="Q77" s="121"/>
      <c r="R77" s="121">
        <v>130</v>
      </c>
      <c r="S77" s="121">
        <v>78</v>
      </c>
      <c r="T77" s="121">
        <v>52</v>
      </c>
      <c r="U77" s="121"/>
      <c r="V77" s="121">
        <v>147</v>
      </c>
      <c r="W77" s="121">
        <v>74</v>
      </c>
      <c r="X77" s="121">
        <v>73</v>
      </c>
      <c r="Y77" s="121"/>
      <c r="Z77" s="121">
        <v>34</v>
      </c>
      <c r="AA77" s="121">
        <v>14</v>
      </c>
      <c r="AB77" s="121">
        <v>20</v>
      </c>
      <c r="AD77" s="110" t="s">
        <v>95</v>
      </c>
      <c r="AE77" s="105">
        <f t="shared" si="26"/>
        <v>29.680029422581832</v>
      </c>
      <c r="AF77" s="105">
        <f t="shared" si="27"/>
        <v>32.255747126436781</v>
      </c>
      <c r="AG77" s="105">
        <f t="shared" si="28"/>
        <v>26.978146194423513</v>
      </c>
      <c r="AH77" s="146"/>
      <c r="AI77" s="105">
        <f t="shared" si="42"/>
        <v>28.308207705192629</v>
      </c>
      <c r="AJ77" s="105">
        <f t="shared" si="43"/>
        <v>32.507739938080491</v>
      </c>
      <c r="AK77" s="105">
        <f t="shared" si="44"/>
        <v>23.357664233576642</v>
      </c>
      <c r="AL77" s="108"/>
      <c r="AM77" s="105">
        <f t="shared" si="45"/>
        <v>33.795493934142115</v>
      </c>
      <c r="AN77" s="105">
        <f t="shared" si="46"/>
        <v>32.484076433121018</v>
      </c>
      <c r="AO77" s="105">
        <f t="shared" si="47"/>
        <v>35.361216730038024</v>
      </c>
      <c r="AP77" s="108"/>
      <c r="AQ77" s="105">
        <f t="shared" si="48"/>
        <v>27.049180327868854</v>
      </c>
      <c r="AR77" s="105">
        <f t="shared" si="49"/>
        <v>29.921259842519689</v>
      </c>
      <c r="AS77" s="105">
        <f t="shared" si="50"/>
        <v>23.931623931623932</v>
      </c>
      <c r="AT77" s="108"/>
      <c r="AU77" s="105">
        <f t="shared" si="29"/>
        <v>34.391534391534393</v>
      </c>
      <c r="AV77" s="105">
        <f t="shared" si="30"/>
        <v>41.935483870967744</v>
      </c>
      <c r="AW77" s="105">
        <f t="shared" si="31"/>
        <v>27.083333333333332</v>
      </c>
      <c r="AX77" s="108"/>
      <c r="AY77" s="105">
        <f t="shared" si="32"/>
        <v>40.16393442622951</v>
      </c>
      <c r="AZ77" s="105">
        <f t="shared" si="33"/>
        <v>40.883977900552487</v>
      </c>
      <c r="BA77" s="105">
        <f t="shared" si="34"/>
        <v>39.45945945945946</v>
      </c>
      <c r="BB77" s="146"/>
      <c r="BC77" s="105">
        <f t="shared" si="35"/>
        <v>10.862619808306709</v>
      </c>
      <c r="BD77" s="105">
        <f t="shared" si="36"/>
        <v>10.44776119402985</v>
      </c>
      <c r="BE77" s="105">
        <f t="shared" si="37"/>
        <v>11.173184357541899</v>
      </c>
    </row>
    <row r="78" spans="1:57" ht="15" customHeight="1" x14ac:dyDescent="0.2">
      <c r="A78" s="110" t="s">
        <v>96</v>
      </c>
      <c r="B78" s="121">
        <v>1080</v>
      </c>
      <c r="C78" s="121">
        <v>590</v>
      </c>
      <c r="D78" s="121">
        <v>490</v>
      </c>
      <c r="E78" s="121"/>
      <c r="F78" s="121">
        <v>213</v>
      </c>
      <c r="G78" s="121">
        <v>115</v>
      </c>
      <c r="H78" s="121">
        <v>98</v>
      </c>
      <c r="I78" s="121"/>
      <c r="J78" s="121">
        <v>309</v>
      </c>
      <c r="K78" s="121">
        <v>163</v>
      </c>
      <c r="L78" s="121">
        <v>146</v>
      </c>
      <c r="M78" s="121"/>
      <c r="N78" s="121">
        <v>228</v>
      </c>
      <c r="O78" s="121">
        <v>132</v>
      </c>
      <c r="P78" s="121">
        <v>96</v>
      </c>
      <c r="Q78" s="121"/>
      <c r="R78" s="121">
        <v>161</v>
      </c>
      <c r="S78" s="121">
        <v>85</v>
      </c>
      <c r="T78" s="121">
        <v>76</v>
      </c>
      <c r="U78" s="121"/>
      <c r="V78" s="121">
        <v>114</v>
      </c>
      <c r="W78" s="121">
        <v>60</v>
      </c>
      <c r="X78" s="121">
        <v>54</v>
      </c>
      <c r="Y78" s="121"/>
      <c r="Z78" s="121">
        <v>55</v>
      </c>
      <c r="AA78" s="121">
        <v>35</v>
      </c>
      <c r="AB78" s="121">
        <v>20</v>
      </c>
      <c r="AD78" s="110" t="s">
        <v>96</v>
      </c>
      <c r="AE78" s="105">
        <f t="shared" si="26"/>
        <v>40.404040404040401</v>
      </c>
      <c r="AF78" s="105">
        <f t="shared" si="27"/>
        <v>42.909090909090907</v>
      </c>
      <c r="AG78" s="105">
        <f t="shared" si="28"/>
        <v>37.750385208012325</v>
      </c>
      <c r="AH78" s="146"/>
      <c r="AI78" s="105">
        <f t="shared" si="42"/>
        <v>34.134615384615387</v>
      </c>
      <c r="AJ78" s="105">
        <f t="shared" si="43"/>
        <v>35.276073619631902</v>
      </c>
      <c r="AK78" s="105">
        <f t="shared" si="44"/>
        <v>32.885906040268459</v>
      </c>
      <c r="AL78" s="108"/>
      <c r="AM78" s="105">
        <f t="shared" si="45"/>
        <v>54.787234042553187</v>
      </c>
      <c r="AN78" s="105">
        <f t="shared" si="46"/>
        <v>55.442176870748291</v>
      </c>
      <c r="AO78" s="105">
        <f t="shared" si="47"/>
        <v>54.074074074074076</v>
      </c>
      <c r="AP78" s="108"/>
      <c r="AQ78" s="105">
        <f t="shared" si="48"/>
        <v>48.407643312101911</v>
      </c>
      <c r="AR78" s="105">
        <f t="shared" si="49"/>
        <v>55.000000000000007</v>
      </c>
      <c r="AS78" s="105">
        <f t="shared" si="50"/>
        <v>41.558441558441558</v>
      </c>
      <c r="AT78" s="108"/>
      <c r="AU78" s="105">
        <f t="shared" si="29"/>
        <v>42.036553524804177</v>
      </c>
      <c r="AV78" s="105">
        <f t="shared" si="30"/>
        <v>42.5</v>
      </c>
      <c r="AW78" s="105">
        <f t="shared" si="31"/>
        <v>41.530054644808743</v>
      </c>
      <c r="AX78" s="108"/>
      <c r="AY78" s="105">
        <f t="shared" si="32"/>
        <v>34.862385321100916</v>
      </c>
      <c r="AZ78" s="105">
        <f t="shared" si="33"/>
        <v>37.5</v>
      </c>
      <c r="BA78" s="105">
        <f t="shared" si="34"/>
        <v>32.335329341317362</v>
      </c>
      <c r="BB78" s="146"/>
      <c r="BC78" s="105">
        <f t="shared" si="35"/>
        <v>18.092105263157894</v>
      </c>
      <c r="BD78" s="105">
        <f t="shared" si="36"/>
        <v>22.58064516129032</v>
      </c>
      <c r="BE78" s="105">
        <f t="shared" si="37"/>
        <v>13.422818791946309</v>
      </c>
    </row>
    <row r="79" spans="1:57" ht="15" customHeight="1" x14ac:dyDescent="0.2">
      <c r="A79" s="110" t="s">
        <v>97</v>
      </c>
      <c r="B79" s="121">
        <v>326</v>
      </c>
      <c r="C79" s="121">
        <v>190</v>
      </c>
      <c r="D79" s="121">
        <v>136</v>
      </c>
      <c r="E79" s="121"/>
      <c r="F79" s="121">
        <v>79</v>
      </c>
      <c r="G79" s="121">
        <v>40</v>
      </c>
      <c r="H79" s="121">
        <v>39</v>
      </c>
      <c r="I79" s="121"/>
      <c r="J79" s="121">
        <v>72</v>
      </c>
      <c r="K79" s="121">
        <v>38</v>
      </c>
      <c r="L79" s="121">
        <v>34</v>
      </c>
      <c r="M79" s="121"/>
      <c r="N79" s="121">
        <v>56</v>
      </c>
      <c r="O79" s="121">
        <v>35</v>
      </c>
      <c r="P79" s="121">
        <v>21</v>
      </c>
      <c r="Q79" s="121"/>
      <c r="R79" s="121">
        <v>60</v>
      </c>
      <c r="S79" s="121">
        <v>35</v>
      </c>
      <c r="T79" s="121">
        <v>25</v>
      </c>
      <c r="U79" s="121"/>
      <c r="V79" s="121">
        <v>43</v>
      </c>
      <c r="W79" s="121">
        <v>30</v>
      </c>
      <c r="X79" s="121">
        <v>13</v>
      </c>
      <c r="Y79" s="121"/>
      <c r="Z79" s="121">
        <v>16</v>
      </c>
      <c r="AA79" s="121">
        <v>12</v>
      </c>
      <c r="AB79" s="121">
        <v>4</v>
      </c>
      <c r="AD79" s="110" t="s">
        <v>97</v>
      </c>
      <c r="AE79" s="105">
        <f t="shared" si="26"/>
        <v>21.575115817339512</v>
      </c>
      <c r="AF79" s="105">
        <f t="shared" si="27"/>
        <v>25.537634408602152</v>
      </c>
      <c r="AG79" s="105">
        <f t="shared" si="28"/>
        <v>17.731421121251632</v>
      </c>
      <c r="AH79" s="146"/>
      <c r="AI79" s="105">
        <f t="shared" si="42"/>
        <v>23.372781065088759</v>
      </c>
      <c r="AJ79" s="105">
        <f t="shared" si="43"/>
        <v>22.346368715083798</v>
      </c>
      <c r="AK79" s="105">
        <f t="shared" si="44"/>
        <v>24.528301886792452</v>
      </c>
      <c r="AL79" s="108"/>
      <c r="AM79" s="105">
        <f t="shared" si="45"/>
        <v>22.5</v>
      </c>
      <c r="AN79" s="105">
        <f t="shared" si="46"/>
        <v>25.850340136054424</v>
      </c>
      <c r="AO79" s="105">
        <f t="shared" si="47"/>
        <v>19.653179190751445</v>
      </c>
      <c r="AP79" s="108"/>
      <c r="AQ79" s="105">
        <f t="shared" si="48"/>
        <v>18.983050847457626</v>
      </c>
      <c r="AR79" s="105">
        <f t="shared" si="49"/>
        <v>24.137931034482758</v>
      </c>
      <c r="AS79" s="105">
        <f t="shared" si="50"/>
        <v>14.000000000000002</v>
      </c>
      <c r="AT79" s="108"/>
      <c r="AU79" s="105">
        <f t="shared" si="29"/>
        <v>24.896265560165975</v>
      </c>
      <c r="AV79" s="105">
        <f t="shared" si="30"/>
        <v>30.973451327433626</v>
      </c>
      <c r="AW79" s="105">
        <f t="shared" si="31"/>
        <v>19.53125</v>
      </c>
      <c r="AX79" s="108"/>
      <c r="AY79" s="105">
        <f t="shared" si="32"/>
        <v>21.182266009852217</v>
      </c>
      <c r="AZ79" s="105">
        <f t="shared" si="33"/>
        <v>30</v>
      </c>
      <c r="BA79" s="105">
        <f t="shared" si="34"/>
        <v>12.621359223300971</v>
      </c>
      <c r="BB79" s="146"/>
      <c r="BC79" s="105">
        <f t="shared" si="35"/>
        <v>14.035087719298245</v>
      </c>
      <c r="BD79" s="105">
        <f t="shared" si="36"/>
        <v>20</v>
      </c>
      <c r="BE79" s="105">
        <f t="shared" si="37"/>
        <v>7.4074074074074066</v>
      </c>
    </row>
    <row r="80" spans="1:57" ht="15" customHeight="1" x14ac:dyDescent="0.2">
      <c r="A80" s="110" t="s">
        <v>98</v>
      </c>
      <c r="B80" s="121">
        <v>705</v>
      </c>
      <c r="C80" s="121">
        <v>361</v>
      </c>
      <c r="D80" s="121">
        <v>344</v>
      </c>
      <c r="E80" s="121"/>
      <c r="F80" s="121">
        <v>201</v>
      </c>
      <c r="G80" s="121">
        <v>110</v>
      </c>
      <c r="H80" s="121">
        <v>91</v>
      </c>
      <c r="I80" s="121"/>
      <c r="J80" s="121">
        <v>130</v>
      </c>
      <c r="K80" s="121">
        <v>75</v>
      </c>
      <c r="L80" s="121">
        <v>55</v>
      </c>
      <c r="M80" s="121"/>
      <c r="N80" s="121">
        <v>107</v>
      </c>
      <c r="O80" s="121">
        <v>58</v>
      </c>
      <c r="P80" s="121">
        <v>49</v>
      </c>
      <c r="Q80" s="121"/>
      <c r="R80" s="121">
        <v>167</v>
      </c>
      <c r="S80" s="121">
        <v>76</v>
      </c>
      <c r="T80" s="121">
        <v>91</v>
      </c>
      <c r="U80" s="121"/>
      <c r="V80" s="121">
        <v>84</v>
      </c>
      <c r="W80" s="121">
        <v>32</v>
      </c>
      <c r="X80" s="121">
        <v>52</v>
      </c>
      <c r="Y80" s="121"/>
      <c r="Z80" s="121">
        <v>16</v>
      </c>
      <c r="AA80" s="121">
        <v>10</v>
      </c>
      <c r="AB80" s="121">
        <v>6</v>
      </c>
      <c r="AD80" s="110" t="s">
        <v>98</v>
      </c>
      <c r="AE80" s="105">
        <f t="shared" si="26"/>
        <v>40.354894104178591</v>
      </c>
      <c r="AF80" s="105">
        <f t="shared" si="27"/>
        <v>41.116173120728931</v>
      </c>
      <c r="AG80" s="105">
        <f t="shared" si="28"/>
        <v>39.585730724971228</v>
      </c>
      <c r="AH80" s="146"/>
      <c r="AI80" s="105">
        <f t="shared" si="42"/>
        <v>42.857142857142854</v>
      </c>
      <c r="AJ80" s="105">
        <f t="shared" si="43"/>
        <v>44.176706827309239</v>
      </c>
      <c r="AK80" s="105">
        <f t="shared" si="44"/>
        <v>41.363636363636367</v>
      </c>
      <c r="AL80" s="108"/>
      <c r="AM80" s="105">
        <f t="shared" si="45"/>
        <v>41.533546325878596</v>
      </c>
      <c r="AN80" s="105">
        <f t="shared" si="46"/>
        <v>44.378698224852073</v>
      </c>
      <c r="AO80" s="105">
        <f t="shared" si="47"/>
        <v>38.194444444444443</v>
      </c>
      <c r="AP80" s="108"/>
      <c r="AQ80" s="105">
        <f t="shared" si="48"/>
        <v>37.024221453287197</v>
      </c>
      <c r="AR80" s="105">
        <f t="shared" si="49"/>
        <v>39.189189189189186</v>
      </c>
      <c r="AS80" s="105">
        <f t="shared" si="50"/>
        <v>34.751773049645394</v>
      </c>
      <c r="AT80" s="108"/>
      <c r="AU80" s="105">
        <f t="shared" si="29"/>
        <v>52.515723270440247</v>
      </c>
      <c r="AV80" s="105">
        <f t="shared" si="30"/>
        <v>50.666666666666671</v>
      </c>
      <c r="AW80" s="105">
        <f t="shared" si="31"/>
        <v>54.166666666666664</v>
      </c>
      <c r="AX80" s="108"/>
      <c r="AY80" s="105">
        <f t="shared" si="32"/>
        <v>43.97905759162304</v>
      </c>
      <c r="AZ80" s="105">
        <f t="shared" si="33"/>
        <v>39.506172839506171</v>
      </c>
      <c r="BA80" s="105">
        <f t="shared" si="34"/>
        <v>47.272727272727273</v>
      </c>
      <c r="BB80" s="146"/>
      <c r="BC80" s="105">
        <f t="shared" si="35"/>
        <v>9.5808383233532943</v>
      </c>
      <c r="BD80" s="105">
        <f t="shared" si="36"/>
        <v>12.345679012345679</v>
      </c>
      <c r="BE80" s="105">
        <f t="shared" si="37"/>
        <v>6.9767441860465116</v>
      </c>
    </row>
    <row r="81" spans="1:58" ht="15" customHeight="1" x14ac:dyDescent="0.2">
      <c r="A81" s="110" t="s">
        <v>99</v>
      </c>
      <c r="B81" s="121">
        <v>1214</v>
      </c>
      <c r="C81" s="121">
        <v>684</v>
      </c>
      <c r="D81" s="121">
        <v>530</v>
      </c>
      <c r="E81" s="121"/>
      <c r="F81" s="121">
        <v>291</v>
      </c>
      <c r="G81" s="121">
        <v>157</v>
      </c>
      <c r="H81" s="121">
        <v>134</v>
      </c>
      <c r="I81" s="121"/>
      <c r="J81" s="121">
        <v>272</v>
      </c>
      <c r="K81" s="121">
        <v>158</v>
      </c>
      <c r="L81" s="121">
        <v>114</v>
      </c>
      <c r="M81" s="121"/>
      <c r="N81" s="121">
        <v>196</v>
      </c>
      <c r="O81" s="121">
        <v>113</v>
      </c>
      <c r="P81" s="121">
        <v>83</v>
      </c>
      <c r="Q81" s="121"/>
      <c r="R81" s="121">
        <v>223</v>
      </c>
      <c r="S81" s="121">
        <v>129</v>
      </c>
      <c r="T81" s="121">
        <v>94</v>
      </c>
      <c r="U81" s="121"/>
      <c r="V81" s="121">
        <v>130</v>
      </c>
      <c r="W81" s="121">
        <v>70</v>
      </c>
      <c r="X81" s="121">
        <v>60</v>
      </c>
      <c r="Y81" s="121"/>
      <c r="Z81" s="121">
        <v>102</v>
      </c>
      <c r="AA81" s="121">
        <v>57</v>
      </c>
      <c r="AB81" s="121">
        <v>45</v>
      </c>
      <c r="AD81" s="110" t="s">
        <v>99</v>
      </c>
      <c r="AE81" s="105">
        <f t="shared" si="26"/>
        <v>29.458869206503273</v>
      </c>
      <c r="AF81" s="105">
        <f t="shared" si="27"/>
        <v>33.365853658536587</v>
      </c>
      <c r="AG81" s="105">
        <f t="shared" si="28"/>
        <v>25.591501690004829</v>
      </c>
      <c r="AH81" s="146"/>
      <c r="AI81" s="105">
        <f t="shared" si="42"/>
        <v>28.08880308880309</v>
      </c>
      <c r="AJ81" s="105">
        <f t="shared" si="43"/>
        <v>29.291044776119403</v>
      </c>
      <c r="AK81" s="105">
        <f t="shared" si="44"/>
        <v>26.8</v>
      </c>
      <c r="AL81" s="108"/>
      <c r="AM81" s="105">
        <f t="shared" si="45"/>
        <v>33.415233415233416</v>
      </c>
      <c r="AN81" s="105">
        <f t="shared" si="46"/>
        <v>37.799043062200951</v>
      </c>
      <c r="AO81" s="105">
        <f t="shared" si="47"/>
        <v>28.787878787878789</v>
      </c>
      <c r="AP81" s="108"/>
      <c r="AQ81" s="105">
        <f t="shared" si="48"/>
        <v>26.308724832214764</v>
      </c>
      <c r="AR81" s="105">
        <f t="shared" si="49"/>
        <v>30.294906166219839</v>
      </c>
      <c r="AS81" s="105">
        <f t="shared" si="50"/>
        <v>22.311827956989248</v>
      </c>
      <c r="AT81" s="108"/>
      <c r="AU81" s="105">
        <f t="shared" si="29"/>
        <v>38.648180242634318</v>
      </c>
      <c r="AV81" s="105">
        <f t="shared" si="30"/>
        <v>44.947735191637634</v>
      </c>
      <c r="AW81" s="105">
        <f t="shared" si="31"/>
        <v>32.41379310344827</v>
      </c>
      <c r="AX81" s="108"/>
      <c r="AY81" s="105">
        <f t="shared" si="32"/>
        <v>24.436090225563909</v>
      </c>
      <c r="AZ81" s="105">
        <f t="shared" si="33"/>
        <v>29.535864978902953</v>
      </c>
      <c r="BA81" s="105">
        <f t="shared" si="34"/>
        <v>20.33898305084746</v>
      </c>
      <c r="BB81" s="146"/>
      <c r="BC81" s="105">
        <v>0</v>
      </c>
      <c r="BD81" s="105">
        <v>0</v>
      </c>
      <c r="BE81" s="105">
        <v>0</v>
      </c>
    </row>
    <row r="82" spans="1:58" ht="15" customHeight="1" x14ac:dyDescent="0.2">
      <c r="A82" s="110" t="s">
        <v>100</v>
      </c>
      <c r="B82" s="121">
        <v>936</v>
      </c>
      <c r="C82" s="121">
        <v>496</v>
      </c>
      <c r="D82" s="121">
        <v>440</v>
      </c>
      <c r="E82" s="121"/>
      <c r="F82" s="121">
        <v>270</v>
      </c>
      <c r="G82" s="121">
        <v>136</v>
      </c>
      <c r="H82" s="121">
        <v>134</v>
      </c>
      <c r="I82" s="121"/>
      <c r="J82" s="121">
        <v>255</v>
      </c>
      <c r="K82" s="121">
        <v>143</v>
      </c>
      <c r="L82" s="121">
        <v>112</v>
      </c>
      <c r="M82" s="121"/>
      <c r="N82" s="121">
        <v>110</v>
      </c>
      <c r="O82" s="121">
        <v>44</v>
      </c>
      <c r="P82" s="121">
        <v>66</v>
      </c>
      <c r="Q82" s="121"/>
      <c r="R82" s="121">
        <v>101</v>
      </c>
      <c r="S82" s="121">
        <v>49</v>
      </c>
      <c r="T82" s="121">
        <v>52</v>
      </c>
      <c r="U82" s="121"/>
      <c r="V82" s="121">
        <v>89</v>
      </c>
      <c r="W82" s="121">
        <v>64</v>
      </c>
      <c r="X82" s="121">
        <v>25</v>
      </c>
      <c r="Y82" s="121"/>
      <c r="Z82" s="121">
        <v>111</v>
      </c>
      <c r="AA82" s="121">
        <v>60</v>
      </c>
      <c r="AB82" s="121">
        <v>51</v>
      </c>
      <c r="AD82" s="110" t="s">
        <v>100</v>
      </c>
      <c r="AE82" s="105">
        <f t="shared" si="26"/>
        <v>30.87071240105541</v>
      </c>
      <c r="AF82" s="105">
        <f t="shared" si="27"/>
        <v>32.739273927392738</v>
      </c>
      <c r="AG82" s="105">
        <f t="shared" si="28"/>
        <v>29.00461437046803</v>
      </c>
      <c r="AH82" s="146"/>
      <c r="AI82" s="105">
        <f t="shared" si="42"/>
        <v>32.490974729241877</v>
      </c>
      <c r="AJ82" s="105">
        <f t="shared" si="43"/>
        <v>32.4582338902148</v>
      </c>
      <c r="AK82" s="105">
        <f t="shared" si="44"/>
        <v>32.524271844660198</v>
      </c>
      <c r="AL82" s="108"/>
      <c r="AM82" s="105">
        <f t="shared" si="45"/>
        <v>37.390029325513197</v>
      </c>
      <c r="AN82" s="105">
        <f t="shared" si="46"/>
        <v>41.690962099125365</v>
      </c>
      <c r="AO82" s="105">
        <f t="shared" si="47"/>
        <v>33.038348082595867</v>
      </c>
      <c r="AP82" s="108"/>
      <c r="AQ82" s="105">
        <f t="shared" si="48"/>
        <v>22.540983606557376</v>
      </c>
      <c r="AR82" s="105">
        <f t="shared" si="49"/>
        <v>19.047619047619047</v>
      </c>
      <c r="AS82" s="105">
        <f t="shared" si="50"/>
        <v>25.680933852140075</v>
      </c>
      <c r="AT82" s="108"/>
      <c r="AU82" s="105">
        <f t="shared" si="29"/>
        <v>25.25</v>
      </c>
      <c r="AV82" s="105">
        <f t="shared" si="30"/>
        <v>24.019607843137255</v>
      </c>
      <c r="AW82" s="105">
        <f t="shared" si="31"/>
        <v>26.530612244897959</v>
      </c>
      <c r="AX82" s="108"/>
      <c r="AY82" s="105">
        <f t="shared" si="32"/>
        <v>25.28409090909091</v>
      </c>
      <c r="AZ82" s="105">
        <f t="shared" si="33"/>
        <v>34.782608695652172</v>
      </c>
      <c r="BA82" s="105">
        <f t="shared" si="34"/>
        <v>14.880952380952381</v>
      </c>
      <c r="BB82" s="146"/>
      <c r="BC82" s="105">
        <f t="shared" ref="BC82:BE87" si="51">+Z82/(Z82+Z36+Z129)*100</f>
        <v>39.784946236559136</v>
      </c>
      <c r="BD82" s="105">
        <f t="shared" si="51"/>
        <v>44.776119402985074</v>
      </c>
      <c r="BE82" s="105">
        <f t="shared" si="51"/>
        <v>35.172413793103445</v>
      </c>
    </row>
    <row r="83" spans="1:58" ht="15" customHeight="1" x14ac:dyDescent="0.2">
      <c r="A83" s="110" t="s">
        <v>101</v>
      </c>
      <c r="B83" s="121">
        <v>399</v>
      </c>
      <c r="C83" s="121">
        <v>213</v>
      </c>
      <c r="D83" s="121">
        <v>186</v>
      </c>
      <c r="E83" s="121"/>
      <c r="F83" s="121">
        <v>118</v>
      </c>
      <c r="G83" s="121">
        <v>61</v>
      </c>
      <c r="H83" s="121">
        <v>57</v>
      </c>
      <c r="I83" s="121"/>
      <c r="J83" s="121">
        <v>98</v>
      </c>
      <c r="K83" s="121">
        <v>59</v>
      </c>
      <c r="L83" s="121">
        <v>39</v>
      </c>
      <c r="M83" s="121"/>
      <c r="N83" s="121">
        <v>34</v>
      </c>
      <c r="O83" s="121">
        <v>18</v>
      </c>
      <c r="P83" s="121">
        <v>16</v>
      </c>
      <c r="Q83" s="121"/>
      <c r="R83" s="121">
        <v>76</v>
      </c>
      <c r="S83" s="121">
        <v>40</v>
      </c>
      <c r="T83" s="121">
        <v>36</v>
      </c>
      <c r="U83" s="121"/>
      <c r="V83" s="121">
        <v>41</v>
      </c>
      <c r="W83" s="121">
        <v>18</v>
      </c>
      <c r="X83" s="121">
        <v>23</v>
      </c>
      <c r="Y83" s="121"/>
      <c r="Z83" s="121">
        <v>32</v>
      </c>
      <c r="AA83" s="121">
        <v>17</v>
      </c>
      <c r="AB83" s="121">
        <v>15</v>
      </c>
      <c r="AD83" s="110" t="s">
        <v>101</v>
      </c>
      <c r="AE83" s="105">
        <f t="shared" si="26"/>
        <v>35.913591359135914</v>
      </c>
      <c r="AF83" s="105">
        <f t="shared" si="27"/>
        <v>38.103756708407872</v>
      </c>
      <c r="AG83" s="105">
        <f t="shared" si="28"/>
        <v>33.695652173913047</v>
      </c>
      <c r="AH83" s="146"/>
      <c r="AI83" s="105">
        <f t="shared" si="42"/>
        <v>38.311688311688314</v>
      </c>
      <c r="AJ83" s="105">
        <f t="shared" si="43"/>
        <v>37.888198757763973</v>
      </c>
      <c r="AK83" s="105">
        <f t="shared" si="44"/>
        <v>38.775510204081634</v>
      </c>
      <c r="AL83" s="108"/>
      <c r="AM83" s="105">
        <f t="shared" si="45"/>
        <v>41.702127659574465</v>
      </c>
      <c r="AN83" s="105">
        <f t="shared" si="46"/>
        <v>47.967479674796749</v>
      </c>
      <c r="AO83" s="105">
        <f t="shared" si="47"/>
        <v>34.821428571428569</v>
      </c>
      <c r="AP83" s="108"/>
      <c r="AQ83" s="105">
        <f t="shared" si="48"/>
        <v>23.776223776223777</v>
      </c>
      <c r="AR83" s="105">
        <f t="shared" si="49"/>
        <v>26.865671641791046</v>
      </c>
      <c r="AS83" s="105">
        <f t="shared" si="50"/>
        <v>21.052631578947366</v>
      </c>
      <c r="AT83" s="108"/>
      <c r="AU83" s="105">
        <f t="shared" si="29"/>
        <v>42.458100558659218</v>
      </c>
      <c r="AV83" s="105">
        <f t="shared" si="30"/>
        <v>47.058823529411761</v>
      </c>
      <c r="AW83" s="105">
        <f t="shared" si="31"/>
        <v>38.297872340425535</v>
      </c>
      <c r="AX83" s="108"/>
      <c r="AY83" s="105">
        <f t="shared" si="32"/>
        <v>26.973684210526315</v>
      </c>
      <c r="AZ83" s="105">
        <f t="shared" si="33"/>
        <v>22.5</v>
      </c>
      <c r="BA83" s="105">
        <f t="shared" si="34"/>
        <v>31.944444444444443</v>
      </c>
      <c r="BB83" s="146"/>
      <c r="BC83" s="105">
        <f t="shared" si="51"/>
        <v>34.042553191489361</v>
      </c>
      <c r="BD83" s="105">
        <f t="shared" si="51"/>
        <v>39.534883720930232</v>
      </c>
      <c r="BE83" s="105">
        <f t="shared" si="51"/>
        <v>29.411764705882355</v>
      </c>
    </row>
    <row r="84" spans="1:58" ht="15" customHeight="1" x14ac:dyDescent="0.2">
      <c r="A84" s="110" t="s">
        <v>102</v>
      </c>
      <c r="B84" s="121">
        <v>359</v>
      </c>
      <c r="C84" s="121">
        <v>192</v>
      </c>
      <c r="D84" s="121">
        <v>167</v>
      </c>
      <c r="E84" s="121"/>
      <c r="F84" s="121">
        <v>82</v>
      </c>
      <c r="G84" s="121">
        <v>47</v>
      </c>
      <c r="H84" s="121">
        <v>35</v>
      </c>
      <c r="I84" s="121"/>
      <c r="J84" s="121">
        <v>76</v>
      </c>
      <c r="K84" s="121">
        <v>38</v>
      </c>
      <c r="L84" s="121">
        <v>38</v>
      </c>
      <c r="M84" s="121"/>
      <c r="N84" s="121">
        <v>76</v>
      </c>
      <c r="O84" s="121">
        <v>40</v>
      </c>
      <c r="P84" s="121">
        <v>36</v>
      </c>
      <c r="Q84" s="121"/>
      <c r="R84" s="121">
        <v>77</v>
      </c>
      <c r="S84" s="121">
        <v>43</v>
      </c>
      <c r="T84" s="121">
        <v>34</v>
      </c>
      <c r="U84" s="121"/>
      <c r="V84" s="121">
        <v>41</v>
      </c>
      <c r="W84" s="121">
        <v>22</v>
      </c>
      <c r="X84" s="121">
        <v>19</v>
      </c>
      <c r="Y84" s="121"/>
      <c r="Z84" s="121">
        <v>7</v>
      </c>
      <c r="AA84" s="121">
        <v>2</v>
      </c>
      <c r="AB84" s="121">
        <v>5</v>
      </c>
      <c r="AD84" s="110" t="s">
        <v>102</v>
      </c>
      <c r="AE84" s="105">
        <f t="shared" si="26"/>
        <v>29.644921552436003</v>
      </c>
      <c r="AF84" s="105">
        <f t="shared" si="27"/>
        <v>31.735537190082646</v>
      </c>
      <c r="AG84" s="105">
        <f t="shared" si="28"/>
        <v>27.557755775577558</v>
      </c>
      <c r="AH84" s="146"/>
      <c r="AI84" s="105">
        <f t="shared" si="42"/>
        <v>25.949367088607595</v>
      </c>
      <c r="AJ84" s="105">
        <f t="shared" si="43"/>
        <v>28.484848484848484</v>
      </c>
      <c r="AK84" s="105">
        <f t="shared" si="44"/>
        <v>23.178807947019866</v>
      </c>
      <c r="AL84" s="108"/>
      <c r="AM84" s="105">
        <f t="shared" si="45"/>
        <v>32.340425531914896</v>
      </c>
      <c r="AN84" s="105">
        <f t="shared" si="46"/>
        <v>31.147540983606557</v>
      </c>
      <c r="AO84" s="105">
        <f t="shared" si="47"/>
        <v>33.628318584070797</v>
      </c>
      <c r="AP84" s="108"/>
      <c r="AQ84" s="105">
        <f t="shared" si="48"/>
        <v>35.023041474654377</v>
      </c>
      <c r="AR84" s="105">
        <f t="shared" si="49"/>
        <v>36.697247706422019</v>
      </c>
      <c r="AS84" s="105">
        <f t="shared" si="50"/>
        <v>33.333333333333329</v>
      </c>
      <c r="AT84" s="108"/>
      <c r="AU84" s="105">
        <f t="shared" si="29"/>
        <v>40.74074074074074</v>
      </c>
      <c r="AV84" s="105">
        <f t="shared" si="30"/>
        <v>44.329896907216494</v>
      </c>
      <c r="AW84" s="105">
        <f t="shared" si="31"/>
        <v>36.95652173913043</v>
      </c>
      <c r="AX84" s="108"/>
      <c r="AY84" s="105">
        <f t="shared" si="32"/>
        <v>28.27586206896552</v>
      </c>
      <c r="AZ84" s="105">
        <f t="shared" si="33"/>
        <v>34.920634920634917</v>
      </c>
      <c r="BA84" s="105">
        <f t="shared" si="34"/>
        <v>23.170731707317074</v>
      </c>
      <c r="BB84" s="146"/>
      <c r="BC84" s="105">
        <f t="shared" si="51"/>
        <v>6.4220183486238538</v>
      </c>
      <c r="BD84" s="105">
        <f t="shared" si="51"/>
        <v>4.0816326530612246</v>
      </c>
      <c r="BE84" s="105">
        <f t="shared" si="51"/>
        <v>8.3333333333333321</v>
      </c>
    </row>
    <row r="85" spans="1:58" ht="15" customHeight="1" x14ac:dyDescent="0.2">
      <c r="A85" s="110" t="s">
        <v>103</v>
      </c>
      <c r="B85" s="121">
        <v>1234</v>
      </c>
      <c r="C85" s="121">
        <v>571</v>
      </c>
      <c r="D85" s="121">
        <v>663</v>
      </c>
      <c r="E85" s="121"/>
      <c r="F85" s="121">
        <v>246</v>
      </c>
      <c r="G85" s="121">
        <v>111</v>
      </c>
      <c r="H85" s="121">
        <v>135</v>
      </c>
      <c r="I85" s="121"/>
      <c r="J85" s="121">
        <v>303</v>
      </c>
      <c r="K85" s="121">
        <v>150</v>
      </c>
      <c r="L85" s="121">
        <v>153</v>
      </c>
      <c r="M85" s="121"/>
      <c r="N85" s="121">
        <v>223</v>
      </c>
      <c r="O85" s="121">
        <v>104</v>
      </c>
      <c r="P85" s="121">
        <v>119</v>
      </c>
      <c r="Q85" s="121"/>
      <c r="R85" s="121">
        <v>214</v>
      </c>
      <c r="S85" s="121">
        <v>87</v>
      </c>
      <c r="T85" s="121">
        <v>127</v>
      </c>
      <c r="U85" s="121"/>
      <c r="V85" s="121">
        <v>155</v>
      </c>
      <c r="W85" s="121">
        <v>73</v>
      </c>
      <c r="X85" s="121">
        <v>82</v>
      </c>
      <c r="Y85" s="121"/>
      <c r="Z85" s="121">
        <v>93</v>
      </c>
      <c r="AA85" s="121">
        <v>46</v>
      </c>
      <c r="AB85" s="121">
        <v>47</v>
      </c>
      <c r="AD85" s="110" t="s">
        <v>103</v>
      </c>
      <c r="AE85" s="105">
        <f t="shared" si="26"/>
        <v>24.94945410432673</v>
      </c>
      <c r="AF85" s="105">
        <f t="shared" si="27"/>
        <v>24.527491408934708</v>
      </c>
      <c r="AG85" s="105">
        <f t="shared" si="28"/>
        <v>25.324675324675322</v>
      </c>
      <c r="AH85" s="146"/>
      <c r="AI85" s="105">
        <f t="shared" si="42"/>
        <v>21.484716157205241</v>
      </c>
      <c r="AJ85" s="105">
        <f t="shared" si="43"/>
        <v>19.104991394148023</v>
      </c>
      <c r="AK85" s="105">
        <f t="shared" si="44"/>
        <v>23.936170212765958</v>
      </c>
      <c r="AL85" s="108"/>
      <c r="AM85" s="105">
        <f t="shared" si="45"/>
        <v>29.61876832844575</v>
      </c>
      <c r="AN85" s="105">
        <f t="shared" si="46"/>
        <v>30.864197530864196</v>
      </c>
      <c r="AO85" s="105">
        <f t="shared" si="47"/>
        <v>28.491620111731841</v>
      </c>
      <c r="AP85" s="108"/>
      <c r="AQ85" s="105">
        <f t="shared" si="48"/>
        <v>25.602755453501725</v>
      </c>
      <c r="AR85" s="105">
        <f t="shared" si="49"/>
        <v>26.395939086294419</v>
      </c>
      <c r="AS85" s="105">
        <f t="shared" si="50"/>
        <v>24.947589098532493</v>
      </c>
      <c r="AT85" s="108"/>
      <c r="AU85" s="105">
        <f t="shared" si="29"/>
        <v>26.354679802955665</v>
      </c>
      <c r="AV85" s="105">
        <f t="shared" si="30"/>
        <v>23.324396782841823</v>
      </c>
      <c r="AW85" s="105">
        <f t="shared" si="31"/>
        <v>28.929384965831435</v>
      </c>
      <c r="AX85" s="108"/>
      <c r="AY85" s="105">
        <f t="shared" si="32"/>
        <v>26.541095890410958</v>
      </c>
      <c r="AZ85" s="105">
        <f t="shared" si="33"/>
        <v>26.937269372693727</v>
      </c>
      <c r="BA85" s="105">
        <f t="shared" si="34"/>
        <v>26.198083067092654</v>
      </c>
      <c r="BB85" s="146"/>
      <c r="BC85" s="105">
        <f t="shared" si="51"/>
        <v>18.199608610567513</v>
      </c>
      <c r="BD85" s="105">
        <f t="shared" si="51"/>
        <v>20.627802690582961</v>
      </c>
      <c r="BE85" s="105">
        <f t="shared" si="51"/>
        <v>16.319444444444446</v>
      </c>
    </row>
    <row r="86" spans="1:58" ht="15" customHeight="1" x14ac:dyDescent="0.2">
      <c r="A86" s="110" t="s">
        <v>104</v>
      </c>
      <c r="B86" s="121">
        <v>1132</v>
      </c>
      <c r="C86" s="121">
        <v>623</v>
      </c>
      <c r="D86" s="121">
        <v>509</v>
      </c>
      <c r="E86" s="121"/>
      <c r="F86" s="121">
        <v>228</v>
      </c>
      <c r="G86" s="121">
        <v>135</v>
      </c>
      <c r="H86" s="121">
        <v>93</v>
      </c>
      <c r="I86" s="121"/>
      <c r="J86" s="121">
        <v>259</v>
      </c>
      <c r="K86" s="121">
        <v>119</v>
      </c>
      <c r="L86" s="121">
        <v>140</v>
      </c>
      <c r="M86" s="121"/>
      <c r="N86" s="121">
        <v>175</v>
      </c>
      <c r="O86" s="121">
        <v>95</v>
      </c>
      <c r="P86" s="121">
        <v>80</v>
      </c>
      <c r="Q86" s="121"/>
      <c r="R86" s="121">
        <v>246</v>
      </c>
      <c r="S86" s="121">
        <v>131</v>
      </c>
      <c r="T86" s="121">
        <v>115</v>
      </c>
      <c r="U86" s="121"/>
      <c r="V86" s="121">
        <v>128</v>
      </c>
      <c r="W86" s="121">
        <v>80</v>
      </c>
      <c r="X86" s="121">
        <v>48</v>
      </c>
      <c r="Y86" s="121"/>
      <c r="Z86" s="121">
        <v>96</v>
      </c>
      <c r="AA86" s="121">
        <v>63</v>
      </c>
      <c r="AB86" s="121">
        <v>33</v>
      </c>
      <c r="AD86" s="110" t="s">
        <v>104</v>
      </c>
      <c r="AE86" s="105">
        <f t="shared" si="26"/>
        <v>34.702636419374613</v>
      </c>
      <c r="AF86" s="105">
        <f t="shared" si="27"/>
        <v>37.238493723849366</v>
      </c>
      <c r="AG86" s="105">
        <f t="shared" si="28"/>
        <v>32.032724984266835</v>
      </c>
      <c r="AH86" s="146"/>
      <c r="AI86" s="105">
        <f t="shared" si="42"/>
        <v>27.906976744186046</v>
      </c>
      <c r="AJ86" s="105">
        <f t="shared" si="43"/>
        <v>30.681818181818183</v>
      </c>
      <c r="AK86" s="105">
        <f t="shared" si="44"/>
        <v>24.668435013262599</v>
      </c>
      <c r="AL86" s="108"/>
      <c r="AM86" s="105">
        <f t="shared" si="45"/>
        <v>38.714499252615845</v>
      </c>
      <c r="AN86" s="105">
        <f t="shared" si="46"/>
        <v>35</v>
      </c>
      <c r="AO86" s="105">
        <f t="shared" si="47"/>
        <v>42.553191489361701</v>
      </c>
      <c r="AP86" s="108"/>
      <c r="AQ86" s="105">
        <f t="shared" si="48"/>
        <v>32.710280373831772</v>
      </c>
      <c r="AR86" s="105">
        <f t="shared" si="49"/>
        <v>36.25954198473282</v>
      </c>
      <c r="AS86" s="105">
        <f t="shared" si="50"/>
        <v>29.304029304029307</v>
      </c>
      <c r="AT86" s="108"/>
      <c r="AU86" s="105">
        <f t="shared" si="29"/>
        <v>49.298597194388776</v>
      </c>
      <c r="AV86" s="105">
        <f t="shared" si="30"/>
        <v>51.574803149606296</v>
      </c>
      <c r="AW86" s="105">
        <f t="shared" si="31"/>
        <v>46.938775510204081</v>
      </c>
      <c r="AX86" s="108"/>
      <c r="AY86" s="105">
        <f t="shared" si="32"/>
        <v>32</v>
      </c>
      <c r="AZ86" s="105">
        <f t="shared" si="33"/>
        <v>40.816326530612244</v>
      </c>
      <c r="BA86" s="105">
        <f t="shared" si="34"/>
        <v>23.52941176470588</v>
      </c>
      <c r="BB86" s="146"/>
      <c r="BC86" s="105">
        <f t="shared" si="51"/>
        <v>28.07017543859649</v>
      </c>
      <c r="BD86" s="105">
        <f t="shared" si="51"/>
        <v>34.806629834254146</v>
      </c>
      <c r="BE86" s="105">
        <f t="shared" si="51"/>
        <v>20.496894409937887</v>
      </c>
    </row>
    <row r="87" spans="1:58" ht="15" customHeight="1" thickBot="1" x14ac:dyDescent="0.25">
      <c r="A87" s="125" t="s">
        <v>105</v>
      </c>
      <c r="B87" s="123">
        <v>111</v>
      </c>
      <c r="C87" s="123">
        <v>49</v>
      </c>
      <c r="D87" s="123">
        <v>62</v>
      </c>
      <c r="E87" s="123"/>
      <c r="F87" s="123">
        <v>33</v>
      </c>
      <c r="G87" s="123">
        <v>14</v>
      </c>
      <c r="H87" s="123">
        <v>19</v>
      </c>
      <c r="I87" s="123"/>
      <c r="J87" s="123">
        <v>21</v>
      </c>
      <c r="K87" s="123">
        <v>11</v>
      </c>
      <c r="L87" s="123">
        <v>10</v>
      </c>
      <c r="M87" s="123"/>
      <c r="N87" s="123">
        <v>10</v>
      </c>
      <c r="O87" s="123">
        <v>3</v>
      </c>
      <c r="P87" s="123">
        <v>7</v>
      </c>
      <c r="Q87" s="123"/>
      <c r="R87" s="123">
        <v>5</v>
      </c>
      <c r="S87" s="123">
        <v>2</v>
      </c>
      <c r="T87" s="123">
        <v>3</v>
      </c>
      <c r="U87" s="123"/>
      <c r="V87" s="123">
        <v>3</v>
      </c>
      <c r="W87" s="123">
        <v>1</v>
      </c>
      <c r="X87" s="123">
        <v>2</v>
      </c>
      <c r="Y87" s="123"/>
      <c r="Z87" s="123">
        <v>39</v>
      </c>
      <c r="AA87" s="123">
        <v>18</v>
      </c>
      <c r="AB87" s="123">
        <v>21</v>
      </c>
      <c r="AD87" s="125" t="s">
        <v>105</v>
      </c>
      <c r="AE87" s="107">
        <f t="shared" si="26"/>
        <v>15.971223021582734</v>
      </c>
      <c r="AF87" s="107">
        <f t="shared" si="27"/>
        <v>15.857605177993527</v>
      </c>
      <c r="AG87" s="107">
        <f t="shared" si="28"/>
        <v>16.062176165803109</v>
      </c>
      <c r="AH87" s="159"/>
      <c r="AI87" s="107">
        <f t="shared" si="42"/>
        <v>14.102564102564102</v>
      </c>
      <c r="AJ87" s="107">
        <f t="shared" si="43"/>
        <v>14.583333333333334</v>
      </c>
      <c r="AK87" s="107">
        <f t="shared" si="44"/>
        <v>13.768115942028986</v>
      </c>
      <c r="AL87" s="103"/>
      <c r="AM87" s="107">
        <f t="shared" si="45"/>
        <v>12.804878048780488</v>
      </c>
      <c r="AN87" s="107">
        <f t="shared" si="46"/>
        <v>14.102564102564102</v>
      </c>
      <c r="AO87" s="107">
        <f t="shared" si="47"/>
        <v>11.627906976744185</v>
      </c>
      <c r="AP87" s="103"/>
      <c r="AQ87" s="107">
        <f t="shared" si="48"/>
        <v>11.235955056179774</v>
      </c>
      <c r="AR87" s="107">
        <f t="shared" si="49"/>
        <v>8.5714285714285712</v>
      </c>
      <c r="AS87" s="107">
        <f t="shared" si="50"/>
        <v>12.962962962962962</v>
      </c>
      <c r="AT87" s="103"/>
      <c r="AU87" s="107">
        <f t="shared" si="29"/>
        <v>6.0975609756097562</v>
      </c>
      <c r="AV87" s="107">
        <f t="shared" si="30"/>
        <v>4.2553191489361701</v>
      </c>
      <c r="AW87" s="107">
        <f t="shared" si="31"/>
        <v>8.5714285714285712</v>
      </c>
      <c r="AX87" s="103"/>
      <c r="AY87" s="107">
        <f t="shared" si="32"/>
        <v>6.9767441860465116</v>
      </c>
      <c r="AZ87" s="107">
        <f t="shared" si="33"/>
        <v>5</v>
      </c>
      <c r="BA87" s="107">
        <f t="shared" si="34"/>
        <v>8.695652173913043</v>
      </c>
      <c r="BB87" s="159"/>
      <c r="BC87" s="107">
        <f t="shared" si="51"/>
        <v>46.987951807228917</v>
      </c>
      <c r="BD87" s="107">
        <f t="shared" si="51"/>
        <v>54.54545454545454</v>
      </c>
      <c r="BE87" s="107">
        <f t="shared" si="51"/>
        <v>42</v>
      </c>
    </row>
    <row r="88" spans="1:58" ht="15" customHeight="1" x14ac:dyDescent="0.2">
      <c r="A88" s="303" t="s">
        <v>260</v>
      </c>
      <c r="B88" s="303"/>
      <c r="C88" s="303"/>
      <c r="D88" s="303"/>
      <c r="E88" s="303"/>
      <c r="F88" s="303"/>
      <c r="G88" s="303"/>
      <c r="H88" s="303"/>
      <c r="I88" s="303"/>
      <c r="J88" s="303"/>
      <c r="K88" s="303"/>
      <c r="L88" s="303"/>
      <c r="M88" s="303"/>
      <c r="N88" s="303"/>
      <c r="O88" s="303"/>
      <c r="P88" s="303"/>
      <c r="Q88" s="303"/>
      <c r="R88" s="303"/>
      <c r="S88" s="303"/>
      <c r="T88" s="303"/>
      <c r="U88" s="303"/>
      <c r="V88" s="303"/>
      <c r="W88" s="303"/>
      <c r="X88" s="303"/>
      <c r="Y88" s="303"/>
      <c r="Z88" s="303"/>
      <c r="AA88" s="303"/>
      <c r="AB88" s="303"/>
      <c r="AD88" s="303" t="s">
        <v>260</v>
      </c>
      <c r="AE88" s="303"/>
      <c r="AF88" s="303"/>
      <c r="AG88" s="303"/>
      <c r="AH88" s="303"/>
      <c r="AI88" s="303"/>
      <c r="AJ88" s="303"/>
      <c r="AK88" s="303"/>
      <c r="AL88" s="303"/>
      <c r="AM88" s="303"/>
      <c r="AN88" s="303"/>
      <c r="AO88" s="303"/>
      <c r="AP88" s="303"/>
      <c r="AQ88" s="303"/>
      <c r="AR88" s="303"/>
      <c r="AS88" s="303"/>
      <c r="AT88" s="303"/>
      <c r="AU88" s="303"/>
      <c r="AV88" s="303"/>
      <c r="AW88" s="303"/>
      <c r="AX88" s="303"/>
      <c r="AY88" s="303"/>
      <c r="AZ88" s="303"/>
      <c r="BA88" s="303"/>
      <c r="BB88" s="303"/>
      <c r="BC88" s="303"/>
      <c r="BD88" s="303"/>
      <c r="BE88" s="303"/>
    </row>
    <row r="89" spans="1:58" ht="15" customHeight="1" x14ac:dyDescent="0.2">
      <c r="A89" s="304" t="s">
        <v>243</v>
      </c>
      <c r="B89" s="304"/>
      <c r="C89" s="304"/>
      <c r="D89" s="304"/>
      <c r="E89" s="304"/>
      <c r="F89" s="304"/>
      <c r="G89" s="304"/>
      <c r="H89" s="304"/>
      <c r="I89" s="304"/>
      <c r="J89" s="304"/>
      <c r="K89" s="304"/>
      <c r="L89" s="304"/>
      <c r="M89" s="304"/>
      <c r="N89" s="304"/>
      <c r="O89" s="304"/>
      <c r="P89" s="304"/>
      <c r="Q89" s="304"/>
      <c r="R89" s="304"/>
      <c r="S89" s="304"/>
      <c r="T89" s="304"/>
      <c r="U89" s="304"/>
      <c r="V89" s="304"/>
      <c r="W89" s="304"/>
      <c r="X89" s="304"/>
      <c r="Y89" s="304"/>
      <c r="Z89" s="304"/>
      <c r="AA89" s="304"/>
      <c r="AB89" s="304"/>
      <c r="AD89" s="304" t="s">
        <v>243</v>
      </c>
      <c r="AE89" s="304"/>
      <c r="AF89" s="304"/>
      <c r="AG89" s="304"/>
      <c r="AH89" s="304"/>
      <c r="AI89" s="304"/>
      <c r="AJ89" s="304"/>
      <c r="AK89" s="304"/>
      <c r="AL89" s="304"/>
      <c r="AM89" s="304"/>
      <c r="AN89" s="304"/>
      <c r="AO89" s="304"/>
      <c r="AP89" s="304"/>
      <c r="AQ89" s="304"/>
      <c r="AR89" s="304"/>
      <c r="AS89" s="304"/>
      <c r="AT89" s="304"/>
      <c r="AU89" s="304"/>
      <c r="AV89" s="304"/>
      <c r="AW89" s="304"/>
      <c r="AX89" s="304"/>
      <c r="AY89" s="304"/>
      <c r="AZ89" s="304"/>
      <c r="BA89" s="304"/>
      <c r="BB89" s="304"/>
      <c r="BC89" s="304"/>
      <c r="BD89" s="304"/>
      <c r="BE89" s="304"/>
    </row>
    <row r="96" spans="1:58" ht="15" customHeight="1" x14ac:dyDescent="0.2">
      <c r="A96" s="311" t="s">
        <v>156</v>
      </c>
      <c r="B96" s="311"/>
      <c r="C96" s="311"/>
      <c r="D96" s="311"/>
      <c r="E96" s="311"/>
      <c r="F96" s="311"/>
      <c r="G96" s="311"/>
      <c r="H96" s="311"/>
      <c r="I96" s="311"/>
      <c r="J96" s="311"/>
      <c r="K96" s="311"/>
      <c r="L96" s="311"/>
      <c r="M96" s="311"/>
      <c r="N96" s="311"/>
      <c r="O96" s="311"/>
      <c r="P96" s="311"/>
      <c r="Q96" s="311"/>
      <c r="R96" s="311"/>
      <c r="S96" s="311"/>
      <c r="T96" s="311"/>
      <c r="U96" s="311"/>
      <c r="V96" s="311"/>
      <c r="W96" s="311"/>
      <c r="X96" s="311"/>
      <c r="Y96" s="311"/>
      <c r="Z96" s="311"/>
      <c r="AA96" s="311"/>
      <c r="AB96" s="311"/>
      <c r="AD96" s="311" t="s">
        <v>157</v>
      </c>
      <c r="AE96" s="311"/>
      <c r="AF96" s="311"/>
      <c r="AG96" s="311"/>
      <c r="AH96" s="311"/>
      <c r="AI96" s="311"/>
      <c r="AJ96" s="311"/>
      <c r="AK96" s="311"/>
      <c r="AL96" s="311"/>
      <c r="AM96" s="311"/>
      <c r="AN96" s="311"/>
      <c r="AO96" s="311"/>
      <c r="AP96" s="311"/>
      <c r="AQ96" s="311"/>
      <c r="AR96" s="311"/>
      <c r="AS96" s="311"/>
      <c r="AT96" s="311"/>
      <c r="AU96" s="311"/>
      <c r="AV96" s="311"/>
      <c r="AW96" s="311"/>
      <c r="AX96" s="311"/>
      <c r="AY96" s="311"/>
      <c r="AZ96" s="311"/>
      <c r="BA96" s="311"/>
      <c r="BB96" s="311"/>
      <c r="BC96" s="311"/>
      <c r="BD96" s="311"/>
      <c r="BE96" s="311"/>
      <c r="BF96" s="104"/>
    </row>
    <row r="97" spans="1:58" ht="15" customHeight="1" x14ac:dyDescent="0.2">
      <c r="A97" s="312" t="s">
        <v>351</v>
      </c>
      <c r="B97" s="312"/>
      <c r="C97" s="312"/>
      <c r="D97" s="312"/>
      <c r="E97" s="312"/>
      <c r="F97" s="312"/>
      <c r="G97" s="312"/>
      <c r="H97" s="312"/>
      <c r="I97" s="312"/>
      <c r="J97" s="312"/>
      <c r="K97" s="312"/>
      <c r="L97" s="312"/>
      <c r="M97" s="312"/>
      <c r="N97" s="312"/>
      <c r="O97" s="312"/>
      <c r="P97" s="312"/>
      <c r="Q97" s="312"/>
      <c r="R97" s="312"/>
      <c r="S97" s="312"/>
      <c r="T97" s="312"/>
      <c r="U97" s="312"/>
      <c r="V97" s="312"/>
      <c r="W97" s="312"/>
      <c r="X97" s="312"/>
      <c r="Y97" s="312"/>
      <c r="Z97" s="312"/>
      <c r="AA97" s="312"/>
      <c r="AB97" s="312"/>
      <c r="AD97" s="312" t="s">
        <v>352</v>
      </c>
      <c r="AE97" s="312"/>
      <c r="AF97" s="312"/>
      <c r="AG97" s="312"/>
      <c r="AH97" s="312"/>
      <c r="AI97" s="312"/>
      <c r="AJ97" s="312"/>
      <c r="AK97" s="312"/>
      <c r="AL97" s="312"/>
      <c r="AM97" s="312"/>
      <c r="AN97" s="312"/>
      <c r="AO97" s="312"/>
      <c r="AP97" s="312"/>
      <c r="AQ97" s="312"/>
      <c r="AR97" s="312"/>
      <c r="AS97" s="312"/>
      <c r="AT97" s="312"/>
      <c r="AU97" s="312"/>
      <c r="AV97" s="312"/>
      <c r="AW97" s="312"/>
      <c r="AX97" s="312"/>
      <c r="AY97" s="312"/>
      <c r="AZ97" s="312"/>
      <c r="BA97" s="312"/>
      <c r="BB97" s="312"/>
      <c r="BC97" s="312"/>
      <c r="BD97" s="312"/>
      <c r="BE97" s="312"/>
      <c r="BF97" s="104"/>
    </row>
    <row r="98" spans="1:58" ht="15" customHeight="1" x14ac:dyDescent="0.2">
      <c r="A98" s="307" t="s">
        <v>257</v>
      </c>
      <c r="B98" s="307"/>
      <c r="C98" s="307"/>
      <c r="D98" s="307"/>
      <c r="E98" s="307"/>
      <c r="F98" s="307"/>
      <c r="G98" s="307"/>
      <c r="H98" s="307"/>
      <c r="I98" s="307"/>
      <c r="J98" s="307"/>
      <c r="K98" s="307"/>
      <c r="L98" s="307"/>
      <c r="M98" s="307"/>
      <c r="N98" s="307"/>
      <c r="O98" s="307"/>
      <c r="P98" s="307"/>
      <c r="Q98" s="307"/>
      <c r="R98" s="307"/>
      <c r="S98" s="307"/>
      <c r="T98" s="307"/>
      <c r="U98" s="307"/>
      <c r="V98" s="307"/>
      <c r="W98" s="307"/>
      <c r="X98" s="307"/>
      <c r="Y98" s="307"/>
      <c r="Z98" s="307"/>
      <c r="AA98" s="307"/>
      <c r="AB98" s="307"/>
      <c r="AD98" s="307" t="s">
        <v>257</v>
      </c>
      <c r="AE98" s="307"/>
      <c r="AF98" s="307"/>
      <c r="AG98" s="307"/>
      <c r="AH98" s="307"/>
      <c r="AI98" s="307"/>
      <c r="AJ98" s="307"/>
      <c r="AK98" s="307"/>
      <c r="AL98" s="307"/>
      <c r="AM98" s="307"/>
      <c r="AN98" s="307"/>
      <c r="AO98" s="307"/>
      <c r="AP98" s="307"/>
      <c r="AQ98" s="307"/>
      <c r="AR98" s="307"/>
      <c r="AS98" s="307"/>
      <c r="AT98" s="307"/>
      <c r="AU98" s="307"/>
      <c r="AV98" s="307"/>
      <c r="AW98" s="307"/>
      <c r="AX98" s="307"/>
      <c r="AY98" s="307"/>
      <c r="AZ98" s="307"/>
      <c r="BA98" s="307"/>
      <c r="BB98" s="307"/>
      <c r="BC98" s="307"/>
      <c r="BD98" s="307"/>
      <c r="BE98" s="307"/>
      <c r="BF98" s="104"/>
    </row>
    <row r="99" spans="1:58" ht="15" customHeight="1" x14ac:dyDescent="0.2">
      <c r="A99" s="307" t="s">
        <v>268</v>
      </c>
      <c r="B99" s="307"/>
      <c r="C99" s="307"/>
      <c r="D99" s="307"/>
      <c r="E99" s="307"/>
      <c r="F99" s="307"/>
      <c r="G99" s="307"/>
      <c r="H99" s="307"/>
      <c r="I99" s="307"/>
      <c r="J99" s="307"/>
      <c r="K99" s="307"/>
      <c r="L99" s="307"/>
      <c r="M99" s="307"/>
      <c r="N99" s="307"/>
      <c r="O99" s="307"/>
      <c r="P99" s="307"/>
      <c r="Q99" s="307"/>
      <c r="R99" s="307"/>
      <c r="S99" s="307"/>
      <c r="T99" s="307"/>
      <c r="U99" s="307"/>
      <c r="V99" s="307"/>
      <c r="W99" s="307"/>
      <c r="X99" s="307"/>
      <c r="Y99" s="307"/>
      <c r="Z99" s="307"/>
      <c r="AA99" s="307"/>
      <c r="AB99" s="307"/>
      <c r="AD99" s="307" t="s">
        <v>268</v>
      </c>
      <c r="AE99" s="307"/>
      <c r="AF99" s="307"/>
      <c r="AG99" s="307"/>
      <c r="AH99" s="307"/>
      <c r="AI99" s="307"/>
      <c r="AJ99" s="307"/>
      <c r="AK99" s="307"/>
      <c r="AL99" s="307"/>
      <c r="AM99" s="307"/>
      <c r="AN99" s="307"/>
      <c r="AO99" s="307"/>
      <c r="AP99" s="307"/>
      <c r="AQ99" s="307"/>
      <c r="AR99" s="307"/>
      <c r="AS99" s="307"/>
      <c r="AT99" s="307"/>
      <c r="AU99" s="307"/>
      <c r="AV99" s="307"/>
      <c r="AW99" s="307"/>
      <c r="AX99" s="307"/>
      <c r="AY99" s="307"/>
      <c r="AZ99" s="307"/>
      <c r="BA99" s="307"/>
      <c r="BB99" s="307"/>
      <c r="BC99" s="307"/>
      <c r="BD99" s="307"/>
      <c r="BE99" s="307"/>
      <c r="BF99" s="104"/>
    </row>
    <row r="100" spans="1:58" ht="15" customHeight="1" x14ac:dyDescent="0.2">
      <c r="A100" s="307" t="s">
        <v>250</v>
      </c>
      <c r="B100" s="307"/>
      <c r="C100" s="307"/>
      <c r="D100" s="307"/>
      <c r="E100" s="307"/>
      <c r="F100" s="307"/>
      <c r="G100" s="307"/>
      <c r="H100" s="307"/>
      <c r="I100" s="307"/>
      <c r="J100" s="307"/>
      <c r="K100" s="307"/>
      <c r="L100" s="307"/>
      <c r="M100" s="307"/>
      <c r="N100" s="307"/>
      <c r="O100" s="307"/>
      <c r="P100" s="307"/>
      <c r="Q100" s="307"/>
      <c r="R100" s="307"/>
      <c r="S100" s="307"/>
      <c r="T100" s="307"/>
      <c r="U100" s="307"/>
      <c r="V100" s="307"/>
      <c r="W100" s="307"/>
      <c r="X100" s="307"/>
      <c r="Y100" s="307"/>
      <c r="Z100" s="307"/>
      <c r="AA100" s="307"/>
      <c r="AB100" s="307"/>
      <c r="AD100" s="307" t="s">
        <v>250</v>
      </c>
      <c r="AE100" s="307"/>
      <c r="AF100" s="307"/>
      <c r="AG100" s="307"/>
      <c r="AH100" s="307"/>
      <c r="AI100" s="307"/>
      <c r="AJ100" s="307"/>
      <c r="AK100" s="307"/>
      <c r="AL100" s="307"/>
      <c r="AM100" s="307"/>
      <c r="AN100" s="307"/>
      <c r="AO100" s="307"/>
      <c r="AP100" s="307"/>
      <c r="AQ100" s="307"/>
      <c r="AR100" s="307"/>
      <c r="AS100" s="307"/>
      <c r="AT100" s="307"/>
      <c r="AU100" s="307"/>
      <c r="AV100" s="307"/>
      <c r="AW100" s="307"/>
      <c r="AX100" s="307"/>
      <c r="AY100" s="307"/>
      <c r="AZ100" s="307"/>
      <c r="BA100" s="307"/>
      <c r="BB100" s="307"/>
      <c r="BC100" s="307"/>
      <c r="BD100" s="307"/>
      <c r="BE100" s="307"/>
      <c r="BF100" s="104"/>
    </row>
    <row r="101" spans="1:58" ht="15" customHeight="1" x14ac:dyDescent="0.2">
      <c r="A101" s="307" t="s">
        <v>259</v>
      </c>
      <c r="B101" s="307"/>
      <c r="C101" s="307"/>
      <c r="D101" s="307"/>
      <c r="E101" s="307"/>
      <c r="F101" s="307"/>
      <c r="G101" s="307"/>
      <c r="H101" s="307"/>
      <c r="I101" s="307"/>
      <c r="J101" s="307"/>
      <c r="K101" s="307"/>
      <c r="L101" s="307"/>
      <c r="M101" s="307"/>
      <c r="N101" s="307"/>
      <c r="O101" s="307"/>
      <c r="P101" s="307"/>
      <c r="Q101" s="307"/>
      <c r="R101" s="307"/>
      <c r="S101" s="307"/>
      <c r="T101" s="307"/>
      <c r="U101" s="307"/>
      <c r="V101" s="307"/>
      <c r="W101" s="307"/>
      <c r="X101" s="307"/>
      <c r="Y101" s="307"/>
      <c r="Z101" s="307"/>
      <c r="AA101" s="307"/>
      <c r="AB101" s="307"/>
      <c r="AD101" s="307" t="s">
        <v>259</v>
      </c>
      <c r="AE101" s="307"/>
      <c r="AF101" s="307"/>
      <c r="AG101" s="307"/>
      <c r="AH101" s="307"/>
      <c r="AI101" s="307"/>
      <c r="AJ101" s="307"/>
      <c r="AK101" s="307"/>
      <c r="AL101" s="307"/>
      <c r="AM101" s="307"/>
      <c r="AN101" s="307"/>
      <c r="AO101" s="307"/>
      <c r="AP101" s="307"/>
      <c r="AQ101" s="307"/>
      <c r="AR101" s="307"/>
      <c r="AS101" s="307"/>
      <c r="AT101" s="307"/>
      <c r="AU101" s="307"/>
      <c r="AV101" s="307"/>
      <c r="AW101" s="307"/>
      <c r="AX101" s="307"/>
      <c r="AY101" s="307"/>
      <c r="AZ101" s="307"/>
      <c r="BA101" s="307"/>
      <c r="BB101" s="307"/>
      <c r="BC101" s="307"/>
      <c r="BD101" s="307"/>
      <c r="BE101" s="307"/>
      <c r="BF101" s="104"/>
    </row>
    <row r="102" spans="1:58" ht="15" customHeight="1" thickBot="1" x14ac:dyDescent="0.25">
      <c r="A102" s="102"/>
      <c r="B102" s="145"/>
      <c r="C102" s="102"/>
      <c r="D102" s="102"/>
      <c r="E102" s="102"/>
      <c r="F102" s="103"/>
      <c r="G102" s="102"/>
      <c r="H102" s="102"/>
      <c r="I102" s="102"/>
      <c r="J102" s="102"/>
      <c r="K102" s="102"/>
      <c r="L102" s="102"/>
      <c r="M102" s="102"/>
      <c r="N102" s="102"/>
      <c r="O102" s="102"/>
      <c r="P102" s="102"/>
      <c r="Q102" s="102"/>
      <c r="R102" s="102"/>
      <c r="S102" s="102"/>
      <c r="T102" s="102"/>
      <c r="U102" s="102"/>
      <c r="V102" s="102"/>
      <c r="W102" s="102"/>
      <c r="X102" s="102"/>
      <c r="Y102" s="102"/>
      <c r="Z102" s="102"/>
      <c r="AA102" s="102"/>
      <c r="AB102" s="102"/>
      <c r="AD102" s="102"/>
      <c r="AE102" s="145"/>
      <c r="AF102" s="102"/>
      <c r="AG102" s="102"/>
      <c r="AH102" s="102"/>
      <c r="AI102" s="103"/>
      <c r="AJ102" s="102"/>
      <c r="AK102" s="102"/>
      <c r="AL102" s="102"/>
      <c r="AM102" s="102"/>
      <c r="AN102" s="102"/>
      <c r="AO102" s="102"/>
      <c r="AP102" s="102"/>
      <c r="AQ102" s="102"/>
      <c r="AR102" s="102"/>
      <c r="AS102" s="102"/>
      <c r="AT102" s="102"/>
      <c r="AU102" s="102"/>
      <c r="AV102" s="102"/>
      <c r="AW102" s="102"/>
      <c r="AX102" s="102"/>
      <c r="AY102" s="102"/>
      <c r="AZ102" s="102"/>
      <c r="BA102" s="102"/>
      <c r="BB102" s="102"/>
      <c r="BC102" s="102"/>
      <c r="BD102" s="102"/>
      <c r="BE102" s="102"/>
      <c r="BF102" s="104"/>
    </row>
    <row r="103" spans="1:58" ht="15" customHeight="1" x14ac:dyDescent="0.2">
      <c r="A103" s="309" t="s">
        <v>264</v>
      </c>
      <c r="B103" s="302" t="s">
        <v>19</v>
      </c>
      <c r="C103" s="302"/>
      <c r="D103" s="302"/>
      <c r="E103" s="111"/>
      <c r="F103" s="302" t="s">
        <v>116</v>
      </c>
      <c r="G103" s="302"/>
      <c r="H103" s="302"/>
      <c r="I103" s="111"/>
      <c r="J103" s="302" t="s">
        <v>117</v>
      </c>
      <c r="K103" s="302"/>
      <c r="L103" s="302"/>
      <c r="M103" s="111"/>
      <c r="N103" s="302" t="s">
        <v>118</v>
      </c>
      <c r="O103" s="302"/>
      <c r="P103" s="302"/>
      <c r="Q103" s="111"/>
      <c r="R103" s="302" t="s">
        <v>119</v>
      </c>
      <c r="S103" s="302"/>
      <c r="T103" s="302"/>
      <c r="U103" s="111"/>
      <c r="V103" s="302" t="s">
        <v>120</v>
      </c>
      <c r="W103" s="302"/>
      <c r="X103" s="302"/>
      <c r="Y103" s="111"/>
      <c r="Z103" s="302" t="s">
        <v>121</v>
      </c>
      <c r="AA103" s="302"/>
      <c r="AB103" s="302"/>
      <c r="AD103" s="309" t="s">
        <v>264</v>
      </c>
      <c r="AE103" s="302" t="s">
        <v>19</v>
      </c>
      <c r="AF103" s="302"/>
      <c r="AG103" s="302"/>
      <c r="AH103" s="111"/>
      <c r="AI103" s="302" t="s">
        <v>116</v>
      </c>
      <c r="AJ103" s="302"/>
      <c r="AK103" s="302"/>
      <c r="AL103" s="111"/>
      <c r="AM103" s="302" t="s">
        <v>117</v>
      </c>
      <c r="AN103" s="302"/>
      <c r="AO103" s="302"/>
      <c r="AP103" s="111"/>
      <c r="AQ103" s="302" t="s">
        <v>118</v>
      </c>
      <c r="AR103" s="302"/>
      <c r="AS103" s="302"/>
      <c r="AT103" s="111"/>
      <c r="AU103" s="302" t="s">
        <v>119</v>
      </c>
      <c r="AV103" s="302"/>
      <c r="AW103" s="302"/>
      <c r="AX103" s="111"/>
      <c r="AY103" s="302" t="s">
        <v>120</v>
      </c>
      <c r="AZ103" s="302"/>
      <c r="BA103" s="302"/>
      <c r="BB103" s="111"/>
      <c r="BC103" s="302" t="s">
        <v>121</v>
      </c>
      <c r="BD103" s="302"/>
      <c r="BE103" s="302"/>
      <c r="BF103" s="104"/>
    </row>
    <row r="104" spans="1:58" ht="15" customHeight="1" thickBot="1" x14ac:dyDescent="0.25">
      <c r="A104" s="310"/>
      <c r="B104" s="112" t="s">
        <v>70</v>
      </c>
      <c r="C104" s="112" t="s">
        <v>71</v>
      </c>
      <c r="D104" s="112" t="s">
        <v>72</v>
      </c>
      <c r="E104" s="113"/>
      <c r="F104" s="112" t="s">
        <v>70</v>
      </c>
      <c r="G104" s="112" t="s">
        <v>71</v>
      </c>
      <c r="H104" s="112" t="s">
        <v>72</v>
      </c>
      <c r="I104" s="113"/>
      <c r="J104" s="112" t="s">
        <v>70</v>
      </c>
      <c r="K104" s="112" t="s">
        <v>71</v>
      </c>
      <c r="L104" s="112" t="s">
        <v>72</v>
      </c>
      <c r="M104" s="113"/>
      <c r="N104" s="112" t="s">
        <v>70</v>
      </c>
      <c r="O104" s="112" t="s">
        <v>71</v>
      </c>
      <c r="P104" s="112" t="s">
        <v>72</v>
      </c>
      <c r="Q104" s="113"/>
      <c r="R104" s="112" t="s">
        <v>70</v>
      </c>
      <c r="S104" s="112" t="s">
        <v>71</v>
      </c>
      <c r="T104" s="112" t="s">
        <v>72</v>
      </c>
      <c r="U104" s="113"/>
      <c r="V104" s="112" t="s">
        <v>70</v>
      </c>
      <c r="W104" s="112" t="s">
        <v>71</v>
      </c>
      <c r="X104" s="112" t="s">
        <v>72</v>
      </c>
      <c r="Y104" s="113"/>
      <c r="Z104" s="112" t="s">
        <v>70</v>
      </c>
      <c r="AA104" s="112" t="s">
        <v>71</v>
      </c>
      <c r="AB104" s="112" t="s">
        <v>72</v>
      </c>
      <c r="AD104" s="310"/>
      <c r="AE104" s="112" t="s">
        <v>70</v>
      </c>
      <c r="AF104" s="112" t="s">
        <v>71</v>
      </c>
      <c r="AG104" s="112" t="s">
        <v>72</v>
      </c>
      <c r="AH104" s="113"/>
      <c r="AI104" s="112" t="s">
        <v>70</v>
      </c>
      <c r="AJ104" s="112" t="s">
        <v>71</v>
      </c>
      <c r="AK104" s="112" t="s">
        <v>72</v>
      </c>
      <c r="AL104" s="113"/>
      <c r="AM104" s="112" t="s">
        <v>70</v>
      </c>
      <c r="AN104" s="112" t="s">
        <v>71</v>
      </c>
      <c r="AO104" s="112" t="s">
        <v>72</v>
      </c>
      <c r="AP104" s="113"/>
      <c r="AQ104" s="112" t="s">
        <v>70</v>
      </c>
      <c r="AR104" s="112" t="s">
        <v>71</v>
      </c>
      <c r="AS104" s="112" t="s">
        <v>72</v>
      </c>
      <c r="AT104" s="113"/>
      <c r="AU104" s="112" t="s">
        <v>70</v>
      </c>
      <c r="AV104" s="112" t="s">
        <v>71</v>
      </c>
      <c r="AW104" s="112" t="s">
        <v>72</v>
      </c>
      <c r="AX104" s="113"/>
      <c r="AY104" s="112" t="s">
        <v>70</v>
      </c>
      <c r="AZ104" s="112" t="s">
        <v>71</v>
      </c>
      <c r="BA104" s="112" t="s">
        <v>72</v>
      </c>
      <c r="BB104" s="113"/>
      <c r="BC104" s="112" t="s">
        <v>70</v>
      </c>
      <c r="BD104" s="112" t="s">
        <v>71</v>
      </c>
      <c r="BE104" s="112" t="s">
        <v>72</v>
      </c>
      <c r="BF104" s="104"/>
    </row>
    <row r="105" spans="1:58" ht="15" customHeight="1" x14ac:dyDescent="0.2">
      <c r="A105" s="106"/>
      <c r="B105" s="100"/>
      <c r="C105" s="100"/>
      <c r="D105" s="100"/>
      <c r="E105" s="101"/>
      <c r="F105" s="100"/>
      <c r="G105" s="100"/>
      <c r="H105" s="100"/>
      <c r="I105" s="101"/>
      <c r="J105" s="100"/>
      <c r="K105" s="100"/>
      <c r="L105" s="100"/>
      <c r="M105" s="101"/>
      <c r="N105" s="100"/>
      <c r="O105" s="100"/>
      <c r="P105" s="100"/>
      <c r="Q105" s="101"/>
      <c r="R105" s="100"/>
      <c r="S105" s="100"/>
      <c r="T105" s="100"/>
      <c r="U105" s="101"/>
      <c r="V105" s="100"/>
      <c r="W105" s="100"/>
      <c r="X105" s="100"/>
      <c r="Y105" s="101"/>
      <c r="Z105" s="100"/>
      <c r="AA105" s="100"/>
      <c r="AB105" s="100"/>
      <c r="AD105" s="106"/>
      <c r="AE105" s="100"/>
      <c r="AF105" s="100"/>
      <c r="AG105" s="100"/>
      <c r="AH105" s="101"/>
      <c r="AI105" s="100"/>
      <c r="AJ105" s="100"/>
      <c r="AK105" s="100"/>
      <c r="AL105" s="101"/>
      <c r="AM105" s="100"/>
      <c r="AN105" s="100"/>
      <c r="AO105" s="100"/>
      <c r="AP105" s="101"/>
      <c r="AQ105" s="100"/>
      <c r="AR105" s="100"/>
      <c r="AS105" s="100"/>
      <c r="AT105" s="101"/>
      <c r="AU105" s="100"/>
      <c r="AV105" s="100"/>
      <c r="AW105" s="100"/>
      <c r="AX105" s="101"/>
      <c r="AY105" s="100"/>
      <c r="AZ105" s="100"/>
      <c r="BA105" s="100"/>
      <c r="BB105" s="101"/>
      <c r="BC105" s="100"/>
      <c r="BD105" s="100"/>
      <c r="BE105" s="100"/>
      <c r="BF105" s="104"/>
    </row>
    <row r="106" spans="1:58" ht="15" customHeight="1" x14ac:dyDescent="0.25">
      <c r="A106" s="154" t="s">
        <v>266</v>
      </c>
      <c r="B106" s="156">
        <f>+F106+J106+N106+R106+V106+Z106</f>
        <v>6437</v>
      </c>
      <c r="C106" s="156">
        <f>+G106+K106+O106+S106+W106+AA106</f>
        <v>3924</v>
      </c>
      <c r="D106" s="156">
        <f>+H106+L106+P106+T106+X106+AB106</f>
        <v>2513</v>
      </c>
      <c r="E106" s="156"/>
      <c r="F106" s="156">
        <f>SUM(F108:F134)</f>
        <v>1912</v>
      </c>
      <c r="G106" s="156">
        <f>SUM(G108:G134)</f>
        <v>1199</v>
      </c>
      <c r="H106" s="156">
        <f>SUM(H108:H134)</f>
        <v>713</v>
      </c>
      <c r="I106" s="156"/>
      <c r="J106" s="156">
        <f>SUM(J108:J134)</f>
        <v>1577</v>
      </c>
      <c r="K106" s="156">
        <f>SUM(K108:K134)</f>
        <v>947</v>
      </c>
      <c r="L106" s="156">
        <f>SUM(L108:L134)</f>
        <v>630</v>
      </c>
      <c r="M106" s="156"/>
      <c r="N106" s="156">
        <f>SUM(N108:N134)</f>
        <v>824</v>
      </c>
      <c r="O106" s="156">
        <f>SUM(O108:O134)</f>
        <v>534</v>
      </c>
      <c r="P106" s="156">
        <f>SUM(P108:P134)</f>
        <v>290</v>
      </c>
      <c r="Q106" s="156"/>
      <c r="R106" s="156">
        <f>SUM(R108:R134)</f>
        <v>1182</v>
      </c>
      <c r="S106" s="156">
        <f>SUM(S108:S134)</f>
        <v>687</v>
      </c>
      <c r="T106" s="156">
        <f>SUM(T108:T134)</f>
        <v>495</v>
      </c>
      <c r="U106" s="156"/>
      <c r="V106" s="156">
        <f>SUM(V108:V134)</f>
        <v>672</v>
      </c>
      <c r="W106" s="156">
        <f>SUM(W108:W134)</f>
        <v>403</v>
      </c>
      <c r="X106" s="156">
        <f>SUM(X108:X134)</f>
        <v>269</v>
      </c>
      <c r="Y106" s="156"/>
      <c r="Z106" s="156">
        <f>SUM(Z108:Z134)</f>
        <v>270</v>
      </c>
      <c r="AA106" s="156">
        <f>SUM(AA108:AA134)</f>
        <v>154</v>
      </c>
      <c r="AB106" s="156">
        <f>SUM(AB108:AB134)</f>
        <v>116</v>
      </c>
      <c r="AD106" s="154" t="s">
        <v>266</v>
      </c>
      <c r="AE106" s="162">
        <f>+B106/(B106+B13+B59)*100</f>
        <v>7.7339901477832509</v>
      </c>
      <c r="AF106" s="162">
        <f>+C106/(C106+C13+C59)*100</f>
        <v>9.5861630918063234</v>
      </c>
      <c r="AG106" s="162">
        <f>+D106/(D106+D13+D59)*100</f>
        <v>5.9414601853603175</v>
      </c>
      <c r="AH106" s="163"/>
      <c r="AI106" s="162">
        <f>+F106/(F106+F13+F59)*100</f>
        <v>10.913864946629374</v>
      </c>
      <c r="AJ106" s="162">
        <f>+G106/(G106+G13+G59)*100</f>
        <v>13.165696716811246</v>
      </c>
      <c r="AK106" s="162">
        <f>+H106/(H106+H13+H59)*100</f>
        <v>8.4759866856871131</v>
      </c>
      <c r="AL106" s="163"/>
      <c r="AM106" s="162">
        <f>+J106/(J106+J13+J59)*100</f>
        <v>10.509830056647784</v>
      </c>
      <c r="AN106" s="162">
        <f>+K106/(K106+K13+K59)*100</f>
        <v>12.38880167451596</v>
      </c>
      <c r="AO106" s="162">
        <f>+L106/(L106+L13+L59)*100</f>
        <v>8.5586197527509853</v>
      </c>
      <c r="AP106" s="163"/>
      <c r="AQ106" s="162">
        <f>+N106/(N106+N13+N59)*100</f>
        <v>6.5370884569615235</v>
      </c>
      <c r="AR106" s="162">
        <f>+O106/(O106+O13+O59)*100</f>
        <v>8.5045389393215487</v>
      </c>
      <c r="AS106" s="162">
        <f>+P106/(P106+P13+P59)*100</f>
        <v>4.5842554536832125</v>
      </c>
      <c r="AT106" s="163"/>
      <c r="AU106" s="162">
        <f>+R106/(R106+R13+R59)*100</f>
        <v>7.9238452772005097</v>
      </c>
      <c r="AV106" s="162">
        <f>+S106/(S106+S13+S59)*100</f>
        <v>9.5896147403685088</v>
      </c>
      <c r="AW106" s="162">
        <f>+T106/(T106+T13+T59)*100</f>
        <v>6.3846253063330316</v>
      </c>
      <c r="AX106" s="163"/>
      <c r="AY106" s="162">
        <f>+V106/(V106+V13+V59)*100</f>
        <v>5.408450704225352</v>
      </c>
      <c r="AZ106" s="162">
        <f>+W106/(W106+W13+W59)*100</f>
        <v>6.9018667580065083</v>
      </c>
      <c r="BA106" s="162">
        <f>+X106/(X106+X13+X59)*100</f>
        <v>4.0844215001518371</v>
      </c>
      <c r="BB106" s="163"/>
      <c r="BC106" s="162">
        <f>+Z106/(Z106+Z13+Z59)*100</f>
        <v>2.5095269077051769</v>
      </c>
      <c r="BD106" s="162">
        <f>+AA106/(AA106+AA13+AA59)*100</f>
        <v>3.1422158743113653</v>
      </c>
      <c r="BE106" s="162">
        <f>+AB106/(AB106+AB13+AB59)*100</f>
        <v>1.9801980198019802</v>
      </c>
      <c r="BF106" s="165"/>
    </row>
    <row r="107" spans="1:58" ht="15" customHeight="1" x14ac:dyDescent="0.2">
      <c r="A107" s="110"/>
      <c r="B107" s="148"/>
      <c r="C107" s="148"/>
      <c r="D107" s="148"/>
      <c r="E107" s="148"/>
      <c r="F107" s="148"/>
      <c r="G107" s="148"/>
      <c r="H107" s="148"/>
      <c r="I107" s="148"/>
      <c r="J107" s="148"/>
      <c r="K107" s="148"/>
      <c r="L107" s="148"/>
      <c r="M107" s="148"/>
      <c r="N107" s="148"/>
      <c r="O107" s="148"/>
      <c r="P107" s="148"/>
      <c r="Q107" s="148"/>
      <c r="R107" s="148"/>
      <c r="S107" s="148"/>
      <c r="T107" s="148"/>
      <c r="U107" s="148"/>
      <c r="V107" s="148"/>
      <c r="W107" s="148"/>
      <c r="X107" s="148"/>
      <c r="Y107" s="148"/>
      <c r="Z107" s="148"/>
      <c r="AA107" s="148"/>
      <c r="AB107" s="148"/>
      <c r="AD107" s="110"/>
      <c r="AE107" s="146"/>
      <c r="AF107" s="146"/>
      <c r="AG107" s="146"/>
      <c r="AH107" s="146"/>
      <c r="AI107" s="146"/>
      <c r="AJ107" s="146"/>
      <c r="AK107" s="146"/>
      <c r="AL107" s="146"/>
      <c r="AM107" s="146"/>
      <c r="AN107" s="146"/>
      <c r="AO107" s="146"/>
      <c r="AP107" s="146"/>
      <c r="AQ107" s="146"/>
      <c r="AR107" s="146"/>
      <c r="AS107" s="146"/>
      <c r="AT107" s="146"/>
      <c r="AU107" s="146"/>
      <c r="AV107" s="146"/>
      <c r="AW107" s="146"/>
      <c r="AX107" s="146"/>
      <c r="AY107" s="146"/>
      <c r="AZ107" s="146"/>
      <c r="BA107" s="146"/>
      <c r="BB107" s="146"/>
      <c r="BC107" s="146"/>
      <c r="BD107" s="146"/>
      <c r="BE107" s="146"/>
      <c r="BF107" s="104"/>
    </row>
    <row r="108" spans="1:58" ht="15" customHeight="1" x14ac:dyDescent="0.2">
      <c r="A108" s="110" t="s">
        <v>79</v>
      </c>
      <c r="B108" s="121">
        <v>453</v>
      </c>
      <c r="C108" s="121">
        <v>254</v>
      </c>
      <c r="D108" s="121">
        <v>199</v>
      </c>
      <c r="E108" s="121"/>
      <c r="F108" s="121">
        <v>105</v>
      </c>
      <c r="G108" s="121">
        <v>45</v>
      </c>
      <c r="H108" s="121">
        <v>60</v>
      </c>
      <c r="I108" s="121"/>
      <c r="J108" s="121">
        <v>60</v>
      </c>
      <c r="K108" s="121">
        <v>34</v>
      </c>
      <c r="L108" s="121">
        <v>26</v>
      </c>
      <c r="M108" s="121"/>
      <c r="N108" s="121">
        <v>101</v>
      </c>
      <c r="O108" s="121">
        <v>67</v>
      </c>
      <c r="P108" s="121">
        <v>34</v>
      </c>
      <c r="Q108" s="121"/>
      <c r="R108" s="121">
        <v>109</v>
      </c>
      <c r="S108" s="121">
        <v>63</v>
      </c>
      <c r="T108" s="121">
        <v>46</v>
      </c>
      <c r="U108" s="121"/>
      <c r="V108" s="121">
        <v>65</v>
      </c>
      <c r="W108" s="121">
        <v>38</v>
      </c>
      <c r="X108" s="121">
        <v>27</v>
      </c>
      <c r="Y108" s="121"/>
      <c r="Z108" s="121">
        <v>13</v>
      </c>
      <c r="AA108" s="121">
        <v>7</v>
      </c>
      <c r="AB108" s="121">
        <v>6</v>
      </c>
      <c r="AD108" s="110" t="s">
        <v>79</v>
      </c>
      <c r="AE108" s="105">
        <f t="shared" ref="AE108:AE134" si="52">+B108/(B108+B15+B61)*100</f>
        <v>9.8264642082429514</v>
      </c>
      <c r="AF108" s="105">
        <f t="shared" ref="AF108:AF134" si="53">+C108/(C108+C15+C61)*100</f>
        <v>11.150131694468831</v>
      </c>
      <c r="AG108" s="105">
        <f t="shared" ref="AG108:AG134" si="54">+D108/(D108+D15+D61)*100</f>
        <v>8.5334476843910814</v>
      </c>
      <c r="AH108" s="146"/>
      <c r="AI108" s="105">
        <f>+F108/(F108+F15+F61)*100</f>
        <v>13.513513513513514</v>
      </c>
      <c r="AJ108" s="105">
        <f>+G108/(G108+G15+G61)*100</f>
        <v>11.627906976744185</v>
      </c>
      <c r="AK108" s="105">
        <f>+H108/(H108+H15+H61)*100</f>
        <v>15.384615384615385</v>
      </c>
      <c r="AL108" s="108"/>
      <c r="AM108" s="105">
        <f>+J108/(J108+J15+J61)*100</f>
        <v>7.9155672823219003</v>
      </c>
      <c r="AN108" s="105">
        <f>+K108/(K108+K15+K61)*100</f>
        <v>8.6294416243654819</v>
      </c>
      <c r="AO108" s="105">
        <f>+L108/(L108+L15+L61)*100</f>
        <v>7.1428571428571423</v>
      </c>
      <c r="AP108" s="108"/>
      <c r="AQ108" s="105">
        <f>+N108/(N108+N15+N61)*100</f>
        <v>12.168674698795181</v>
      </c>
      <c r="AR108" s="105">
        <f>+O108/(O108+O15+O61)*100</f>
        <v>16.028708133971293</v>
      </c>
      <c r="AS108" s="105">
        <f>+P108/(P108+P15+P61)*100</f>
        <v>8.2524271844660202</v>
      </c>
      <c r="AT108" s="108"/>
      <c r="AU108" s="105">
        <f t="shared" ref="AU108:AU134" si="55">+R108/(R108+R15+R61)*100</f>
        <v>12.793427230046946</v>
      </c>
      <c r="AV108" s="105">
        <f t="shared" ref="AV108:AV134" si="56">+S108/(S108+S15+S61)*100</f>
        <v>14.383561643835616</v>
      </c>
      <c r="AW108" s="105">
        <f t="shared" ref="AW108:AW134" si="57">+T108/(T108+T15+T61)*100</f>
        <v>11.111111111111111</v>
      </c>
      <c r="AX108" s="108"/>
      <c r="AY108" s="105">
        <f t="shared" ref="AY108:AY134" si="58">+V108/(V108+V15+V61)*100</f>
        <v>8.4196891191709842</v>
      </c>
      <c r="AZ108" s="105">
        <f t="shared" ref="AZ108:AZ134" si="59">+W108/(W108+W15+W61)*100</f>
        <v>10.526315789473683</v>
      </c>
      <c r="BA108" s="105">
        <f t="shared" ref="BA108:BA134" si="60">+X108/(X108+X15+X61)*100</f>
        <v>6.5693430656934311</v>
      </c>
      <c r="BB108" s="146"/>
      <c r="BC108" s="105">
        <f t="shared" ref="BC108:BC127" si="61">+Z108/(Z108+Z15+Z61)*100</f>
        <v>2.0933977455716586</v>
      </c>
      <c r="BD108" s="105">
        <f t="shared" ref="BD108:BD127" si="62">+AA108/(AA108+AA15+AA61)*100</f>
        <v>2.5</v>
      </c>
      <c r="BE108" s="105">
        <f t="shared" ref="BE108:BE127" si="63">+AB108/(AB108+AB15+AB61)*100</f>
        <v>1.7595307917888565</v>
      </c>
      <c r="BF108" s="104"/>
    </row>
    <row r="109" spans="1:58" ht="15" customHeight="1" x14ac:dyDescent="0.2">
      <c r="A109" s="110" t="s">
        <v>80</v>
      </c>
      <c r="B109" s="121">
        <v>118</v>
      </c>
      <c r="C109" s="121">
        <v>60</v>
      </c>
      <c r="D109" s="121">
        <v>58</v>
      </c>
      <c r="E109" s="121"/>
      <c r="F109" s="121">
        <v>17</v>
      </c>
      <c r="G109" s="121">
        <v>8</v>
      </c>
      <c r="H109" s="121">
        <v>9</v>
      </c>
      <c r="I109" s="121"/>
      <c r="J109" s="121">
        <v>21</v>
      </c>
      <c r="K109" s="121">
        <v>15</v>
      </c>
      <c r="L109" s="121">
        <v>6</v>
      </c>
      <c r="M109" s="121"/>
      <c r="N109" s="121">
        <v>5</v>
      </c>
      <c r="O109" s="121">
        <v>4</v>
      </c>
      <c r="P109" s="121">
        <v>1</v>
      </c>
      <c r="Q109" s="121"/>
      <c r="R109" s="121">
        <v>28</v>
      </c>
      <c r="S109" s="121">
        <v>14</v>
      </c>
      <c r="T109" s="121">
        <v>14</v>
      </c>
      <c r="U109" s="121"/>
      <c r="V109" s="121">
        <v>41</v>
      </c>
      <c r="W109" s="121">
        <v>16</v>
      </c>
      <c r="X109" s="121">
        <v>25</v>
      </c>
      <c r="Y109" s="121"/>
      <c r="Z109" s="121">
        <v>6</v>
      </c>
      <c r="AA109" s="121">
        <v>3</v>
      </c>
      <c r="AB109" s="121">
        <v>3</v>
      </c>
      <c r="AD109" s="110" t="s">
        <v>80</v>
      </c>
      <c r="AE109" s="105">
        <f t="shared" si="52"/>
        <v>4.5718713676869429</v>
      </c>
      <c r="AF109" s="105">
        <f t="shared" si="53"/>
        <v>4.6765393608729537</v>
      </c>
      <c r="AG109" s="105">
        <f t="shared" si="54"/>
        <v>4.4684129429892137</v>
      </c>
      <c r="AH109" s="146"/>
      <c r="AI109" s="105">
        <f t="shared" ref="AI109:AK109" si="64">+F109/(F109+F16+F62)*100</f>
        <v>5.0746268656716413</v>
      </c>
      <c r="AJ109" s="105">
        <f t="shared" si="64"/>
        <v>4.4943820224719104</v>
      </c>
      <c r="AK109" s="105">
        <f t="shared" si="64"/>
        <v>5.7324840764331215</v>
      </c>
      <c r="AL109" s="108"/>
      <c r="AM109" s="105">
        <f t="shared" ref="AM109:AO109" si="65">+J109/(J109+J16+J62)*100</f>
        <v>6.9536423841059598</v>
      </c>
      <c r="AN109" s="105">
        <f t="shared" si="65"/>
        <v>9.2024539877300615</v>
      </c>
      <c r="AO109" s="105">
        <f t="shared" si="65"/>
        <v>4.3165467625899279</v>
      </c>
      <c r="AP109" s="108"/>
      <c r="AQ109" s="105">
        <f t="shared" ref="AQ109:AS109" si="66">+N109/(N109+N16+N62)*100</f>
        <v>1.9157088122605364</v>
      </c>
      <c r="AR109" s="105">
        <f t="shared" si="66"/>
        <v>2.8985507246376812</v>
      </c>
      <c r="AS109" s="105">
        <f t="shared" si="66"/>
        <v>0.81300813008130091</v>
      </c>
      <c r="AT109" s="108"/>
      <c r="AU109" s="105">
        <f t="shared" si="55"/>
        <v>4.5380875202593192</v>
      </c>
      <c r="AV109" s="105">
        <f t="shared" si="56"/>
        <v>4.7619047619047619</v>
      </c>
      <c r="AW109" s="105">
        <f t="shared" si="57"/>
        <v>4.3343653250773997</v>
      </c>
      <c r="AX109" s="108"/>
      <c r="AY109" s="105">
        <f t="shared" si="58"/>
        <v>7.5785582255083179</v>
      </c>
      <c r="AZ109" s="105">
        <f t="shared" si="59"/>
        <v>6.1302681992337158</v>
      </c>
      <c r="BA109" s="105">
        <f t="shared" si="60"/>
        <v>8.9285714285714288</v>
      </c>
      <c r="BB109" s="146"/>
      <c r="BC109" s="105">
        <f t="shared" si="61"/>
        <v>1.1428571428571428</v>
      </c>
      <c r="BD109" s="105">
        <f t="shared" si="62"/>
        <v>1.2048192771084338</v>
      </c>
      <c r="BE109" s="105">
        <f t="shared" si="63"/>
        <v>1.0869565217391304</v>
      </c>
      <c r="BF109" s="104"/>
    </row>
    <row r="110" spans="1:58" ht="15" customHeight="1" x14ac:dyDescent="0.2">
      <c r="A110" s="110" t="s">
        <v>81</v>
      </c>
      <c r="B110" s="121">
        <v>49</v>
      </c>
      <c r="C110" s="121">
        <v>26</v>
      </c>
      <c r="D110" s="121">
        <v>23</v>
      </c>
      <c r="E110" s="121"/>
      <c r="F110" s="121">
        <v>23</v>
      </c>
      <c r="G110" s="121">
        <v>13</v>
      </c>
      <c r="H110" s="121">
        <v>10</v>
      </c>
      <c r="I110" s="121"/>
      <c r="J110" s="121">
        <v>0</v>
      </c>
      <c r="K110" s="121">
        <v>0</v>
      </c>
      <c r="L110" s="121">
        <v>0</v>
      </c>
      <c r="M110" s="121"/>
      <c r="N110" s="121">
        <v>0</v>
      </c>
      <c r="O110" s="121">
        <v>0</v>
      </c>
      <c r="P110" s="121">
        <v>0</v>
      </c>
      <c r="Q110" s="121"/>
      <c r="R110" s="121">
        <v>13</v>
      </c>
      <c r="S110" s="121">
        <v>7</v>
      </c>
      <c r="T110" s="121">
        <v>6</v>
      </c>
      <c r="U110" s="121"/>
      <c r="V110" s="121">
        <v>10</v>
      </c>
      <c r="W110" s="121">
        <v>4</v>
      </c>
      <c r="X110" s="121">
        <v>6</v>
      </c>
      <c r="Y110" s="121"/>
      <c r="Z110" s="121">
        <v>3</v>
      </c>
      <c r="AA110" s="121">
        <v>2</v>
      </c>
      <c r="AB110" s="121">
        <v>1</v>
      </c>
      <c r="AD110" s="110" t="s">
        <v>81</v>
      </c>
      <c r="AE110" s="105">
        <f t="shared" si="52"/>
        <v>3.308575286968265</v>
      </c>
      <c r="AF110" s="105">
        <f t="shared" si="53"/>
        <v>4.7706422018348622</v>
      </c>
      <c r="AG110" s="105">
        <f t="shared" si="54"/>
        <v>2.4572649572649574</v>
      </c>
      <c r="AH110" s="146"/>
      <c r="AI110" s="105">
        <f t="shared" ref="AI110:AK110" si="67">+F110/(F110+F17+F63)*100</f>
        <v>33.82352941176471</v>
      </c>
      <c r="AJ110" s="105">
        <f t="shared" si="67"/>
        <v>43.333333333333336</v>
      </c>
      <c r="AK110" s="105">
        <f t="shared" si="67"/>
        <v>26.315789473684209</v>
      </c>
      <c r="AL110" s="108"/>
      <c r="AM110" s="105">
        <v>0</v>
      </c>
      <c r="AN110" s="105">
        <v>0</v>
      </c>
      <c r="AO110" s="105">
        <v>0</v>
      </c>
      <c r="AP110" s="108"/>
      <c r="AQ110" s="105">
        <v>0</v>
      </c>
      <c r="AR110" s="105">
        <v>0</v>
      </c>
      <c r="AS110" s="105">
        <v>0</v>
      </c>
      <c r="AT110" s="108"/>
      <c r="AU110" s="105">
        <f t="shared" si="55"/>
        <v>2.4436090225563909</v>
      </c>
      <c r="AV110" s="105">
        <f t="shared" si="56"/>
        <v>3.3175355450236967</v>
      </c>
      <c r="AW110" s="105">
        <f t="shared" si="57"/>
        <v>1.8691588785046727</v>
      </c>
      <c r="AX110" s="108"/>
      <c r="AY110" s="105">
        <f t="shared" si="58"/>
        <v>2.2026431718061676</v>
      </c>
      <c r="AZ110" s="105">
        <f t="shared" si="59"/>
        <v>2.666666666666667</v>
      </c>
      <c r="BA110" s="105">
        <f t="shared" si="60"/>
        <v>1.9736842105263157</v>
      </c>
      <c r="BB110" s="146"/>
      <c r="BC110" s="105">
        <f t="shared" si="61"/>
        <v>0.70257611241217799</v>
      </c>
      <c r="BD110" s="105">
        <f t="shared" si="62"/>
        <v>1.2987012987012987</v>
      </c>
      <c r="BE110" s="105">
        <f t="shared" si="63"/>
        <v>0.36630036630036628</v>
      </c>
      <c r="BF110" s="104"/>
    </row>
    <row r="111" spans="1:58" ht="15" customHeight="1" x14ac:dyDescent="0.2">
      <c r="A111" s="110" t="s">
        <v>82</v>
      </c>
      <c r="B111" s="121">
        <v>688</v>
      </c>
      <c r="C111" s="121">
        <v>417</v>
      </c>
      <c r="D111" s="121">
        <v>271</v>
      </c>
      <c r="E111" s="121"/>
      <c r="F111" s="121">
        <v>221</v>
      </c>
      <c r="G111" s="121">
        <v>137</v>
      </c>
      <c r="H111" s="121">
        <v>84</v>
      </c>
      <c r="I111" s="121"/>
      <c r="J111" s="121">
        <v>143</v>
      </c>
      <c r="K111" s="121">
        <v>89</v>
      </c>
      <c r="L111" s="121">
        <v>54</v>
      </c>
      <c r="M111" s="121"/>
      <c r="N111" s="121">
        <v>77</v>
      </c>
      <c r="O111" s="121">
        <v>53</v>
      </c>
      <c r="P111" s="121">
        <v>24</v>
      </c>
      <c r="Q111" s="121"/>
      <c r="R111" s="121">
        <v>137</v>
      </c>
      <c r="S111" s="121">
        <v>77</v>
      </c>
      <c r="T111" s="121">
        <v>60</v>
      </c>
      <c r="U111" s="121"/>
      <c r="V111" s="121">
        <v>80</v>
      </c>
      <c r="W111" s="121">
        <v>47</v>
      </c>
      <c r="X111" s="121">
        <v>33</v>
      </c>
      <c r="Y111" s="121"/>
      <c r="Z111" s="121">
        <v>30</v>
      </c>
      <c r="AA111" s="121">
        <v>14</v>
      </c>
      <c r="AB111" s="121">
        <v>16</v>
      </c>
      <c r="AD111" s="110" t="s">
        <v>82</v>
      </c>
      <c r="AE111" s="105">
        <f t="shared" si="52"/>
        <v>8.7442806304016276</v>
      </c>
      <c r="AF111" s="105">
        <f t="shared" si="53"/>
        <v>10.965027609781751</v>
      </c>
      <c r="AG111" s="105">
        <f t="shared" si="54"/>
        <v>6.666666666666667</v>
      </c>
      <c r="AH111" s="146"/>
      <c r="AI111" s="105">
        <f t="shared" ref="AI111:AI134" si="68">+F111/(F111+F18+F64)*100</f>
        <v>14.743162108072047</v>
      </c>
      <c r="AJ111" s="105">
        <f t="shared" ref="AJ111:AJ134" si="69">+G111/(G111+G18+G64)*100</f>
        <v>17.586649550706031</v>
      </c>
      <c r="AK111" s="105">
        <f t="shared" ref="AK111:AK134" si="70">+H111/(H111+H18+H64)*100</f>
        <v>11.666666666666666</v>
      </c>
      <c r="AL111" s="108"/>
      <c r="AM111" s="105">
        <f t="shared" ref="AM111:AM134" si="71">+J111/(J111+J18+J64)*100</f>
        <v>11.34920634920635</v>
      </c>
      <c r="AN111" s="105">
        <f t="shared" ref="AN111:AN134" si="72">+K111/(K111+K18+K64)*100</f>
        <v>13.567073170731708</v>
      </c>
      <c r="AO111" s="105">
        <f t="shared" ref="AO111:AO134" si="73">+L111/(L111+L18+L64)*100</f>
        <v>8.9403973509933774</v>
      </c>
      <c r="AP111" s="108"/>
      <c r="AQ111" s="105">
        <f t="shared" ref="AQ111:AQ134" si="74">+N111/(N111+N18+N64)*100</f>
        <v>7.2778827977315688</v>
      </c>
      <c r="AR111" s="105">
        <f t="shared" ref="AR111:AR134" si="75">+O111/(O111+O18+O64)*100</f>
        <v>9.7247706422018361</v>
      </c>
      <c r="AS111" s="105">
        <f t="shared" ref="AS111:AS134" si="76">+P111/(P111+P18+P64)*100</f>
        <v>4.6783625730994149</v>
      </c>
      <c r="AT111" s="108"/>
      <c r="AU111" s="105">
        <f t="shared" si="55"/>
        <v>8.810289389067524</v>
      </c>
      <c r="AV111" s="105">
        <f t="shared" si="56"/>
        <v>10.968660968660968</v>
      </c>
      <c r="AW111" s="105">
        <f t="shared" si="57"/>
        <v>7.0339976553341153</v>
      </c>
      <c r="AX111" s="108"/>
      <c r="AY111" s="105">
        <f t="shared" si="58"/>
        <v>6.456820016142049</v>
      </c>
      <c r="AZ111" s="105">
        <f t="shared" si="59"/>
        <v>8.3778966131907318</v>
      </c>
      <c r="BA111" s="105">
        <f t="shared" si="60"/>
        <v>4.8672566371681416</v>
      </c>
      <c r="BB111" s="146"/>
      <c r="BC111" s="105">
        <f t="shared" si="61"/>
        <v>2.3866348448687349</v>
      </c>
      <c r="BD111" s="105">
        <f t="shared" si="62"/>
        <v>2.5</v>
      </c>
      <c r="BE111" s="105">
        <f t="shared" si="63"/>
        <v>2.2955523672883791</v>
      </c>
      <c r="BF111" s="104"/>
    </row>
    <row r="112" spans="1:58" ht="15" customHeight="1" x14ac:dyDescent="0.2">
      <c r="A112" s="110" t="s">
        <v>83</v>
      </c>
      <c r="B112" s="121">
        <v>109</v>
      </c>
      <c r="C112" s="121">
        <v>80</v>
      </c>
      <c r="D112" s="121">
        <v>29</v>
      </c>
      <c r="E112" s="121"/>
      <c r="F112" s="121">
        <v>19</v>
      </c>
      <c r="G112" s="121">
        <v>13</v>
      </c>
      <c r="H112" s="121">
        <v>6</v>
      </c>
      <c r="I112" s="121"/>
      <c r="J112" s="121">
        <v>43</v>
      </c>
      <c r="K112" s="121">
        <v>31</v>
      </c>
      <c r="L112" s="121">
        <v>12</v>
      </c>
      <c r="M112" s="121"/>
      <c r="N112" s="121">
        <v>20</v>
      </c>
      <c r="O112" s="121">
        <v>16</v>
      </c>
      <c r="P112" s="121">
        <v>4</v>
      </c>
      <c r="Q112" s="121"/>
      <c r="R112" s="121">
        <v>16</v>
      </c>
      <c r="S112" s="121">
        <v>9</v>
      </c>
      <c r="T112" s="121">
        <v>7</v>
      </c>
      <c r="U112" s="121"/>
      <c r="V112" s="121">
        <v>5</v>
      </c>
      <c r="W112" s="121">
        <v>5</v>
      </c>
      <c r="X112" s="121">
        <v>0</v>
      </c>
      <c r="Y112" s="121"/>
      <c r="Z112" s="121">
        <v>6</v>
      </c>
      <c r="AA112" s="121">
        <v>6</v>
      </c>
      <c r="AB112" s="121">
        <v>0</v>
      </c>
      <c r="AD112" s="110" t="s">
        <v>83</v>
      </c>
      <c r="AE112" s="105">
        <f t="shared" si="52"/>
        <v>5.2580800771828269</v>
      </c>
      <c r="AF112" s="105">
        <f t="shared" si="53"/>
        <v>7.4005550416281221</v>
      </c>
      <c r="AG112" s="105">
        <f t="shared" si="54"/>
        <v>2.9233870967741935</v>
      </c>
      <c r="AH112" s="146"/>
      <c r="AI112" s="105">
        <f t="shared" si="68"/>
        <v>5.0397877984084882</v>
      </c>
      <c r="AJ112" s="105">
        <f t="shared" si="69"/>
        <v>6.0465116279069768</v>
      </c>
      <c r="AK112" s="105">
        <f t="shared" si="70"/>
        <v>3.7037037037037033</v>
      </c>
      <c r="AL112" s="108"/>
      <c r="AM112" s="105">
        <f t="shared" si="71"/>
        <v>11.2565445026178</v>
      </c>
      <c r="AN112" s="105">
        <f t="shared" si="72"/>
        <v>15.736040609137056</v>
      </c>
      <c r="AO112" s="105">
        <f t="shared" si="73"/>
        <v>6.4864864864864868</v>
      </c>
      <c r="AP112" s="108"/>
      <c r="AQ112" s="105">
        <f t="shared" si="74"/>
        <v>6.25</v>
      </c>
      <c r="AR112" s="105">
        <f t="shared" si="75"/>
        <v>8.8397790055248606</v>
      </c>
      <c r="AS112" s="105">
        <f t="shared" si="76"/>
        <v>2.877697841726619</v>
      </c>
      <c r="AT112" s="108"/>
      <c r="AU112" s="105">
        <f t="shared" si="55"/>
        <v>4.3010752688172049</v>
      </c>
      <c r="AV112" s="105">
        <f t="shared" si="56"/>
        <v>4.8128342245989302</v>
      </c>
      <c r="AW112" s="105">
        <f t="shared" si="57"/>
        <v>3.7837837837837842</v>
      </c>
      <c r="AX112" s="108"/>
      <c r="AY112" s="105">
        <f t="shared" si="58"/>
        <v>1.6233766233766231</v>
      </c>
      <c r="AZ112" s="105">
        <f t="shared" si="59"/>
        <v>3.4246575342465753</v>
      </c>
      <c r="BA112" s="105">
        <f t="shared" si="60"/>
        <v>0</v>
      </c>
      <c r="BB112" s="146"/>
      <c r="BC112" s="105">
        <f t="shared" si="61"/>
        <v>1.910828025477707</v>
      </c>
      <c r="BD112" s="105">
        <f t="shared" si="62"/>
        <v>3.870967741935484</v>
      </c>
      <c r="BE112" s="105">
        <f t="shared" si="63"/>
        <v>0</v>
      </c>
      <c r="BF112" s="104"/>
    </row>
    <row r="113" spans="1:58" ht="15" customHeight="1" x14ac:dyDescent="0.2">
      <c r="A113" s="110" t="s">
        <v>84</v>
      </c>
      <c r="B113" s="121">
        <v>85</v>
      </c>
      <c r="C113" s="121">
        <v>44</v>
      </c>
      <c r="D113" s="121">
        <v>41</v>
      </c>
      <c r="E113" s="121"/>
      <c r="F113" s="121">
        <v>20</v>
      </c>
      <c r="G113" s="121">
        <v>14</v>
      </c>
      <c r="H113" s="121">
        <v>6</v>
      </c>
      <c r="I113" s="121"/>
      <c r="J113" s="121">
        <v>24</v>
      </c>
      <c r="K113" s="121">
        <v>11</v>
      </c>
      <c r="L113" s="121">
        <v>13</v>
      </c>
      <c r="M113" s="121"/>
      <c r="N113" s="121">
        <v>11</v>
      </c>
      <c r="O113" s="121">
        <v>3</v>
      </c>
      <c r="P113" s="121">
        <v>8</v>
      </c>
      <c r="Q113" s="121"/>
      <c r="R113" s="121">
        <v>16</v>
      </c>
      <c r="S113" s="121">
        <v>9</v>
      </c>
      <c r="T113" s="121">
        <v>7</v>
      </c>
      <c r="U113" s="121"/>
      <c r="V113" s="121">
        <v>13</v>
      </c>
      <c r="W113" s="121">
        <v>7</v>
      </c>
      <c r="X113" s="121">
        <v>6</v>
      </c>
      <c r="Y113" s="121"/>
      <c r="Z113" s="121">
        <v>1</v>
      </c>
      <c r="AA113" s="121">
        <v>0</v>
      </c>
      <c r="AB113" s="121">
        <v>1</v>
      </c>
      <c r="AD113" s="110" t="s">
        <v>84</v>
      </c>
      <c r="AE113" s="105">
        <f t="shared" si="52"/>
        <v>2.6771653543307088</v>
      </c>
      <c r="AF113" s="105">
        <f t="shared" si="53"/>
        <v>2.6960784313725492</v>
      </c>
      <c r="AG113" s="105">
        <f t="shared" si="54"/>
        <v>2.6571613739468569</v>
      </c>
      <c r="AH113" s="146"/>
      <c r="AI113" s="105">
        <f t="shared" si="68"/>
        <v>3.1595576619273298</v>
      </c>
      <c r="AJ113" s="105">
        <f t="shared" si="69"/>
        <v>4.0229885057471266</v>
      </c>
      <c r="AK113" s="105">
        <f t="shared" si="70"/>
        <v>2.1052631578947367</v>
      </c>
      <c r="AL113" s="108"/>
      <c r="AM113" s="105">
        <f t="shared" si="71"/>
        <v>3.877221324717286</v>
      </c>
      <c r="AN113" s="105">
        <f t="shared" si="72"/>
        <v>3.536977491961415</v>
      </c>
      <c r="AO113" s="105">
        <f t="shared" si="73"/>
        <v>4.220779220779221</v>
      </c>
      <c r="AP113" s="108"/>
      <c r="AQ113" s="105">
        <f t="shared" si="74"/>
        <v>2.2587268993839835</v>
      </c>
      <c r="AR113" s="105">
        <f t="shared" si="75"/>
        <v>1.2448132780082988</v>
      </c>
      <c r="AS113" s="105">
        <f t="shared" si="76"/>
        <v>3.2520325203252036</v>
      </c>
      <c r="AT113" s="108"/>
      <c r="AU113" s="105">
        <f t="shared" si="55"/>
        <v>2.7923211169284468</v>
      </c>
      <c r="AV113" s="105">
        <f t="shared" si="56"/>
        <v>3.0821917808219177</v>
      </c>
      <c r="AW113" s="105">
        <f t="shared" si="57"/>
        <v>2.4911032028469751</v>
      </c>
      <c r="AX113" s="108"/>
      <c r="AY113" s="105">
        <f t="shared" si="58"/>
        <v>2.7027027027027026</v>
      </c>
      <c r="AZ113" s="105">
        <f t="shared" si="59"/>
        <v>2.6717557251908395</v>
      </c>
      <c r="BA113" s="105">
        <f t="shared" si="60"/>
        <v>2.7397260273972601</v>
      </c>
      <c r="BB113" s="146"/>
      <c r="BC113" s="105">
        <f t="shared" si="61"/>
        <v>0.26178010471204188</v>
      </c>
      <c r="BD113" s="105">
        <f t="shared" si="62"/>
        <v>0</v>
      </c>
      <c r="BE113" s="105">
        <f t="shared" si="63"/>
        <v>0.49019607843137253</v>
      </c>
      <c r="BF113" s="104"/>
    </row>
    <row r="114" spans="1:58" ht="15" customHeight="1" x14ac:dyDescent="0.2">
      <c r="A114" s="110" t="s">
        <v>85</v>
      </c>
      <c r="B114" s="121">
        <v>69</v>
      </c>
      <c r="C114" s="121">
        <v>53</v>
      </c>
      <c r="D114" s="121">
        <v>16</v>
      </c>
      <c r="E114" s="121"/>
      <c r="F114" s="121">
        <v>25</v>
      </c>
      <c r="G114" s="121">
        <v>21</v>
      </c>
      <c r="H114" s="121">
        <v>4</v>
      </c>
      <c r="I114" s="121"/>
      <c r="J114" s="121">
        <v>11</v>
      </c>
      <c r="K114" s="121">
        <v>7</v>
      </c>
      <c r="L114" s="121">
        <v>4</v>
      </c>
      <c r="M114" s="121"/>
      <c r="N114" s="121">
        <v>9</v>
      </c>
      <c r="O114" s="121">
        <v>7</v>
      </c>
      <c r="P114" s="121">
        <v>2</v>
      </c>
      <c r="Q114" s="121"/>
      <c r="R114" s="121">
        <v>14</v>
      </c>
      <c r="S114" s="121">
        <v>11</v>
      </c>
      <c r="T114" s="121">
        <v>3</v>
      </c>
      <c r="U114" s="121"/>
      <c r="V114" s="121">
        <v>7</v>
      </c>
      <c r="W114" s="121">
        <v>6</v>
      </c>
      <c r="X114" s="121">
        <v>1</v>
      </c>
      <c r="Y114" s="121"/>
      <c r="Z114" s="121">
        <v>3</v>
      </c>
      <c r="AA114" s="121">
        <v>1</v>
      </c>
      <c r="AB114" s="121">
        <v>2</v>
      </c>
      <c r="AD114" s="110" t="s">
        <v>85</v>
      </c>
      <c r="AE114" s="105">
        <f t="shared" si="52"/>
        <v>6.615532118887824</v>
      </c>
      <c r="AF114" s="105">
        <f t="shared" si="53"/>
        <v>10.251450676982591</v>
      </c>
      <c r="AG114" s="105">
        <f t="shared" si="54"/>
        <v>3.041825095057034</v>
      </c>
      <c r="AH114" s="146"/>
      <c r="AI114" s="105">
        <f t="shared" si="68"/>
        <v>12.254901960784313</v>
      </c>
      <c r="AJ114" s="105">
        <f t="shared" si="69"/>
        <v>20.792079207920793</v>
      </c>
      <c r="AK114" s="105">
        <f t="shared" si="70"/>
        <v>3.8834951456310676</v>
      </c>
      <c r="AL114" s="108"/>
      <c r="AM114" s="105">
        <f t="shared" si="71"/>
        <v>5.7591623036649215</v>
      </c>
      <c r="AN114" s="105">
        <f t="shared" si="72"/>
        <v>6.9306930693069315</v>
      </c>
      <c r="AO114" s="105">
        <f t="shared" si="73"/>
        <v>4.4444444444444446</v>
      </c>
      <c r="AP114" s="108"/>
      <c r="AQ114" s="105">
        <f t="shared" si="74"/>
        <v>6.3380281690140841</v>
      </c>
      <c r="AR114" s="105">
        <f t="shared" si="75"/>
        <v>9.7222222222222232</v>
      </c>
      <c r="AS114" s="105">
        <f t="shared" si="76"/>
        <v>2.8571428571428572</v>
      </c>
      <c r="AT114" s="108"/>
      <c r="AU114" s="105">
        <f t="shared" si="55"/>
        <v>7.5675675675675684</v>
      </c>
      <c r="AV114" s="105">
        <f t="shared" si="56"/>
        <v>11.827956989247312</v>
      </c>
      <c r="AW114" s="105">
        <f t="shared" si="57"/>
        <v>3.2608695652173911</v>
      </c>
      <c r="AX114" s="108"/>
      <c r="AY114" s="105">
        <f t="shared" si="58"/>
        <v>4.1916167664670656</v>
      </c>
      <c r="AZ114" s="105">
        <f t="shared" si="59"/>
        <v>8.4507042253521121</v>
      </c>
      <c r="BA114" s="105">
        <f t="shared" si="60"/>
        <v>1.0416666666666665</v>
      </c>
      <c r="BB114" s="146"/>
      <c r="BC114" s="105">
        <f t="shared" si="61"/>
        <v>1.948051948051948</v>
      </c>
      <c r="BD114" s="105">
        <f t="shared" si="62"/>
        <v>1.2658227848101267</v>
      </c>
      <c r="BE114" s="105">
        <f t="shared" si="63"/>
        <v>2.666666666666667</v>
      </c>
      <c r="BF114" s="104"/>
    </row>
    <row r="115" spans="1:58" ht="15" customHeight="1" x14ac:dyDescent="0.2">
      <c r="A115" s="110" t="s">
        <v>86</v>
      </c>
      <c r="B115" s="121">
        <v>526</v>
      </c>
      <c r="C115" s="121">
        <v>306</v>
      </c>
      <c r="D115" s="121">
        <v>220</v>
      </c>
      <c r="E115" s="121"/>
      <c r="F115" s="121">
        <v>132</v>
      </c>
      <c r="G115" s="121">
        <v>90</v>
      </c>
      <c r="H115" s="121">
        <v>42</v>
      </c>
      <c r="I115" s="121"/>
      <c r="J115" s="121">
        <v>108</v>
      </c>
      <c r="K115" s="121">
        <v>60</v>
      </c>
      <c r="L115" s="121">
        <v>48</v>
      </c>
      <c r="M115" s="121"/>
      <c r="N115" s="121">
        <v>71</v>
      </c>
      <c r="O115" s="121">
        <v>36</v>
      </c>
      <c r="P115" s="121">
        <v>35</v>
      </c>
      <c r="Q115" s="121"/>
      <c r="R115" s="121">
        <v>95</v>
      </c>
      <c r="S115" s="121">
        <v>54</v>
      </c>
      <c r="T115" s="121">
        <v>41</v>
      </c>
      <c r="U115" s="121"/>
      <c r="V115" s="121">
        <v>70</v>
      </c>
      <c r="W115" s="121">
        <v>35</v>
      </c>
      <c r="X115" s="121">
        <v>35</v>
      </c>
      <c r="Y115" s="121"/>
      <c r="Z115" s="121">
        <v>50</v>
      </c>
      <c r="AA115" s="121">
        <v>31</v>
      </c>
      <c r="AB115" s="121">
        <v>19</v>
      </c>
      <c r="AD115" s="110" t="s">
        <v>86</v>
      </c>
      <c r="AE115" s="105">
        <f t="shared" si="52"/>
        <v>7.787977494817885</v>
      </c>
      <c r="AF115" s="105">
        <f t="shared" si="53"/>
        <v>9.4854308741475517</v>
      </c>
      <c r="AG115" s="105">
        <f t="shared" si="54"/>
        <v>6.2358276643990926</v>
      </c>
      <c r="AH115" s="146"/>
      <c r="AI115" s="105">
        <f t="shared" si="68"/>
        <v>9.4285714285714288</v>
      </c>
      <c r="AJ115" s="105">
        <f t="shared" si="69"/>
        <v>12.605042016806722</v>
      </c>
      <c r="AK115" s="105">
        <f t="shared" si="70"/>
        <v>6.1224489795918364</v>
      </c>
      <c r="AL115" s="108"/>
      <c r="AM115" s="105">
        <f t="shared" si="71"/>
        <v>10.093457943925234</v>
      </c>
      <c r="AN115" s="105">
        <f t="shared" si="72"/>
        <v>11.363636363636363</v>
      </c>
      <c r="AO115" s="105">
        <f t="shared" si="73"/>
        <v>8.8560885608856079</v>
      </c>
      <c r="AP115" s="108"/>
      <c r="AQ115" s="105">
        <f t="shared" si="74"/>
        <v>7.7090119435396316</v>
      </c>
      <c r="AR115" s="105">
        <f t="shared" si="75"/>
        <v>8.4705882352941178</v>
      </c>
      <c r="AS115" s="105">
        <f t="shared" si="76"/>
        <v>7.0564516129032269</v>
      </c>
      <c r="AT115" s="108"/>
      <c r="AU115" s="105">
        <f t="shared" si="55"/>
        <v>7.3929961089494167</v>
      </c>
      <c r="AV115" s="105">
        <f t="shared" si="56"/>
        <v>8.7378640776699026</v>
      </c>
      <c r="AW115" s="105">
        <f t="shared" si="57"/>
        <v>6.1469265367316339</v>
      </c>
      <c r="AX115" s="108"/>
      <c r="AY115" s="105">
        <f t="shared" si="58"/>
        <v>6.3348416289592757</v>
      </c>
      <c r="AZ115" s="105">
        <f t="shared" si="59"/>
        <v>7.0707070707070701</v>
      </c>
      <c r="BA115" s="105">
        <f t="shared" si="60"/>
        <v>5.7377049180327866</v>
      </c>
      <c r="BB115" s="146"/>
      <c r="BC115" s="105">
        <f t="shared" si="61"/>
        <v>5.1387461459403907</v>
      </c>
      <c r="BD115" s="105">
        <f t="shared" si="62"/>
        <v>6.9506726457399113</v>
      </c>
      <c r="BE115" s="105">
        <f t="shared" si="63"/>
        <v>3.6053130929791273</v>
      </c>
      <c r="BF115" s="104"/>
    </row>
    <row r="116" spans="1:58" ht="15" customHeight="1" x14ac:dyDescent="0.2">
      <c r="A116" s="110" t="s">
        <v>87</v>
      </c>
      <c r="B116" s="121">
        <v>328</v>
      </c>
      <c r="C116" s="121">
        <v>182</v>
      </c>
      <c r="D116" s="121">
        <v>146</v>
      </c>
      <c r="E116" s="121"/>
      <c r="F116" s="121">
        <v>90</v>
      </c>
      <c r="G116" s="121">
        <v>51</v>
      </c>
      <c r="H116" s="121">
        <v>39</v>
      </c>
      <c r="I116" s="121"/>
      <c r="J116" s="121">
        <v>114</v>
      </c>
      <c r="K116" s="121">
        <v>63</v>
      </c>
      <c r="L116" s="121">
        <v>51</v>
      </c>
      <c r="M116" s="121"/>
      <c r="N116" s="121">
        <v>42</v>
      </c>
      <c r="O116" s="121">
        <v>25</v>
      </c>
      <c r="P116" s="121">
        <v>17</v>
      </c>
      <c r="Q116" s="121"/>
      <c r="R116" s="121">
        <v>56</v>
      </c>
      <c r="S116" s="121">
        <v>26</v>
      </c>
      <c r="T116" s="121">
        <v>30</v>
      </c>
      <c r="U116" s="121"/>
      <c r="V116" s="121">
        <v>21</v>
      </c>
      <c r="W116" s="121">
        <v>14</v>
      </c>
      <c r="X116" s="121">
        <v>7</v>
      </c>
      <c r="Y116" s="121"/>
      <c r="Z116" s="121">
        <v>5</v>
      </c>
      <c r="AA116" s="121">
        <v>3</v>
      </c>
      <c r="AB116" s="121">
        <v>2</v>
      </c>
      <c r="AD116" s="110" t="s">
        <v>87</v>
      </c>
      <c r="AE116" s="105">
        <f t="shared" si="52"/>
        <v>11.248285322359397</v>
      </c>
      <c r="AF116" s="105">
        <f t="shared" si="53"/>
        <v>12.141427618412274</v>
      </c>
      <c r="AG116" s="105">
        <f t="shared" si="54"/>
        <v>10.303458009880028</v>
      </c>
      <c r="AH116" s="146"/>
      <c r="AI116" s="105">
        <f t="shared" si="68"/>
        <v>12.482662968099861</v>
      </c>
      <c r="AJ116" s="105">
        <f t="shared" si="69"/>
        <v>13.110539845758353</v>
      </c>
      <c r="AK116" s="105">
        <f t="shared" si="70"/>
        <v>11.746987951807229</v>
      </c>
      <c r="AL116" s="108"/>
      <c r="AM116" s="105">
        <f t="shared" si="71"/>
        <v>16.402877697841728</v>
      </c>
      <c r="AN116" s="105">
        <f t="shared" si="72"/>
        <v>16.981132075471699</v>
      </c>
      <c r="AO116" s="105">
        <f t="shared" si="73"/>
        <v>15.74074074074074</v>
      </c>
      <c r="AP116" s="108"/>
      <c r="AQ116" s="105">
        <f t="shared" si="74"/>
        <v>8.7682672233820469</v>
      </c>
      <c r="AR116" s="105">
        <f t="shared" si="75"/>
        <v>9.6153846153846168</v>
      </c>
      <c r="AS116" s="105">
        <f t="shared" si="76"/>
        <v>7.7625570776255701</v>
      </c>
      <c r="AT116" s="108"/>
      <c r="AU116" s="105">
        <f t="shared" si="55"/>
        <v>11.29032258064516</v>
      </c>
      <c r="AV116" s="105">
        <f t="shared" si="56"/>
        <v>11.818181818181818</v>
      </c>
      <c r="AW116" s="105">
        <f t="shared" si="57"/>
        <v>10.869565217391305</v>
      </c>
      <c r="AX116" s="108"/>
      <c r="AY116" s="105">
        <f t="shared" si="58"/>
        <v>6.6455696202531636</v>
      </c>
      <c r="AZ116" s="105">
        <f t="shared" si="59"/>
        <v>8.5889570552147241</v>
      </c>
      <c r="BA116" s="105">
        <f t="shared" si="60"/>
        <v>4.5751633986928102</v>
      </c>
      <c r="BB116" s="146"/>
      <c r="BC116" s="105">
        <f t="shared" si="61"/>
        <v>2.3923444976076556</v>
      </c>
      <c r="BD116" s="105">
        <f t="shared" si="62"/>
        <v>3.125</v>
      </c>
      <c r="BE116" s="105">
        <f t="shared" si="63"/>
        <v>1.7699115044247788</v>
      </c>
      <c r="BF116" s="104"/>
    </row>
    <row r="117" spans="1:58" ht="15" customHeight="1" x14ac:dyDescent="0.2">
      <c r="A117" s="110" t="s">
        <v>88</v>
      </c>
      <c r="B117" s="121">
        <v>330</v>
      </c>
      <c r="C117" s="121">
        <v>220</v>
      </c>
      <c r="D117" s="121">
        <v>110</v>
      </c>
      <c r="E117" s="121"/>
      <c r="F117" s="121">
        <v>109</v>
      </c>
      <c r="G117" s="121">
        <v>77</v>
      </c>
      <c r="H117" s="121">
        <v>32</v>
      </c>
      <c r="I117" s="121"/>
      <c r="J117" s="121">
        <v>91</v>
      </c>
      <c r="K117" s="121">
        <v>65</v>
      </c>
      <c r="L117" s="121">
        <v>26</v>
      </c>
      <c r="M117" s="121"/>
      <c r="N117" s="121">
        <v>38</v>
      </c>
      <c r="O117" s="121">
        <v>20</v>
      </c>
      <c r="P117" s="121">
        <v>18</v>
      </c>
      <c r="Q117" s="121"/>
      <c r="R117" s="121">
        <v>54</v>
      </c>
      <c r="S117" s="121">
        <v>35</v>
      </c>
      <c r="T117" s="121">
        <v>19</v>
      </c>
      <c r="U117" s="121"/>
      <c r="V117" s="121">
        <v>25</v>
      </c>
      <c r="W117" s="121">
        <v>15</v>
      </c>
      <c r="X117" s="121">
        <v>10</v>
      </c>
      <c r="Y117" s="121"/>
      <c r="Z117" s="121">
        <v>13</v>
      </c>
      <c r="AA117" s="121">
        <v>8</v>
      </c>
      <c r="AB117" s="121">
        <v>5</v>
      </c>
      <c r="AD117" s="110" t="s">
        <v>88</v>
      </c>
      <c r="AE117" s="105">
        <f t="shared" si="52"/>
        <v>4.7874655447555492</v>
      </c>
      <c r="AF117" s="105">
        <f t="shared" si="53"/>
        <v>6.6445182724252501</v>
      </c>
      <c r="AG117" s="105">
        <f t="shared" si="54"/>
        <v>3.0709101060859854</v>
      </c>
      <c r="AH117" s="146"/>
      <c r="AI117" s="105">
        <f t="shared" si="68"/>
        <v>6.9382558879694471</v>
      </c>
      <c r="AJ117" s="105">
        <f t="shared" si="69"/>
        <v>10.131578947368421</v>
      </c>
      <c r="AK117" s="105">
        <f t="shared" si="70"/>
        <v>3.9457459926017262</v>
      </c>
      <c r="AL117" s="108"/>
      <c r="AM117" s="105">
        <f t="shared" si="71"/>
        <v>6.58465991316932</v>
      </c>
      <c r="AN117" s="105">
        <f t="shared" si="72"/>
        <v>9.3659942363112396</v>
      </c>
      <c r="AO117" s="105">
        <f t="shared" si="73"/>
        <v>3.7790697674418601</v>
      </c>
      <c r="AP117" s="108"/>
      <c r="AQ117" s="105">
        <f t="shared" si="74"/>
        <v>3.1173092698933553</v>
      </c>
      <c r="AR117" s="105">
        <f t="shared" si="75"/>
        <v>3.4246575342465753</v>
      </c>
      <c r="AS117" s="105">
        <f t="shared" si="76"/>
        <v>2.8346456692913384</v>
      </c>
      <c r="AT117" s="108"/>
      <c r="AU117" s="105">
        <f t="shared" si="55"/>
        <v>4.7661076787290382</v>
      </c>
      <c r="AV117" s="105">
        <f t="shared" si="56"/>
        <v>6.4102564102564097</v>
      </c>
      <c r="AW117" s="105">
        <f t="shared" si="57"/>
        <v>3.2367972742759794</v>
      </c>
      <c r="AX117" s="108"/>
      <c r="AY117" s="105">
        <f t="shared" si="58"/>
        <v>2.8571428571428572</v>
      </c>
      <c r="AZ117" s="105">
        <f t="shared" si="59"/>
        <v>3.6407766990291259</v>
      </c>
      <c r="BA117" s="105">
        <f t="shared" si="60"/>
        <v>2.159827213822894</v>
      </c>
      <c r="BB117" s="146"/>
      <c r="BC117" s="105">
        <f t="shared" si="61"/>
        <v>1.8232819074333801</v>
      </c>
      <c r="BD117" s="105">
        <f t="shared" si="62"/>
        <v>2.5396825396825395</v>
      </c>
      <c r="BE117" s="105">
        <f t="shared" si="63"/>
        <v>1.256281407035176</v>
      </c>
      <c r="BF117" s="104"/>
    </row>
    <row r="118" spans="1:58" ht="15" customHeight="1" x14ac:dyDescent="0.2">
      <c r="A118" s="110" t="s">
        <v>89</v>
      </c>
      <c r="B118" s="121">
        <v>37</v>
      </c>
      <c r="C118" s="121">
        <v>16</v>
      </c>
      <c r="D118" s="121">
        <v>21</v>
      </c>
      <c r="E118" s="121"/>
      <c r="F118" s="121">
        <v>23</v>
      </c>
      <c r="G118" s="121">
        <v>8</v>
      </c>
      <c r="H118" s="121">
        <v>15</v>
      </c>
      <c r="I118" s="121"/>
      <c r="J118" s="121">
        <v>8</v>
      </c>
      <c r="K118" s="121">
        <v>5</v>
      </c>
      <c r="L118" s="121">
        <v>3</v>
      </c>
      <c r="M118" s="121"/>
      <c r="N118" s="121">
        <v>6</v>
      </c>
      <c r="O118" s="121">
        <v>3</v>
      </c>
      <c r="P118" s="121">
        <v>3</v>
      </c>
      <c r="Q118" s="121"/>
      <c r="R118" s="121">
        <v>0</v>
      </c>
      <c r="S118" s="121">
        <v>0</v>
      </c>
      <c r="T118" s="121">
        <v>0</v>
      </c>
      <c r="U118" s="121"/>
      <c r="V118" s="121">
        <v>0</v>
      </c>
      <c r="W118" s="121">
        <v>0</v>
      </c>
      <c r="X118" s="121">
        <v>0</v>
      </c>
      <c r="Y118" s="121"/>
      <c r="Z118" s="121">
        <v>0</v>
      </c>
      <c r="AA118" s="121">
        <v>0</v>
      </c>
      <c r="AB118" s="121">
        <v>0</v>
      </c>
      <c r="AD118" s="110" t="s">
        <v>89</v>
      </c>
      <c r="AE118" s="105">
        <f t="shared" si="52"/>
        <v>2.5307797537619701</v>
      </c>
      <c r="AF118" s="105">
        <f t="shared" si="53"/>
        <v>2.318840579710145</v>
      </c>
      <c r="AG118" s="105">
        <f t="shared" si="54"/>
        <v>2.7202072538860103</v>
      </c>
      <c r="AH118" s="146"/>
      <c r="AI118" s="105">
        <f t="shared" si="68"/>
        <v>5.6097560975609762</v>
      </c>
      <c r="AJ118" s="105">
        <f t="shared" si="69"/>
        <v>3.8647342995169081</v>
      </c>
      <c r="AK118" s="105">
        <f t="shared" si="70"/>
        <v>7.389162561576355</v>
      </c>
      <c r="AL118" s="108"/>
      <c r="AM118" s="105">
        <f t="shared" si="71"/>
        <v>2.6490066225165565</v>
      </c>
      <c r="AN118" s="105">
        <f t="shared" si="72"/>
        <v>3.3783783783783785</v>
      </c>
      <c r="AO118" s="105">
        <f t="shared" si="73"/>
        <v>1.948051948051948</v>
      </c>
      <c r="AP118" s="108"/>
      <c r="AQ118" s="105">
        <f t="shared" si="74"/>
        <v>2.5751072961373391</v>
      </c>
      <c r="AR118" s="105">
        <f t="shared" si="75"/>
        <v>2.5862068965517242</v>
      </c>
      <c r="AS118" s="105">
        <f t="shared" si="76"/>
        <v>2.5641025641025639</v>
      </c>
      <c r="AT118" s="108"/>
      <c r="AU118" s="105">
        <f t="shared" si="55"/>
        <v>0</v>
      </c>
      <c r="AV118" s="105">
        <f t="shared" si="56"/>
        <v>0</v>
      </c>
      <c r="AW118" s="105">
        <f t="shared" si="57"/>
        <v>0</v>
      </c>
      <c r="AX118" s="108"/>
      <c r="AY118" s="105">
        <f t="shared" si="58"/>
        <v>0</v>
      </c>
      <c r="AZ118" s="105">
        <f t="shared" si="59"/>
        <v>0</v>
      </c>
      <c r="BA118" s="105">
        <f t="shared" si="60"/>
        <v>0</v>
      </c>
      <c r="BB118" s="146"/>
      <c r="BC118" s="105">
        <f t="shared" si="61"/>
        <v>0</v>
      </c>
      <c r="BD118" s="105">
        <f t="shared" si="62"/>
        <v>0</v>
      </c>
      <c r="BE118" s="105">
        <f t="shared" si="63"/>
        <v>0</v>
      </c>
      <c r="BF118" s="104"/>
    </row>
    <row r="119" spans="1:58" ht="15" customHeight="1" x14ac:dyDescent="0.2">
      <c r="A119" s="157" t="s">
        <v>90</v>
      </c>
      <c r="B119" s="121">
        <v>653</v>
      </c>
      <c r="C119" s="121">
        <v>417</v>
      </c>
      <c r="D119" s="121">
        <v>236</v>
      </c>
      <c r="E119" s="121"/>
      <c r="F119" s="121">
        <v>172</v>
      </c>
      <c r="G119" s="121">
        <v>115</v>
      </c>
      <c r="H119" s="121">
        <v>57</v>
      </c>
      <c r="I119" s="121"/>
      <c r="J119" s="121">
        <v>150</v>
      </c>
      <c r="K119" s="121">
        <v>93</v>
      </c>
      <c r="L119" s="121">
        <v>57</v>
      </c>
      <c r="M119" s="121"/>
      <c r="N119" s="121">
        <v>44</v>
      </c>
      <c r="O119" s="121">
        <v>40</v>
      </c>
      <c r="P119" s="121">
        <v>4</v>
      </c>
      <c r="Q119" s="121"/>
      <c r="R119" s="121">
        <v>219</v>
      </c>
      <c r="S119" s="121">
        <v>130</v>
      </c>
      <c r="T119" s="121">
        <v>89</v>
      </c>
      <c r="U119" s="121"/>
      <c r="V119" s="121">
        <v>46</v>
      </c>
      <c r="W119" s="121">
        <v>28</v>
      </c>
      <c r="X119" s="121">
        <v>18</v>
      </c>
      <c r="Y119" s="121"/>
      <c r="Z119" s="121">
        <v>22</v>
      </c>
      <c r="AA119" s="121">
        <v>11</v>
      </c>
      <c r="AB119" s="121">
        <v>11</v>
      </c>
      <c r="AD119" s="157" t="s">
        <v>90</v>
      </c>
      <c r="AE119" s="105">
        <f t="shared" si="52"/>
        <v>10.335549224438113</v>
      </c>
      <c r="AF119" s="105">
        <f t="shared" si="53"/>
        <v>12.771822358346094</v>
      </c>
      <c r="AG119" s="105">
        <f t="shared" si="54"/>
        <v>7.7301015394693753</v>
      </c>
      <c r="AH119" s="146"/>
      <c r="AI119" s="105">
        <f t="shared" si="68"/>
        <v>14.995640802092414</v>
      </c>
      <c r="AJ119" s="105">
        <f t="shared" si="69"/>
        <v>18.253968253968253</v>
      </c>
      <c r="AK119" s="105">
        <f t="shared" si="70"/>
        <v>11.02514506769826</v>
      </c>
      <c r="AL119" s="108"/>
      <c r="AM119" s="105">
        <f t="shared" si="71"/>
        <v>12.987012987012985</v>
      </c>
      <c r="AN119" s="105">
        <f t="shared" si="72"/>
        <v>15.245901639344261</v>
      </c>
      <c r="AO119" s="105">
        <f t="shared" si="73"/>
        <v>10.458715596330276</v>
      </c>
      <c r="AP119" s="108"/>
      <c r="AQ119" s="105">
        <f t="shared" si="74"/>
        <v>5.4054054054054053</v>
      </c>
      <c r="AR119" s="105">
        <f t="shared" si="75"/>
        <v>9.2378752886836022</v>
      </c>
      <c r="AS119" s="105">
        <f t="shared" si="76"/>
        <v>1.0498687664041995</v>
      </c>
      <c r="AT119" s="108"/>
      <c r="AU119" s="105">
        <f t="shared" si="55"/>
        <v>16.379955123410621</v>
      </c>
      <c r="AV119" s="105">
        <f t="shared" si="56"/>
        <v>19.431988041853511</v>
      </c>
      <c r="AW119" s="105">
        <f t="shared" si="57"/>
        <v>13.323353293413174</v>
      </c>
      <c r="AX119" s="108"/>
      <c r="AY119" s="105">
        <f t="shared" si="58"/>
        <v>4.5098039215686274</v>
      </c>
      <c r="AZ119" s="105">
        <f t="shared" si="59"/>
        <v>5.4263565891472867</v>
      </c>
      <c r="BA119" s="105">
        <f t="shared" si="60"/>
        <v>3.5714285714285712</v>
      </c>
      <c r="BB119" s="146"/>
      <c r="BC119" s="105">
        <f t="shared" si="61"/>
        <v>2.6035502958579881</v>
      </c>
      <c r="BD119" s="105">
        <f t="shared" si="62"/>
        <v>2.7027027027027026</v>
      </c>
      <c r="BE119" s="105">
        <f t="shared" si="63"/>
        <v>2.5114155251141552</v>
      </c>
      <c r="BF119" s="104"/>
    </row>
    <row r="120" spans="1:58" ht="15" customHeight="1" x14ac:dyDescent="0.2">
      <c r="A120" s="110" t="s">
        <v>91</v>
      </c>
      <c r="B120" s="121">
        <v>60</v>
      </c>
      <c r="C120" s="121">
        <v>50</v>
      </c>
      <c r="D120" s="121">
        <v>10</v>
      </c>
      <c r="E120" s="121"/>
      <c r="F120" s="121">
        <v>16</v>
      </c>
      <c r="G120" s="121">
        <v>13</v>
      </c>
      <c r="H120" s="121">
        <v>3</v>
      </c>
      <c r="I120" s="121"/>
      <c r="J120" s="121">
        <v>10</v>
      </c>
      <c r="K120" s="121">
        <v>7</v>
      </c>
      <c r="L120" s="121">
        <v>3</v>
      </c>
      <c r="M120" s="121"/>
      <c r="N120" s="121">
        <v>11</v>
      </c>
      <c r="O120" s="121">
        <v>10</v>
      </c>
      <c r="P120" s="121">
        <v>1</v>
      </c>
      <c r="Q120" s="121"/>
      <c r="R120" s="121">
        <v>6</v>
      </c>
      <c r="S120" s="121">
        <v>5</v>
      </c>
      <c r="T120" s="121">
        <v>1</v>
      </c>
      <c r="U120" s="121"/>
      <c r="V120" s="121">
        <v>11</v>
      </c>
      <c r="W120" s="121">
        <v>10</v>
      </c>
      <c r="X120" s="121">
        <v>1</v>
      </c>
      <c r="Y120" s="121"/>
      <c r="Z120" s="121">
        <v>6</v>
      </c>
      <c r="AA120" s="121">
        <v>5</v>
      </c>
      <c r="AB120" s="121">
        <v>1</v>
      </c>
      <c r="AD120" s="110" t="s">
        <v>91</v>
      </c>
      <c r="AE120" s="105">
        <f t="shared" si="52"/>
        <v>7.5662042875157622</v>
      </c>
      <c r="AF120" s="105">
        <f t="shared" si="53"/>
        <v>12.048192771084338</v>
      </c>
      <c r="AG120" s="105">
        <f t="shared" si="54"/>
        <v>2.6455026455026456</v>
      </c>
      <c r="AH120" s="146"/>
      <c r="AI120" s="105">
        <f t="shared" si="68"/>
        <v>8.938547486033519</v>
      </c>
      <c r="AJ120" s="105">
        <f t="shared" si="69"/>
        <v>14.606741573033707</v>
      </c>
      <c r="AK120" s="105">
        <f t="shared" si="70"/>
        <v>3.3333333333333335</v>
      </c>
      <c r="AL120" s="108"/>
      <c r="AM120" s="105">
        <f t="shared" si="71"/>
        <v>7.8125</v>
      </c>
      <c r="AN120" s="105">
        <f t="shared" si="72"/>
        <v>12.068965517241379</v>
      </c>
      <c r="AO120" s="105">
        <f t="shared" si="73"/>
        <v>4.2857142857142856</v>
      </c>
      <c r="AP120" s="108"/>
      <c r="AQ120" s="105">
        <f t="shared" si="74"/>
        <v>8.5271317829457356</v>
      </c>
      <c r="AR120" s="105">
        <f t="shared" si="75"/>
        <v>15.625</v>
      </c>
      <c r="AS120" s="105">
        <f t="shared" si="76"/>
        <v>1.5384615384615385</v>
      </c>
      <c r="AT120" s="108"/>
      <c r="AU120" s="105">
        <f t="shared" si="55"/>
        <v>5.5555555555555554</v>
      </c>
      <c r="AV120" s="105">
        <f t="shared" si="56"/>
        <v>7.5757575757575761</v>
      </c>
      <c r="AW120" s="105">
        <f t="shared" si="57"/>
        <v>2.3809523809523809</v>
      </c>
      <c r="AX120" s="108"/>
      <c r="AY120" s="105">
        <f t="shared" si="58"/>
        <v>8.2706766917293226</v>
      </c>
      <c r="AZ120" s="105">
        <f t="shared" si="59"/>
        <v>13.888888888888889</v>
      </c>
      <c r="BA120" s="105">
        <f t="shared" si="60"/>
        <v>1.639344262295082</v>
      </c>
      <c r="BB120" s="146"/>
      <c r="BC120" s="105">
        <f t="shared" si="61"/>
        <v>5.1724137931034484</v>
      </c>
      <c r="BD120" s="105">
        <f t="shared" si="62"/>
        <v>7.5757575757575761</v>
      </c>
      <c r="BE120" s="105">
        <f t="shared" si="63"/>
        <v>2</v>
      </c>
      <c r="BF120" s="104"/>
    </row>
    <row r="121" spans="1:58" ht="15" customHeight="1" x14ac:dyDescent="0.2">
      <c r="A121" s="110" t="s">
        <v>92</v>
      </c>
      <c r="B121" s="121">
        <v>189</v>
      </c>
      <c r="C121" s="121">
        <v>122</v>
      </c>
      <c r="D121" s="121">
        <v>67</v>
      </c>
      <c r="E121" s="121"/>
      <c r="F121" s="121">
        <v>13</v>
      </c>
      <c r="G121" s="121">
        <v>10</v>
      </c>
      <c r="H121" s="121">
        <v>3</v>
      </c>
      <c r="I121" s="121"/>
      <c r="J121" s="121">
        <v>25</v>
      </c>
      <c r="K121" s="121">
        <v>16</v>
      </c>
      <c r="L121" s="121">
        <v>9</v>
      </c>
      <c r="M121" s="121"/>
      <c r="N121" s="121">
        <v>11</v>
      </c>
      <c r="O121" s="121">
        <v>7</v>
      </c>
      <c r="P121" s="121">
        <v>4</v>
      </c>
      <c r="Q121" s="121"/>
      <c r="R121" s="121">
        <v>73</v>
      </c>
      <c r="S121" s="121">
        <v>44</v>
      </c>
      <c r="T121" s="121">
        <v>29</v>
      </c>
      <c r="U121" s="121"/>
      <c r="V121" s="121">
        <v>46</v>
      </c>
      <c r="W121" s="121">
        <v>34</v>
      </c>
      <c r="X121" s="121">
        <v>12</v>
      </c>
      <c r="Y121" s="121"/>
      <c r="Z121" s="121">
        <v>21</v>
      </c>
      <c r="AA121" s="121">
        <v>11</v>
      </c>
      <c r="AB121" s="121">
        <v>10</v>
      </c>
      <c r="AD121" s="110" t="s">
        <v>92</v>
      </c>
      <c r="AE121" s="105">
        <f t="shared" si="52"/>
        <v>3.5000000000000004</v>
      </c>
      <c r="AF121" s="105">
        <f t="shared" si="53"/>
        <v>4.881952781112445</v>
      </c>
      <c r="AG121" s="105">
        <f t="shared" si="54"/>
        <v>2.3095484315753185</v>
      </c>
      <c r="AH121" s="146"/>
      <c r="AI121" s="105">
        <f t="shared" si="68"/>
        <v>2.0061728395061729</v>
      </c>
      <c r="AJ121" s="105">
        <f t="shared" si="69"/>
        <v>3.278688524590164</v>
      </c>
      <c r="AK121" s="105">
        <f t="shared" si="70"/>
        <v>0.87463556851311952</v>
      </c>
      <c r="AL121" s="108"/>
      <c r="AM121" s="105">
        <f t="shared" si="71"/>
        <v>4.1390728476821197</v>
      </c>
      <c r="AN121" s="105">
        <f t="shared" si="72"/>
        <v>5.4421768707482991</v>
      </c>
      <c r="AO121" s="105">
        <f t="shared" si="73"/>
        <v>2.903225806451613</v>
      </c>
      <c r="AP121" s="108"/>
      <c r="AQ121" s="105">
        <f t="shared" si="74"/>
        <v>1.9230769230769231</v>
      </c>
      <c r="AR121" s="105">
        <f t="shared" si="75"/>
        <v>2.4137931034482758</v>
      </c>
      <c r="AS121" s="105">
        <f t="shared" si="76"/>
        <v>1.4184397163120568</v>
      </c>
      <c r="AT121" s="108"/>
      <c r="AU121" s="105">
        <f t="shared" si="55"/>
        <v>5.7254901960784315</v>
      </c>
      <c r="AV121" s="105">
        <f t="shared" si="56"/>
        <v>7.5601374570446733</v>
      </c>
      <c r="AW121" s="105">
        <f t="shared" si="57"/>
        <v>4.1847041847041844</v>
      </c>
      <c r="AX121" s="108"/>
      <c r="AY121" s="105">
        <f t="shared" si="58"/>
        <v>3.7828947368421053</v>
      </c>
      <c r="AZ121" s="105">
        <f t="shared" si="59"/>
        <v>6.0931899641577063</v>
      </c>
      <c r="BA121" s="105">
        <f t="shared" si="60"/>
        <v>1.8237082066869299</v>
      </c>
      <c r="BB121" s="146"/>
      <c r="BC121" s="105">
        <f t="shared" si="61"/>
        <v>1.935483870967742</v>
      </c>
      <c r="BD121" s="105">
        <f t="shared" si="62"/>
        <v>2.3404255319148937</v>
      </c>
      <c r="BE121" s="105">
        <f t="shared" si="63"/>
        <v>1.6260162601626018</v>
      </c>
      <c r="BF121" s="104"/>
    </row>
    <row r="122" spans="1:58" ht="15" customHeight="1" x14ac:dyDescent="0.2">
      <c r="A122" s="110" t="s">
        <v>93</v>
      </c>
      <c r="B122" s="121">
        <v>84</v>
      </c>
      <c r="C122" s="121">
        <v>55</v>
      </c>
      <c r="D122" s="121">
        <v>29</v>
      </c>
      <c r="E122" s="121"/>
      <c r="F122" s="121">
        <v>32</v>
      </c>
      <c r="G122" s="121">
        <v>24</v>
      </c>
      <c r="H122" s="121">
        <v>8</v>
      </c>
      <c r="I122" s="121"/>
      <c r="J122" s="121">
        <v>29</v>
      </c>
      <c r="K122" s="121">
        <v>15</v>
      </c>
      <c r="L122" s="121">
        <v>14</v>
      </c>
      <c r="M122" s="121"/>
      <c r="N122" s="121">
        <v>8</v>
      </c>
      <c r="O122" s="121">
        <v>8</v>
      </c>
      <c r="P122" s="121">
        <v>0</v>
      </c>
      <c r="Q122" s="121"/>
      <c r="R122" s="121">
        <v>8</v>
      </c>
      <c r="S122" s="121">
        <v>5</v>
      </c>
      <c r="T122" s="121">
        <v>3</v>
      </c>
      <c r="U122" s="121"/>
      <c r="V122" s="121">
        <v>6</v>
      </c>
      <c r="W122" s="121">
        <v>2</v>
      </c>
      <c r="X122" s="121">
        <v>4</v>
      </c>
      <c r="Y122" s="121"/>
      <c r="Z122" s="121">
        <v>1</v>
      </c>
      <c r="AA122" s="121">
        <v>1</v>
      </c>
      <c r="AB122" s="121">
        <v>0</v>
      </c>
      <c r="AD122" s="110" t="s">
        <v>93</v>
      </c>
      <c r="AE122" s="105">
        <f t="shared" si="52"/>
        <v>9.0322580645161281</v>
      </c>
      <c r="AF122" s="105">
        <f t="shared" si="53"/>
        <v>12.471655328798185</v>
      </c>
      <c r="AG122" s="105">
        <f t="shared" si="54"/>
        <v>5.9304703476482619</v>
      </c>
      <c r="AH122" s="146"/>
      <c r="AI122" s="105">
        <f t="shared" si="68"/>
        <v>11.594202898550725</v>
      </c>
      <c r="AJ122" s="105">
        <f t="shared" si="69"/>
        <v>17.021276595744681</v>
      </c>
      <c r="AK122" s="105">
        <f t="shared" si="70"/>
        <v>5.9259259259259265</v>
      </c>
      <c r="AL122" s="108"/>
      <c r="AM122" s="105">
        <f t="shared" si="71"/>
        <v>14.499999999999998</v>
      </c>
      <c r="AN122" s="105">
        <f t="shared" si="72"/>
        <v>16.304347826086957</v>
      </c>
      <c r="AO122" s="105">
        <f t="shared" si="73"/>
        <v>12.962962962962962</v>
      </c>
      <c r="AP122" s="108"/>
      <c r="AQ122" s="105">
        <f t="shared" si="74"/>
        <v>4.7619047619047619</v>
      </c>
      <c r="AR122" s="105">
        <f t="shared" si="75"/>
        <v>9.4117647058823533</v>
      </c>
      <c r="AS122" s="105">
        <f t="shared" si="76"/>
        <v>0</v>
      </c>
      <c r="AT122" s="108"/>
      <c r="AU122" s="105">
        <f t="shared" si="55"/>
        <v>6.7226890756302522</v>
      </c>
      <c r="AV122" s="105">
        <f t="shared" si="56"/>
        <v>9.8039215686274517</v>
      </c>
      <c r="AW122" s="105">
        <f t="shared" si="57"/>
        <v>4.4117647058823533</v>
      </c>
      <c r="AX122" s="108"/>
      <c r="AY122" s="105">
        <f t="shared" si="58"/>
        <v>6.0606060606060606</v>
      </c>
      <c r="AZ122" s="105">
        <f t="shared" si="59"/>
        <v>4.1666666666666661</v>
      </c>
      <c r="BA122" s="105">
        <f t="shared" si="60"/>
        <v>7.8431372549019605</v>
      </c>
      <c r="BB122" s="146"/>
      <c r="BC122" s="105">
        <f t="shared" si="61"/>
        <v>1.4705882352941175</v>
      </c>
      <c r="BD122" s="105">
        <f t="shared" si="62"/>
        <v>4.1666666666666661</v>
      </c>
      <c r="BE122" s="105">
        <f t="shared" si="63"/>
        <v>0</v>
      </c>
      <c r="BF122" s="104"/>
    </row>
    <row r="123" spans="1:58" ht="15" customHeight="1" x14ac:dyDescent="0.2">
      <c r="A123" s="110" t="s">
        <v>94</v>
      </c>
      <c r="B123" s="121">
        <v>155</v>
      </c>
      <c r="C123" s="121">
        <v>102</v>
      </c>
      <c r="D123" s="121">
        <v>53</v>
      </c>
      <c r="E123" s="121"/>
      <c r="F123" s="121">
        <v>88</v>
      </c>
      <c r="G123" s="121">
        <v>57</v>
      </c>
      <c r="H123" s="121">
        <v>31</v>
      </c>
      <c r="I123" s="121"/>
      <c r="J123" s="121">
        <v>27</v>
      </c>
      <c r="K123" s="121">
        <v>15</v>
      </c>
      <c r="L123" s="121">
        <v>12</v>
      </c>
      <c r="M123" s="121"/>
      <c r="N123" s="121">
        <v>28</v>
      </c>
      <c r="O123" s="121">
        <v>21</v>
      </c>
      <c r="P123" s="121">
        <v>7</v>
      </c>
      <c r="Q123" s="121"/>
      <c r="R123" s="121">
        <v>2</v>
      </c>
      <c r="S123" s="121">
        <v>2</v>
      </c>
      <c r="T123" s="121">
        <v>0</v>
      </c>
      <c r="U123" s="121"/>
      <c r="V123" s="121">
        <v>7</v>
      </c>
      <c r="W123" s="121">
        <v>5</v>
      </c>
      <c r="X123" s="121">
        <v>2</v>
      </c>
      <c r="Y123" s="121"/>
      <c r="Z123" s="121">
        <v>3</v>
      </c>
      <c r="AA123" s="121">
        <v>2</v>
      </c>
      <c r="AB123" s="121">
        <v>1</v>
      </c>
      <c r="AD123" s="110" t="s">
        <v>94</v>
      </c>
      <c r="AE123" s="105">
        <f t="shared" si="52"/>
        <v>8.1364829396325451</v>
      </c>
      <c r="AF123" s="105">
        <f t="shared" si="53"/>
        <v>9.9902056807051913</v>
      </c>
      <c r="AG123" s="105">
        <f t="shared" si="54"/>
        <v>5.995475113122172</v>
      </c>
      <c r="AH123" s="146"/>
      <c r="AI123" s="105">
        <f t="shared" si="68"/>
        <v>15.742397137745975</v>
      </c>
      <c r="AJ123" s="105">
        <f t="shared" si="69"/>
        <v>15.877437325905291</v>
      </c>
      <c r="AK123" s="105">
        <f t="shared" si="70"/>
        <v>15.5</v>
      </c>
      <c r="AL123" s="108"/>
      <c r="AM123" s="105">
        <f t="shared" si="71"/>
        <v>7.4792243767313016</v>
      </c>
      <c r="AN123" s="105">
        <f t="shared" si="72"/>
        <v>7.7720207253886011</v>
      </c>
      <c r="AO123" s="105">
        <f t="shared" si="73"/>
        <v>7.1428571428571423</v>
      </c>
      <c r="AP123" s="108"/>
      <c r="AQ123" s="105">
        <f t="shared" si="74"/>
        <v>8.2111436950146626</v>
      </c>
      <c r="AR123" s="105">
        <f t="shared" si="75"/>
        <v>12.42603550295858</v>
      </c>
      <c r="AS123" s="105">
        <f t="shared" si="76"/>
        <v>4.0697674418604652</v>
      </c>
      <c r="AT123" s="108"/>
      <c r="AU123" s="105">
        <f t="shared" si="55"/>
        <v>0.85470085470085477</v>
      </c>
      <c r="AV123" s="105">
        <f t="shared" si="56"/>
        <v>1.680672268907563</v>
      </c>
      <c r="AW123" s="105">
        <f t="shared" si="57"/>
        <v>0</v>
      </c>
      <c r="AX123" s="108"/>
      <c r="AY123" s="105">
        <f t="shared" si="58"/>
        <v>3.2710280373831773</v>
      </c>
      <c r="AZ123" s="105">
        <f t="shared" si="59"/>
        <v>4.7619047619047619</v>
      </c>
      <c r="BA123" s="105">
        <f t="shared" si="60"/>
        <v>1.834862385321101</v>
      </c>
      <c r="BB123" s="146"/>
      <c r="BC123" s="105">
        <f t="shared" si="61"/>
        <v>1.5306122448979591</v>
      </c>
      <c r="BD123" s="105">
        <f t="shared" si="62"/>
        <v>2.6315789473684208</v>
      </c>
      <c r="BE123" s="105">
        <f t="shared" si="63"/>
        <v>0.83333333333333337</v>
      </c>
      <c r="BF123" s="104"/>
    </row>
    <row r="124" spans="1:58" ht="15" customHeight="1" x14ac:dyDescent="0.2">
      <c r="A124" s="110" t="s">
        <v>95</v>
      </c>
      <c r="B124" s="121">
        <v>324</v>
      </c>
      <c r="C124" s="121">
        <v>218</v>
      </c>
      <c r="D124" s="121">
        <v>106</v>
      </c>
      <c r="E124" s="121"/>
      <c r="F124" s="121">
        <v>77</v>
      </c>
      <c r="G124" s="121">
        <v>49</v>
      </c>
      <c r="H124" s="121">
        <v>28</v>
      </c>
      <c r="I124" s="121"/>
      <c r="J124" s="121">
        <v>92</v>
      </c>
      <c r="K124" s="121">
        <v>58</v>
      </c>
      <c r="L124" s="121">
        <v>34</v>
      </c>
      <c r="M124" s="121"/>
      <c r="N124" s="121">
        <v>57</v>
      </c>
      <c r="O124" s="121">
        <v>44</v>
      </c>
      <c r="P124" s="121">
        <v>13</v>
      </c>
      <c r="Q124" s="121"/>
      <c r="R124" s="121">
        <v>44</v>
      </c>
      <c r="S124" s="121">
        <v>32</v>
      </c>
      <c r="T124" s="121">
        <v>12</v>
      </c>
      <c r="U124" s="121"/>
      <c r="V124" s="121">
        <v>44</v>
      </c>
      <c r="W124" s="121">
        <v>30</v>
      </c>
      <c r="X124" s="121">
        <v>14</v>
      </c>
      <c r="Y124" s="121"/>
      <c r="Z124" s="121">
        <v>10</v>
      </c>
      <c r="AA124" s="121">
        <v>5</v>
      </c>
      <c r="AB124" s="121">
        <v>5</v>
      </c>
      <c r="AD124" s="110" t="s">
        <v>95</v>
      </c>
      <c r="AE124" s="105">
        <f t="shared" si="52"/>
        <v>11.916145641780068</v>
      </c>
      <c r="AF124" s="105">
        <f t="shared" si="53"/>
        <v>15.660919540229884</v>
      </c>
      <c r="AG124" s="105">
        <f t="shared" si="54"/>
        <v>7.9879427279577992</v>
      </c>
      <c r="AH124" s="146"/>
      <c r="AI124" s="105">
        <f t="shared" si="68"/>
        <v>12.897822445561138</v>
      </c>
      <c r="AJ124" s="105">
        <f t="shared" si="69"/>
        <v>15.170278637770899</v>
      </c>
      <c r="AK124" s="105">
        <f t="shared" si="70"/>
        <v>10.218978102189782</v>
      </c>
      <c r="AL124" s="108"/>
      <c r="AM124" s="105">
        <f t="shared" si="71"/>
        <v>15.944540727902945</v>
      </c>
      <c r="AN124" s="105">
        <f t="shared" si="72"/>
        <v>18.471337579617835</v>
      </c>
      <c r="AO124" s="105">
        <f t="shared" si="73"/>
        <v>12.927756653992395</v>
      </c>
      <c r="AP124" s="108"/>
      <c r="AQ124" s="105">
        <f t="shared" si="74"/>
        <v>11.68032786885246</v>
      </c>
      <c r="AR124" s="105">
        <f t="shared" si="75"/>
        <v>17.322834645669293</v>
      </c>
      <c r="AS124" s="105">
        <f t="shared" si="76"/>
        <v>5.5555555555555554</v>
      </c>
      <c r="AT124" s="108"/>
      <c r="AU124" s="105">
        <f t="shared" si="55"/>
        <v>11.640211640211639</v>
      </c>
      <c r="AV124" s="105">
        <f t="shared" si="56"/>
        <v>17.20430107526882</v>
      </c>
      <c r="AW124" s="105">
        <f t="shared" si="57"/>
        <v>6.25</v>
      </c>
      <c r="AX124" s="108"/>
      <c r="AY124" s="105">
        <f t="shared" si="58"/>
        <v>12.021857923497267</v>
      </c>
      <c r="AZ124" s="105">
        <f t="shared" si="59"/>
        <v>16.574585635359114</v>
      </c>
      <c r="BA124" s="105">
        <f t="shared" si="60"/>
        <v>7.5675675675675684</v>
      </c>
      <c r="BB124" s="146"/>
      <c r="BC124" s="105">
        <f t="shared" si="61"/>
        <v>3.1948881789137378</v>
      </c>
      <c r="BD124" s="105">
        <f t="shared" si="62"/>
        <v>3.7313432835820892</v>
      </c>
      <c r="BE124" s="105">
        <f t="shared" si="63"/>
        <v>2.7932960893854748</v>
      </c>
      <c r="BF124" s="104"/>
    </row>
    <row r="125" spans="1:58" ht="15" customHeight="1" x14ac:dyDescent="0.2">
      <c r="A125" s="110" t="s">
        <v>96</v>
      </c>
      <c r="B125" s="121">
        <v>306</v>
      </c>
      <c r="C125" s="121">
        <v>188</v>
      </c>
      <c r="D125" s="121">
        <v>118</v>
      </c>
      <c r="E125" s="121"/>
      <c r="F125" s="121">
        <v>105</v>
      </c>
      <c r="G125" s="121">
        <v>76</v>
      </c>
      <c r="H125" s="121">
        <v>29</v>
      </c>
      <c r="I125" s="121"/>
      <c r="J125" s="121">
        <v>76</v>
      </c>
      <c r="K125" s="121">
        <v>51</v>
      </c>
      <c r="L125" s="121">
        <v>25</v>
      </c>
      <c r="M125" s="121"/>
      <c r="N125" s="121">
        <v>48</v>
      </c>
      <c r="O125" s="121">
        <v>26</v>
      </c>
      <c r="P125" s="121">
        <v>22</v>
      </c>
      <c r="Q125" s="121"/>
      <c r="R125" s="121">
        <v>45</v>
      </c>
      <c r="S125" s="121">
        <v>17</v>
      </c>
      <c r="T125" s="121">
        <v>28</v>
      </c>
      <c r="U125" s="121"/>
      <c r="V125" s="121">
        <v>29</v>
      </c>
      <c r="W125" s="121">
        <v>16</v>
      </c>
      <c r="X125" s="121">
        <v>13</v>
      </c>
      <c r="Y125" s="121"/>
      <c r="Z125" s="121">
        <v>3</v>
      </c>
      <c r="AA125" s="121">
        <v>2</v>
      </c>
      <c r="AB125" s="121">
        <v>1</v>
      </c>
      <c r="AD125" s="110" t="s">
        <v>96</v>
      </c>
      <c r="AE125" s="105">
        <f t="shared" si="52"/>
        <v>11.447811447811448</v>
      </c>
      <c r="AF125" s="105">
        <f t="shared" si="53"/>
        <v>13.672727272727272</v>
      </c>
      <c r="AG125" s="105">
        <f t="shared" si="54"/>
        <v>9.0909090909090917</v>
      </c>
      <c r="AH125" s="146"/>
      <c r="AI125" s="105">
        <f t="shared" si="68"/>
        <v>16.826923076923077</v>
      </c>
      <c r="AJ125" s="105">
        <f t="shared" si="69"/>
        <v>23.312883435582819</v>
      </c>
      <c r="AK125" s="105">
        <f t="shared" si="70"/>
        <v>9.7315436241610733</v>
      </c>
      <c r="AL125" s="108"/>
      <c r="AM125" s="105">
        <f t="shared" si="71"/>
        <v>13.475177304964539</v>
      </c>
      <c r="AN125" s="105">
        <f t="shared" si="72"/>
        <v>17.346938775510203</v>
      </c>
      <c r="AO125" s="105">
        <f t="shared" si="73"/>
        <v>9.2592592592592595</v>
      </c>
      <c r="AP125" s="108"/>
      <c r="AQ125" s="105">
        <f t="shared" si="74"/>
        <v>10.191082802547772</v>
      </c>
      <c r="AR125" s="105">
        <f t="shared" si="75"/>
        <v>10.833333333333334</v>
      </c>
      <c r="AS125" s="105">
        <f t="shared" si="76"/>
        <v>9.5238095238095237</v>
      </c>
      <c r="AT125" s="108"/>
      <c r="AU125" s="105">
        <f t="shared" si="55"/>
        <v>11.74934725848564</v>
      </c>
      <c r="AV125" s="105">
        <f t="shared" si="56"/>
        <v>8.5</v>
      </c>
      <c r="AW125" s="105">
        <f t="shared" si="57"/>
        <v>15.300546448087433</v>
      </c>
      <c r="AX125" s="108"/>
      <c r="AY125" s="105">
        <f t="shared" si="58"/>
        <v>8.8685015290519882</v>
      </c>
      <c r="AZ125" s="105">
        <f t="shared" si="59"/>
        <v>10</v>
      </c>
      <c r="BA125" s="105">
        <f t="shared" si="60"/>
        <v>7.7844311377245514</v>
      </c>
      <c r="BB125" s="146"/>
      <c r="BC125" s="105">
        <f t="shared" si="61"/>
        <v>0.98684210526315785</v>
      </c>
      <c r="BD125" s="105">
        <f t="shared" si="62"/>
        <v>1.2903225806451613</v>
      </c>
      <c r="BE125" s="105">
        <f t="shared" si="63"/>
        <v>0.67114093959731547</v>
      </c>
      <c r="BF125" s="104"/>
    </row>
    <row r="126" spans="1:58" ht="15" customHeight="1" x14ac:dyDescent="0.2">
      <c r="A126" s="110" t="s">
        <v>97</v>
      </c>
      <c r="B126" s="121">
        <v>65</v>
      </c>
      <c r="C126" s="121">
        <v>29</v>
      </c>
      <c r="D126" s="121">
        <v>36</v>
      </c>
      <c r="E126" s="121"/>
      <c r="F126" s="121">
        <v>14</v>
      </c>
      <c r="G126" s="121">
        <v>10</v>
      </c>
      <c r="H126" s="121">
        <v>4</v>
      </c>
      <c r="I126" s="121"/>
      <c r="J126" s="121">
        <v>18</v>
      </c>
      <c r="K126" s="121">
        <v>7</v>
      </c>
      <c r="L126" s="121">
        <v>11</v>
      </c>
      <c r="M126" s="121"/>
      <c r="N126" s="121">
        <v>10</v>
      </c>
      <c r="O126" s="121">
        <v>5</v>
      </c>
      <c r="P126" s="121">
        <v>5</v>
      </c>
      <c r="Q126" s="121"/>
      <c r="R126" s="121">
        <v>20</v>
      </c>
      <c r="S126" s="121">
        <v>6</v>
      </c>
      <c r="T126" s="121">
        <v>14</v>
      </c>
      <c r="U126" s="121"/>
      <c r="V126" s="121">
        <v>1</v>
      </c>
      <c r="W126" s="121">
        <v>0</v>
      </c>
      <c r="X126" s="121">
        <v>1</v>
      </c>
      <c r="Y126" s="121"/>
      <c r="Z126" s="121">
        <v>2</v>
      </c>
      <c r="AA126" s="121">
        <v>1</v>
      </c>
      <c r="AB126" s="121">
        <v>1</v>
      </c>
      <c r="AD126" s="110" t="s">
        <v>97</v>
      </c>
      <c r="AE126" s="105">
        <f t="shared" si="52"/>
        <v>4.301786896095301</v>
      </c>
      <c r="AF126" s="105">
        <f t="shared" si="53"/>
        <v>3.8978494623655915</v>
      </c>
      <c r="AG126" s="105">
        <f t="shared" si="54"/>
        <v>4.6936114732724903</v>
      </c>
      <c r="AH126" s="146"/>
      <c r="AI126" s="105">
        <f t="shared" si="68"/>
        <v>4.1420118343195274</v>
      </c>
      <c r="AJ126" s="105">
        <f t="shared" si="69"/>
        <v>5.5865921787709496</v>
      </c>
      <c r="AK126" s="105">
        <f t="shared" si="70"/>
        <v>2.5157232704402519</v>
      </c>
      <c r="AL126" s="108"/>
      <c r="AM126" s="105">
        <f t="shared" si="71"/>
        <v>5.625</v>
      </c>
      <c r="AN126" s="105">
        <f t="shared" si="72"/>
        <v>4.7619047619047619</v>
      </c>
      <c r="AO126" s="105">
        <f t="shared" si="73"/>
        <v>6.3583815028901727</v>
      </c>
      <c r="AP126" s="108"/>
      <c r="AQ126" s="105">
        <f t="shared" si="74"/>
        <v>3.3898305084745761</v>
      </c>
      <c r="AR126" s="105">
        <f t="shared" si="75"/>
        <v>3.4482758620689653</v>
      </c>
      <c r="AS126" s="105">
        <f t="shared" si="76"/>
        <v>3.3333333333333335</v>
      </c>
      <c r="AT126" s="108"/>
      <c r="AU126" s="105">
        <f t="shared" si="55"/>
        <v>8.2987551867219906</v>
      </c>
      <c r="AV126" s="105">
        <f t="shared" si="56"/>
        <v>5.3097345132743365</v>
      </c>
      <c r="AW126" s="105">
        <f t="shared" si="57"/>
        <v>10.9375</v>
      </c>
      <c r="AX126" s="108"/>
      <c r="AY126" s="105">
        <f t="shared" si="58"/>
        <v>0.49261083743842365</v>
      </c>
      <c r="AZ126" s="105">
        <f t="shared" si="59"/>
        <v>0</v>
      </c>
      <c r="BA126" s="105">
        <f t="shared" si="60"/>
        <v>0.97087378640776689</v>
      </c>
      <c r="BB126" s="146"/>
      <c r="BC126" s="105">
        <f t="shared" si="61"/>
        <v>1.7543859649122806</v>
      </c>
      <c r="BD126" s="105">
        <f t="shared" si="62"/>
        <v>1.6666666666666667</v>
      </c>
      <c r="BE126" s="105">
        <f t="shared" si="63"/>
        <v>1.8518518518518516</v>
      </c>
      <c r="BF126" s="104"/>
    </row>
    <row r="127" spans="1:58" ht="15" customHeight="1" x14ac:dyDescent="0.2">
      <c r="A127" s="110" t="s">
        <v>98</v>
      </c>
      <c r="B127" s="121">
        <v>177</v>
      </c>
      <c r="C127" s="121">
        <v>113</v>
      </c>
      <c r="D127" s="121">
        <v>64</v>
      </c>
      <c r="E127" s="121"/>
      <c r="F127" s="121">
        <v>52</v>
      </c>
      <c r="G127" s="121">
        <v>32</v>
      </c>
      <c r="H127" s="121">
        <v>20</v>
      </c>
      <c r="I127" s="121"/>
      <c r="J127" s="121">
        <v>43</v>
      </c>
      <c r="K127" s="121">
        <v>33</v>
      </c>
      <c r="L127" s="121">
        <v>10</v>
      </c>
      <c r="M127" s="121"/>
      <c r="N127" s="121">
        <v>29</v>
      </c>
      <c r="O127" s="121">
        <v>19</v>
      </c>
      <c r="P127" s="121">
        <v>10</v>
      </c>
      <c r="Q127" s="121"/>
      <c r="R127" s="121">
        <v>32</v>
      </c>
      <c r="S127" s="121">
        <v>17</v>
      </c>
      <c r="T127" s="121">
        <v>15</v>
      </c>
      <c r="U127" s="121"/>
      <c r="V127" s="121">
        <v>12</v>
      </c>
      <c r="W127" s="121">
        <v>8</v>
      </c>
      <c r="X127" s="121">
        <v>4</v>
      </c>
      <c r="Y127" s="121"/>
      <c r="Z127" s="121">
        <v>9</v>
      </c>
      <c r="AA127" s="121">
        <v>4</v>
      </c>
      <c r="AB127" s="121">
        <v>5</v>
      </c>
      <c r="AD127" s="110" t="s">
        <v>98</v>
      </c>
      <c r="AE127" s="105">
        <f t="shared" si="52"/>
        <v>10.131654264453349</v>
      </c>
      <c r="AF127" s="105">
        <f t="shared" si="53"/>
        <v>12.870159453302962</v>
      </c>
      <c r="AG127" s="105">
        <f t="shared" si="54"/>
        <v>7.3647871116225545</v>
      </c>
      <c r="AH127" s="146"/>
      <c r="AI127" s="105">
        <f t="shared" si="68"/>
        <v>11.087420042643924</v>
      </c>
      <c r="AJ127" s="105">
        <f t="shared" si="69"/>
        <v>12.851405622489958</v>
      </c>
      <c r="AK127" s="105">
        <f t="shared" si="70"/>
        <v>9.0909090909090917</v>
      </c>
      <c r="AL127" s="108"/>
      <c r="AM127" s="105">
        <f t="shared" si="71"/>
        <v>13.738019169329075</v>
      </c>
      <c r="AN127" s="105">
        <f t="shared" si="72"/>
        <v>19.526627218934912</v>
      </c>
      <c r="AO127" s="105">
        <f t="shared" si="73"/>
        <v>6.9444444444444446</v>
      </c>
      <c r="AP127" s="108"/>
      <c r="AQ127" s="105">
        <f t="shared" si="74"/>
        <v>10.034602076124568</v>
      </c>
      <c r="AR127" s="105">
        <f t="shared" si="75"/>
        <v>12.837837837837837</v>
      </c>
      <c r="AS127" s="105">
        <f t="shared" si="76"/>
        <v>7.0921985815602842</v>
      </c>
      <c r="AT127" s="108"/>
      <c r="AU127" s="105">
        <f t="shared" si="55"/>
        <v>10.062893081761008</v>
      </c>
      <c r="AV127" s="105">
        <f t="shared" si="56"/>
        <v>11.333333333333332</v>
      </c>
      <c r="AW127" s="105">
        <f t="shared" si="57"/>
        <v>8.9285714285714288</v>
      </c>
      <c r="AX127" s="108"/>
      <c r="AY127" s="105">
        <f t="shared" si="58"/>
        <v>6.2827225130890048</v>
      </c>
      <c r="AZ127" s="105">
        <f t="shared" si="59"/>
        <v>9.8765432098765427</v>
      </c>
      <c r="BA127" s="105">
        <f t="shared" si="60"/>
        <v>3.6363636363636362</v>
      </c>
      <c r="BB127" s="146"/>
      <c r="BC127" s="105">
        <f t="shared" si="61"/>
        <v>5.3892215568862278</v>
      </c>
      <c r="BD127" s="105">
        <f t="shared" si="62"/>
        <v>4.9382716049382713</v>
      </c>
      <c r="BE127" s="105">
        <f t="shared" si="63"/>
        <v>5.8139534883720927</v>
      </c>
      <c r="BF127" s="104"/>
    </row>
    <row r="128" spans="1:58" ht="15" customHeight="1" x14ac:dyDescent="0.2">
      <c r="A128" s="110" t="s">
        <v>99</v>
      </c>
      <c r="B128" s="121">
        <v>303</v>
      </c>
      <c r="C128" s="121">
        <v>189</v>
      </c>
      <c r="D128" s="121">
        <v>114</v>
      </c>
      <c r="E128" s="121"/>
      <c r="F128" s="121">
        <v>93</v>
      </c>
      <c r="G128" s="121">
        <v>61</v>
      </c>
      <c r="H128" s="121">
        <v>32</v>
      </c>
      <c r="I128" s="121"/>
      <c r="J128" s="121">
        <v>79</v>
      </c>
      <c r="K128" s="121">
        <v>44</v>
      </c>
      <c r="L128" s="121">
        <v>35</v>
      </c>
      <c r="M128" s="121"/>
      <c r="N128" s="121">
        <v>47</v>
      </c>
      <c r="O128" s="121">
        <v>29</v>
      </c>
      <c r="P128" s="121">
        <v>18</v>
      </c>
      <c r="Q128" s="121"/>
      <c r="R128" s="121">
        <v>31</v>
      </c>
      <c r="S128" s="121">
        <v>20</v>
      </c>
      <c r="T128" s="121">
        <v>11</v>
      </c>
      <c r="U128" s="121"/>
      <c r="V128" s="121">
        <v>34</v>
      </c>
      <c r="W128" s="121">
        <v>21</v>
      </c>
      <c r="X128" s="121">
        <v>13</v>
      </c>
      <c r="Y128" s="121"/>
      <c r="Z128" s="121">
        <v>19</v>
      </c>
      <c r="AA128" s="121">
        <v>14</v>
      </c>
      <c r="AB128" s="121">
        <v>5</v>
      </c>
      <c r="AD128" s="110" t="s">
        <v>99</v>
      </c>
      <c r="AE128" s="105">
        <f t="shared" si="52"/>
        <v>7.3525843241931561</v>
      </c>
      <c r="AF128" s="105">
        <f t="shared" si="53"/>
        <v>9.2195121951219505</v>
      </c>
      <c r="AG128" s="105">
        <f t="shared" si="54"/>
        <v>5.5045871559633035</v>
      </c>
      <c r="AH128" s="146"/>
      <c r="AI128" s="105">
        <f t="shared" si="68"/>
        <v>8.9768339768339764</v>
      </c>
      <c r="AJ128" s="105">
        <f t="shared" si="69"/>
        <v>11.380597014925373</v>
      </c>
      <c r="AK128" s="105">
        <f t="shared" si="70"/>
        <v>6.4</v>
      </c>
      <c r="AL128" s="108"/>
      <c r="AM128" s="105">
        <f t="shared" si="71"/>
        <v>9.7051597051597049</v>
      </c>
      <c r="AN128" s="105">
        <f t="shared" si="72"/>
        <v>10.526315789473683</v>
      </c>
      <c r="AO128" s="105">
        <f t="shared" si="73"/>
        <v>8.8383838383838391</v>
      </c>
      <c r="AP128" s="108"/>
      <c r="AQ128" s="105">
        <f t="shared" si="74"/>
        <v>6.3087248322147653</v>
      </c>
      <c r="AR128" s="105">
        <f t="shared" si="75"/>
        <v>7.7747989276139409</v>
      </c>
      <c r="AS128" s="105">
        <f t="shared" si="76"/>
        <v>4.838709677419355</v>
      </c>
      <c r="AT128" s="108"/>
      <c r="AU128" s="105">
        <f t="shared" si="55"/>
        <v>5.3726169844020797</v>
      </c>
      <c r="AV128" s="105">
        <f t="shared" si="56"/>
        <v>6.968641114982578</v>
      </c>
      <c r="AW128" s="105">
        <f t="shared" si="57"/>
        <v>3.7931034482758621</v>
      </c>
      <c r="AX128" s="108"/>
      <c r="AY128" s="105">
        <f t="shared" si="58"/>
        <v>6.3909774436090219</v>
      </c>
      <c r="AZ128" s="105">
        <f t="shared" si="59"/>
        <v>8.8607594936708853</v>
      </c>
      <c r="BA128" s="105">
        <f t="shared" si="60"/>
        <v>4.406779661016949</v>
      </c>
      <c r="BB128" s="146"/>
      <c r="BC128" s="105">
        <v>0</v>
      </c>
      <c r="BD128" s="105">
        <v>0</v>
      </c>
      <c r="BE128" s="105">
        <v>0</v>
      </c>
      <c r="BF128" s="104"/>
    </row>
    <row r="129" spans="1:58" ht="15" customHeight="1" x14ac:dyDescent="0.2">
      <c r="A129" s="110" t="s">
        <v>100</v>
      </c>
      <c r="B129" s="121">
        <v>215</v>
      </c>
      <c r="C129" s="121">
        <v>111</v>
      </c>
      <c r="D129" s="121">
        <v>104</v>
      </c>
      <c r="E129" s="121"/>
      <c r="F129" s="121">
        <v>85</v>
      </c>
      <c r="G129" s="121">
        <v>41</v>
      </c>
      <c r="H129" s="121">
        <v>44</v>
      </c>
      <c r="I129" s="121"/>
      <c r="J129" s="121">
        <v>59</v>
      </c>
      <c r="K129" s="121">
        <v>30</v>
      </c>
      <c r="L129" s="121">
        <v>29</v>
      </c>
      <c r="M129" s="121"/>
      <c r="N129" s="121">
        <v>17</v>
      </c>
      <c r="O129" s="121">
        <v>10</v>
      </c>
      <c r="P129" s="121">
        <v>7</v>
      </c>
      <c r="Q129" s="121"/>
      <c r="R129" s="121">
        <v>22</v>
      </c>
      <c r="S129" s="121">
        <v>13</v>
      </c>
      <c r="T129" s="121">
        <v>9</v>
      </c>
      <c r="U129" s="121"/>
      <c r="V129" s="121">
        <v>12</v>
      </c>
      <c r="W129" s="121">
        <v>8</v>
      </c>
      <c r="X129" s="121">
        <v>4</v>
      </c>
      <c r="Y129" s="121"/>
      <c r="Z129" s="121">
        <v>20</v>
      </c>
      <c r="AA129" s="121">
        <v>9</v>
      </c>
      <c r="AB129" s="121">
        <v>11</v>
      </c>
      <c r="AD129" s="110" t="s">
        <v>100</v>
      </c>
      <c r="AE129" s="105">
        <f t="shared" si="52"/>
        <v>7.0910290237467022</v>
      </c>
      <c r="AF129" s="105">
        <f t="shared" si="53"/>
        <v>7.3267326732673261</v>
      </c>
      <c r="AG129" s="105">
        <f t="shared" si="54"/>
        <v>6.8556361239288073</v>
      </c>
      <c r="AH129" s="146"/>
      <c r="AI129" s="105">
        <f t="shared" si="68"/>
        <v>10.22864019253911</v>
      </c>
      <c r="AJ129" s="105">
        <f t="shared" si="69"/>
        <v>9.785202863961814</v>
      </c>
      <c r="AK129" s="105">
        <f t="shared" si="70"/>
        <v>10.679611650485436</v>
      </c>
      <c r="AL129" s="108"/>
      <c r="AM129" s="105">
        <f t="shared" si="71"/>
        <v>8.651026392961878</v>
      </c>
      <c r="AN129" s="105">
        <f t="shared" si="72"/>
        <v>8.7463556851311957</v>
      </c>
      <c r="AO129" s="105">
        <f t="shared" si="73"/>
        <v>8.5545722713864301</v>
      </c>
      <c r="AP129" s="108"/>
      <c r="AQ129" s="105">
        <f t="shared" si="74"/>
        <v>3.4836065573770489</v>
      </c>
      <c r="AR129" s="105">
        <f t="shared" si="75"/>
        <v>4.329004329004329</v>
      </c>
      <c r="AS129" s="105">
        <f t="shared" si="76"/>
        <v>2.7237354085603114</v>
      </c>
      <c r="AT129" s="108"/>
      <c r="AU129" s="105">
        <f t="shared" si="55"/>
        <v>5.5</v>
      </c>
      <c r="AV129" s="105">
        <f t="shared" si="56"/>
        <v>6.3725490196078427</v>
      </c>
      <c r="AW129" s="105">
        <f t="shared" si="57"/>
        <v>4.591836734693878</v>
      </c>
      <c r="AX129" s="108"/>
      <c r="AY129" s="105">
        <f t="shared" si="58"/>
        <v>3.4090909090909087</v>
      </c>
      <c r="AZ129" s="105">
        <f t="shared" si="59"/>
        <v>4.3478260869565215</v>
      </c>
      <c r="BA129" s="105">
        <f t="shared" si="60"/>
        <v>2.3809523809523809</v>
      </c>
      <c r="BB129" s="146"/>
      <c r="BC129" s="105">
        <f t="shared" ref="BC129:BE134" si="77">+Z129/(Z129+Z36+Z82)*100</f>
        <v>7.1684587813620064</v>
      </c>
      <c r="BD129" s="105">
        <f t="shared" si="77"/>
        <v>6.7164179104477615</v>
      </c>
      <c r="BE129" s="105">
        <f t="shared" si="77"/>
        <v>7.5862068965517242</v>
      </c>
      <c r="BF129" s="104"/>
    </row>
    <row r="130" spans="1:58" ht="15" customHeight="1" x14ac:dyDescent="0.2">
      <c r="A130" s="110" t="s">
        <v>101</v>
      </c>
      <c r="B130" s="121">
        <v>58</v>
      </c>
      <c r="C130" s="121">
        <v>39</v>
      </c>
      <c r="D130" s="121">
        <v>19</v>
      </c>
      <c r="E130" s="121"/>
      <c r="F130" s="121">
        <v>30</v>
      </c>
      <c r="G130" s="121">
        <v>24</v>
      </c>
      <c r="H130" s="121">
        <v>6</v>
      </c>
      <c r="I130" s="121"/>
      <c r="J130" s="121">
        <v>21</v>
      </c>
      <c r="K130" s="121">
        <v>13</v>
      </c>
      <c r="L130" s="121">
        <v>8</v>
      </c>
      <c r="M130" s="121"/>
      <c r="N130" s="121">
        <v>6</v>
      </c>
      <c r="O130" s="121">
        <v>2</v>
      </c>
      <c r="P130" s="121">
        <v>4</v>
      </c>
      <c r="Q130" s="121"/>
      <c r="R130" s="121">
        <v>0</v>
      </c>
      <c r="S130" s="121">
        <v>0</v>
      </c>
      <c r="T130" s="121">
        <v>0</v>
      </c>
      <c r="U130" s="121"/>
      <c r="V130" s="121">
        <v>0</v>
      </c>
      <c r="W130" s="121">
        <v>0</v>
      </c>
      <c r="X130" s="121">
        <v>0</v>
      </c>
      <c r="Y130" s="121"/>
      <c r="Z130" s="121">
        <v>1</v>
      </c>
      <c r="AA130" s="121">
        <v>0</v>
      </c>
      <c r="AB130" s="121">
        <v>1</v>
      </c>
      <c r="AD130" s="110" t="s">
        <v>101</v>
      </c>
      <c r="AE130" s="105">
        <f t="shared" si="52"/>
        <v>5.2205220522052205</v>
      </c>
      <c r="AF130" s="105">
        <f t="shared" si="53"/>
        <v>6.9767441860465116</v>
      </c>
      <c r="AG130" s="105">
        <f t="shared" si="54"/>
        <v>3.4420289855072466</v>
      </c>
      <c r="AH130" s="146"/>
      <c r="AI130" s="105">
        <f t="shared" si="68"/>
        <v>9.7402597402597415</v>
      </c>
      <c r="AJ130" s="105">
        <f t="shared" si="69"/>
        <v>14.906832298136646</v>
      </c>
      <c r="AK130" s="105">
        <f t="shared" si="70"/>
        <v>4.0816326530612246</v>
      </c>
      <c r="AL130" s="108"/>
      <c r="AM130" s="105">
        <f t="shared" si="71"/>
        <v>8.9361702127659584</v>
      </c>
      <c r="AN130" s="105">
        <f t="shared" si="72"/>
        <v>10.569105691056912</v>
      </c>
      <c r="AO130" s="105">
        <f t="shared" si="73"/>
        <v>7.1428571428571423</v>
      </c>
      <c r="AP130" s="108"/>
      <c r="AQ130" s="105">
        <f t="shared" si="74"/>
        <v>4.1958041958041958</v>
      </c>
      <c r="AR130" s="105">
        <f t="shared" si="75"/>
        <v>2.9850746268656714</v>
      </c>
      <c r="AS130" s="105">
        <f t="shared" si="76"/>
        <v>5.2631578947368416</v>
      </c>
      <c r="AT130" s="108"/>
      <c r="AU130" s="105">
        <f t="shared" si="55"/>
        <v>0</v>
      </c>
      <c r="AV130" s="105">
        <f t="shared" si="56"/>
        <v>0</v>
      </c>
      <c r="AW130" s="105">
        <f t="shared" si="57"/>
        <v>0</v>
      </c>
      <c r="AX130" s="108"/>
      <c r="AY130" s="105">
        <f t="shared" si="58"/>
        <v>0</v>
      </c>
      <c r="AZ130" s="105">
        <f t="shared" si="59"/>
        <v>0</v>
      </c>
      <c r="BA130" s="105">
        <f t="shared" si="60"/>
        <v>0</v>
      </c>
      <c r="BB130" s="146"/>
      <c r="BC130" s="105">
        <f t="shared" si="77"/>
        <v>1.0638297872340425</v>
      </c>
      <c r="BD130" s="105">
        <f t="shared" si="77"/>
        <v>0</v>
      </c>
      <c r="BE130" s="105">
        <f t="shared" si="77"/>
        <v>1.9607843137254901</v>
      </c>
      <c r="BF130" s="104"/>
    </row>
    <row r="131" spans="1:58" ht="15" customHeight="1" x14ac:dyDescent="0.2">
      <c r="A131" s="110" t="s">
        <v>102</v>
      </c>
      <c r="B131" s="121">
        <v>147</v>
      </c>
      <c r="C131" s="121">
        <v>99</v>
      </c>
      <c r="D131" s="121">
        <v>48</v>
      </c>
      <c r="E131" s="121"/>
      <c r="F131" s="121">
        <v>60</v>
      </c>
      <c r="G131" s="121">
        <v>42</v>
      </c>
      <c r="H131" s="121">
        <v>18</v>
      </c>
      <c r="I131" s="121"/>
      <c r="J131" s="121">
        <v>33</v>
      </c>
      <c r="K131" s="121">
        <v>22</v>
      </c>
      <c r="L131" s="121">
        <v>11</v>
      </c>
      <c r="M131" s="121"/>
      <c r="N131" s="121">
        <v>25</v>
      </c>
      <c r="O131" s="121">
        <v>18</v>
      </c>
      <c r="P131" s="121">
        <v>7</v>
      </c>
      <c r="Q131" s="121"/>
      <c r="R131" s="121">
        <v>16</v>
      </c>
      <c r="S131" s="121">
        <v>11</v>
      </c>
      <c r="T131" s="121">
        <v>5</v>
      </c>
      <c r="U131" s="121"/>
      <c r="V131" s="121">
        <v>13</v>
      </c>
      <c r="W131" s="121">
        <v>6</v>
      </c>
      <c r="X131" s="121">
        <v>7</v>
      </c>
      <c r="Y131" s="121"/>
      <c r="Z131" s="121">
        <v>0</v>
      </c>
      <c r="AA131" s="121">
        <v>0</v>
      </c>
      <c r="AB131" s="121">
        <v>0</v>
      </c>
      <c r="AD131" s="110" t="s">
        <v>102</v>
      </c>
      <c r="AE131" s="105">
        <f t="shared" si="52"/>
        <v>12.138728323699421</v>
      </c>
      <c r="AF131" s="105">
        <f t="shared" si="53"/>
        <v>16.363636363636363</v>
      </c>
      <c r="AG131" s="105">
        <f t="shared" si="54"/>
        <v>7.9207920792079207</v>
      </c>
      <c r="AH131" s="146"/>
      <c r="AI131" s="105">
        <f t="shared" si="68"/>
        <v>18.9873417721519</v>
      </c>
      <c r="AJ131" s="105">
        <f t="shared" si="69"/>
        <v>25.454545454545453</v>
      </c>
      <c r="AK131" s="105">
        <f t="shared" si="70"/>
        <v>11.920529801324504</v>
      </c>
      <c r="AL131" s="108"/>
      <c r="AM131" s="105">
        <f t="shared" si="71"/>
        <v>14.042553191489363</v>
      </c>
      <c r="AN131" s="105">
        <f t="shared" si="72"/>
        <v>18.032786885245901</v>
      </c>
      <c r="AO131" s="105">
        <f t="shared" si="73"/>
        <v>9.7345132743362832</v>
      </c>
      <c r="AP131" s="108"/>
      <c r="AQ131" s="105">
        <f t="shared" si="74"/>
        <v>11.52073732718894</v>
      </c>
      <c r="AR131" s="105">
        <f t="shared" si="75"/>
        <v>16.513761467889911</v>
      </c>
      <c r="AS131" s="105">
        <f t="shared" si="76"/>
        <v>6.481481481481481</v>
      </c>
      <c r="AT131" s="108"/>
      <c r="AU131" s="105">
        <f t="shared" si="55"/>
        <v>8.4656084656084651</v>
      </c>
      <c r="AV131" s="105">
        <f t="shared" si="56"/>
        <v>11.340206185567011</v>
      </c>
      <c r="AW131" s="105">
        <f t="shared" si="57"/>
        <v>5.4347826086956523</v>
      </c>
      <c r="AX131" s="108"/>
      <c r="AY131" s="105">
        <f t="shared" si="58"/>
        <v>8.9655172413793096</v>
      </c>
      <c r="AZ131" s="105">
        <f t="shared" si="59"/>
        <v>9.5238095238095237</v>
      </c>
      <c r="BA131" s="105">
        <f t="shared" si="60"/>
        <v>8.536585365853659</v>
      </c>
      <c r="BB131" s="146"/>
      <c r="BC131" s="105">
        <f t="shared" si="77"/>
        <v>0</v>
      </c>
      <c r="BD131" s="105">
        <f t="shared" si="77"/>
        <v>0</v>
      </c>
      <c r="BE131" s="105">
        <f t="shared" si="77"/>
        <v>0</v>
      </c>
      <c r="BF131" s="104"/>
    </row>
    <row r="132" spans="1:58" ht="15" customHeight="1" x14ac:dyDescent="0.2">
      <c r="A132" s="110" t="s">
        <v>103</v>
      </c>
      <c r="B132" s="121">
        <v>273</v>
      </c>
      <c r="C132" s="121">
        <v>154</v>
      </c>
      <c r="D132" s="121">
        <v>119</v>
      </c>
      <c r="E132" s="121"/>
      <c r="F132" s="121">
        <v>95</v>
      </c>
      <c r="G132" s="121">
        <v>54</v>
      </c>
      <c r="H132" s="121">
        <v>41</v>
      </c>
      <c r="I132" s="121"/>
      <c r="J132" s="121">
        <v>77</v>
      </c>
      <c r="K132" s="121">
        <v>37</v>
      </c>
      <c r="L132" s="121">
        <v>40</v>
      </c>
      <c r="M132" s="121"/>
      <c r="N132" s="121">
        <v>30</v>
      </c>
      <c r="O132" s="121">
        <v>19</v>
      </c>
      <c r="P132" s="121">
        <v>11</v>
      </c>
      <c r="Q132" s="121"/>
      <c r="R132" s="121">
        <v>46</v>
      </c>
      <c r="S132" s="121">
        <v>28</v>
      </c>
      <c r="T132" s="121">
        <v>18</v>
      </c>
      <c r="U132" s="121"/>
      <c r="V132" s="121">
        <v>25</v>
      </c>
      <c r="W132" s="121">
        <v>16</v>
      </c>
      <c r="X132" s="121">
        <v>9</v>
      </c>
      <c r="Y132" s="121"/>
      <c r="Z132" s="121">
        <v>0</v>
      </c>
      <c r="AA132" s="121">
        <v>0</v>
      </c>
      <c r="AB132" s="121">
        <v>0</v>
      </c>
      <c r="AD132" s="110" t="s">
        <v>103</v>
      </c>
      <c r="AE132" s="105">
        <f t="shared" si="52"/>
        <v>5.5196118075212288</v>
      </c>
      <c r="AF132" s="105">
        <f t="shared" si="53"/>
        <v>6.6151202749140898</v>
      </c>
      <c r="AG132" s="105">
        <f t="shared" si="54"/>
        <v>4.5454545454545459</v>
      </c>
      <c r="AH132" s="146"/>
      <c r="AI132" s="105">
        <f t="shared" si="68"/>
        <v>8.2969432314410483</v>
      </c>
      <c r="AJ132" s="105">
        <f t="shared" si="69"/>
        <v>9.2943201376936315</v>
      </c>
      <c r="AK132" s="105">
        <f t="shared" si="70"/>
        <v>7.2695035460992905</v>
      </c>
      <c r="AL132" s="108"/>
      <c r="AM132" s="105">
        <f t="shared" si="71"/>
        <v>7.5268817204301079</v>
      </c>
      <c r="AN132" s="105">
        <f t="shared" si="72"/>
        <v>7.6131687242798352</v>
      </c>
      <c r="AO132" s="105">
        <f t="shared" si="73"/>
        <v>7.4487895716945998</v>
      </c>
      <c r="AP132" s="108"/>
      <c r="AQ132" s="105">
        <f t="shared" si="74"/>
        <v>3.4443168771526977</v>
      </c>
      <c r="AR132" s="105">
        <f t="shared" si="75"/>
        <v>4.8223350253807107</v>
      </c>
      <c r="AS132" s="105">
        <f t="shared" si="76"/>
        <v>2.3060796645702304</v>
      </c>
      <c r="AT132" s="108"/>
      <c r="AU132" s="105">
        <f t="shared" si="55"/>
        <v>5.6650246305418719</v>
      </c>
      <c r="AV132" s="105">
        <f t="shared" si="56"/>
        <v>7.5067024128686324</v>
      </c>
      <c r="AW132" s="105">
        <f t="shared" si="57"/>
        <v>4.1002277904328022</v>
      </c>
      <c r="AX132" s="108"/>
      <c r="AY132" s="105">
        <f t="shared" si="58"/>
        <v>4.2808219178082192</v>
      </c>
      <c r="AZ132" s="105">
        <f t="shared" si="59"/>
        <v>5.9040590405904059</v>
      </c>
      <c r="BA132" s="105">
        <f t="shared" si="60"/>
        <v>2.8753993610223643</v>
      </c>
      <c r="BB132" s="146"/>
      <c r="BC132" s="105">
        <f t="shared" si="77"/>
        <v>0</v>
      </c>
      <c r="BD132" s="105">
        <f t="shared" si="77"/>
        <v>0</v>
      </c>
      <c r="BE132" s="105">
        <f t="shared" si="77"/>
        <v>0</v>
      </c>
      <c r="BF132" s="104"/>
    </row>
    <row r="133" spans="1:58" ht="15" customHeight="1" x14ac:dyDescent="0.2">
      <c r="A133" s="110" t="s">
        <v>104</v>
      </c>
      <c r="B133" s="121">
        <v>601</v>
      </c>
      <c r="C133" s="121">
        <v>364</v>
      </c>
      <c r="D133" s="121">
        <v>237</v>
      </c>
      <c r="E133" s="121"/>
      <c r="F133" s="121">
        <v>181</v>
      </c>
      <c r="G133" s="121">
        <v>108</v>
      </c>
      <c r="H133" s="121">
        <v>73</v>
      </c>
      <c r="I133" s="121"/>
      <c r="J133" s="121">
        <v>204</v>
      </c>
      <c r="K133" s="121">
        <v>120</v>
      </c>
      <c r="L133" s="121">
        <v>84</v>
      </c>
      <c r="M133" s="121"/>
      <c r="N133" s="121">
        <v>68</v>
      </c>
      <c r="O133" s="121">
        <v>40</v>
      </c>
      <c r="P133" s="121">
        <v>28</v>
      </c>
      <c r="Q133" s="121"/>
      <c r="R133" s="121">
        <v>76</v>
      </c>
      <c r="S133" s="121">
        <v>50</v>
      </c>
      <c r="T133" s="121">
        <v>26</v>
      </c>
      <c r="U133" s="121"/>
      <c r="V133" s="121">
        <v>49</v>
      </c>
      <c r="W133" s="121">
        <v>32</v>
      </c>
      <c r="X133" s="121">
        <v>17</v>
      </c>
      <c r="Y133" s="121"/>
      <c r="Z133" s="121">
        <v>23</v>
      </c>
      <c r="AA133" s="121">
        <v>14</v>
      </c>
      <c r="AB133" s="121">
        <v>9</v>
      </c>
      <c r="AD133" s="110" t="s">
        <v>104</v>
      </c>
      <c r="AE133" s="105">
        <f t="shared" si="52"/>
        <v>18.424279583077865</v>
      </c>
      <c r="AF133" s="105">
        <f t="shared" si="53"/>
        <v>21.75732217573222</v>
      </c>
      <c r="AG133" s="105">
        <f t="shared" si="54"/>
        <v>14.915040906230335</v>
      </c>
      <c r="AH133" s="146"/>
      <c r="AI133" s="105">
        <f t="shared" si="68"/>
        <v>22.15422276621787</v>
      </c>
      <c r="AJ133" s="105">
        <f t="shared" si="69"/>
        <v>24.545454545454547</v>
      </c>
      <c r="AK133" s="105">
        <f t="shared" si="70"/>
        <v>19.363395225464192</v>
      </c>
      <c r="AL133" s="108"/>
      <c r="AM133" s="105">
        <f t="shared" si="71"/>
        <v>30.493273542600896</v>
      </c>
      <c r="AN133" s="105">
        <f t="shared" si="72"/>
        <v>35.294117647058826</v>
      </c>
      <c r="AO133" s="105">
        <f t="shared" si="73"/>
        <v>25.531914893617021</v>
      </c>
      <c r="AP133" s="108"/>
      <c r="AQ133" s="105">
        <f t="shared" si="74"/>
        <v>12.710280373831775</v>
      </c>
      <c r="AR133" s="105">
        <f t="shared" si="75"/>
        <v>15.267175572519085</v>
      </c>
      <c r="AS133" s="105">
        <f t="shared" si="76"/>
        <v>10.256410256410255</v>
      </c>
      <c r="AT133" s="108"/>
      <c r="AU133" s="105">
        <f t="shared" si="55"/>
        <v>15.230460921843688</v>
      </c>
      <c r="AV133" s="105">
        <f t="shared" si="56"/>
        <v>19.685039370078741</v>
      </c>
      <c r="AW133" s="105">
        <f t="shared" si="57"/>
        <v>10.612244897959183</v>
      </c>
      <c r="AX133" s="108"/>
      <c r="AY133" s="105">
        <f t="shared" si="58"/>
        <v>12.25</v>
      </c>
      <c r="AZ133" s="105">
        <f t="shared" si="59"/>
        <v>16.326530612244898</v>
      </c>
      <c r="BA133" s="105">
        <f t="shared" si="60"/>
        <v>8.3333333333333321</v>
      </c>
      <c r="BB133" s="146"/>
      <c r="BC133" s="105">
        <f t="shared" si="77"/>
        <v>6.7251461988304087</v>
      </c>
      <c r="BD133" s="105">
        <f t="shared" si="77"/>
        <v>7.7348066298342539</v>
      </c>
      <c r="BE133" s="105">
        <f t="shared" si="77"/>
        <v>5.5900621118012426</v>
      </c>
      <c r="BF133" s="104"/>
    </row>
    <row r="134" spans="1:58" ht="15" customHeight="1" thickBot="1" x14ac:dyDescent="0.25">
      <c r="A134" s="125" t="s">
        <v>105</v>
      </c>
      <c r="B134" s="123">
        <v>35</v>
      </c>
      <c r="C134" s="123">
        <v>16</v>
      </c>
      <c r="D134" s="123">
        <v>19</v>
      </c>
      <c r="E134" s="123"/>
      <c r="F134" s="123">
        <v>15</v>
      </c>
      <c r="G134" s="123">
        <v>6</v>
      </c>
      <c r="H134" s="123">
        <v>9</v>
      </c>
      <c r="I134" s="123"/>
      <c r="J134" s="123">
        <v>11</v>
      </c>
      <c r="K134" s="123">
        <v>6</v>
      </c>
      <c r="L134" s="123">
        <v>5</v>
      </c>
      <c r="M134" s="123"/>
      <c r="N134" s="123">
        <v>5</v>
      </c>
      <c r="O134" s="123">
        <v>2</v>
      </c>
      <c r="P134" s="123">
        <v>3</v>
      </c>
      <c r="Q134" s="123"/>
      <c r="R134" s="123">
        <v>4</v>
      </c>
      <c r="S134" s="123">
        <v>2</v>
      </c>
      <c r="T134" s="123">
        <v>2</v>
      </c>
      <c r="U134" s="123"/>
      <c r="V134" s="123">
        <v>0</v>
      </c>
      <c r="W134" s="123">
        <v>0</v>
      </c>
      <c r="X134" s="123">
        <v>0</v>
      </c>
      <c r="Y134" s="123"/>
      <c r="Z134" s="123">
        <v>0</v>
      </c>
      <c r="AA134" s="123">
        <v>0</v>
      </c>
      <c r="AB134" s="123">
        <v>0</v>
      </c>
      <c r="AD134" s="125" t="s">
        <v>105</v>
      </c>
      <c r="AE134" s="107">
        <f t="shared" si="52"/>
        <v>5.0359712230215825</v>
      </c>
      <c r="AF134" s="107">
        <f t="shared" si="53"/>
        <v>5.1779935275080913</v>
      </c>
      <c r="AG134" s="107">
        <f t="shared" si="54"/>
        <v>4.9222797927461137</v>
      </c>
      <c r="AH134" s="159"/>
      <c r="AI134" s="107">
        <f t="shared" si="68"/>
        <v>6.4102564102564097</v>
      </c>
      <c r="AJ134" s="107">
        <f t="shared" si="69"/>
        <v>6.25</v>
      </c>
      <c r="AK134" s="107">
        <f t="shared" si="70"/>
        <v>6.5217391304347823</v>
      </c>
      <c r="AL134" s="103"/>
      <c r="AM134" s="107">
        <f t="shared" si="71"/>
        <v>6.7073170731707323</v>
      </c>
      <c r="AN134" s="107">
        <f t="shared" si="72"/>
        <v>7.6923076923076925</v>
      </c>
      <c r="AO134" s="107">
        <f t="shared" si="73"/>
        <v>5.8139534883720927</v>
      </c>
      <c r="AP134" s="103"/>
      <c r="AQ134" s="107">
        <f t="shared" si="74"/>
        <v>5.6179775280898872</v>
      </c>
      <c r="AR134" s="107">
        <f t="shared" si="75"/>
        <v>5.7142857142857144</v>
      </c>
      <c r="AS134" s="107">
        <f t="shared" si="76"/>
        <v>5.5555555555555554</v>
      </c>
      <c r="AT134" s="103"/>
      <c r="AU134" s="107">
        <f t="shared" si="55"/>
        <v>4.8780487804878048</v>
      </c>
      <c r="AV134" s="107">
        <f t="shared" si="56"/>
        <v>4.2553191489361701</v>
      </c>
      <c r="AW134" s="107">
        <f t="shared" si="57"/>
        <v>5.7142857142857144</v>
      </c>
      <c r="AX134" s="103"/>
      <c r="AY134" s="107">
        <f t="shared" si="58"/>
        <v>0</v>
      </c>
      <c r="AZ134" s="107">
        <f t="shared" si="59"/>
        <v>0</v>
      </c>
      <c r="BA134" s="107">
        <f t="shared" si="60"/>
        <v>0</v>
      </c>
      <c r="BB134" s="159"/>
      <c r="BC134" s="107">
        <f t="shared" si="77"/>
        <v>0</v>
      </c>
      <c r="BD134" s="107">
        <f t="shared" si="77"/>
        <v>0</v>
      </c>
      <c r="BE134" s="107">
        <f t="shared" si="77"/>
        <v>0</v>
      </c>
      <c r="BF134" s="104"/>
    </row>
    <row r="135" spans="1:58" ht="15" customHeight="1" x14ac:dyDescent="0.2">
      <c r="A135" s="303" t="s">
        <v>260</v>
      </c>
      <c r="B135" s="303"/>
      <c r="C135" s="303"/>
      <c r="D135" s="303"/>
      <c r="E135" s="303"/>
      <c r="F135" s="303"/>
      <c r="G135" s="303"/>
      <c r="H135" s="303"/>
      <c r="I135" s="303"/>
      <c r="J135" s="303"/>
      <c r="K135" s="303"/>
      <c r="L135" s="303"/>
      <c r="M135" s="303"/>
      <c r="N135" s="303"/>
      <c r="O135" s="303"/>
      <c r="P135" s="303"/>
      <c r="Q135" s="303"/>
      <c r="R135" s="303"/>
      <c r="S135" s="303"/>
      <c r="T135" s="303"/>
      <c r="U135" s="303"/>
      <c r="V135" s="303"/>
      <c r="W135" s="303"/>
      <c r="X135" s="303"/>
      <c r="Y135" s="303"/>
      <c r="Z135" s="303"/>
      <c r="AA135" s="303"/>
      <c r="AB135" s="303"/>
      <c r="AD135" s="303" t="s">
        <v>260</v>
      </c>
      <c r="AE135" s="303"/>
      <c r="AF135" s="303"/>
      <c r="AG135" s="303"/>
      <c r="AH135" s="303"/>
      <c r="AI135" s="303"/>
      <c r="AJ135" s="303"/>
      <c r="AK135" s="303"/>
      <c r="AL135" s="303"/>
      <c r="AM135" s="303"/>
      <c r="AN135" s="303"/>
      <c r="AO135" s="303"/>
      <c r="AP135" s="303"/>
      <c r="AQ135" s="303"/>
      <c r="AR135" s="303"/>
      <c r="AS135" s="303"/>
      <c r="AT135" s="303"/>
      <c r="AU135" s="303"/>
      <c r="AV135" s="303"/>
      <c r="AW135" s="303"/>
      <c r="AX135" s="303"/>
      <c r="AY135" s="303"/>
      <c r="AZ135" s="303"/>
      <c r="BA135" s="303"/>
      <c r="BB135" s="303"/>
      <c r="BC135" s="303"/>
      <c r="BD135" s="303"/>
      <c r="BE135" s="303"/>
    </row>
    <row r="136" spans="1:58" ht="15" customHeight="1" x14ac:dyDescent="0.2">
      <c r="A136" s="304" t="s">
        <v>243</v>
      </c>
      <c r="B136" s="304"/>
      <c r="C136" s="304"/>
      <c r="D136" s="304"/>
      <c r="E136" s="304"/>
      <c r="F136" s="304"/>
      <c r="G136" s="304"/>
      <c r="H136" s="304"/>
      <c r="I136" s="304"/>
      <c r="J136" s="304"/>
      <c r="K136" s="304"/>
      <c r="L136" s="304"/>
      <c r="M136" s="304"/>
      <c r="N136" s="304"/>
      <c r="O136" s="304"/>
      <c r="P136" s="304"/>
      <c r="Q136" s="304"/>
      <c r="R136" s="304"/>
      <c r="S136" s="304"/>
      <c r="T136" s="304"/>
      <c r="U136" s="304"/>
      <c r="V136" s="304"/>
      <c r="W136" s="304"/>
      <c r="X136" s="304"/>
      <c r="Y136" s="304"/>
      <c r="Z136" s="304"/>
      <c r="AA136" s="304"/>
      <c r="AB136" s="304"/>
      <c r="AD136" s="304" t="s">
        <v>243</v>
      </c>
      <c r="AE136" s="304"/>
      <c r="AF136" s="304"/>
      <c r="AG136" s="304"/>
      <c r="AH136" s="304"/>
      <c r="AI136" s="304"/>
      <c r="AJ136" s="304"/>
      <c r="AK136" s="304"/>
      <c r="AL136" s="304"/>
      <c r="AM136" s="304"/>
      <c r="AN136" s="304"/>
      <c r="AO136" s="304"/>
      <c r="AP136" s="304"/>
      <c r="AQ136" s="304"/>
      <c r="AR136" s="304"/>
      <c r="AS136" s="304"/>
      <c r="AT136" s="304"/>
      <c r="AU136" s="304"/>
      <c r="AV136" s="304"/>
      <c r="AW136" s="304"/>
      <c r="AX136" s="304"/>
      <c r="AY136" s="304"/>
      <c r="AZ136" s="304"/>
      <c r="BA136" s="304"/>
      <c r="BB136" s="304"/>
      <c r="BC136" s="304"/>
      <c r="BD136" s="304"/>
      <c r="BE136" s="304"/>
    </row>
    <row r="137" spans="1:58" ht="15" customHeight="1" x14ac:dyDescent="0.2">
      <c r="BF137" s="104"/>
    </row>
    <row r="138" spans="1:58" ht="15" customHeight="1" x14ac:dyDescent="0.2">
      <c r="BF138" s="104"/>
    </row>
    <row r="139" spans="1:58" ht="15" customHeight="1" x14ac:dyDescent="0.2">
      <c r="BF139" s="104"/>
    </row>
    <row r="140" spans="1:58" ht="15" customHeight="1" x14ac:dyDescent="0.2">
      <c r="AE140" s="161"/>
      <c r="BF140" s="104"/>
    </row>
    <row r="141" spans="1:58" ht="15" customHeight="1" x14ac:dyDescent="0.2">
      <c r="AE141" s="161"/>
      <c r="BF141" s="104"/>
    </row>
    <row r="142" spans="1:58" ht="15" customHeight="1" x14ac:dyDescent="0.2">
      <c r="AE142" s="161"/>
      <c r="BF142" s="104"/>
    </row>
    <row r="143" spans="1:58" ht="15" customHeight="1" x14ac:dyDescent="0.2">
      <c r="AE143" s="161"/>
    </row>
    <row r="144" spans="1:58" ht="15" customHeight="1" x14ac:dyDescent="0.2">
      <c r="AE144" s="161"/>
    </row>
    <row r="145" spans="31:31" ht="15" customHeight="1" x14ac:dyDescent="0.2">
      <c r="AE145" s="161"/>
    </row>
    <row r="146" spans="31:31" ht="15" customHeight="1" x14ac:dyDescent="0.2">
      <c r="AE146" s="161"/>
    </row>
    <row r="147" spans="31:31" ht="15" customHeight="1" x14ac:dyDescent="0.2">
      <c r="AE147" s="161"/>
    </row>
    <row r="148" spans="31:31" ht="15" customHeight="1" x14ac:dyDescent="0.2">
      <c r="AE148" s="161"/>
    </row>
    <row r="149" spans="31:31" ht="15" customHeight="1" x14ac:dyDescent="0.2">
      <c r="AE149" s="161"/>
    </row>
    <row r="150" spans="31:31" ht="15" customHeight="1" x14ac:dyDescent="0.2">
      <c r="AE150" s="161"/>
    </row>
    <row r="151" spans="31:31" ht="15" customHeight="1" x14ac:dyDescent="0.2">
      <c r="AE151" s="161"/>
    </row>
    <row r="152" spans="31:31" ht="15" customHeight="1" x14ac:dyDescent="0.2">
      <c r="AE152" s="161"/>
    </row>
    <row r="153" spans="31:31" ht="15" customHeight="1" x14ac:dyDescent="0.2">
      <c r="AE153" s="161"/>
    </row>
    <row r="154" spans="31:31" ht="15" customHeight="1" x14ac:dyDescent="0.2">
      <c r="AE154" s="161"/>
    </row>
    <row r="155" spans="31:31" ht="15" customHeight="1" x14ac:dyDescent="0.2">
      <c r="AE155" s="161"/>
    </row>
    <row r="156" spans="31:31" ht="15" customHeight="1" x14ac:dyDescent="0.2">
      <c r="AE156" s="161"/>
    </row>
    <row r="157" spans="31:31" ht="15" customHeight="1" x14ac:dyDescent="0.2">
      <c r="AE157" s="161"/>
    </row>
    <row r="158" spans="31:31" ht="15" customHeight="1" x14ac:dyDescent="0.2">
      <c r="AE158" s="161"/>
    </row>
    <row r="159" spans="31:31" ht="15" customHeight="1" x14ac:dyDescent="0.2">
      <c r="AE159" s="161"/>
    </row>
    <row r="160" spans="31:31" ht="15" customHeight="1" x14ac:dyDescent="0.2">
      <c r="AE160" s="161"/>
    </row>
    <row r="161" spans="31:31" ht="15" customHeight="1" x14ac:dyDescent="0.2">
      <c r="AE161" s="161"/>
    </row>
    <row r="162" spans="31:31" ht="15" customHeight="1" x14ac:dyDescent="0.2">
      <c r="AE162" s="161"/>
    </row>
    <row r="163" spans="31:31" ht="15" customHeight="1" x14ac:dyDescent="0.2">
      <c r="AE163" s="161"/>
    </row>
    <row r="164" spans="31:31" ht="15" customHeight="1" x14ac:dyDescent="0.2">
      <c r="AE164" s="161"/>
    </row>
    <row r="165" spans="31:31" ht="15" customHeight="1" x14ac:dyDescent="0.2">
      <c r="AE165" s="161"/>
    </row>
    <row r="166" spans="31:31" ht="15" customHeight="1" x14ac:dyDescent="0.2">
      <c r="AE166" s="161"/>
    </row>
    <row r="167" spans="31:31" ht="15" customHeight="1" x14ac:dyDescent="0.2">
      <c r="AE167" s="161"/>
    </row>
    <row r="168" spans="31:31" ht="15" customHeight="1" x14ac:dyDescent="0.2">
      <c r="AE168" s="161"/>
    </row>
    <row r="169" spans="31:31" ht="15" customHeight="1" x14ac:dyDescent="0.2">
      <c r="AE169" s="161"/>
    </row>
    <row r="170" spans="31:31" ht="15" customHeight="1" x14ac:dyDescent="0.2">
      <c r="AE170" s="161"/>
    </row>
    <row r="171" spans="31:31" ht="15" customHeight="1" x14ac:dyDescent="0.2">
      <c r="AE171" s="161"/>
    </row>
    <row r="172" spans="31:31" ht="15" customHeight="1" x14ac:dyDescent="0.2">
      <c r="AE172" s="161"/>
    </row>
    <row r="173" spans="31:31" ht="15" customHeight="1" x14ac:dyDescent="0.2">
      <c r="AE173" s="161"/>
    </row>
    <row r="174" spans="31:31" ht="15" customHeight="1" x14ac:dyDescent="0.2">
      <c r="AE174" s="161"/>
    </row>
    <row r="175" spans="31:31" ht="15" customHeight="1" x14ac:dyDescent="0.2">
      <c r="AE175" s="161"/>
    </row>
    <row r="176" spans="31:31" ht="15" customHeight="1" x14ac:dyDescent="0.2">
      <c r="AE176" s="161"/>
    </row>
    <row r="177" spans="31:31" ht="15" customHeight="1" x14ac:dyDescent="0.2">
      <c r="AE177" s="161"/>
    </row>
    <row r="178" spans="31:31" ht="15" customHeight="1" x14ac:dyDescent="0.2">
      <c r="AE178" s="161"/>
    </row>
  </sheetData>
  <mergeCells count="99">
    <mergeCell ref="A99:AB99"/>
    <mergeCell ref="AD99:BE99"/>
    <mergeCell ref="A100:AB100"/>
    <mergeCell ref="AD100:BE100"/>
    <mergeCell ref="A101:AB101"/>
    <mergeCell ref="AD101:BE101"/>
    <mergeCell ref="A96:AB96"/>
    <mergeCell ref="AD96:BE96"/>
    <mergeCell ref="A97:AB97"/>
    <mergeCell ref="AD97:BE97"/>
    <mergeCell ref="A98:AB98"/>
    <mergeCell ref="AD98:BE98"/>
    <mergeCell ref="A52:AB52"/>
    <mergeCell ref="AD52:BE52"/>
    <mergeCell ref="A53:AB53"/>
    <mergeCell ref="AD53:BE53"/>
    <mergeCell ref="A54:AB54"/>
    <mergeCell ref="AD54:BE54"/>
    <mergeCell ref="A49:AB49"/>
    <mergeCell ref="AD49:BE49"/>
    <mergeCell ref="A50:AB50"/>
    <mergeCell ref="AD50:BE50"/>
    <mergeCell ref="A51:AB51"/>
    <mergeCell ref="AD51:BE51"/>
    <mergeCell ref="AD6:BE6"/>
    <mergeCell ref="A7:AB7"/>
    <mergeCell ref="AD7:BE7"/>
    <mergeCell ref="A8:AB8"/>
    <mergeCell ref="AD8:BE8"/>
    <mergeCell ref="AD3:BE3"/>
    <mergeCell ref="A4:AB4"/>
    <mergeCell ref="AD4:BE4"/>
    <mergeCell ref="A5:AB5"/>
    <mergeCell ref="AD5:BE5"/>
    <mergeCell ref="B10:D10"/>
    <mergeCell ref="F10:H10"/>
    <mergeCell ref="J10:L10"/>
    <mergeCell ref="N10:P10"/>
    <mergeCell ref="A3:AB3"/>
    <mergeCell ref="A6:AB6"/>
    <mergeCell ref="BC10:BE10"/>
    <mergeCell ref="A42:AB42"/>
    <mergeCell ref="AD42:BE42"/>
    <mergeCell ref="A45:AB45"/>
    <mergeCell ref="AD45:BE45"/>
    <mergeCell ref="AI10:AK10"/>
    <mergeCell ref="AM10:AO10"/>
    <mergeCell ref="AQ10:AS10"/>
    <mergeCell ref="AU10:AW10"/>
    <mergeCell ref="AY10:BA10"/>
    <mergeCell ref="R10:T10"/>
    <mergeCell ref="V10:X10"/>
    <mergeCell ref="Z10:AB10"/>
    <mergeCell ref="AD10:AD11"/>
    <mergeCell ref="AE10:AG10"/>
    <mergeCell ref="A10:A11"/>
    <mergeCell ref="A56:A57"/>
    <mergeCell ref="B56:D56"/>
    <mergeCell ref="F56:H56"/>
    <mergeCell ref="J56:L56"/>
    <mergeCell ref="N56:P56"/>
    <mergeCell ref="AY56:BA56"/>
    <mergeCell ref="R56:T56"/>
    <mergeCell ref="V56:X56"/>
    <mergeCell ref="Z56:AB56"/>
    <mergeCell ref="AD56:AD57"/>
    <mergeCell ref="AE56:AG56"/>
    <mergeCell ref="A136:AB136"/>
    <mergeCell ref="AD136:BE136"/>
    <mergeCell ref="AI103:AK103"/>
    <mergeCell ref="AM103:AO103"/>
    <mergeCell ref="AQ103:AS103"/>
    <mergeCell ref="AU103:AW103"/>
    <mergeCell ref="AY103:BA103"/>
    <mergeCell ref="R103:T103"/>
    <mergeCell ref="V103:X103"/>
    <mergeCell ref="Z103:AB103"/>
    <mergeCell ref="AD103:AD104"/>
    <mergeCell ref="AE103:AG103"/>
    <mergeCell ref="A103:A104"/>
    <mergeCell ref="B103:D103"/>
    <mergeCell ref="F103:H103"/>
    <mergeCell ref="J103:L103"/>
    <mergeCell ref="AD1:AE2"/>
    <mergeCell ref="A43:AB43"/>
    <mergeCell ref="AD43:BE43"/>
    <mergeCell ref="BC103:BE103"/>
    <mergeCell ref="A135:AB135"/>
    <mergeCell ref="AD135:BE135"/>
    <mergeCell ref="N103:P103"/>
    <mergeCell ref="BC56:BE56"/>
    <mergeCell ref="A88:AB88"/>
    <mergeCell ref="AD88:BE88"/>
    <mergeCell ref="A89:AB89"/>
    <mergeCell ref="AD89:BE89"/>
    <mergeCell ref="AI56:AK56"/>
    <mergeCell ref="AM56:AO56"/>
    <mergeCell ref="AQ56:AS56"/>
    <mergeCell ref="AU56:AW56"/>
  </mergeCells>
  <hyperlinks>
    <hyperlink ref="AD1" r:id="rId1" location="INDICE!A1"/>
  </hyperlinks>
  <printOptions horizontalCentered="1"/>
  <pageMargins left="0.59055118110236227" right="0.59055118110236227" top="0.59055118110236227" bottom="0.98425196850393704" header="0" footer="0"/>
  <pageSetup scale="70" orientation="landscape" r:id="rId2"/>
  <headerFooter alignWithMargins="0"/>
  <rowBreaks count="2" manualBreakCount="2">
    <brk id="48" max="16383" man="1"/>
    <brk id="95" max="56" man="1"/>
  </rowBreak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G27"/>
  <sheetViews>
    <sheetView zoomScaleNormal="100" zoomScaleSheetLayoutView="50" workbookViewId="0">
      <selection activeCell="P136" sqref="P136"/>
    </sheetView>
  </sheetViews>
  <sheetFormatPr baseColWidth="10" defaultRowHeight="15" customHeight="1" x14ac:dyDescent="0.2"/>
  <cols>
    <col min="1" max="1" width="16.28515625" style="110" customWidth="1"/>
    <col min="2" max="4" width="6.42578125" style="110" customWidth="1"/>
    <col min="5" max="5" width="1.7109375" style="110" customWidth="1"/>
    <col min="6" max="8" width="5.42578125" style="110" customWidth="1"/>
    <col min="9" max="9" width="1.7109375" style="110" customWidth="1"/>
    <col min="10" max="12" width="5.42578125" style="110" customWidth="1"/>
    <col min="13" max="13" width="1.7109375" style="110" customWidth="1"/>
    <col min="14" max="16" width="5.42578125" style="110" customWidth="1"/>
    <col min="17" max="17" width="1.7109375" style="110" customWidth="1"/>
    <col min="18" max="20" width="5.42578125" style="110" customWidth="1"/>
    <col min="21" max="21" width="1.7109375" style="110" customWidth="1"/>
    <col min="22" max="24" width="5.42578125" style="110" customWidth="1"/>
    <col min="25" max="25" width="1.7109375" style="110" customWidth="1"/>
    <col min="26" max="28" width="6.7109375" style="110" customWidth="1"/>
    <col min="29" max="33" width="8.7109375" style="174" customWidth="1"/>
    <col min="34" max="256" width="11.42578125" style="174"/>
    <col min="257" max="257" width="21.42578125" style="174" customWidth="1"/>
    <col min="258" max="258" width="8.42578125" style="174" customWidth="1"/>
    <col min="259" max="259" width="8.140625" style="174" customWidth="1"/>
    <col min="260" max="260" width="7.5703125" style="174" customWidth="1"/>
    <col min="261" max="261" width="1.7109375" style="174" customWidth="1"/>
    <col min="262" max="264" width="6.7109375" style="174" customWidth="1"/>
    <col min="265" max="265" width="1.7109375" style="174" customWidth="1"/>
    <col min="266" max="268" width="6.7109375" style="174" customWidth="1"/>
    <col min="269" max="269" width="1.7109375" style="174" customWidth="1"/>
    <col min="270" max="272" width="6.7109375" style="174" customWidth="1"/>
    <col min="273" max="273" width="1.7109375" style="174" customWidth="1"/>
    <col min="274" max="276" width="6.7109375" style="174" customWidth="1"/>
    <col min="277" max="277" width="1.7109375" style="174" customWidth="1"/>
    <col min="278" max="280" width="6.7109375" style="174" customWidth="1"/>
    <col min="281" max="281" width="1.7109375" style="174" customWidth="1"/>
    <col min="282" max="284" width="6.7109375" style="174" customWidth="1"/>
    <col min="285" max="512" width="11.42578125" style="174"/>
    <col min="513" max="513" width="21.42578125" style="174" customWidth="1"/>
    <col min="514" max="514" width="8.42578125" style="174" customWidth="1"/>
    <col min="515" max="515" width="8.140625" style="174" customWidth="1"/>
    <col min="516" max="516" width="7.5703125" style="174" customWidth="1"/>
    <col min="517" max="517" width="1.7109375" style="174" customWidth="1"/>
    <col min="518" max="520" width="6.7109375" style="174" customWidth="1"/>
    <col min="521" max="521" width="1.7109375" style="174" customWidth="1"/>
    <col min="522" max="524" width="6.7109375" style="174" customWidth="1"/>
    <col min="525" max="525" width="1.7109375" style="174" customWidth="1"/>
    <col min="526" max="528" width="6.7109375" style="174" customWidth="1"/>
    <col min="529" max="529" width="1.7109375" style="174" customWidth="1"/>
    <col min="530" max="532" width="6.7109375" style="174" customWidth="1"/>
    <col min="533" max="533" width="1.7109375" style="174" customWidth="1"/>
    <col min="534" max="536" width="6.7109375" style="174" customWidth="1"/>
    <col min="537" max="537" width="1.7109375" style="174" customWidth="1"/>
    <col min="538" max="540" width="6.7109375" style="174" customWidth="1"/>
    <col min="541" max="768" width="11.42578125" style="174"/>
    <col min="769" max="769" width="21.42578125" style="174" customWidth="1"/>
    <col min="770" max="770" width="8.42578125" style="174" customWidth="1"/>
    <col min="771" max="771" width="8.140625" style="174" customWidth="1"/>
    <col min="772" max="772" width="7.5703125" style="174" customWidth="1"/>
    <col min="773" max="773" width="1.7109375" style="174" customWidth="1"/>
    <col min="774" max="776" width="6.7109375" style="174" customWidth="1"/>
    <col min="777" max="777" width="1.7109375" style="174" customWidth="1"/>
    <col min="778" max="780" width="6.7109375" style="174" customWidth="1"/>
    <col min="781" max="781" width="1.7109375" style="174" customWidth="1"/>
    <col min="782" max="784" width="6.7109375" style="174" customWidth="1"/>
    <col min="785" max="785" width="1.7109375" style="174" customWidth="1"/>
    <col min="786" max="788" width="6.7109375" style="174" customWidth="1"/>
    <col min="789" max="789" width="1.7109375" style="174" customWidth="1"/>
    <col min="790" max="792" width="6.7109375" style="174" customWidth="1"/>
    <col min="793" max="793" width="1.7109375" style="174" customWidth="1"/>
    <col min="794" max="796" width="6.7109375" style="174" customWidth="1"/>
    <col min="797" max="1024" width="11.42578125" style="174"/>
    <col min="1025" max="1025" width="21.42578125" style="174" customWidth="1"/>
    <col min="1026" max="1026" width="8.42578125" style="174" customWidth="1"/>
    <col min="1027" max="1027" width="8.140625" style="174" customWidth="1"/>
    <col min="1028" max="1028" width="7.5703125" style="174" customWidth="1"/>
    <col min="1029" max="1029" width="1.7109375" style="174" customWidth="1"/>
    <col min="1030" max="1032" width="6.7109375" style="174" customWidth="1"/>
    <col min="1033" max="1033" width="1.7109375" style="174" customWidth="1"/>
    <col min="1034" max="1036" width="6.7109375" style="174" customWidth="1"/>
    <col min="1037" max="1037" width="1.7109375" style="174" customWidth="1"/>
    <col min="1038" max="1040" width="6.7109375" style="174" customWidth="1"/>
    <col min="1041" max="1041" width="1.7109375" style="174" customWidth="1"/>
    <col min="1042" max="1044" width="6.7109375" style="174" customWidth="1"/>
    <col min="1045" max="1045" width="1.7109375" style="174" customWidth="1"/>
    <col min="1046" max="1048" width="6.7109375" style="174" customWidth="1"/>
    <col min="1049" max="1049" width="1.7109375" style="174" customWidth="1"/>
    <col min="1050" max="1052" width="6.7109375" style="174" customWidth="1"/>
    <col min="1053" max="1280" width="11.42578125" style="174"/>
    <col min="1281" max="1281" width="21.42578125" style="174" customWidth="1"/>
    <col min="1282" max="1282" width="8.42578125" style="174" customWidth="1"/>
    <col min="1283" max="1283" width="8.140625" style="174" customWidth="1"/>
    <col min="1284" max="1284" width="7.5703125" style="174" customWidth="1"/>
    <col min="1285" max="1285" width="1.7109375" style="174" customWidth="1"/>
    <col min="1286" max="1288" width="6.7109375" style="174" customWidth="1"/>
    <col min="1289" max="1289" width="1.7109375" style="174" customWidth="1"/>
    <col min="1290" max="1292" width="6.7109375" style="174" customWidth="1"/>
    <col min="1293" max="1293" width="1.7109375" style="174" customWidth="1"/>
    <col min="1294" max="1296" width="6.7109375" style="174" customWidth="1"/>
    <col min="1297" max="1297" width="1.7109375" style="174" customWidth="1"/>
    <col min="1298" max="1300" width="6.7109375" style="174" customWidth="1"/>
    <col min="1301" max="1301" width="1.7109375" style="174" customWidth="1"/>
    <col min="1302" max="1304" width="6.7109375" style="174" customWidth="1"/>
    <col min="1305" max="1305" width="1.7109375" style="174" customWidth="1"/>
    <col min="1306" max="1308" width="6.7109375" style="174" customWidth="1"/>
    <col min="1309" max="1536" width="11.42578125" style="174"/>
    <col min="1537" max="1537" width="21.42578125" style="174" customWidth="1"/>
    <col min="1538" max="1538" width="8.42578125" style="174" customWidth="1"/>
    <col min="1539" max="1539" width="8.140625" style="174" customWidth="1"/>
    <col min="1540" max="1540" width="7.5703125" style="174" customWidth="1"/>
    <col min="1541" max="1541" width="1.7109375" style="174" customWidth="1"/>
    <col min="1542" max="1544" width="6.7109375" style="174" customWidth="1"/>
    <col min="1545" max="1545" width="1.7109375" style="174" customWidth="1"/>
    <col min="1546" max="1548" width="6.7109375" style="174" customWidth="1"/>
    <col min="1549" max="1549" width="1.7109375" style="174" customWidth="1"/>
    <col min="1550" max="1552" width="6.7109375" style="174" customWidth="1"/>
    <col min="1553" max="1553" width="1.7109375" style="174" customWidth="1"/>
    <col min="1554" max="1556" width="6.7109375" style="174" customWidth="1"/>
    <col min="1557" max="1557" width="1.7109375" style="174" customWidth="1"/>
    <col min="1558" max="1560" width="6.7109375" style="174" customWidth="1"/>
    <col min="1561" max="1561" width="1.7109375" style="174" customWidth="1"/>
    <col min="1562" max="1564" width="6.7109375" style="174" customWidth="1"/>
    <col min="1565" max="1792" width="11.42578125" style="174"/>
    <col min="1793" max="1793" width="21.42578125" style="174" customWidth="1"/>
    <col min="1794" max="1794" width="8.42578125" style="174" customWidth="1"/>
    <col min="1795" max="1795" width="8.140625" style="174" customWidth="1"/>
    <col min="1796" max="1796" width="7.5703125" style="174" customWidth="1"/>
    <col min="1797" max="1797" width="1.7109375" style="174" customWidth="1"/>
    <col min="1798" max="1800" width="6.7109375" style="174" customWidth="1"/>
    <col min="1801" max="1801" width="1.7109375" style="174" customWidth="1"/>
    <col min="1802" max="1804" width="6.7109375" style="174" customWidth="1"/>
    <col min="1805" max="1805" width="1.7109375" style="174" customWidth="1"/>
    <col min="1806" max="1808" width="6.7109375" style="174" customWidth="1"/>
    <col min="1809" max="1809" width="1.7109375" style="174" customWidth="1"/>
    <col min="1810" max="1812" width="6.7109375" style="174" customWidth="1"/>
    <col min="1813" max="1813" width="1.7109375" style="174" customWidth="1"/>
    <col min="1814" max="1816" width="6.7109375" style="174" customWidth="1"/>
    <col min="1817" max="1817" width="1.7109375" style="174" customWidth="1"/>
    <col min="1818" max="1820" width="6.7109375" style="174" customWidth="1"/>
    <col min="1821" max="2048" width="11.42578125" style="174"/>
    <col min="2049" max="2049" width="21.42578125" style="174" customWidth="1"/>
    <col min="2050" max="2050" width="8.42578125" style="174" customWidth="1"/>
    <col min="2051" max="2051" width="8.140625" style="174" customWidth="1"/>
    <col min="2052" max="2052" width="7.5703125" style="174" customWidth="1"/>
    <col min="2053" max="2053" width="1.7109375" style="174" customWidth="1"/>
    <col min="2054" max="2056" width="6.7109375" style="174" customWidth="1"/>
    <col min="2057" max="2057" width="1.7109375" style="174" customWidth="1"/>
    <col min="2058" max="2060" width="6.7109375" style="174" customWidth="1"/>
    <col min="2061" max="2061" width="1.7109375" style="174" customWidth="1"/>
    <col min="2062" max="2064" width="6.7109375" style="174" customWidth="1"/>
    <col min="2065" max="2065" width="1.7109375" style="174" customWidth="1"/>
    <col min="2066" max="2068" width="6.7109375" style="174" customWidth="1"/>
    <col min="2069" max="2069" width="1.7109375" style="174" customWidth="1"/>
    <col min="2070" max="2072" width="6.7109375" style="174" customWidth="1"/>
    <col min="2073" max="2073" width="1.7109375" style="174" customWidth="1"/>
    <col min="2074" max="2076" width="6.7109375" style="174" customWidth="1"/>
    <col min="2077" max="2304" width="11.42578125" style="174"/>
    <col min="2305" max="2305" width="21.42578125" style="174" customWidth="1"/>
    <col min="2306" max="2306" width="8.42578125" style="174" customWidth="1"/>
    <col min="2307" max="2307" width="8.140625" style="174" customWidth="1"/>
    <col min="2308" max="2308" width="7.5703125" style="174" customWidth="1"/>
    <col min="2309" max="2309" width="1.7109375" style="174" customWidth="1"/>
    <col min="2310" max="2312" width="6.7109375" style="174" customWidth="1"/>
    <col min="2313" max="2313" width="1.7109375" style="174" customWidth="1"/>
    <col min="2314" max="2316" width="6.7109375" style="174" customWidth="1"/>
    <col min="2317" max="2317" width="1.7109375" style="174" customWidth="1"/>
    <col min="2318" max="2320" width="6.7109375" style="174" customWidth="1"/>
    <col min="2321" max="2321" width="1.7109375" style="174" customWidth="1"/>
    <col min="2322" max="2324" width="6.7109375" style="174" customWidth="1"/>
    <col min="2325" max="2325" width="1.7109375" style="174" customWidth="1"/>
    <col min="2326" max="2328" width="6.7109375" style="174" customWidth="1"/>
    <col min="2329" max="2329" width="1.7109375" style="174" customWidth="1"/>
    <col min="2330" max="2332" width="6.7109375" style="174" customWidth="1"/>
    <col min="2333" max="2560" width="11.42578125" style="174"/>
    <col min="2561" max="2561" width="21.42578125" style="174" customWidth="1"/>
    <col min="2562" max="2562" width="8.42578125" style="174" customWidth="1"/>
    <col min="2563" max="2563" width="8.140625" style="174" customWidth="1"/>
    <col min="2564" max="2564" width="7.5703125" style="174" customWidth="1"/>
    <col min="2565" max="2565" width="1.7109375" style="174" customWidth="1"/>
    <col min="2566" max="2568" width="6.7109375" style="174" customWidth="1"/>
    <col min="2569" max="2569" width="1.7109375" style="174" customWidth="1"/>
    <col min="2570" max="2572" width="6.7109375" style="174" customWidth="1"/>
    <col min="2573" max="2573" width="1.7109375" style="174" customWidth="1"/>
    <col min="2574" max="2576" width="6.7109375" style="174" customWidth="1"/>
    <col min="2577" max="2577" width="1.7109375" style="174" customWidth="1"/>
    <col min="2578" max="2580" width="6.7109375" style="174" customWidth="1"/>
    <col min="2581" max="2581" width="1.7109375" style="174" customWidth="1"/>
    <col min="2582" max="2584" width="6.7109375" style="174" customWidth="1"/>
    <col min="2585" max="2585" width="1.7109375" style="174" customWidth="1"/>
    <col min="2586" max="2588" width="6.7109375" style="174" customWidth="1"/>
    <col min="2589" max="2816" width="11.42578125" style="174"/>
    <col min="2817" max="2817" width="21.42578125" style="174" customWidth="1"/>
    <col min="2818" max="2818" width="8.42578125" style="174" customWidth="1"/>
    <col min="2819" max="2819" width="8.140625" style="174" customWidth="1"/>
    <col min="2820" max="2820" width="7.5703125" style="174" customWidth="1"/>
    <col min="2821" max="2821" width="1.7109375" style="174" customWidth="1"/>
    <col min="2822" max="2824" width="6.7109375" style="174" customWidth="1"/>
    <col min="2825" max="2825" width="1.7109375" style="174" customWidth="1"/>
    <col min="2826" max="2828" width="6.7109375" style="174" customWidth="1"/>
    <col min="2829" max="2829" width="1.7109375" style="174" customWidth="1"/>
    <col min="2830" max="2832" width="6.7109375" style="174" customWidth="1"/>
    <col min="2833" max="2833" width="1.7109375" style="174" customWidth="1"/>
    <col min="2834" max="2836" width="6.7109375" style="174" customWidth="1"/>
    <col min="2837" max="2837" width="1.7109375" style="174" customWidth="1"/>
    <col min="2838" max="2840" width="6.7109375" style="174" customWidth="1"/>
    <col min="2841" max="2841" width="1.7109375" style="174" customWidth="1"/>
    <col min="2842" max="2844" width="6.7109375" style="174" customWidth="1"/>
    <col min="2845" max="3072" width="11.42578125" style="174"/>
    <col min="3073" max="3073" width="21.42578125" style="174" customWidth="1"/>
    <col min="3074" max="3074" width="8.42578125" style="174" customWidth="1"/>
    <col min="3075" max="3075" width="8.140625" style="174" customWidth="1"/>
    <col min="3076" max="3076" width="7.5703125" style="174" customWidth="1"/>
    <col min="3077" max="3077" width="1.7109375" style="174" customWidth="1"/>
    <col min="3078" max="3080" width="6.7109375" style="174" customWidth="1"/>
    <col min="3081" max="3081" width="1.7109375" style="174" customWidth="1"/>
    <col min="3082" max="3084" width="6.7109375" style="174" customWidth="1"/>
    <col min="3085" max="3085" width="1.7109375" style="174" customWidth="1"/>
    <col min="3086" max="3088" width="6.7109375" style="174" customWidth="1"/>
    <col min="3089" max="3089" width="1.7109375" style="174" customWidth="1"/>
    <col min="3090" max="3092" width="6.7109375" style="174" customWidth="1"/>
    <col min="3093" max="3093" width="1.7109375" style="174" customWidth="1"/>
    <col min="3094" max="3096" width="6.7109375" style="174" customWidth="1"/>
    <col min="3097" max="3097" width="1.7109375" style="174" customWidth="1"/>
    <col min="3098" max="3100" width="6.7109375" style="174" customWidth="1"/>
    <col min="3101" max="3328" width="11.42578125" style="174"/>
    <col min="3329" max="3329" width="21.42578125" style="174" customWidth="1"/>
    <col min="3330" max="3330" width="8.42578125" style="174" customWidth="1"/>
    <col min="3331" max="3331" width="8.140625" style="174" customWidth="1"/>
    <col min="3332" max="3332" width="7.5703125" style="174" customWidth="1"/>
    <col min="3333" max="3333" width="1.7109375" style="174" customWidth="1"/>
    <col min="3334" max="3336" width="6.7109375" style="174" customWidth="1"/>
    <col min="3337" max="3337" width="1.7109375" style="174" customWidth="1"/>
    <col min="3338" max="3340" width="6.7109375" style="174" customWidth="1"/>
    <col min="3341" max="3341" width="1.7109375" style="174" customWidth="1"/>
    <col min="3342" max="3344" width="6.7109375" style="174" customWidth="1"/>
    <col min="3345" max="3345" width="1.7109375" style="174" customWidth="1"/>
    <col min="3346" max="3348" width="6.7109375" style="174" customWidth="1"/>
    <col min="3349" max="3349" width="1.7109375" style="174" customWidth="1"/>
    <col min="3350" max="3352" width="6.7109375" style="174" customWidth="1"/>
    <col min="3353" max="3353" width="1.7109375" style="174" customWidth="1"/>
    <col min="3354" max="3356" width="6.7109375" style="174" customWidth="1"/>
    <col min="3357" max="3584" width="11.42578125" style="174"/>
    <col min="3585" max="3585" width="21.42578125" style="174" customWidth="1"/>
    <col min="3586" max="3586" width="8.42578125" style="174" customWidth="1"/>
    <col min="3587" max="3587" width="8.140625" style="174" customWidth="1"/>
    <col min="3588" max="3588" width="7.5703125" style="174" customWidth="1"/>
    <col min="3589" max="3589" width="1.7109375" style="174" customWidth="1"/>
    <col min="3590" max="3592" width="6.7109375" style="174" customWidth="1"/>
    <col min="3593" max="3593" width="1.7109375" style="174" customWidth="1"/>
    <col min="3594" max="3596" width="6.7109375" style="174" customWidth="1"/>
    <col min="3597" max="3597" width="1.7109375" style="174" customWidth="1"/>
    <col min="3598" max="3600" width="6.7109375" style="174" customWidth="1"/>
    <col min="3601" max="3601" width="1.7109375" style="174" customWidth="1"/>
    <col min="3602" max="3604" width="6.7109375" style="174" customWidth="1"/>
    <col min="3605" max="3605" width="1.7109375" style="174" customWidth="1"/>
    <col min="3606" max="3608" width="6.7109375" style="174" customWidth="1"/>
    <col min="3609" max="3609" width="1.7109375" style="174" customWidth="1"/>
    <col min="3610" max="3612" width="6.7109375" style="174" customWidth="1"/>
    <col min="3613" max="3840" width="11.42578125" style="174"/>
    <col min="3841" max="3841" width="21.42578125" style="174" customWidth="1"/>
    <col min="3842" max="3842" width="8.42578125" style="174" customWidth="1"/>
    <col min="3843" max="3843" width="8.140625" style="174" customWidth="1"/>
    <col min="3844" max="3844" width="7.5703125" style="174" customWidth="1"/>
    <col min="3845" max="3845" width="1.7109375" style="174" customWidth="1"/>
    <col min="3846" max="3848" width="6.7109375" style="174" customWidth="1"/>
    <col min="3849" max="3849" width="1.7109375" style="174" customWidth="1"/>
    <col min="3850" max="3852" width="6.7109375" style="174" customWidth="1"/>
    <col min="3853" max="3853" width="1.7109375" style="174" customWidth="1"/>
    <col min="3854" max="3856" width="6.7109375" style="174" customWidth="1"/>
    <col min="3857" max="3857" width="1.7109375" style="174" customWidth="1"/>
    <col min="3858" max="3860" width="6.7109375" style="174" customWidth="1"/>
    <col min="3861" max="3861" width="1.7109375" style="174" customWidth="1"/>
    <col min="3862" max="3864" width="6.7109375" style="174" customWidth="1"/>
    <col min="3865" max="3865" width="1.7109375" style="174" customWidth="1"/>
    <col min="3866" max="3868" width="6.7109375" style="174" customWidth="1"/>
    <col min="3869" max="4096" width="11.42578125" style="174"/>
    <col min="4097" max="4097" width="21.42578125" style="174" customWidth="1"/>
    <col min="4098" max="4098" width="8.42578125" style="174" customWidth="1"/>
    <col min="4099" max="4099" width="8.140625" style="174" customWidth="1"/>
    <col min="4100" max="4100" width="7.5703125" style="174" customWidth="1"/>
    <col min="4101" max="4101" width="1.7109375" style="174" customWidth="1"/>
    <col min="4102" max="4104" width="6.7109375" style="174" customWidth="1"/>
    <col min="4105" max="4105" width="1.7109375" style="174" customWidth="1"/>
    <col min="4106" max="4108" width="6.7109375" style="174" customWidth="1"/>
    <col min="4109" max="4109" width="1.7109375" style="174" customWidth="1"/>
    <col min="4110" max="4112" width="6.7109375" style="174" customWidth="1"/>
    <col min="4113" max="4113" width="1.7109375" style="174" customWidth="1"/>
    <col min="4114" max="4116" width="6.7109375" style="174" customWidth="1"/>
    <col min="4117" max="4117" width="1.7109375" style="174" customWidth="1"/>
    <col min="4118" max="4120" width="6.7109375" style="174" customWidth="1"/>
    <col min="4121" max="4121" width="1.7109375" style="174" customWidth="1"/>
    <col min="4122" max="4124" width="6.7109375" style="174" customWidth="1"/>
    <col min="4125" max="4352" width="11.42578125" style="174"/>
    <col min="4353" max="4353" width="21.42578125" style="174" customWidth="1"/>
    <col min="4354" max="4354" width="8.42578125" style="174" customWidth="1"/>
    <col min="4355" max="4355" width="8.140625" style="174" customWidth="1"/>
    <col min="4356" max="4356" width="7.5703125" style="174" customWidth="1"/>
    <col min="4357" max="4357" width="1.7109375" style="174" customWidth="1"/>
    <col min="4358" max="4360" width="6.7109375" style="174" customWidth="1"/>
    <col min="4361" max="4361" width="1.7109375" style="174" customWidth="1"/>
    <col min="4362" max="4364" width="6.7109375" style="174" customWidth="1"/>
    <col min="4365" max="4365" width="1.7109375" style="174" customWidth="1"/>
    <col min="4366" max="4368" width="6.7109375" style="174" customWidth="1"/>
    <col min="4369" max="4369" width="1.7109375" style="174" customWidth="1"/>
    <col min="4370" max="4372" width="6.7109375" style="174" customWidth="1"/>
    <col min="4373" max="4373" width="1.7109375" style="174" customWidth="1"/>
    <col min="4374" max="4376" width="6.7109375" style="174" customWidth="1"/>
    <col min="4377" max="4377" width="1.7109375" style="174" customWidth="1"/>
    <col min="4378" max="4380" width="6.7109375" style="174" customWidth="1"/>
    <col min="4381" max="4608" width="11.42578125" style="174"/>
    <col min="4609" max="4609" width="21.42578125" style="174" customWidth="1"/>
    <col min="4610" max="4610" width="8.42578125" style="174" customWidth="1"/>
    <col min="4611" max="4611" width="8.140625" style="174" customWidth="1"/>
    <col min="4612" max="4612" width="7.5703125" style="174" customWidth="1"/>
    <col min="4613" max="4613" width="1.7109375" style="174" customWidth="1"/>
    <col min="4614" max="4616" width="6.7109375" style="174" customWidth="1"/>
    <col min="4617" max="4617" width="1.7109375" style="174" customWidth="1"/>
    <col min="4618" max="4620" width="6.7109375" style="174" customWidth="1"/>
    <col min="4621" max="4621" width="1.7109375" style="174" customWidth="1"/>
    <col min="4622" max="4624" width="6.7109375" style="174" customWidth="1"/>
    <col min="4625" max="4625" width="1.7109375" style="174" customWidth="1"/>
    <col min="4626" max="4628" width="6.7109375" style="174" customWidth="1"/>
    <col min="4629" max="4629" width="1.7109375" style="174" customWidth="1"/>
    <col min="4630" max="4632" width="6.7109375" style="174" customWidth="1"/>
    <col min="4633" max="4633" width="1.7109375" style="174" customWidth="1"/>
    <col min="4634" max="4636" width="6.7109375" style="174" customWidth="1"/>
    <col min="4637" max="4864" width="11.42578125" style="174"/>
    <col min="4865" max="4865" width="21.42578125" style="174" customWidth="1"/>
    <col min="4866" max="4866" width="8.42578125" style="174" customWidth="1"/>
    <col min="4867" max="4867" width="8.140625" style="174" customWidth="1"/>
    <col min="4868" max="4868" width="7.5703125" style="174" customWidth="1"/>
    <col min="4869" max="4869" width="1.7109375" style="174" customWidth="1"/>
    <col min="4870" max="4872" width="6.7109375" style="174" customWidth="1"/>
    <col min="4873" max="4873" width="1.7109375" style="174" customWidth="1"/>
    <col min="4874" max="4876" width="6.7109375" style="174" customWidth="1"/>
    <col min="4877" max="4877" width="1.7109375" style="174" customWidth="1"/>
    <col min="4878" max="4880" width="6.7109375" style="174" customWidth="1"/>
    <col min="4881" max="4881" width="1.7109375" style="174" customWidth="1"/>
    <col min="4882" max="4884" width="6.7109375" style="174" customWidth="1"/>
    <col min="4885" max="4885" width="1.7109375" style="174" customWidth="1"/>
    <col min="4886" max="4888" width="6.7109375" style="174" customWidth="1"/>
    <col min="4889" max="4889" width="1.7109375" style="174" customWidth="1"/>
    <col min="4890" max="4892" width="6.7109375" style="174" customWidth="1"/>
    <col min="4893" max="5120" width="11.42578125" style="174"/>
    <col min="5121" max="5121" width="21.42578125" style="174" customWidth="1"/>
    <col min="5122" max="5122" width="8.42578125" style="174" customWidth="1"/>
    <col min="5123" max="5123" width="8.140625" style="174" customWidth="1"/>
    <col min="5124" max="5124" width="7.5703125" style="174" customWidth="1"/>
    <col min="5125" max="5125" width="1.7109375" style="174" customWidth="1"/>
    <col min="5126" max="5128" width="6.7109375" style="174" customWidth="1"/>
    <col min="5129" max="5129" width="1.7109375" style="174" customWidth="1"/>
    <col min="5130" max="5132" width="6.7109375" style="174" customWidth="1"/>
    <col min="5133" max="5133" width="1.7109375" style="174" customWidth="1"/>
    <col min="5134" max="5136" width="6.7109375" style="174" customWidth="1"/>
    <col min="5137" max="5137" width="1.7109375" style="174" customWidth="1"/>
    <col min="5138" max="5140" width="6.7109375" style="174" customWidth="1"/>
    <col min="5141" max="5141" width="1.7109375" style="174" customWidth="1"/>
    <col min="5142" max="5144" width="6.7109375" style="174" customWidth="1"/>
    <col min="5145" max="5145" width="1.7109375" style="174" customWidth="1"/>
    <col min="5146" max="5148" width="6.7109375" style="174" customWidth="1"/>
    <col min="5149" max="5376" width="11.42578125" style="174"/>
    <col min="5377" max="5377" width="21.42578125" style="174" customWidth="1"/>
    <col min="5378" max="5378" width="8.42578125" style="174" customWidth="1"/>
    <col min="5379" max="5379" width="8.140625" style="174" customWidth="1"/>
    <col min="5380" max="5380" width="7.5703125" style="174" customWidth="1"/>
    <col min="5381" max="5381" width="1.7109375" style="174" customWidth="1"/>
    <col min="5382" max="5384" width="6.7109375" style="174" customWidth="1"/>
    <col min="5385" max="5385" width="1.7109375" style="174" customWidth="1"/>
    <col min="5386" max="5388" width="6.7109375" style="174" customWidth="1"/>
    <col min="5389" max="5389" width="1.7109375" style="174" customWidth="1"/>
    <col min="5390" max="5392" width="6.7109375" style="174" customWidth="1"/>
    <col min="5393" max="5393" width="1.7109375" style="174" customWidth="1"/>
    <col min="5394" max="5396" width="6.7109375" style="174" customWidth="1"/>
    <col min="5397" max="5397" width="1.7109375" style="174" customWidth="1"/>
    <col min="5398" max="5400" width="6.7109375" style="174" customWidth="1"/>
    <col min="5401" max="5401" width="1.7109375" style="174" customWidth="1"/>
    <col min="5402" max="5404" width="6.7109375" style="174" customWidth="1"/>
    <col min="5405" max="5632" width="11.42578125" style="174"/>
    <col min="5633" max="5633" width="21.42578125" style="174" customWidth="1"/>
    <col min="5634" max="5634" width="8.42578125" style="174" customWidth="1"/>
    <col min="5635" max="5635" width="8.140625" style="174" customWidth="1"/>
    <col min="5636" max="5636" width="7.5703125" style="174" customWidth="1"/>
    <col min="5637" max="5637" width="1.7109375" style="174" customWidth="1"/>
    <col min="5638" max="5640" width="6.7109375" style="174" customWidth="1"/>
    <col min="5641" max="5641" width="1.7109375" style="174" customWidth="1"/>
    <col min="5642" max="5644" width="6.7109375" style="174" customWidth="1"/>
    <col min="5645" max="5645" width="1.7109375" style="174" customWidth="1"/>
    <col min="5646" max="5648" width="6.7109375" style="174" customWidth="1"/>
    <col min="5649" max="5649" width="1.7109375" style="174" customWidth="1"/>
    <col min="5650" max="5652" width="6.7109375" style="174" customWidth="1"/>
    <col min="5653" max="5653" width="1.7109375" style="174" customWidth="1"/>
    <col min="5654" max="5656" width="6.7109375" style="174" customWidth="1"/>
    <col min="5657" max="5657" width="1.7109375" style="174" customWidth="1"/>
    <col min="5658" max="5660" width="6.7109375" style="174" customWidth="1"/>
    <col min="5661" max="5888" width="11.42578125" style="174"/>
    <col min="5889" max="5889" width="21.42578125" style="174" customWidth="1"/>
    <col min="5890" max="5890" width="8.42578125" style="174" customWidth="1"/>
    <col min="5891" max="5891" width="8.140625" style="174" customWidth="1"/>
    <col min="5892" max="5892" width="7.5703125" style="174" customWidth="1"/>
    <col min="5893" max="5893" width="1.7109375" style="174" customWidth="1"/>
    <col min="5894" max="5896" width="6.7109375" style="174" customWidth="1"/>
    <col min="5897" max="5897" width="1.7109375" style="174" customWidth="1"/>
    <col min="5898" max="5900" width="6.7109375" style="174" customWidth="1"/>
    <col min="5901" max="5901" width="1.7109375" style="174" customWidth="1"/>
    <col min="5902" max="5904" width="6.7109375" style="174" customWidth="1"/>
    <col min="5905" max="5905" width="1.7109375" style="174" customWidth="1"/>
    <col min="5906" max="5908" width="6.7109375" style="174" customWidth="1"/>
    <col min="5909" max="5909" width="1.7109375" style="174" customWidth="1"/>
    <col min="5910" max="5912" width="6.7109375" style="174" customWidth="1"/>
    <col min="5913" max="5913" width="1.7109375" style="174" customWidth="1"/>
    <col min="5914" max="5916" width="6.7109375" style="174" customWidth="1"/>
    <col min="5917" max="6144" width="11.42578125" style="174"/>
    <col min="6145" max="6145" width="21.42578125" style="174" customWidth="1"/>
    <col min="6146" max="6146" width="8.42578125" style="174" customWidth="1"/>
    <col min="6147" max="6147" width="8.140625" style="174" customWidth="1"/>
    <col min="6148" max="6148" width="7.5703125" style="174" customWidth="1"/>
    <col min="6149" max="6149" width="1.7109375" style="174" customWidth="1"/>
    <col min="6150" max="6152" width="6.7109375" style="174" customWidth="1"/>
    <col min="6153" max="6153" width="1.7109375" style="174" customWidth="1"/>
    <col min="6154" max="6156" width="6.7109375" style="174" customWidth="1"/>
    <col min="6157" max="6157" width="1.7109375" style="174" customWidth="1"/>
    <col min="6158" max="6160" width="6.7109375" style="174" customWidth="1"/>
    <col min="6161" max="6161" width="1.7109375" style="174" customWidth="1"/>
    <col min="6162" max="6164" width="6.7109375" style="174" customWidth="1"/>
    <col min="6165" max="6165" width="1.7109375" style="174" customWidth="1"/>
    <col min="6166" max="6168" width="6.7109375" style="174" customWidth="1"/>
    <col min="6169" max="6169" width="1.7109375" style="174" customWidth="1"/>
    <col min="6170" max="6172" width="6.7109375" style="174" customWidth="1"/>
    <col min="6173" max="6400" width="11.42578125" style="174"/>
    <col min="6401" max="6401" width="21.42578125" style="174" customWidth="1"/>
    <col min="6402" max="6402" width="8.42578125" style="174" customWidth="1"/>
    <col min="6403" max="6403" width="8.140625" style="174" customWidth="1"/>
    <col min="6404" max="6404" width="7.5703125" style="174" customWidth="1"/>
    <col min="6405" max="6405" width="1.7109375" style="174" customWidth="1"/>
    <col min="6406" max="6408" width="6.7109375" style="174" customWidth="1"/>
    <col min="6409" max="6409" width="1.7109375" style="174" customWidth="1"/>
    <col min="6410" max="6412" width="6.7109375" style="174" customWidth="1"/>
    <col min="6413" max="6413" width="1.7109375" style="174" customWidth="1"/>
    <col min="6414" max="6416" width="6.7109375" style="174" customWidth="1"/>
    <col min="6417" max="6417" width="1.7109375" style="174" customWidth="1"/>
    <col min="6418" max="6420" width="6.7109375" style="174" customWidth="1"/>
    <col min="6421" max="6421" width="1.7109375" style="174" customWidth="1"/>
    <col min="6422" max="6424" width="6.7109375" style="174" customWidth="1"/>
    <col min="6425" max="6425" width="1.7109375" style="174" customWidth="1"/>
    <col min="6426" max="6428" width="6.7109375" style="174" customWidth="1"/>
    <col min="6429" max="6656" width="11.42578125" style="174"/>
    <col min="6657" max="6657" width="21.42578125" style="174" customWidth="1"/>
    <col min="6658" max="6658" width="8.42578125" style="174" customWidth="1"/>
    <col min="6659" max="6659" width="8.140625" style="174" customWidth="1"/>
    <col min="6660" max="6660" width="7.5703125" style="174" customWidth="1"/>
    <col min="6661" max="6661" width="1.7109375" style="174" customWidth="1"/>
    <col min="6662" max="6664" width="6.7109375" style="174" customWidth="1"/>
    <col min="6665" max="6665" width="1.7109375" style="174" customWidth="1"/>
    <col min="6666" max="6668" width="6.7109375" style="174" customWidth="1"/>
    <col min="6669" max="6669" width="1.7109375" style="174" customWidth="1"/>
    <col min="6670" max="6672" width="6.7109375" style="174" customWidth="1"/>
    <col min="6673" max="6673" width="1.7109375" style="174" customWidth="1"/>
    <col min="6674" max="6676" width="6.7109375" style="174" customWidth="1"/>
    <col min="6677" max="6677" width="1.7109375" style="174" customWidth="1"/>
    <col min="6678" max="6680" width="6.7109375" style="174" customWidth="1"/>
    <col min="6681" max="6681" width="1.7109375" style="174" customWidth="1"/>
    <col min="6682" max="6684" width="6.7109375" style="174" customWidth="1"/>
    <col min="6685" max="6912" width="11.42578125" style="174"/>
    <col min="6913" max="6913" width="21.42578125" style="174" customWidth="1"/>
    <col min="6914" max="6914" width="8.42578125" style="174" customWidth="1"/>
    <col min="6915" max="6915" width="8.140625" style="174" customWidth="1"/>
    <col min="6916" max="6916" width="7.5703125" style="174" customWidth="1"/>
    <col min="6917" max="6917" width="1.7109375" style="174" customWidth="1"/>
    <col min="6918" max="6920" width="6.7109375" style="174" customWidth="1"/>
    <col min="6921" max="6921" width="1.7109375" style="174" customWidth="1"/>
    <col min="6922" max="6924" width="6.7109375" style="174" customWidth="1"/>
    <col min="6925" max="6925" width="1.7109375" style="174" customWidth="1"/>
    <col min="6926" max="6928" width="6.7109375" style="174" customWidth="1"/>
    <col min="6929" max="6929" width="1.7109375" style="174" customWidth="1"/>
    <col min="6930" max="6932" width="6.7109375" style="174" customWidth="1"/>
    <col min="6933" max="6933" width="1.7109375" style="174" customWidth="1"/>
    <col min="6934" max="6936" width="6.7109375" style="174" customWidth="1"/>
    <col min="6937" max="6937" width="1.7109375" style="174" customWidth="1"/>
    <col min="6938" max="6940" width="6.7109375" style="174" customWidth="1"/>
    <col min="6941" max="7168" width="11.42578125" style="174"/>
    <col min="7169" max="7169" width="21.42578125" style="174" customWidth="1"/>
    <col min="7170" max="7170" width="8.42578125" style="174" customWidth="1"/>
    <col min="7171" max="7171" width="8.140625" style="174" customWidth="1"/>
    <col min="7172" max="7172" width="7.5703125" style="174" customWidth="1"/>
    <col min="7173" max="7173" width="1.7109375" style="174" customWidth="1"/>
    <col min="7174" max="7176" width="6.7109375" style="174" customWidth="1"/>
    <col min="7177" max="7177" width="1.7109375" style="174" customWidth="1"/>
    <col min="7178" max="7180" width="6.7109375" style="174" customWidth="1"/>
    <col min="7181" max="7181" width="1.7109375" style="174" customWidth="1"/>
    <col min="7182" max="7184" width="6.7109375" style="174" customWidth="1"/>
    <col min="7185" max="7185" width="1.7109375" style="174" customWidth="1"/>
    <col min="7186" max="7188" width="6.7109375" style="174" customWidth="1"/>
    <col min="7189" max="7189" width="1.7109375" style="174" customWidth="1"/>
    <col min="7190" max="7192" width="6.7109375" style="174" customWidth="1"/>
    <col min="7193" max="7193" width="1.7109375" style="174" customWidth="1"/>
    <col min="7194" max="7196" width="6.7109375" style="174" customWidth="1"/>
    <col min="7197" max="7424" width="11.42578125" style="174"/>
    <col min="7425" max="7425" width="21.42578125" style="174" customWidth="1"/>
    <col min="7426" max="7426" width="8.42578125" style="174" customWidth="1"/>
    <col min="7427" max="7427" width="8.140625" style="174" customWidth="1"/>
    <col min="7428" max="7428" width="7.5703125" style="174" customWidth="1"/>
    <col min="7429" max="7429" width="1.7109375" style="174" customWidth="1"/>
    <col min="7430" max="7432" width="6.7109375" style="174" customWidth="1"/>
    <col min="7433" max="7433" width="1.7109375" style="174" customWidth="1"/>
    <col min="7434" max="7436" width="6.7109375" style="174" customWidth="1"/>
    <col min="7437" max="7437" width="1.7109375" style="174" customWidth="1"/>
    <col min="7438" max="7440" width="6.7109375" style="174" customWidth="1"/>
    <col min="7441" max="7441" width="1.7109375" style="174" customWidth="1"/>
    <col min="7442" max="7444" width="6.7109375" style="174" customWidth="1"/>
    <col min="7445" max="7445" width="1.7109375" style="174" customWidth="1"/>
    <col min="7446" max="7448" width="6.7109375" style="174" customWidth="1"/>
    <col min="7449" max="7449" width="1.7109375" style="174" customWidth="1"/>
    <col min="7450" max="7452" width="6.7109375" style="174" customWidth="1"/>
    <col min="7453" max="7680" width="11.42578125" style="174"/>
    <col min="7681" max="7681" width="21.42578125" style="174" customWidth="1"/>
    <col min="7682" max="7682" width="8.42578125" style="174" customWidth="1"/>
    <col min="7683" max="7683" width="8.140625" style="174" customWidth="1"/>
    <col min="7684" max="7684" width="7.5703125" style="174" customWidth="1"/>
    <col min="7685" max="7685" width="1.7109375" style="174" customWidth="1"/>
    <col min="7686" max="7688" width="6.7109375" style="174" customWidth="1"/>
    <col min="7689" max="7689" width="1.7109375" style="174" customWidth="1"/>
    <col min="7690" max="7692" width="6.7109375" style="174" customWidth="1"/>
    <col min="7693" max="7693" width="1.7109375" style="174" customWidth="1"/>
    <col min="7694" max="7696" width="6.7109375" style="174" customWidth="1"/>
    <col min="7697" max="7697" width="1.7109375" style="174" customWidth="1"/>
    <col min="7698" max="7700" width="6.7109375" style="174" customWidth="1"/>
    <col min="7701" max="7701" width="1.7109375" style="174" customWidth="1"/>
    <col min="7702" max="7704" width="6.7109375" style="174" customWidth="1"/>
    <col min="7705" max="7705" width="1.7109375" style="174" customWidth="1"/>
    <col min="7706" max="7708" width="6.7109375" style="174" customWidth="1"/>
    <col min="7709" max="7936" width="11.42578125" style="174"/>
    <col min="7937" max="7937" width="21.42578125" style="174" customWidth="1"/>
    <col min="7938" max="7938" width="8.42578125" style="174" customWidth="1"/>
    <col min="7939" max="7939" width="8.140625" style="174" customWidth="1"/>
    <col min="7940" max="7940" width="7.5703125" style="174" customWidth="1"/>
    <col min="7941" max="7941" width="1.7109375" style="174" customWidth="1"/>
    <col min="7942" max="7944" width="6.7109375" style="174" customWidth="1"/>
    <col min="7945" max="7945" width="1.7109375" style="174" customWidth="1"/>
    <col min="7946" max="7948" width="6.7109375" style="174" customWidth="1"/>
    <col min="7949" max="7949" width="1.7109375" style="174" customWidth="1"/>
    <col min="7950" max="7952" width="6.7109375" style="174" customWidth="1"/>
    <col min="7953" max="7953" width="1.7109375" style="174" customWidth="1"/>
    <col min="7954" max="7956" width="6.7109375" style="174" customWidth="1"/>
    <col min="7957" max="7957" width="1.7109375" style="174" customWidth="1"/>
    <col min="7958" max="7960" width="6.7109375" style="174" customWidth="1"/>
    <col min="7961" max="7961" width="1.7109375" style="174" customWidth="1"/>
    <col min="7962" max="7964" width="6.7109375" style="174" customWidth="1"/>
    <col min="7965" max="8192" width="11.42578125" style="174"/>
    <col min="8193" max="8193" width="21.42578125" style="174" customWidth="1"/>
    <col min="8194" max="8194" width="8.42578125" style="174" customWidth="1"/>
    <col min="8195" max="8195" width="8.140625" style="174" customWidth="1"/>
    <col min="8196" max="8196" width="7.5703125" style="174" customWidth="1"/>
    <col min="8197" max="8197" width="1.7109375" style="174" customWidth="1"/>
    <col min="8198" max="8200" width="6.7109375" style="174" customWidth="1"/>
    <col min="8201" max="8201" width="1.7109375" style="174" customWidth="1"/>
    <col min="8202" max="8204" width="6.7109375" style="174" customWidth="1"/>
    <col min="8205" max="8205" width="1.7109375" style="174" customWidth="1"/>
    <col min="8206" max="8208" width="6.7109375" style="174" customWidth="1"/>
    <col min="8209" max="8209" width="1.7109375" style="174" customWidth="1"/>
    <col min="8210" max="8212" width="6.7109375" style="174" customWidth="1"/>
    <col min="8213" max="8213" width="1.7109375" style="174" customWidth="1"/>
    <col min="8214" max="8216" width="6.7109375" style="174" customWidth="1"/>
    <col min="8217" max="8217" width="1.7109375" style="174" customWidth="1"/>
    <col min="8218" max="8220" width="6.7109375" style="174" customWidth="1"/>
    <col min="8221" max="8448" width="11.42578125" style="174"/>
    <col min="8449" max="8449" width="21.42578125" style="174" customWidth="1"/>
    <col min="8450" max="8450" width="8.42578125" style="174" customWidth="1"/>
    <col min="8451" max="8451" width="8.140625" style="174" customWidth="1"/>
    <col min="8452" max="8452" width="7.5703125" style="174" customWidth="1"/>
    <col min="8453" max="8453" width="1.7109375" style="174" customWidth="1"/>
    <col min="8454" max="8456" width="6.7109375" style="174" customWidth="1"/>
    <col min="8457" max="8457" width="1.7109375" style="174" customWidth="1"/>
    <col min="8458" max="8460" width="6.7109375" style="174" customWidth="1"/>
    <col min="8461" max="8461" width="1.7109375" style="174" customWidth="1"/>
    <col min="8462" max="8464" width="6.7109375" style="174" customWidth="1"/>
    <col min="8465" max="8465" width="1.7109375" style="174" customWidth="1"/>
    <col min="8466" max="8468" width="6.7109375" style="174" customWidth="1"/>
    <col min="8469" max="8469" width="1.7109375" style="174" customWidth="1"/>
    <col min="8470" max="8472" width="6.7109375" style="174" customWidth="1"/>
    <col min="8473" max="8473" width="1.7109375" style="174" customWidth="1"/>
    <col min="8474" max="8476" width="6.7109375" style="174" customWidth="1"/>
    <col min="8477" max="8704" width="11.42578125" style="174"/>
    <col min="8705" max="8705" width="21.42578125" style="174" customWidth="1"/>
    <col min="8706" max="8706" width="8.42578125" style="174" customWidth="1"/>
    <col min="8707" max="8707" width="8.140625" style="174" customWidth="1"/>
    <col min="8708" max="8708" width="7.5703125" style="174" customWidth="1"/>
    <col min="8709" max="8709" width="1.7109375" style="174" customWidth="1"/>
    <col min="8710" max="8712" width="6.7109375" style="174" customWidth="1"/>
    <col min="8713" max="8713" width="1.7109375" style="174" customWidth="1"/>
    <col min="8714" max="8716" width="6.7109375" style="174" customWidth="1"/>
    <col min="8717" max="8717" width="1.7109375" style="174" customWidth="1"/>
    <col min="8718" max="8720" width="6.7109375" style="174" customWidth="1"/>
    <col min="8721" max="8721" width="1.7109375" style="174" customWidth="1"/>
    <col min="8722" max="8724" width="6.7109375" style="174" customWidth="1"/>
    <col min="8725" max="8725" width="1.7109375" style="174" customWidth="1"/>
    <col min="8726" max="8728" width="6.7109375" style="174" customWidth="1"/>
    <col min="8729" max="8729" width="1.7109375" style="174" customWidth="1"/>
    <col min="8730" max="8732" width="6.7109375" style="174" customWidth="1"/>
    <col min="8733" max="8960" width="11.42578125" style="174"/>
    <col min="8961" max="8961" width="21.42578125" style="174" customWidth="1"/>
    <col min="8962" max="8962" width="8.42578125" style="174" customWidth="1"/>
    <col min="8963" max="8963" width="8.140625" style="174" customWidth="1"/>
    <col min="8964" max="8964" width="7.5703125" style="174" customWidth="1"/>
    <col min="8965" max="8965" width="1.7109375" style="174" customWidth="1"/>
    <col min="8966" max="8968" width="6.7109375" style="174" customWidth="1"/>
    <col min="8969" max="8969" width="1.7109375" style="174" customWidth="1"/>
    <col min="8970" max="8972" width="6.7109375" style="174" customWidth="1"/>
    <col min="8973" max="8973" width="1.7109375" style="174" customWidth="1"/>
    <col min="8974" max="8976" width="6.7109375" style="174" customWidth="1"/>
    <col min="8977" max="8977" width="1.7109375" style="174" customWidth="1"/>
    <col min="8978" max="8980" width="6.7109375" style="174" customWidth="1"/>
    <col min="8981" max="8981" width="1.7109375" style="174" customWidth="1"/>
    <col min="8982" max="8984" width="6.7109375" style="174" customWidth="1"/>
    <col min="8985" max="8985" width="1.7109375" style="174" customWidth="1"/>
    <col min="8986" max="8988" width="6.7109375" style="174" customWidth="1"/>
    <col min="8989" max="9216" width="11.42578125" style="174"/>
    <col min="9217" max="9217" width="21.42578125" style="174" customWidth="1"/>
    <col min="9218" max="9218" width="8.42578125" style="174" customWidth="1"/>
    <col min="9219" max="9219" width="8.140625" style="174" customWidth="1"/>
    <col min="9220" max="9220" width="7.5703125" style="174" customWidth="1"/>
    <col min="9221" max="9221" width="1.7109375" style="174" customWidth="1"/>
    <col min="9222" max="9224" width="6.7109375" style="174" customWidth="1"/>
    <col min="9225" max="9225" width="1.7109375" style="174" customWidth="1"/>
    <col min="9226" max="9228" width="6.7109375" style="174" customWidth="1"/>
    <col min="9229" max="9229" width="1.7109375" style="174" customWidth="1"/>
    <col min="9230" max="9232" width="6.7109375" style="174" customWidth="1"/>
    <col min="9233" max="9233" width="1.7109375" style="174" customWidth="1"/>
    <col min="9234" max="9236" width="6.7109375" style="174" customWidth="1"/>
    <col min="9237" max="9237" width="1.7109375" style="174" customWidth="1"/>
    <col min="9238" max="9240" width="6.7109375" style="174" customWidth="1"/>
    <col min="9241" max="9241" width="1.7109375" style="174" customWidth="1"/>
    <col min="9242" max="9244" width="6.7109375" style="174" customWidth="1"/>
    <col min="9245" max="9472" width="11.42578125" style="174"/>
    <col min="9473" max="9473" width="21.42578125" style="174" customWidth="1"/>
    <col min="9474" max="9474" width="8.42578125" style="174" customWidth="1"/>
    <col min="9475" max="9475" width="8.140625" style="174" customWidth="1"/>
    <col min="9476" max="9476" width="7.5703125" style="174" customWidth="1"/>
    <col min="9477" max="9477" width="1.7109375" style="174" customWidth="1"/>
    <col min="9478" max="9480" width="6.7109375" style="174" customWidth="1"/>
    <col min="9481" max="9481" width="1.7109375" style="174" customWidth="1"/>
    <col min="9482" max="9484" width="6.7109375" style="174" customWidth="1"/>
    <col min="9485" max="9485" width="1.7109375" style="174" customWidth="1"/>
    <col min="9486" max="9488" width="6.7109375" style="174" customWidth="1"/>
    <col min="9489" max="9489" width="1.7109375" style="174" customWidth="1"/>
    <col min="9490" max="9492" width="6.7109375" style="174" customWidth="1"/>
    <col min="9493" max="9493" width="1.7109375" style="174" customWidth="1"/>
    <col min="9494" max="9496" width="6.7109375" style="174" customWidth="1"/>
    <col min="9497" max="9497" width="1.7109375" style="174" customWidth="1"/>
    <col min="9498" max="9500" width="6.7109375" style="174" customWidth="1"/>
    <col min="9501" max="9728" width="11.42578125" style="174"/>
    <col min="9729" max="9729" width="21.42578125" style="174" customWidth="1"/>
    <col min="9730" max="9730" width="8.42578125" style="174" customWidth="1"/>
    <col min="9731" max="9731" width="8.140625" style="174" customWidth="1"/>
    <col min="9732" max="9732" width="7.5703125" style="174" customWidth="1"/>
    <col min="9733" max="9733" width="1.7109375" style="174" customWidth="1"/>
    <col min="9734" max="9736" width="6.7109375" style="174" customWidth="1"/>
    <col min="9737" max="9737" width="1.7109375" style="174" customWidth="1"/>
    <col min="9738" max="9740" width="6.7109375" style="174" customWidth="1"/>
    <col min="9741" max="9741" width="1.7109375" style="174" customWidth="1"/>
    <col min="9742" max="9744" width="6.7109375" style="174" customWidth="1"/>
    <col min="9745" max="9745" width="1.7109375" style="174" customWidth="1"/>
    <col min="9746" max="9748" width="6.7109375" style="174" customWidth="1"/>
    <col min="9749" max="9749" width="1.7109375" style="174" customWidth="1"/>
    <col min="9750" max="9752" width="6.7109375" style="174" customWidth="1"/>
    <col min="9753" max="9753" width="1.7109375" style="174" customWidth="1"/>
    <col min="9754" max="9756" width="6.7109375" style="174" customWidth="1"/>
    <col min="9757" max="9984" width="11.42578125" style="174"/>
    <col min="9985" max="9985" width="21.42578125" style="174" customWidth="1"/>
    <col min="9986" max="9986" width="8.42578125" style="174" customWidth="1"/>
    <col min="9987" max="9987" width="8.140625" style="174" customWidth="1"/>
    <col min="9988" max="9988" width="7.5703125" style="174" customWidth="1"/>
    <col min="9989" max="9989" width="1.7109375" style="174" customWidth="1"/>
    <col min="9990" max="9992" width="6.7109375" style="174" customWidth="1"/>
    <col min="9993" max="9993" width="1.7109375" style="174" customWidth="1"/>
    <col min="9994" max="9996" width="6.7109375" style="174" customWidth="1"/>
    <col min="9997" max="9997" width="1.7109375" style="174" customWidth="1"/>
    <col min="9998" max="10000" width="6.7109375" style="174" customWidth="1"/>
    <col min="10001" max="10001" width="1.7109375" style="174" customWidth="1"/>
    <col min="10002" max="10004" width="6.7109375" style="174" customWidth="1"/>
    <col min="10005" max="10005" width="1.7109375" style="174" customWidth="1"/>
    <col min="10006" max="10008" width="6.7109375" style="174" customWidth="1"/>
    <col min="10009" max="10009" width="1.7109375" style="174" customWidth="1"/>
    <col min="10010" max="10012" width="6.7109375" style="174" customWidth="1"/>
    <col min="10013" max="10240" width="11.42578125" style="174"/>
    <col min="10241" max="10241" width="21.42578125" style="174" customWidth="1"/>
    <col min="10242" max="10242" width="8.42578125" style="174" customWidth="1"/>
    <col min="10243" max="10243" width="8.140625" style="174" customWidth="1"/>
    <col min="10244" max="10244" width="7.5703125" style="174" customWidth="1"/>
    <col min="10245" max="10245" width="1.7109375" style="174" customWidth="1"/>
    <col min="10246" max="10248" width="6.7109375" style="174" customWidth="1"/>
    <col min="10249" max="10249" width="1.7109375" style="174" customWidth="1"/>
    <col min="10250" max="10252" width="6.7109375" style="174" customWidth="1"/>
    <col min="10253" max="10253" width="1.7109375" style="174" customWidth="1"/>
    <col min="10254" max="10256" width="6.7109375" style="174" customWidth="1"/>
    <col min="10257" max="10257" width="1.7109375" style="174" customWidth="1"/>
    <col min="10258" max="10260" width="6.7109375" style="174" customWidth="1"/>
    <col min="10261" max="10261" width="1.7109375" style="174" customWidth="1"/>
    <col min="10262" max="10264" width="6.7109375" style="174" customWidth="1"/>
    <col min="10265" max="10265" width="1.7109375" style="174" customWidth="1"/>
    <col min="10266" max="10268" width="6.7109375" style="174" customWidth="1"/>
    <col min="10269" max="10496" width="11.42578125" style="174"/>
    <col min="10497" max="10497" width="21.42578125" style="174" customWidth="1"/>
    <col min="10498" max="10498" width="8.42578125" style="174" customWidth="1"/>
    <col min="10499" max="10499" width="8.140625" style="174" customWidth="1"/>
    <col min="10500" max="10500" width="7.5703125" style="174" customWidth="1"/>
    <col min="10501" max="10501" width="1.7109375" style="174" customWidth="1"/>
    <col min="10502" max="10504" width="6.7109375" style="174" customWidth="1"/>
    <col min="10505" max="10505" width="1.7109375" style="174" customWidth="1"/>
    <col min="10506" max="10508" width="6.7109375" style="174" customWidth="1"/>
    <col min="10509" max="10509" width="1.7109375" style="174" customWidth="1"/>
    <col min="10510" max="10512" width="6.7109375" style="174" customWidth="1"/>
    <col min="10513" max="10513" width="1.7109375" style="174" customWidth="1"/>
    <col min="10514" max="10516" width="6.7109375" style="174" customWidth="1"/>
    <col min="10517" max="10517" width="1.7109375" style="174" customWidth="1"/>
    <col min="10518" max="10520" width="6.7109375" style="174" customWidth="1"/>
    <col min="10521" max="10521" width="1.7109375" style="174" customWidth="1"/>
    <col min="10522" max="10524" width="6.7109375" style="174" customWidth="1"/>
    <col min="10525" max="10752" width="11.42578125" style="174"/>
    <col min="10753" max="10753" width="21.42578125" style="174" customWidth="1"/>
    <col min="10754" max="10754" width="8.42578125" style="174" customWidth="1"/>
    <col min="10755" max="10755" width="8.140625" style="174" customWidth="1"/>
    <col min="10756" max="10756" width="7.5703125" style="174" customWidth="1"/>
    <col min="10757" max="10757" width="1.7109375" style="174" customWidth="1"/>
    <col min="10758" max="10760" width="6.7109375" style="174" customWidth="1"/>
    <col min="10761" max="10761" width="1.7109375" style="174" customWidth="1"/>
    <col min="10762" max="10764" width="6.7109375" style="174" customWidth="1"/>
    <col min="10765" max="10765" width="1.7109375" style="174" customWidth="1"/>
    <col min="10766" max="10768" width="6.7109375" style="174" customWidth="1"/>
    <col min="10769" max="10769" width="1.7109375" style="174" customWidth="1"/>
    <col min="10770" max="10772" width="6.7109375" style="174" customWidth="1"/>
    <col min="10773" max="10773" width="1.7109375" style="174" customWidth="1"/>
    <col min="10774" max="10776" width="6.7109375" style="174" customWidth="1"/>
    <col min="10777" max="10777" width="1.7109375" style="174" customWidth="1"/>
    <col min="10778" max="10780" width="6.7109375" style="174" customWidth="1"/>
    <col min="10781" max="11008" width="11.42578125" style="174"/>
    <col min="11009" max="11009" width="21.42578125" style="174" customWidth="1"/>
    <col min="11010" max="11010" width="8.42578125" style="174" customWidth="1"/>
    <col min="11011" max="11011" width="8.140625" style="174" customWidth="1"/>
    <col min="11012" max="11012" width="7.5703125" style="174" customWidth="1"/>
    <col min="11013" max="11013" width="1.7109375" style="174" customWidth="1"/>
    <col min="11014" max="11016" width="6.7109375" style="174" customWidth="1"/>
    <col min="11017" max="11017" width="1.7109375" style="174" customWidth="1"/>
    <col min="11018" max="11020" width="6.7109375" style="174" customWidth="1"/>
    <col min="11021" max="11021" width="1.7109375" style="174" customWidth="1"/>
    <col min="11022" max="11024" width="6.7109375" style="174" customWidth="1"/>
    <col min="11025" max="11025" width="1.7109375" style="174" customWidth="1"/>
    <col min="11026" max="11028" width="6.7109375" style="174" customWidth="1"/>
    <col min="11029" max="11029" width="1.7109375" style="174" customWidth="1"/>
    <col min="11030" max="11032" width="6.7109375" style="174" customWidth="1"/>
    <col min="11033" max="11033" width="1.7109375" style="174" customWidth="1"/>
    <col min="11034" max="11036" width="6.7109375" style="174" customWidth="1"/>
    <col min="11037" max="11264" width="11.42578125" style="174"/>
    <col min="11265" max="11265" width="21.42578125" style="174" customWidth="1"/>
    <col min="11266" max="11266" width="8.42578125" style="174" customWidth="1"/>
    <col min="11267" max="11267" width="8.140625" style="174" customWidth="1"/>
    <col min="11268" max="11268" width="7.5703125" style="174" customWidth="1"/>
    <col min="11269" max="11269" width="1.7109375" style="174" customWidth="1"/>
    <col min="11270" max="11272" width="6.7109375" style="174" customWidth="1"/>
    <col min="11273" max="11273" width="1.7109375" style="174" customWidth="1"/>
    <col min="11274" max="11276" width="6.7109375" style="174" customWidth="1"/>
    <col min="11277" max="11277" width="1.7109375" style="174" customWidth="1"/>
    <col min="11278" max="11280" width="6.7109375" style="174" customWidth="1"/>
    <col min="11281" max="11281" width="1.7109375" style="174" customWidth="1"/>
    <col min="11282" max="11284" width="6.7109375" style="174" customWidth="1"/>
    <col min="11285" max="11285" width="1.7109375" style="174" customWidth="1"/>
    <col min="11286" max="11288" width="6.7109375" style="174" customWidth="1"/>
    <col min="11289" max="11289" width="1.7109375" style="174" customWidth="1"/>
    <col min="11290" max="11292" width="6.7109375" style="174" customWidth="1"/>
    <col min="11293" max="11520" width="11.42578125" style="174"/>
    <col min="11521" max="11521" width="21.42578125" style="174" customWidth="1"/>
    <col min="11522" max="11522" width="8.42578125" style="174" customWidth="1"/>
    <col min="11523" max="11523" width="8.140625" style="174" customWidth="1"/>
    <col min="11524" max="11524" width="7.5703125" style="174" customWidth="1"/>
    <col min="11525" max="11525" width="1.7109375" style="174" customWidth="1"/>
    <col min="11526" max="11528" width="6.7109375" style="174" customWidth="1"/>
    <col min="11529" max="11529" width="1.7109375" style="174" customWidth="1"/>
    <col min="11530" max="11532" width="6.7109375" style="174" customWidth="1"/>
    <col min="11533" max="11533" width="1.7109375" style="174" customWidth="1"/>
    <col min="11534" max="11536" width="6.7109375" style="174" customWidth="1"/>
    <col min="11537" max="11537" width="1.7109375" style="174" customWidth="1"/>
    <col min="11538" max="11540" width="6.7109375" style="174" customWidth="1"/>
    <col min="11541" max="11541" width="1.7109375" style="174" customWidth="1"/>
    <col min="11542" max="11544" width="6.7109375" style="174" customWidth="1"/>
    <col min="11545" max="11545" width="1.7109375" style="174" customWidth="1"/>
    <col min="11546" max="11548" width="6.7109375" style="174" customWidth="1"/>
    <col min="11549" max="11776" width="11.42578125" style="174"/>
    <col min="11777" max="11777" width="21.42578125" style="174" customWidth="1"/>
    <col min="11778" max="11778" width="8.42578125" style="174" customWidth="1"/>
    <col min="11779" max="11779" width="8.140625" style="174" customWidth="1"/>
    <col min="11780" max="11780" width="7.5703125" style="174" customWidth="1"/>
    <col min="11781" max="11781" width="1.7109375" style="174" customWidth="1"/>
    <col min="11782" max="11784" width="6.7109375" style="174" customWidth="1"/>
    <col min="11785" max="11785" width="1.7109375" style="174" customWidth="1"/>
    <col min="11786" max="11788" width="6.7109375" style="174" customWidth="1"/>
    <col min="11789" max="11789" width="1.7109375" style="174" customWidth="1"/>
    <col min="11790" max="11792" width="6.7109375" style="174" customWidth="1"/>
    <col min="11793" max="11793" width="1.7109375" style="174" customWidth="1"/>
    <col min="11794" max="11796" width="6.7109375" style="174" customWidth="1"/>
    <col min="11797" max="11797" width="1.7109375" style="174" customWidth="1"/>
    <col min="11798" max="11800" width="6.7109375" style="174" customWidth="1"/>
    <col min="11801" max="11801" width="1.7109375" style="174" customWidth="1"/>
    <col min="11802" max="11804" width="6.7109375" style="174" customWidth="1"/>
    <col min="11805" max="12032" width="11.42578125" style="174"/>
    <col min="12033" max="12033" width="21.42578125" style="174" customWidth="1"/>
    <col min="12034" max="12034" width="8.42578125" style="174" customWidth="1"/>
    <col min="12035" max="12035" width="8.140625" style="174" customWidth="1"/>
    <col min="12036" max="12036" width="7.5703125" style="174" customWidth="1"/>
    <col min="12037" max="12037" width="1.7109375" style="174" customWidth="1"/>
    <col min="12038" max="12040" width="6.7109375" style="174" customWidth="1"/>
    <col min="12041" max="12041" width="1.7109375" style="174" customWidth="1"/>
    <col min="12042" max="12044" width="6.7109375" style="174" customWidth="1"/>
    <col min="12045" max="12045" width="1.7109375" style="174" customWidth="1"/>
    <col min="12046" max="12048" width="6.7109375" style="174" customWidth="1"/>
    <col min="12049" max="12049" width="1.7109375" style="174" customWidth="1"/>
    <col min="12050" max="12052" width="6.7109375" style="174" customWidth="1"/>
    <col min="12053" max="12053" width="1.7109375" style="174" customWidth="1"/>
    <col min="12054" max="12056" width="6.7109375" style="174" customWidth="1"/>
    <col min="12057" max="12057" width="1.7109375" style="174" customWidth="1"/>
    <col min="12058" max="12060" width="6.7109375" style="174" customWidth="1"/>
    <col min="12061" max="12288" width="11.42578125" style="174"/>
    <col min="12289" max="12289" width="21.42578125" style="174" customWidth="1"/>
    <col min="12290" max="12290" width="8.42578125" style="174" customWidth="1"/>
    <col min="12291" max="12291" width="8.140625" style="174" customWidth="1"/>
    <col min="12292" max="12292" width="7.5703125" style="174" customWidth="1"/>
    <col min="12293" max="12293" width="1.7109375" style="174" customWidth="1"/>
    <col min="12294" max="12296" width="6.7109375" style="174" customWidth="1"/>
    <col min="12297" max="12297" width="1.7109375" style="174" customWidth="1"/>
    <col min="12298" max="12300" width="6.7109375" style="174" customWidth="1"/>
    <col min="12301" max="12301" width="1.7109375" style="174" customWidth="1"/>
    <col min="12302" max="12304" width="6.7109375" style="174" customWidth="1"/>
    <col min="12305" max="12305" width="1.7109375" style="174" customWidth="1"/>
    <col min="12306" max="12308" width="6.7109375" style="174" customWidth="1"/>
    <col min="12309" max="12309" width="1.7109375" style="174" customWidth="1"/>
    <col min="12310" max="12312" width="6.7109375" style="174" customWidth="1"/>
    <col min="12313" max="12313" width="1.7109375" style="174" customWidth="1"/>
    <col min="12314" max="12316" width="6.7109375" style="174" customWidth="1"/>
    <col min="12317" max="12544" width="11.42578125" style="174"/>
    <col min="12545" max="12545" width="21.42578125" style="174" customWidth="1"/>
    <col min="12546" max="12546" width="8.42578125" style="174" customWidth="1"/>
    <col min="12547" max="12547" width="8.140625" style="174" customWidth="1"/>
    <col min="12548" max="12548" width="7.5703125" style="174" customWidth="1"/>
    <col min="12549" max="12549" width="1.7109375" style="174" customWidth="1"/>
    <col min="12550" max="12552" width="6.7109375" style="174" customWidth="1"/>
    <col min="12553" max="12553" width="1.7109375" style="174" customWidth="1"/>
    <col min="12554" max="12556" width="6.7109375" style="174" customWidth="1"/>
    <col min="12557" max="12557" width="1.7109375" style="174" customWidth="1"/>
    <col min="12558" max="12560" width="6.7109375" style="174" customWidth="1"/>
    <col min="12561" max="12561" width="1.7109375" style="174" customWidth="1"/>
    <col min="12562" max="12564" width="6.7109375" style="174" customWidth="1"/>
    <col min="12565" max="12565" width="1.7109375" style="174" customWidth="1"/>
    <col min="12566" max="12568" width="6.7109375" style="174" customWidth="1"/>
    <col min="12569" max="12569" width="1.7109375" style="174" customWidth="1"/>
    <col min="12570" max="12572" width="6.7109375" style="174" customWidth="1"/>
    <col min="12573" max="12800" width="11.42578125" style="174"/>
    <col min="12801" max="12801" width="21.42578125" style="174" customWidth="1"/>
    <col min="12802" max="12802" width="8.42578125" style="174" customWidth="1"/>
    <col min="12803" max="12803" width="8.140625" style="174" customWidth="1"/>
    <col min="12804" max="12804" width="7.5703125" style="174" customWidth="1"/>
    <col min="12805" max="12805" width="1.7109375" style="174" customWidth="1"/>
    <col min="12806" max="12808" width="6.7109375" style="174" customWidth="1"/>
    <col min="12809" max="12809" width="1.7109375" style="174" customWidth="1"/>
    <col min="12810" max="12812" width="6.7109375" style="174" customWidth="1"/>
    <col min="12813" max="12813" width="1.7109375" style="174" customWidth="1"/>
    <col min="12814" max="12816" width="6.7109375" style="174" customWidth="1"/>
    <col min="12817" max="12817" width="1.7109375" style="174" customWidth="1"/>
    <col min="12818" max="12820" width="6.7109375" style="174" customWidth="1"/>
    <col min="12821" max="12821" width="1.7109375" style="174" customWidth="1"/>
    <col min="12822" max="12824" width="6.7109375" style="174" customWidth="1"/>
    <col min="12825" max="12825" width="1.7109375" style="174" customWidth="1"/>
    <col min="12826" max="12828" width="6.7109375" style="174" customWidth="1"/>
    <col min="12829" max="13056" width="11.42578125" style="174"/>
    <col min="13057" max="13057" width="21.42578125" style="174" customWidth="1"/>
    <col min="13058" max="13058" width="8.42578125" style="174" customWidth="1"/>
    <col min="13059" max="13059" width="8.140625" style="174" customWidth="1"/>
    <col min="13060" max="13060" width="7.5703125" style="174" customWidth="1"/>
    <col min="13061" max="13061" width="1.7109375" style="174" customWidth="1"/>
    <col min="13062" max="13064" width="6.7109375" style="174" customWidth="1"/>
    <col min="13065" max="13065" width="1.7109375" style="174" customWidth="1"/>
    <col min="13066" max="13068" width="6.7109375" style="174" customWidth="1"/>
    <col min="13069" max="13069" width="1.7109375" style="174" customWidth="1"/>
    <col min="13070" max="13072" width="6.7109375" style="174" customWidth="1"/>
    <col min="13073" max="13073" width="1.7109375" style="174" customWidth="1"/>
    <col min="13074" max="13076" width="6.7109375" style="174" customWidth="1"/>
    <col min="13077" max="13077" width="1.7109375" style="174" customWidth="1"/>
    <col min="13078" max="13080" width="6.7109375" style="174" customWidth="1"/>
    <col min="13081" max="13081" width="1.7109375" style="174" customWidth="1"/>
    <col min="13082" max="13084" width="6.7109375" style="174" customWidth="1"/>
    <col min="13085" max="13312" width="11.42578125" style="174"/>
    <col min="13313" max="13313" width="21.42578125" style="174" customWidth="1"/>
    <col min="13314" max="13314" width="8.42578125" style="174" customWidth="1"/>
    <col min="13315" max="13315" width="8.140625" style="174" customWidth="1"/>
    <col min="13316" max="13316" width="7.5703125" style="174" customWidth="1"/>
    <col min="13317" max="13317" width="1.7109375" style="174" customWidth="1"/>
    <col min="13318" max="13320" width="6.7109375" style="174" customWidth="1"/>
    <col min="13321" max="13321" width="1.7109375" style="174" customWidth="1"/>
    <col min="13322" max="13324" width="6.7109375" style="174" customWidth="1"/>
    <col min="13325" max="13325" width="1.7109375" style="174" customWidth="1"/>
    <col min="13326" max="13328" width="6.7109375" style="174" customWidth="1"/>
    <col min="13329" max="13329" width="1.7109375" style="174" customWidth="1"/>
    <col min="13330" max="13332" width="6.7109375" style="174" customWidth="1"/>
    <col min="13333" max="13333" width="1.7109375" style="174" customWidth="1"/>
    <col min="13334" max="13336" width="6.7109375" style="174" customWidth="1"/>
    <col min="13337" max="13337" width="1.7109375" style="174" customWidth="1"/>
    <col min="13338" max="13340" width="6.7109375" style="174" customWidth="1"/>
    <col min="13341" max="13568" width="11.42578125" style="174"/>
    <col min="13569" max="13569" width="21.42578125" style="174" customWidth="1"/>
    <col min="13570" max="13570" width="8.42578125" style="174" customWidth="1"/>
    <col min="13571" max="13571" width="8.140625" style="174" customWidth="1"/>
    <col min="13572" max="13572" width="7.5703125" style="174" customWidth="1"/>
    <col min="13573" max="13573" width="1.7109375" style="174" customWidth="1"/>
    <col min="13574" max="13576" width="6.7109375" style="174" customWidth="1"/>
    <col min="13577" max="13577" width="1.7109375" style="174" customWidth="1"/>
    <col min="13578" max="13580" width="6.7109375" style="174" customWidth="1"/>
    <col min="13581" max="13581" width="1.7109375" style="174" customWidth="1"/>
    <col min="13582" max="13584" width="6.7109375" style="174" customWidth="1"/>
    <col min="13585" max="13585" width="1.7109375" style="174" customWidth="1"/>
    <col min="13586" max="13588" width="6.7109375" style="174" customWidth="1"/>
    <col min="13589" max="13589" width="1.7109375" style="174" customWidth="1"/>
    <col min="13590" max="13592" width="6.7109375" style="174" customWidth="1"/>
    <col min="13593" max="13593" width="1.7109375" style="174" customWidth="1"/>
    <col min="13594" max="13596" width="6.7109375" style="174" customWidth="1"/>
    <col min="13597" max="13824" width="11.42578125" style="174"/>
    <col min="13825" max="13825" width="21.42578125" style="174" customWidth="1"/>
    <col min="13826" max="13826" width="8.42578125" style="174" customWidth="1"/>
    <col min="13827" max="13827" width="8.140625" style="174" customWidth="1"/>
    <col min="13828" max="13828" width="7.5703125" style="174" customWidth="1"/>
    <col min="13829" max="13829" width="1.7109375" style="174" customWidth="1"/>
    <col min="13830" max="13832" width="6.7109375" style="174" customWidth="1"/>
    <col min="13833" max="13833" width="1.7109375" style="174" customWidth="1"/>
    <col min="13834" max="13836" width="6.7109375" style="174" customWidth="1"/>
    <col min="13837" max="13837" width="1.7109375" style="174" customWidth="1"/>
    <col min="13838" max="13840" width="6.7109375" style="174" customWidth="1"/>
    <col min="13841" max="13841" width="1.7109375" style="174" customWidth="1"/>
    <col min="13842" max="13844" width="6.7109375" style="174" customWidth="1"/>
    <col min="13845" max="13845" width="1.7109375" style="174" customWidth="1"/>
    <col min="13846" max="13848" width="6.7109375" style="174" customWidth="1"/>
    <col min="13849" max="13849" width="1.7109375" style="174" customWidth="1"/>
    <col min="13850" max="13852" width="6.7109375" style="174" customWidth="1"/>
    <col min="13853" max="14080" width="11.42578125" style="174"/>
    <col min="14081" max="14081" width="21.42578125" style="174" customWidth="1"/>
    <col min="14082" max="14082" width="8.42578125" style="174" customWidth="1"/>
    <col min="14083" max="14083" width="8.140625" style="174" customWidth="1"/>
    <col min="14084" max="14084" width="7.5703125" style="174" customWidth="1"/>
    <col min="14085" max="14085" width="1.7109375" style="174" customWidth="1"/>
    <col min="14086" max="14088" width="6.7109375" style="174" customWidth="1"/>
    <col min="14089" max="14089" width="1.7109375" style="174" customWidth="1"/>
    <col min="14090" max="14092" width="6.7109375" style="174" customWidth="1"/>
    <col min="14093" max="14093" width="1.7109375" style="174" customWidth="1"/>
    <col min="14094" max="14096" width="6.7109375" style="174" customWidth="1"/>
    <col min="14097" max="14097" width="1.7109375" style="174" customWidth="1"/>
    <col min="14098" max="14100" width="6.7109375" style="174" customWidth="1"/>
    <col min="14101" max="14101" width="1.7109375" style="174" customWidth="1"/>
    <col min="14102" max="14104" width="6.7109375" style="174" customWidth="1"/>
    <col min="14105" max="14105" width="1.7109375" style="174" customWidth="1"/>
    <col min="14106" max="14108" width="6.7109375" style="174" customWidth="1"/>
    <col min="14109" max="14336" width="11.42578125" style="174"/>
    <col min="14337" max="14337" width="21.42578125" style="174" customWidth="1"/>
    <col min="14338" max="14338" width="8.42578125" style="174" customWidth="1"/>
    <col min="14339" max="14339" width="8.140625" style="174" customWidth="1"/>
    <col min="14340" max="14340" width="7.5703125" style="174" customWidth="1"/>
    <col min="14341" max="14341" width="1.7109375" style="174" customWidth="1"/>
    <col min="14342" max="14344" width="6.7109375" style="174" customWidth="1"/>
    <col min="14345" max="14345" width="1.7109375" style="174" customWidth="1"/>
    <col min="14346" max="14348" width="6.7109375" style="174" customWidth="1"/>
    <col min="14349" max="14349" width="1.7109375" style="174" customWidth="1"/>
    <col min="14350" max="14352" width="6.7109375" style="174" customWidth="1"/>
    <col min="14353" max="14353" width="1.7109375" style="174" customWidth="1"/>
    <col min="14354" max="14356" width="6.7109375" style="174" customWidth="1"/>
    <col min="14357" max="14357" width="1.7109375" style="174" customWidth="1"/>
    <col min="14358" max="14360" width="6.7109375" style="174" customWidth="1"/>
    <col min="14361" max="14361" width="1.7109375" style="174" customWidth="1"/>
    <col min="14362" max="14364" width="6.7109375" style="174" customWidth="1"/>
    <col min="14365" max="14592" width="11.42578125" style="174"/>
    <col min="14593" max="14593" width="21.42578125" style="174" customWidth="1"/>
    <col min="14594" max="14594" width="8.42578125" style="174" customWidth="1"/>
    <col min="14595" max="14595" width="8.140625" style="174" customWidth="1"/>
    <col min="14596" max="14596" width="7.5703125" style="174" customWidth="1"/>
    <col min="14597" max="14597" width="1.7109375" style="174" customWidth="1"/>
    <col min="14598" max="14600" width="6.7109375" style="174" customWidth="1"/>
    <col min="14601" max="14601" width="1.7109375" style="174" customWidth="1"/>
    <col min="14602" max="14604" width="6.7109375" style="174" customWidth="1"/>
    <col min="14605" max="14605" width="1.7109375" style="174" customWidth="1"/>
    <col min="14606" max="14608" width="6.7109375" style="174" customWidth="1"/>
    <col min="14609" max="14609" width="1.7109375" style="174" customWidth="1"/>
    <col min="14610" max="14612" width="6.7109375" style="174" customWidth="1"/>
    <col min="14613" max="14613" width="1.7109375" style="174" customWidth="1"/>
    <col min="14614" max="14616" width="6.7109375" style="174" customWidth="1"/>
    <col min="14617" max="14617" width="1.7109375" style="174" customWidth="1"/>
    <col min="14618" max="14620" width="6.7109375" style="174" customWidth="1"/>
    <col min="14621" max="14848" width="11.42578125" style="174"/>
    <col min="14849" max="14849" width="21.42578125" style="174" customWidth="1"/>
    <col min="14850" max="14850" width="8.42578125" style="174" customWidth="1"/>
    <col min="14851" max="14851" width="8.140625" style="174" customWidth="1"/>
    <col min="14852" max="14852" width="7.5703125" style="174" customWidth="1"/>
    <col min="14853" max="14853" width="1.7109375" style="174" customWidth="1"/>
    <col min="14854" max="14856" width="6.7109375" style="174" customWidth="1"/>
    <col min="14857" max="14857" width="1.7109375" style="174" customWidth="1"/>
    <col min="14858" max="14860" width="6.7109375" style="174" customWidth="1"/>
    <col min="14861" max="14861" width="1.7109375" style="174" customWidth="1"/>
    <col min="14862" max="14864" width="6.7109375" style="174" customWidth="1"/>
    <col min="14865" max="14865" width="1.7109375" style="174" customWidth="1"/>
    <col min="14866" max="14868" width="6.7109375" style="174" customWidth="1"/>
    <col min="14869" max="14869" width="1.7109375" style="174" customWidth="1"/>
    <col min="14870" max="14872" width="6.7109375" style="174" customWidth="1"/>
    <col min="14873" max="14873" width="1.7109375" style="174" customWidth="1"/>
    <col min="14874" max="14876" width="6.7109375" style="174" customWidth="1"/>
    <col min="14877" max="15104" width="11.42578125" style="174"/>
    <col min="15105" max="15105" width="21.42578125" style="174" customWidth="1"/>
    <col min="15106" max="15106" width="8.42578125" style="174" customWidth="1"/>
    <col min="15107" max="15107" width="8.140625" style="174" customWidth="1"/>
    <col min="15108" max="15108" width="7.5703125" style="174" customWidth="1"/>
    <col min="15109" max="15109" width="1.7109375" style="174" customWidth="1"/>
    <col min="15110" max="15112" width="6.7109375" style="174" customWidth="1"/>
    <col min="15113" max="15113" width="1.7109375" style="174" customWidth="1"/>
    <col min="15114" max="15116" width="6.7109375" style="174" customWidth="1"/>
    <col min="15117" max="15117" width="1.7109375" style="174" customWidth="1"/>
    <col min="15118" max="15120" width="6.7109375" style="174" customWidth="1"/>
    <col min="15121" max="15121" width="1.7109375" style="174" customWidth="1"/>
    <col min="15122" max="15124" width="6.7109375" style="174" customWidth="1"/>
    <col min="15125" max="15125" width="1.7109375" style="174" customWidth="1"/>
    <col min="15126" max="15128" width="6.7109375" style="174" customWidth="1"/>
    <col min="15129" max="15129" width="1.7109375" style="174" customWidth="1"/>
    <col min="15130" max="15132" width="6.7109375" style="174" customWidth="1"/>
    <col min="15133" max="15360" width="11.42578125" style="174"/>
    <col min="15361" max="15361" width="21.42578125" style="174" customWidth="1"/>
    <col min="15362" max="15362" width="8.42578125" style="174" customWidth="1"/>
    <col min="15363" max="15363" width="8.140625" style="174" customWidth="1"/>
    <col min="15364" max="15364" width="7.5703125" style="174" customWidth="1"/>
    <col min="15365" max="15365" width="1.7109375" style="174" customWidth="1"/>
    <col min="15366" max="15368" width="6.7109375" style="174" customWidth="1"/>
    <col min="15369" max="15369" width="1.7109375" style="174" customWidth="1"/>
    <col min="15370" max="15372" width="6.7109375" style="174" customWidth="1"/>
    <col min="15373" max="15373" width="1.7109375" style="174" customWidth="1"/>
    <col min="15374" max="15376" width="6.7109375" style="174" customWidth="1"/>
    <col min="15377" max="15377" width="1.7109375" style="174" customWidth="1"/>
    <col min="15378" max="15380" width="6.7109375" style="174" customWidth="1"/>
    <col min="15381" max="15381" width="1.7109375" style="174" customWidth="1"/>
    <col min="15382" max="15384" width="6.7109375" style="174" customWidth="1"/>
    <col min="15385" max="15385" width="1.7109375" style="174" customWidth="1"/>
    <col min="15386" max="15388" width="6.7109375" style="174" customWidth="1"/>
    <col min="15389" max="15616" width="11.42578125" style="174"/>
    <col min="15617" max="15617" width="21.42578125" style="174" customWidth="1"/>
    <col min="15618" max="15618" width="8.42578125" style="174" customWidth="1"/>
    <col min="15619" max="15619" width="8.140625" style="174" customWidth="1"/>
    <col min="15620" max="15620" width="7.5703125" style="174" customWidth="1"/>
    <col min="15621" max="15621" width="1.7109375" style="174" customWidth="1"/>
    <col min="15622" max="15624" width="6.7109375" style="174" customWidth="1"/>
    <col min="15625" max="15625" width="1.7109375" style="174" customWidth="1"/>
    <col min="15626" max="15628" width="6.7109375" style="174" customWidth="1"/>
    <col min="15629" max="15629" width="1.7109375" style="174" customWidth="1"/>
    <col min="15630" max="15632" width="6.7109375" style="174" customWidth="1"/>
    <col min="15633" max="15633" width="1.7109375" style="174" customWidth="1"/>
    <col min="15634" max="15636" width="6.7109375" style="174" customWidth="1"/>
    <col min="15637" max="15637" width="1.7109375" style="174" customWidth="1"/>
    <col min="15638" max="15640" width="6.7109375" style="174" customWidth="1"/>
    <col min="15641" max="15641" width="1.7109375" style="174" customWidth="1"/>
    <col min="15642" max="15644" width="6.7109375" style="174" customWidth="1"/>
    <col min="15645" max="15872" width="11.42578125" style="174"/>
    <col min="15873" max="15873" width="21.42578125" style="174" customWidth="1"/>
    <col min="15874" max="15874" width="8.42578125" style="174" customWidth="1"/>
    <col min="15875" max="15875" width="8.140625" style="174" customWidth="1"/>
    <col min="15876" max="15876" width="7.5703125" style="174" customWidth="1"/>
    <col min="15877" max="15877" width="1.7109375" style="174" customWidth="1"/>
    <col min="15878" max="15880" width="6.7109375" style="174" customWidth="1"/>
    <col min="15881" max="15881" width="1.7109375" style="174" customWidth="1"/>
    <col min="15882" max="15884" width="6.7109375" style="174" customWidth="1"/>
    <col min="15885" max="15885" width="1.7109375" style="174" customWidth="1"/>
    <col min="15886" max="15888" width="6.7109375" style="174" customWidth="1"/>
    <col min="15889" max="15889" width="1.7109375" style="174" customWidth="1"/>
    <col min="15890" max="15892" width="6.7109375" style="174" customWidth="1"/>
    <col min="15893" max="15893" width="1.7109375" style="174" customWidth="1"/>
    <col min="15894" max="15896" width="6.7109375" style="174" customWidth="1"/>
    <col min="15897" max="15897" width="1.7109375" style="174" customWidth="1"/>
    <col min="15898" max="15900" width="6.7109375" style="174" customWidth="1"/>
    <col min="15901" max="16128" width="11.42578125" style="174"/>
    <col min="16129" max="16129" width="21.42578125" style="174" customWidth="1"/>
    <col min="16130" max="16130" width="8.42578125" style="174" customWidth="1"/>
    <col min="16131" max="16131" width="8.140625" style="174" customWidth="1"/>
    <col min="16132" max="16132" width="7.5703125" style="174" customWidth="1"/>
    <col min="16133" max="16133" width="1.7109375" style="174" customWidth="1"/>
    <col min="16134" max="16136" width="6.7109375" style="174" customWidth="1"/>
    <col min="16137" max="16137" width="1.7109375" style="174" customWidth="1"/>
    <col min="16138" max="16140" width="6.7109375" style="174" customWidth="1"/>
    <col min="16141" max="16141" width="1.7109375" style="174" customWidth="1"/>
    <col min="16142" max="16144" width="6.7109375" style="174" customWidth="1"/>
    <col min="16145" max="16145" width="1.7109375" style="174" customWidth="1"/>
    <col min="16146" max="16148" width="6.7109375" style="174" customWidth="1"/>
    <col min="16149" max="16149" width="1.7109375" style="174" customWidth="1"/>
    <col min="16150" max="16152" width="6.7109375" style="174" customWidth="1"/>
    <col min="16153" max="16153" width="1.7109375" style="174" customWidth="1"/>
    <col min="16154" max="16156" width="6.7109375" style="174" customWidth="1"/>
    <col min="16157" max="16384" width="11.42578125" style="174"/>
  </cols>
  <sheetData>
    <row r="1" spans="1:33" s="166" customFormat="1" ht="15" customHeight="1" x14ac:dyDescent="0.2">
      <c r="A1" s="308" t="s">
        <v>321</v>
      </c>
      <c r="B1" s="308"/>
      <c r="C1" s="308"/>
      <c r="D1" s="308"/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174"/>
      <c r="AD1" s="174"/>
      <c r="AE1" s="286" t="s">
        <v>362</v>
      </c>
      <c r="AF1" s="286"/>
      <c r="AG1" s="174"/>
    </row>
    <row r="2" spans="1:33" s="166" customFormat="1" ht="15" customHeight="1" x14ac:dyDescent="0.2">
      <c r="A2" s="307" t="s">
        <v>158</v>
      </c>
      <c r="B2" s="307"/>
      <c r="C2" s="307"/>
      <c r="D2" s="307"/>
      <c r="E2" s="307"/>
      <c r="F2" s="307"/>
      <c r="G2" s="307"/>
      <c r="H2" s="307"/>
      <c r="I2" s="307"/>
      <c r="J2" s="307"/>
      <c r="K2" s="307"/>
      <c r="L2" s="307"/>
      <c r="M2" s="307"/>
      <c r="N2" s="307"/>
      <c r="O2" s="307"/>
      <c r="P2" s="307"/>
      <c r="Q2" s="307"/>
      <c r="R2" s="307"/>
      <c r="S2" s="307"/>
      <c r="T2" s="307"/>
      <c r="U2" s="307"/>
      <c r="V2" s="307"/>
      <c r="W2" s="307"/>
      <c r="X2" s="307"/>
      <c r="Y2" s="307"/>
      <c r="Z2" s="307"/>
      <c r="AA2" s="307"/>
      <c r="AB2" s="307"/>
      <c r="AC2" s="174"/>
      <c r="AD2" s="174"/>
      <c r="AE2" s="286"/>
      <c r="AF2" s="286"/>
      <c r="AG2" s="174"/>
    </row>
    <row r="3" spans="1:33" s="166" customFormat="1" ht="15" customHeight="1" x14ac:dyDescent="0.2">
      <c r="A3" s="308" t="s">
        <v>257</v>
      </c>
      <c r="B3" s="308"/>
      <c r="C3" s="308"/>
      <c r="D3" s="308"/>
      <c r="E3" s="308"/>
      <c r="F3" s="308"/>
      <c r="G3" s="308"/>
      <c r="H3" s="308"/>
      <c r="I3" s="308"/>
      <c r="J3" s="308"/>
      <c r="K3" s="308"/>
      <c r="L3" s="308"/>
      <c r="M3" s="308"/>
      <c r="N3" s="308"/>
      <c r="O3" s="308"/>
      <c r="P3" s="308"/>
      <c r="Q3" s="308"/>
      <c r="R3" s="308"/>
      <c r="S3" s="308"/>
      <c r="T3" s="308"/>
      <c r="U3" s="308"/>
      <c r="V3" s="308"/>
      <c r="W3" s="308"/>
      <c r="X3" s="308"/>
      <c r="Y3" s="308"/>
      <c r="Z3" s="308"/>
      <c r="AA3" s="308"/>
      <c r="AB3" s="308"/>
      <c r="AC3" s="174"/>
      <c r="AD3" s="174"/>
      <c r="AE3" s="174"/>
      <c r="AF3" s="174"/>
      <c r="AG3" s="174"/>
    </row>
    <row r="4" spans="1:33" s="166" customFormat="1" ht="15" customHeight="1" x14ac:dyDescent="0.2">
      <c r="A4" s="307" t="s">
        <v>258</v>
      </c>
      <c r="B4" s="307"/>
      <c r="C4" s="307"/>
      <c r="D4" s="307"/>
      <c r="E4" s="307"/>
      <c r="F4" s="307"/>
      <c r="G4" s="307"/>
      <c r="H4" s="307"/>
      <c r="I4" s="307"/>
      <c r="J4" s="307"/>
      <c r="K4" s="307"/>
      <c r="L4" s="307"/>
      <c r="M4" s="307"/>
      <c r="N4" s="307"/>
      <c r="O4" s="307"/>
      <c r="P4" s="307"/>
      <c r="Q4" s="307"/>
      <c r="R4" s="307"/>
      <c r="S4" s="307"/>
      <c r="T4" s="307"/>
      <c r="U4" s="307"/>
      <c r="V4" s="307"/>
      <c r="W4" s="307"/>
      <c r="X4" s="307"/>
      <c r="Y4" s="307"/>
      <c r="Z4" s="307"/>
      <c r="AA4" s="307"/>
      <c r="AB4" s="307"/>
      <c r="AC4" s="174"/>
      <c r="AD4" s="174"/>
      <c r="AE4" s="174"/>
      <c r="AF4" s="174"/>
      <c r="AG4" s="174"/>
    </row>
    <row r="5" spans="1:33" s="166" customFormat="1" ht="15" customHeight="1" x14ac:dyDescent="0.2">
      <c r="A5" s="307" t="s">
        <v>259</v>
      </c>
      <c r="B5" s="307"/>
      <c r="C5" s="307"/>
      <c r="D5" s="307"/>
      <c r="E5" s="307"/>
      <c r="F5" s="307"/>
      <c r="G5" s="307"/>
      <c r="H5" s="307"/>
      <c r="I5" s="307"/>
      <c r="J5" s="307"/>
      <c r="K5" s="307"/>
      <c r="L5" s="307"/>
      <c r="M5" s="307"/>
      <c r="N5" s="307"/>
      <c r="O5" s="307"/>
      <c r="P5" s="307"/>
      <c r="Q5" s="307"/>
      <c r="R5" s="307"/>
      <c r="S5" s="307"/>
      <c r="T5" s="307"/>
      <c r="U5" s="307"/>
      <c r="V5" s="307"/>
      <c r="W5" s="307"/>
      <c r="X5" s="307"/>
      <c r="Y5" s="307"/>
      <c r="Z5" s="307"/>
      <c r="AA5" s="307"/>
      <c r="AB5" s="307"/>
      <c r="AC5" s="174"/>
      <c r="AD5" s="174"/>
      <c r="AE5" s="174"/>
      <c r="AF5" s="174"/>
      <c r="AG5" s="174"/>
    </row>
    <row r="6" spans="1:33" s="166" customFormat="1" ht="15" customHeight="1" thickBot="1" x14ac:dyDescent="0.25">
      <c r="A6" s="122"/>
      <c r="B6" s="137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137"/>
      <c r="Y6" s="137"/>
      <c r="Z6" s="137"/>
      <c r="AA6" s="137"/>
      <c r="AB6" s="137"/>
      <c r="AC6" s="174"/>
      <c r="AD6" s="174"/>
      <c r="AE6" s="174"/>
      <c r="AF6" s="174"/>
      <c r="AG6" s="174"/>
    </row>
    <row r="7" spans="1:33" ht="15" customHeight="1" x14ac:dyDescent="0.2">
      <c r="A7" s="305" t="s">
        <v>567</v>
      </c>
      <c r="B7" s="302" t="s">
        <v>19</v>
      </c>
      <c r="C7" s="302"/>
      <c r="D7" s="302"/>
      <c r="E7" s="111"/>
      <c r="F7" s="302" t="s">
        <v>116</v>
      </c>
      <c r="G7" s="302"/>
      <c r="H7" s="302"/>
      <c r="I7" s="111"/>
      <c r="J7" s="302" t="s">
        <v>117</v>
      </c>
      <c r="K7" s="302"/>
      <c r="L7" s="302"/>
      <c r="M7" s="111"/>
      <c r="N7" s="302" t="s">
        <v>118</v>
      </c>
      <c r="O7" s="302"/>
      <c r="P7" s="302"/>
      <c r="Q7" s="111"/>
      <c r="R7" s="302" t="s">
        <v>119</v>
      </c>
      <c r="S7" s="302"/>
      <c r="T7" s="302"/>
      <c r="U7" s="111"/>
      <c r="V7" s="302" t="s">
        <v>120</v>
      </c>
      <c r="W7" s="302"/>
      <c r="X7" s="302"/>
      <c r="Y7" s="111"/>
      <c r="Z7" s="302" t="s">
        <v>121</v>
      </c>
      <c r="AA7" s="302"/>
      <c r="AB7" s="302"/>
    </row>
    <row r="8" spans="1:33" ht="15" customHeight="1" thickBot="1" x14ac:dyDescent="0.25">
      <c r="A8" s="306"/>
      <c r="B8" s="112" t="s">
        <v>70</v>
      </c>
      <c r="C8" s="112" t="s">
        <v>71</v>
      </c>
      <c r="D8" s="112" t="s">
        <v>72</v>
      </c>
      <c r="E8" s="113"/>
      <c r="F8" s="112" t="s">
        <v>70</v>
      </c>
      <c r="G8" s="112" t="s">
        <v>71</v>
      </c>
      <c r="H8" s="112" t="s">
        <v>72</v>
      </c>
      <c r="I8" s="113"/>
      <c r="J8" s="112" t="s">
        <v>70</v>
      </c>
      <c r="K8" s="112" t="s">
        <v>71</v>
      </c>
      <c r="L8" s="112" t="s">
        <v>72</v>
      </c>
      <c r="M8" s="113"/>
      <c r="N8" s="112" t="s">
        <v>70</v>
      </c>
      <c r="O8" s="112" t="s">
        <v>71</v>
      </c>
      <c r="P8" s="112" t="s">
        <v>72</v>
      </c>
      <c r="Q8" s="113"/>
      <c r="R8" s="112" t="s">
        <v>70</v>
      </c>
      <c r="S8" s="112" t="s">
        <v>71</v>
      </c>
      <c r="T8" s="112" t="s">
        <v>72</v>
      </c>
      <c r="U8" s="113"/>
      <c r="V8" s="112" t="s">
        <v>70</v>
      </c>
      <c r="W8" s="112" t="s">
        <v>71</v>
      </c>
      <c r="X8" s="112" t="s">
        <v>72</v>
      </c>
      <c r="Y8" s="113"/>
      <c r="Z8" s="112" t="s">
        <v>70</v>
      </c>
      <c r="AA8" s="112" t="s">
        <v>71</v>
      </c>
      <c r="AB8" s="112" t="s">
        <v>72</v>
      </c>
    </row>
    <row r="9" spans="1:33" s="166" customFormat="1" ht="15" customHeight="1" x14ac:dyDescent="0.2">
      <c r="A9" s="114"/>
      <c r="B9" s="115"/>
      <c r="C9" s="115"/>
      <c r="D9" s="115"/>
      <c r="E9" s="116"/>
      <c r="F9" s="115"/>
      <c r="G9" s="115"/>
      <c r="H9" s="115"/>
      <c r="I9" s="116"/>
      <c r="J9" s="115"/>
      <c r="K9" s="115"/>
      <c r="L9" s="115"/>
      <c r="M9" s="116"/>
      <c r="N9" s="115"/>
      <c r="O9" s="115"/>
      <c r="P9" s="115"/>
      <c r="Q9" s="116"/>
      <c r="R9" s="115"/>
      <c r="S9" s="115"/>
      <c r="T9" s="115"/>
      <c r="U9" s="116"/>
      <c r="V9" s="115"/>
      <c r="W9" s="115"/>
      <c r="X9" s="115"/>
      <c r="Y9" s="116"/>
      <c r="Z9" s="115"/>
      <c r="AA9" s="115"/>
      <c r="AB9" s="115"/>
      <c r="AC9" s="174"/>
      <c r="AD9" s="174"/>
      <c r="AE9" s="174"/>
      <c r="AF9" s="174"/>
      <c r="AG9" s="174"/>
    </row>
    <row r="10" spans="1:33" s="166" customFormat="1" ht="15" customHeight="1" x14ac:dyDescent="0.2">
      <c r="A10" s="138" t="s">
        <v>19</v>
      </c>
      <c r="B10" s="155">
        <f t="shared" ref="B10:D11" si="0">+B16+B22</f>
        <v>26671</v>
      </c>
      <c r="C10" s="155">
        <f t="shared" si="0"/>
        <v>13132</v>
      </c>
      <c r="D10" s="155">
        <f t="shared" si="0"/>
        <v>13539</v>
      </c>
      <c r="E10" s="155"/>
      <c r="F10" s="155">
        <f t="shared" ref="F10:H12" si="1">+F16+F22</f>
        <v>4558</v>
      </c>
      <c r="G10" s="155">
        <f t="shared" si="1"/>
        <v>2502</v>
      </c>
      <c r="H10" s="155">
        <f t="shared" si="1"/>
        <v>2056</v>
      </c>
      <c r="I10" s="155"/>
      <c r="J10" s="155">
        <f t="shared" ref="J10:L12" si="2">+J16+J22</f>
        <v>5084</v>
      </c>
      <c r="K10" s="155">
        <f t="shared" si="2"/>
        <v>2655</v>
      </c>
      <c r="L10" s="155">
        <f t="shared" si="2"/>
        <v>2429</v>
      </c>
      <c r="M10" s="155"/>
      <c r="N10" s="155">
        <f t="shared" ref="N10:P12" si="3">+N16+N22</f>
        <v>5355</v>
      </c>
      <c r="O10" s="155">
        <f t="shared" si="3"/>
        <v>2670</v>
      </c>
      <c r="P10" s="155">
        <f t="shared" si="3"/>
        <v>2685</v>
      </c>
      <c r="Q10" s="155"/>
      <c r="R10" s="155">
        <f t="shared" ref="R10:T12" si="4">+R16+R22</f>
        <v>6200</v>
      </c>
      <c r="S10" s="155">
        <f t="shared" si="4"/>
        <v>2896</v>
      </c>
      <c r="T10" s="155">
        <f t="shared" si="4"/>
        <v>3304</v>
      </c>
      <c r="U10" s="155"/>
      <c r="V10" s="155">
        <f t="shared" ref="V10:X12" si="5">+V16+V22</f>
        <v>5474</v>
      </c>
      <c r="W10" s="155">
        <f t="shared" si="5"/>
        <v>2409</v>
      </c>
      <c r="X10" s="155">
        <f t="shared" si="5"/>
        <v>3065</v>
      </c>
      <c r="Y10" s="155"/>
      <c r="Z10" s="155">
        <f t="shared" ref="Z10:AB12" si="6">+Z16+Z22</f>
        <v>0</v>
      </c>
      <c r="AA10" s="155">
        <f t="shared" si="6"/>
        <v>0</v>
      </c>
      <c r="AB10" s="155">
        <f t="shared" si="6"/>
        <v>0</v>
      </c>
      <c r="AC10" s="174"/>
      <c r="AD10" s="174"/>
      <c r="AE10" s="174"/>
      <c r="AF10" s="174"/>
      <c r="AG10" s="174"/>
    </row>
    <row r="11" spans="1:33" s="166" customFormat="1" ht="15" customHeight="1" x14ac:dyDescent="0.2">
      <c r="A11" s="118" t="s">
        <v>73</v>
      </c>
      <c r="B11" s="117">
        <f t="shared" si="0"/>
        <v>26591</v>
      </c>
      <c r="C11" s="117">
        <f t="shared" si="0"/>
        <v>13077</v>
      </c>
      <c r="D11" s="117">
        <f t="shared" si="0"/>
        <v>13514</v>
      </c>
      <c r="E11" s="117"/>
      <c r="F11" s="117">
        <f t="shared" si="1"/>
        <v>4540</v>
      </c>
      <c r="G11" s="117">
        <f t="shared" si="1"/>
        <v>2488</v>
      </c>
      <c r="H11" s="117">
        <f t="shared" si="1"/>
        <v>2052</v>
      </c>
      <c r="I11" s="117"/>
      <c r="J11" s="117">
        <f t="shared" si="2"/>
        <v>5057</v>
      </c>
      <c r="K11" s="117">
        <f t="shared" si="2"/>
        <v>2634</v>
      </c>
      <c r="L11" s="117">
        <f t="shared" si="2"/>
        <v>2423</v>
      </c>
      <c r="M11" s="117"/>
      <c r="N11" s="117">
        <f t="shared" si="3"/>
        <v>5341</v>
      </c>
      <c r="O11" s="117">
        <f t="shared" si="3"/>
        <v>2661</v>
      </c>
      <c r="P11" s="117">
        <f t="shared" si="3"/>
        <v>2680</v>
      </c>
      <c r="Q11" s="117"/>
      <c r="R11" s="117">
        <f t="shared" si="4"/>
        <v>6187</v>
      </c>
      <c r="S11" s="117">
        <f t="shared" si="4"/>
        <v>2888</v>
      </c>
      <c r="T11" s="117">
        <f t="shared" si="4"/>
        <v>3299</v>
      </c>
      <c r="U11" s="117"/>
      <c r="V11" s="117">
        <f t="shared" si="5"/>
        <v>5466</v>
      </c>
      <c r="W11" s="117">
        <f t="shared" si="5"/>
        <v>2406</v>
      </c>
      <c r="X11" s="117">
        <f t="shared" si="5"/>
        <v>3060</v>
      </c>
      <c r="Y11" s="117"/>
      <c r="Z11" s="117">
        <f t="shared" si="6"/>
        <v>0</v>
      </c>
      <c r="AA11" s="117">
        <f t="shared" si="6"/>
        <v>0</v>
      </c>
      <c r="AB11" s="117">
        <f t="shared" si="6"/>
        <v>0</v>
      </c>
      <c r="AC11" s="174"/>
      <c r="AD11" s="174"/>
      <c r="AE11" s="174"/>
      <c r="AF11" s="174"/>
      <c r="AG11" s="174"/>
    </row>
    <row r="12" spans="1:33" s="166" customFormat="1" ht="15" customHeight="1" x14ac:dyDescent="0.2">
      <c r="A12" s="118" t="s">
        <v>74</v>
      </c>
      <c r="B12" s="117">
        <f>+B18+B24</f>
        <v>80</v>
      </c>
      <c r="C12" s="117">
        <f>+C18+C24</f>
        <v>55</v>
      </c>
      <c r="D12" s="117">
        <f>+D18+D24</f>
        <v>25</v>
      </c>
      <c r="E12" s="117"/>
      <c r="F12" s="117">
        <f t="shared" si="1"/>
        <v>18</v>
      </c>
      <c r="G12" s="117">
        <f t="shared" si="1"/>
        <v>14</v>
      </c>
      <c r="H12" s="117">
        <f t="shared" si="1"/>
        <v>4</v>
      </c>
      <c r="I12" s="117"/>
      <c r="J12" s="117">
        <f t="shared" si="2"/>
        <v>27</v>
      </c>
      <c r="K12" s="117">
        <f t="shared" si="2"/>
        <v>21</v>
      </c>
      <c r="L12" s="117">
        <f t="shared" si="2"/>
        <v>6</v>
      </c>
      <c r="M12" s="117"/>
      <c r="N12" s="117">
        <f t="shared" si="3"/>
        <v>14</v>
      </c>
      <c r="O12" s="117">
        <f t="shared" si="3"/>
        <v>9</v>
      </c>
      <c r="P12" s="117">
        <f t="shared" si="3"/>
        <v>5</v>
      </c>
      <c r="Q12" s="117"/>
      <c r="R12" s="117">
        <f t="shared" si="4"/>
        <v>13</v>
      </c>
      <c r="S12" s="117">
        <f t="shared" si="4"/>
        <v>8</v>
      </c>
      <c r="T12" s="117">
        <f t="shared" si="4"/>
        <v>5</v>
      </c>
      <c r="U12" s="117"/>
      <c r="V12" s="117">
        <f t="shared" si="5"/>
        <v>8</v>
      </c>
      <c r="W12" s="117">
        <f t="shared" si="5"/>
        <v>3</v>
      </c>
      <c r="X12" s="117">
        <f t="shared" si="5"/>
        <v>5</v>
      </c>
      <c r="Y12" s="117"/>
      <c r="Z12" s="117">
        <f t="shared" si="6"/>
        <v>0</v>
      </c>
      <c r="AA12" s="117">
        <f t="shared" si="6"/>
        <v>0</v>
      </c>
      <c r="AB12" s="117">
        <f t="shared" si="6"/>
        <v>0</v>
      </c>
      <c r="AC12" s="174"/>
      <c r="AD12" s="174"/>
      <c r="AE12" s="174"/>
      <c r="AF12" s="174"/>
      <c r="AG12" s="174"/>
    </row>
    <row r="13" spans="1:33" s="166" customFormat="1" ht="15" customHeight="1" x14ac:dyDescent="0.2">
      <c r="A13" s="118" t="s">
        <v>267</v>
      </c>
      <c r="B13" s="117">
        <f>+B19</f>
        <v>0</v>
      </c>
      <c r="C13" s="117">
        <f>+C19</f>
        <v>0</v>
      </c>
      <c r="D13" s="117">
        <f>+D19</f>
        <v>0</v>
      </c>
      <c r="E13" s="117"/>
      <c r="F13" s="117">
        <f>+F19</f>
        <v>0</v>
      </c>
      <c r="G13" s="117">
        <f>+G19</f>
        <v>0</v>
      </c>
      <c r="H13" s="117">
        <f>+H19</f>
        <v>0</v>
      </c>
      <c r="I13" s="117"/>
      <c r="J13" s="117">
        <f>+J19</f>
        <v>0</v>
      </c>
      <c r="K13" s="117">
        <f>+K19</f>
        <v>0</v>
      </c>
      <c r="L13" s="117">
        <f>+L19</f>
        <v>0</v>
      </c>
      <c r="M13" s="117"/>
      <c r="N13" s="117">
        <f>+N19</f>
        <v>0</v>
      </c>
      <c r="O13" s="117">
        <f>+O19</f>
        <v>0</v>
      </c>
      <c r="P13" s="117">
        <f>+P19</f>
        <v>0</v>
      </c>
      <c r="Q13" s="117"/>
      <c r="R13" s="117">
        <f>+R19</f>
        <v>0</v>
      </c>
      <c r="S13" s="117">
        <f>+S19</f>
        <v>0</v>
      </c>
      <c r="T13" s="117">
        <f>+T19</f>
        <v>0</v>
      </c>
      <c r="U13" s="117"/>
      <c r="V13" s="117">
        <f>+V19</f>
        <v>0</v>
      </c>
      <c r="W13" s="117">
        <f>+W19</f>
        <v>0</v>
      </c>
      <c r="X13" s="117">
        <f>+X19</f>
        <v>0</v>
      </c>
      <c r="Y13" s="117"/>
      <c r="Z13" s="117">
        <f>+Z19</f>
        <v>0</v>
      </c>
      <c r="AA13" s="117">
        <f>+AA19</f>
        <v>0</v>
      </c>
      <c r="AB13" s="117">
        <f>+AB19</f>
        <v>0</v>
      </c>
      <c r="AC13" s="174"/>
      <c r="AD13" s="174"/>
      <c r="AE13" s="174"/>
      <c r="AF13" s="174"/>
      <c r="AG13" s="174"/>
    </row>
    <row r="14" spans="1:33" s="166" customFormat="1" ht="15" customHeight="1" x14ac:dyDescent="0.2">
      <c r="A14" s="114"/>
      <c r="B14" s="119"/>
      <c r="C14" s="119"/>
      <c r="D14" s="119"/>
      <c r="E14" s="119"/>
      <c r="F14" s="119"/>
      <c r="G14" s="119"/>
      <c r="H14" s="119"/>
      <c r="I14" s="119"/>
      <c r="J14" s="119"/>
      <c r="K14" s="119"/>
      <c r="L14" s="119"/>
      <c r="M14" s="119"/>
      <c r="N14" s="119"/>
      <c r="O14" s="119"/>
      <c r="P14" s="119"/>
      <c r="Q14" s="119"/>
      <c r="R14" s="119"/>
      <c r="S14" s="119"/>
      <c r="T14" s="119"/>
      <c r="U14" s="119"/>
      <c r="V14" s="119"/>
      <c r="W14" s="119"/>
      <c r="X14" s="119"/>
      <c r="Y14" s="119"/>
      <c r="Z14" s="119"/>
      <c r="AA14" s="119"/>
      <c r="AB14" s="119"/>
      <c r="AC14" s="174"/>
      <c r="AD14" s="174"/>
      <c r="AE14" s="174"/>
      <c r="AF14" s="174"/>
      <c r="AG14" s="174"/>
    </row>
    <row r="15" spans="1:33" s="166" customFormat="1" ht="15" customHeight="1" x14ac:dyDescent="0.2">
      <c r="A15" s="138" t="s">
        <v>568</v>
      </c>
      <c r="B15" s="119"/>
      <c r="C15" s="119"/>
      <c r="D15" s="119"/>
      <c r="E15" s="120"/>
      <c r="F15" s="119"/>
      <c r="G15" s="119"/>
      <c r="H15" s="119"/>
      <c r="I15" s="120"/>
      <c r="J15" s="119"/>
      <c r="K15" s="119"/>
      <c r="L15" s="119"/>
      <c r="M15" s="120"/>
      <c r="N15" s="119"/>
      <c r="O15" s="119"/>
      <c r="P15" s="119"/>
      <c r="Q15" s="120"/>
      <c r="R15" s="119"/>
      <c r="S15" s="119"/>
      <c r="T15" s="119"/>
      <c r="U15" s="120"/>
      <c r="V15" s="119"/>
      <c r="W15" s="119"/>
      <c r="X15" s="119"/>
      <c r="Y15" s="120"/>
      <c r="Z15" s="119"/>
      <c r="AA15" s="119"/>
      <c r="AB15" s="119"/>
      <c r="AC15" s="174"/>
      <c r="AD15" s="174"/>
      <c r="AE15" s="174"/>
      <c r="AF15" s="174"/>
      <c r="AG15" s="174"/>
    </row>
    <row r="16" spans="1:33" s="166" customFormat="1" ht="15" customHeight="1" x14ac:dyDescent="0.2">
      <c r="A16" s="139" t="s">
        <v>19</v>
      </c>
      <c r="B16" s="155">
        <f>SUM(B17:B19)</f>
        <v>22515</v>
      </c>
      <c r="C16" s="155">
        <f>SUM(C17:C19)</f>
        <v>11004</v>
      </c>
      <c r="D16" s="155">
        <f>SUM(D17:D19)</f>
        <v>11511</v>
      </c>
      <c r="E16" s="155"/>
      <c r="F16" s="155">
        <f>SUM(F17:F19)</f>
        <v>3964</v>
      </c>
      <c r="G16" s="155">
        <f>SUM(G17:G19)</f>
        <v>2168</v>
      </c>
      <c r="H16" s="155">
        <f>SUM(H17:H19)</f>
        <v>1796</v>
      </c>
      <c r="I16" s="176"/>
      <c r="J16" s="155">
        <f>SUM(J17:J19)</f>
        <v>4340</v>
      </c>
      <c r="K16" s="155">
        <f>SUM(K17:K19)</f>
        <v>2232</v>
      </c>
      <c r="L16" s="155">
        <f>SUM(L17:L19)</f>
        <v>2108</v>
      </c>
      <c r="M16" s="176"/>
      <c r="N16" s="155">
        <f>SUM(N17:N19)</f>
        <v>4523</v>
      </c>
      <c r="O16" s="155">
        <f>SUM(O17:O19)</f>
        <v>2259</v>
      </c>
      <c r="P16" s="155">
        <f>SUM(P17:P19)</f>
        <v>2264</v>
      </c>
      <c r="Q16" s="176"/>
      <c r="R16" s="155">
        <f>SUM(R17:R19)</f>
        <v>5157</v>
      </c>
      <c r="S16" s="155">
        <f>SUM(S17:S19)</f>
        <v>2386</v>
      </c>
      <c r="T16" s="155">
        <f>SUM(T17:T19)</f>
        <v>2771</v>
      </c>
      <c r="U16" s="176"/>
      <c r="V16" s="155">
        <f>SUM(V17:V19)</f>
        <v>4531</v>
      </c>
      <c r="W16" s="155">
        <f>SUM(W17:W19)</f>
        <v>1959</v>
      </c>
      <c r="X16" s="155">
        <f>SUM(X17:X19)</f>
        <v>2572</v>
      </c>
      <c r="Y16" s="176"/>
      <c r="Z16" s="155">
        <f>SUM(Z17:Z19)</f>
        <v>0</v>
      </c>
      <c r="AA16" s="155">
        <f>SUM(AA17:AA19)</f>
        <v>0</v>
      </c>
      <c r="AB16" s="155">
        <f>SUM(AB17:AB19)</f>
        <v>0</v>
      </c>
      <c r="AC16" s="174"/>
      <c r="AD16" s="174"/>
      <c r="AE16" s="174"/>
      <c r="AF16" s="174"/>
      <c r="AG16" s="174"/>
    </row>
    <row r="17" spans="1:33" ht="15" customHeight="1" x14ac:dyDescent="0.2">
      <c r="A17" s="118" t="s">
        <v>73</v>
      </c>
      <c r="B17" s="121">
        <v>22435</v>
      </c>
      <c r="C17" s="121">
        <v>10949</v>
      </c>
      <c r="D17" s="121">
        <v>11486</v>
      </c>
      <c r="E17" s="121"/>
      <c r="F17" s="121">
        <v>3946</v>
      </c>
      <c r="G17" s="121">
        <v>2154</v>
      </c>
      <c r="H17" s="121">
        <v>1792</v>
      </c>
      <c r="I17" s="121"/>
      <c r="J17" s="121">
        <v>4313</v>
      </c>
      <c r="K17" s="121">
        <v>2211</v>
      </c>
      <c r="L17" s="121">
        <v>2102</v>
      </c>
      <c r="M17" s="121"/>
      <c r="N17" s="121">
        <v>4509</v>
      </c>
      <c r="O17" s="121">
        <v>2250</v>
      </c>
      <c r="P17" s="121">
        <v>2259</v>
      </c>
      <c r="Q17" s="121"/>
      <c r="R17" s="121">
        <v>5144</v>
      </c>
      <c r="S17" s="121">
        <v>2378</v>
      </c>
      <c r="T17" s="121">
        <v>2766</v>
      </c>
      <c r="U17" s="121"/>
      <c r="V17" s="121">
        <v>4523</v>
      </c>
      <c r="W17" s="121">
        <v>1956</v>
      </c>
      <c r="X17" s="121">
        <v>2567</v>
      </c>
      <c r="Y17" s="121"/>
      <c r="Z17" s="121">
        <v>0</v>
      </c>
      <c r="AA17" s="121">
        <v>0</v>
      </c>
      <c r="AB17" s="121">
        <v>0</v>
      </c>
    </row>
    <row r="18" spans="1:33" ht="15" customHeight="1" x14ac:dyDescent="0.2">
      <c r="A18" s="118" t="s">
        <v>74</v>
      </c>
      <c r="B18" s="121">
        <v>80</v>
      </c>
      <c r="C18" s="121">
        <v>55</v>
      </c>
      <c r="D18" s="121">
        <v>25</v>
      </c>
      <c r="E18" s="121"/>
      <c r="F18" s="121">
        <v>18</v>
      </c>
      <c r="G18" s="121">
        <v>14</v>
      </c>
      <c r="H18" s="121">
        <v>4</v>
      </c>
      <c r="I18" s="121"/>
      <c r="J18" s="121">
        <v>27</v>
      </c>
      <c r="K18" s="121">
        <v>21</v>
      </c>
      <c r="L18" s="121">
        <v>6</v>
      </c>
      <c r="M18" s="121"/>
      <c r="N18" s="121">
        <v>14</v>
      </c>
      <c r="O18" s="121">
        <v>9</v>
      </c>
      <c r="P18" s="121">
        <v>5</v>
      </c>
      <c r="Q18" s="121"/>
      <c r="R18" s="121">
        <v>13</v>
      </c>
      <c r="S18" s="121">
        <v>8</v>
      </c>
      <c r="T18" s="121">
        <v>5</v>
      </c>
      <c r="U18" s="121"/>
      <c r="V18" s="121">
        <v>8</v>
      </c>
      <c r="W18" s="121">
        <v>3</v>
      </c>
      <c r="X18" s="121">
        <v>5</v>
      </c>
      <c r="Y18" s="121"/>
      <c r="Z18" s="121">
        <v>0</v>
      </c>
      <c r="AA18" s="121">
        <v>0</v>
      </c>
      <c r="AB18" s="121">
        <v>0</v>
      </c>
    </row>
    <row r="19" spans="1:33" ht="15" customHeight="1" x14ac:dyDescent="0.2">
      <c r="A19" s="118" t="s">
        <v>267</v>
      </c>
      <c r="B19" s="121">
        <v>0</v>
      </c>
      <c r="C19" s="121">
        <v>0</v>
      </c>
      <c r="D19" s="121">
        <v>0</v>
      </c>
      <c r="E19" s="121"/>
      <c r="F19" s="121">
        <v>0</v>
      </c>
      <c r="G19" s="121">
        <v>0</v>
      </c>
      <c r="H19" s="121">
        <v>0</v>
      </c>
      <c r="I19" s="121"/>
      <c r="J19" s="121">
        <v>0</v>
      </c>
      <c r="K19" s="121">
        <v>0</v>
      </c>
      <c r="L19" s="121">
        <v>0</v>
      </c>
      <c r="M19" s="121"/>
      <c r="N19" s="121">
        <v>0</v>
      </c>
      <c r="O19" s="121">
        <v>0</v>
      </c>
      <c r="P19" s="121">
        <v>0</v>
      </c>
      <c r="Q19" s="121"/>
      <c r="R19" s="121">
        <v>0</v>
      </c>
      <c r="S19" s="121">
        <v>0</v>
      </c>
      <c r="T19" s="121">
        <v>0</v>
      </c>
      <c r="U19" s="121"/>
      <c r="V19" s="121">
        <v>0</v>
      </c>
      <c r="W19" s="121">
        <v>0</v>
      </c>
      <c r="X19" s="121">
        <v>0</v>
      </c>
      <c r="Y19" s="121"/>
      <c r="Z19" s="121">
        <v>0</v>
      </c>
      <c r="AA19" s="121">
        <v>0</v>
      </c>
      <c r="AB19" s="121">
        <v>0</v>
      </c>
    </row>
    <row r="20" spans="1:33" ht="15" customHeight="1" x14ac:dyDescent="0.2">
      <c r="A20" s="118"/>
      <c r="B20" s="121"/>
      <c r="C20" s="121"/>
      <c r="D20" s="121"/>
      <c r="E20" s="121"/>
      <c r="F20" s="121"/>
      <c r="G20" s="121"/>
      <c r="H20" s="121"/>
      <c r="I20" s="121"/>
      <c r="J20" s="121"/>
      <c r="K20" s="121"/>
      <c r="L20" s="121"/>
      <c r="M20" s="121"/>
      <c r="N20" s="121"/>
      <c r="O20" s="121"/>
      <c r="P20" s="121"/>
      <c r="Q20" s="121"/>
      <c r="R20" s="121"/>
      <c r="S20" s="121"/>
      <c r="T20" s="121"/>
      <c r="U20" s="121"/>
      <c r="V20" s="121"/>
      <c r="W20" s="121"/>
      <c r="X20" s="121"/>
      <c r="Y20" s="121"/>
      <c r="Z20" s="121"/>
      <c r="AA20" s="121"/>
      <c r="AB20" s="121"/>
    </row>
    <row r="21" spans="1:33" ht="15" customHeight="1" x14ac:dyDescent="0.2">
      <c r="A21" s="127" t="s">
        <v>569</v>
      </c>
      <c r="B21" s="121"/>
      <c r="C21" s="121"/>
      <c r="D21" s="121"/>
      <c r="E21" s="121"/>
      <c r="F21" s="121"/>
      <c r="G21" s="121"/>
      <c r="H21" s="121"/>
      <c r="I21" s="121"/>
      <c r="J21" s="121"/>
      <c r="K21" s="121"/>
      <c r="L21" s="121"/>
      <c r="M21" s="121"/>
      <c r="N21" s="121"/>
      <c r="O21" s="121"/>
      <c r="P21" s="121"/>
      <c r="Q21" s="121"/>
      <c r="R21" s="121"/>
      <c r="S21" s="121"/>
      <c r="T21" s="121"/>
      <c r="U21" s="121"/>
      <c r="V21" s="121"/>
      <c r="W21" s="121"/>
      <c r="X21" s="121"/>
      <c r="Y21" s="121"/>
      <c r="Z21" s="121"/>
      <c r="AA21" s="121"/>
      <c r="AB21" s="121"/>
    </row>
    <row r="22" spans="1:33" s="166" customFormat="1" ht="15" customHeight="1" x14ac:dyDescent="0.2">
      <c r="A22" s="139" t="s">
        <v>19</v>
      </c>
      <c r="B22" s="155">
        <f>SUM(B23:B25)</f>
        <v>4156</v>
      </c>
      <c r="C22" s="155">
        <f>SUM(C23:C25)</f>
        <v>2128</v>
      </c>
      <c r="D22" s="155">
        <f>SUM(D23:D25)</f>
        <v>2028</v>
      </c>
      <c r="E22" s="155"/>
      <c r="F22" s="155">
        <f>SUM(F23:F25)</f>
        <v>594</v>
      </c>
      <c r="G22" s="155">
        <f>SUM(G23:G25)</f>
        <v>334</v>
      </c>
      <c r="H22" s="155">
        <f>SUM(H23:H25)</f>
        <v>260</v>
      </c>
      <c r="I22" s="176"/>
      <c r="J22" s="155">
        <f>SUM(J23:J25)</f>
        <v>744</v>
      </c>
      <c r="K22" s="155">
        <f>SUM(K23:K25)</f>
        <v>423</v>
      </c>
      <c r="L22" s="155">
        <f>SUM(L23:L25)</f>
        <v>321</v>
      </c>
      <c r="M22" s="176"/>
      <c r="N22" s="155">
        <f>SUM(N23:N25)</f>
        <v>832</v>
      </c>
      <c r="O22" s="155">
        <f>SUM(O23:O25)</f>
        <v>411</v>
      </c>
      <c r="P22" s="155">
        <f>SUM(P23:P25)</f>
        <v>421</v>
      </c>
      <c r="Q22" s="176"/>
      <c r="R22" s="155">
        <f>SUM(R23:R25)</f>
        <v>1043</v>
      </c>
      <c r="S22" s="155">
        <f>SUM(S23:S25)</f>
        <v>510</v>
      </c>
      <c r="T22" s="155">
        <f>SUM(T23:T25)</f>
        <v>533</v>
      </c>
      <c r="U22" s="176"/>
      <c r="V22" s="155">
        <f>SUM(V23:V25)</f>
        <v>943</v>
      </c>
      <c r="W22" s="155">
        <f>SUM(W23:W25)</f>
        <v>450</v>
      </c>
      <c r="X22" s="155">
        <f>SUM(X23:X25)</f>
        <v>493</v>
      </c>
      <c r="Y22" s="176"/>
      <c r="Z22" s="155">
        <f>SUM(Z23:Z25)</f>
        <v>0</v>
      </c>
      <c r="AA22" s="155">
        <f>SUM(AA23:AA25)</f>
        <v>0</v>
      </c>
      <c r="AB22" s="155">
        <f>SUM(AB23:AB25)</f>
        <v>0</v>
      </c>
      <c r="AC22" s="174"/>
      <c r="AD22" s="174"/>
      <c r="AE22" s="174"/>
      <c r="AF22" s="174"/>
      <c r="AG22" s="174"/>
    </row>
    <row r="23" spans="1:33" ht="15" customHeight="1" x14ac:dyDescent="0.2">
      <c r="A23" s="118" t="s">
        <v>73</v>
      </c>
      <c r="B23" s="121">
        <v>4156</v>
      </c>
      <c r="C23" s="121">
        <v>2128</v>
      </c>
      <c r="D23" s="121">
        <v>2028</v>
      </c>
      <c r="E23" s="121"/>
      <c r="F23" s="121">
        <v>594</v>
      </c>
      <c r="G23" s="121">
        <v>334</v>
      </c>
      <c r="H23" s="121">
        <v>260</v>
      </c>
      <c r="I23" s="121"/>
      <c r="J23" s="121">
        <v>744</v>
      </c>
      <c r="K23" s="121">
        <v>423</v>
      </c>
      <c r="L23" s="121">
        <v>321</v>
      </c>
      <c r="M23" s="121"/>
      <c r="N23" s="121">
        <v>832</v>
      </c>
      <c r="O23" s="121">
        <v>411</v>
      </c>
      <c r="P23" s="121">
        <v>421</v>
      </c>
      <c r="Q23" s="121"/>
      <c r="R23" s="121">
        <v>1043</v>
      </c>
      <c r="S23" s="121">
        <v>510</v>
      </c>
      <c r="T23" s="121">
        <v>533</v>
      </c>
      <c r="U23" s="121"/>
      <c r="V23" s="121">
        <v>943</v>
      </c>
      <c r="W23" s="121">
        <v>450</v>
      </c>
      <c r="X23" s="121">
        <v>493</v>
      </c>
      <c r="Y23" s="121"/>
      <c r="Z23" s="121">
        <v>0</v>
      </c>
      <c r="AA23" s="121">
        <v>0</v>
      </c>
      <c r="AB23" s="121">
        <v>0</v>
      </c>
    </row>
    <row r="24" spans="1:33" ht="15" customHeight="1" x14ac:dyDescent="0.2">
      <c r="A24" s="118" t="s">
        <v>74</v>
      </c>
      <c r="B24" s="121">
        <v>0</v>
      </c>
      <c r="C24" s="121">
        <v>0</v>
      </c>
      <c r="D24" s="121">
        <v>0</v>
      </c>
      <c r="E24" s="121"/>
      <c r="F24" s="121">
        <v>0</v>
      </c>
      <c r="G24" s="121">
        <v>0</v>
      </c>
      <c r="H24" s="121">
        <v>0</v>
      </c>
      <c r="I24" s="121"/>
      <c r="J24" s="121">
        <v>0</v>
      </c>
      <c r="K24" s="121">
        <v>0</v>
      </c>
      <c r="L24" s="121">
        <v>0</v>
      </c>
      <c r="M24" s="121"/>
      <c r="N24" s="121">
        <v>0</v>
      </c>
      <c r="O24" s="121">
        <v>0</v>
      </c>
      <c r="P24" s="121">
        <v>0</v>
      </c>
      <c r="Q24" s="121"/>
      <c r="R24" s="121">
        <v>0</v>
      </c>
      <c r="S24" s="121">
        <v>0</v>
      </c>
      <c r="T24" s="121">
        <v>0</v>
      </c>
      <c r="U24" s="121"/>
      <c r="V24" s="121">
        <v>0</v>
      </c>
      <c r="W24" s="121">
        <v>0</v>
      </c>
      <c r="X24" s="121">
        <v>0</v>
      </c>
      <c r="Y24" s="121"/>
      <c r="Z24" s="121">
        <v>0</v>
      </c>
      <c r="AA24" s="121">
        <v>0</v>
      </c>
      <c r="AB24" s="121">
        <v>0</v>
      </c>
    </row>
    <row r="25" spans="1:33" ht="15" customHeight="1" thickBot="1" x14ac:dyDescent="0.25">
      <c r="A25" s="122" t="s">
        <v>267</v>
      </c>
      <c r="B25" s="123">
        <v>0</v>
      </c>
      <c r="C25" s="123">
        <v>0</v>
      </c>
      <c r="D25" s="123">
        <v>0</v>
      </c>
      <c r="E25" s="123"/>
      <c r="F25" s="123">
        <v>0</v>
      </c>
      <c r="G25" s="123">
        <v>0</v>
      </c>
      <c r="H25" s="123">
        <v>0</v>
      </c>
      <c r="I25" s="123"/>
      <c r="J25" s="123">
        <v>0</v>
      </c>
      <c r="K25" s="123">
        <v>0</v>
      </c>
      <c r="L25" s="123">
        <v>0</v>
      </c>
      <c r="M25" s="123"/>
      <c r="N25" s="123">
        <v>0</v>
      </c>
      <c r="O25" s="123">
        <v>0</v>
      </c>
      <c r="P25" s="123">
        <v>0</v>
      </c>
      <c r="Q25" s="123"/>
      <c r="R25" s="123">
        <v>0</v>
      </c>
      <c r="S25" s="123">
        <v>0</v>
      </c>
      <c r="T25" s="123">
        <v>0</v>
      </c>
      <c r="U25" s="123"/>
      <c r="V25" s="123">
        <v>0</v>
      </c>
      <c r="W25" s="123">
        <v>0</v>
      </c>
      <c r="X25" s="123">
        <v>0</v>
      </c>
      <c r="Y25" s="123"/>
      <c r="Z25" s="123">
        <v>0</v>
      </c>
      <c r="AA25" s="123">
        <v>0</v>
      </c>
      <c r="AB25" s="123">
        <v>0</v>
      </c>
    </row>
    <row r="26" spans="1:33" ht="15" customHeight="1" x14ac:dyDescent="0.2">
      <c r="A26" s="303" t="s">
        <v>260</v>
      </c>
      <c r="B26" s="303"/>
      <c r="C26" s="303"/>
      <c r="D26" s="303"/>
      <c r="E26" s="303"/>
      <c r="F26" s="303"/>
      <c r="G26" s="303"/>
      <c r="H26" s="303"/>
      <c r="I26" s="303"/>
      <c r="J26" s="303"/>
      <c r="K26" s="303"/>
      <c r="L26" s="303"/>
      <c r="M26" s="303"/>
      <c r="N26" s="303"/>
      <c r="O26" s="303"/>
      <c r="P26" s="303"/>
      <c r="Q26" s="303"/>
      <c r="R26" s="303"/>
      <c r="S26" s="303"/>
      <c r="T26" s="303"/>
      <c r="U26" s="303"/>
      <c r="V26" s="303"/>
      <c r="W26" s="303"/>
      <c r="X26" s="303"/>
      <c r="Y26" s="303"/>
      <c r="Z26" s="303"/>
      <c r="AA26" s="303"/>
      <c r="AB26" s="303"/>
    </row>
    <row r="27" spans="1:33" ht="15" customHeight="1" x14ac:dyDescent="0.2">
      <c r="A27" s="304" t="s">
        <v>243</v>
      </c>
      <c r="B27" s="304"/>
      <c r="C27" s="304"/>
      <c r="D27" s="304"/>
      <c r="E27" s="304"/>
      <c r="F27" s="304"/>
      <c r="G27" s="304"/>
      <c r="H27" s="304"/>
      <c r="I27" s="304"/>
      <c r="J27" s="304"/>
      <c r="K27" s="304"/>
      <c r="L27" s="304"/>
      <c r="M27" s="304"/>
      <c r="N27" s="304"/>
      <c r="O27" s="304"/>
      <c r="P27" s="304"/>
      <c r="Q27" s="304"/>
      <c r="R27" s="304"/>
      <c r="S27" s="304"/>
      <c r="T27" s="304"/>
      <c r="U27" s="304"/>
      <c r="V27" s="304"/>
      <c r="W27" s="304"/>
      <c r="X27" s="304"/>
      <c r="Y27" s="304"/>
      <c r="Z27" s="304"/>
      <c r="AA27" s="304"/>
      <c r="AB27" s="304"/>
    </row>
  </sheetData>
  <mergeCells count="16">
    <mergeCell ref="A27:AB27"/>
    <mergeCell ref="A7:A8"/>
    <mergeCell ref="B7:D7"/>
    <mergeCell ref="F7:H7"/>
    <mergeCell ref="J7:L7"/>
    <mergeCell ref="N7:P7"/>
    <mergeCell ref="AE1:AF2"/>
    <mergeCell ref="R7:T7"/>
    <mergeCell ref="V7:X7"/>
    <mergeCell ref="Z7:AB7"/>
    <mergeCell ref="A26:AB26"/>
    <mergeCell ref="A1:AB1"/>
    <mergeCell ref="A2:AB2"/>
    <mergeCell ref="A3:AB3"/>
    <mergeCell ref="A4:AB4"/>
    <mergeCell ref="A5:AB5"/>
  </mergeCells>
  <hyperlinks>
    <hyperlink ref="AE1" r:id="rId1" location="INDICE!A1"/>
  </hyperlinks>
  <printOptions horizontalCentered="1"/>
  <pageMargins left="0.59055118110236227" right="0.59055118110236227" top="0.59055118110236227" bottom="0.98425196850393704" header="0" footer="0"/>
  <pageSetup scale="84" orientation="landscape" r:id="rId2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98"/>
  <sheetViews>
    <sheetView zoomScaleNormal="100" zoomScaleSheetLayoutView="50" workbookViewId="0">
      <selection activeCell="P136" sqref="P136"/>
    </sheetView>
  </sheetViews>
  <sheetFormatPr baseColWidth="10" defaultRowHeight="15" customHeight="1" x14ac:dyDescent="0.25"/>
  <cols>
    <col min="1" max="1" width="16.28515625" style="110" customWidth="1"/>
    <col min="2" max="4" width="7" style="110" customWidth="1"/>
    <col min="5" max="5" width="1.7109375" style="110" customWidth="1"/>
    <col min="6" max="8" width="7" style="110" customWidth="1"/>
    <col min="9" max="9" width="1.7109375" style="110" customWidth="1"/>
    <col min="10" max="12" width="7" style="110" customWidth="1"/>
    <col min="13" max="13" width="1.7109375" style="110" customWidth="1"/>
    <col min="14" max="16" width="7" style="110" customWidth="1"/>
    <col min="17" max="17" width="1.7109375" style="110" customWidth="1"/>
    <col min="18" max="20" width="7" style="110" customWidth="1"/>
    <col min="21" max="21" width="1.7109375" style="110" customWidth="1"/>
    <col min="22" max="24" width="7" style="110" customWidth="1"/>
    <col min="25" max="25" width="1.7109375" style="110" customWidth="1"/>
    <col min="26" max="28" width="6.7109375" style="110" customWidth="1"/>
    <col min="29" max="33" width="8.7109375" style="110" customWidth="1"/>
    <col min="34" max="256" width="11.42578125" style="110"/>
    <col min="257" max="257" width="19.42578125" style="110" customWidth="1"/>
    <col min="258" max="258" width="8.42578125" style="110" customWidth="1"/>
    <col min="259" max="259" width="8.140625" style="110" customWidth="1"/>
    <col min="260" max="260" width="7.5703125" style="110" customWidth="1"/>
    <col min="261" max="261" width="1.7109375" style="110" customWidth="1"/>
    <col min="262" max="264" width="6.7109375" style="110" customWidth="1"/>
    <col min="265" max="265" width="1.7109375" style="110" customWidth="1"/>
    <col min="266" max="268" width="6.7109375" style="110" customWidth="1"/>
    <col min="269" max="269" width="1.7109375" style="110" customWidth="1"/>
    <col min="270" max="272" width="6.7109375" style="110" customWidth="1"/>
    <col min="273" max="273" width="1.7109375" style="110" customWidth="1"/>
    <col min="274" max="276" width="6.7109375" style="110" customWidth="1"/>
    <col min="277" max="277" width="1.7109375" style="110" customWidth="1"/>
    <col min="278" max="280" width="6.7109375" style="110" customWidth="1"/>
    <col min="281" max="281" width="1.7109375" style="110" customWidth="1"/>
    <col min="282" max="282" width="6.5703125" style="110" customWidth="1"/>
    <col min="283" max="284" width="6.7109375" style="110" customWidth="1"/>
    <col min="285" max="512" width="11.42578125" style="110"/>
    <col min="513" max="513" width="19.42578125" style="110" customWidth="1"/>
    <col min="514" max="514" width="8.42578125" style="110" customWidth="1"/>
    <col min="515" max="515" width="8.140625" style="110" customWidth="1"/>
    <col min="516" max="516" width="7.5703125" style="110" customWidth="1"/>
    <col min="517" max="517" width="1.7109375" style="110" customWidth="1"/>
    <col min="518" max="520" width="6.7109375" style="110" customWidth="1"/>
    <col min="521" max="521" width="1.7109375" style="110" customWidth="1"/>
    <col min="522" max="524" width="6.7109375" style="110" customWidth="1"/>
    <col min="525" max="525" width="1.7109375" style="110" customWidth="1"/>
    <col min="526" max="528" width="6.7109375" style="110" customWidth="1"/>
    <col min="529" max="529" width="1.7109375" style="110" customWidth="1"/>
    <col min="530" max="532" width="6.7109375" style="110" customWidth="1"/>
    <col min="533" max="533" width="1.7109375" style="110" customWidth="1"/>
    <col min="534" max="536" width="6.7109375" style="110" customWidth="1"/>
    <col min="537" max="537" width="1.7109375" style="110" customWidth="1"/>
    <col min="538" max="538" width="6.5703125" style="110" customWidth="1"/>
    <col min="539" max="540" width="6.7109375" style="110" customWidth="1"/>
    <col min="541" max="768" width="11.42578125" style="110"/>
    <col min="769" max="769" width="19.42578125" style="110" customWidth="1"/>
    <col min="770" max="770" width="8.42578125" style="110" customWidth="1"/>
    <col min="771" max="771" width="8.140625" style="110" customWidth="1"/>
    <col min="772" max="772" width="7.5703125" style="110" customWidth="1"/>
    <col min="773" max="773" width="1.7109375" style="110" customWidth="1"/>
    <col min="774" max="776" width="6.7109375" style="110" customWidth="1"/>
    <col min="777" max="777" width="1.7109375" style="110" customWidth="1"/>
    <col min="778" max="780" width="6.7109375" style="110" customWidth="1"/>
    <col min="781" max="781" width="1.7109375" style="110" customWidth="1"/>
    <col min="782" max="784" width="6.7109375" style="110" customWidth="1"/>
    <col min="785" max="785" width="1.7109375" style="110" customWidth="1"/>
    <col min="786" max="788" width="6.7109375" style="110" customWidth="1"/>
    <col min="789" max="789" width="1.7109375" style="110" customWidth="1"/>
    <col min="790" max="792" width="6.7109375" style="110" customWidth="1"/>
    <col min="793" max="793" width="1.7109375" style="110" customWidth="1"/>
    <col min="794" max="794" width="6.5703125" style="110" customWidth="1"/>
    <col min="795" max="796" width="6.7109375" style="110" customWidth="1"/>
    <col min="797" max="1024" width="11.42578125" style="110"/>
    <col min="1025" max="1025" width="19.42578125" style="110" customWidth="1"/>
    <col min="1026" max="1026" width="8.42578125" style="110" customWidth="1"/>
    <col min="1027" max="1027" width="8.140625" style="110" customWidth="1"/>
    <col min="1028" max="1028" width="7.5703125" style="110" customWidth="1"/>
    <col min="1029" max="1029" width="1.7109375" style="110" customWidth="1"/>
    <col min="1030" max="1032" width="6.7109375" style="110" customWidth="1"/>
    <col min="1033" max="1033" width="1.7109375" style="110" customWidth="1"/>
    <col min="1034" max="1036" width="6.7109375" style="110" customWidth="1"/>
    <col min="1037" max="1037" width="1.7109375" style="110" customWidth="1"/>
    <col min="1038" max="1040" width="6.7109375" style="110" customWidth="1"/>
    <col min="1041" max="1041" width="1.7109375" style="110" customWidth="1"/>
    <col min="1042" max="1044" width="6.7109375" style="110" customWidth="1"/>
    <col min="1045" max="1045" width="1.7109375" style="110" customWidth="1"/>
    <col min="1046" max="1048" width="6.7109375" style="110" customWidth="1"/>
    <col min="1049" max="1049" width="1.7109375" style="110" customWidth="1"/>
    <col min="1050" max="1050" width="6.5703125" style="110" customWidth="1"/>
    <col min="1051" max="1052" width="6.7109375" style="110" customWidth="1"/>
    <col min="1053" max="1280" width="11.42578125" style="110"/>
    <col min="1281" max="1281" width="19.42578125" style="110" customWidth="1"/>
    <col min="1282" max="1282" width="8.42578125" style="110" customWidth="1"/>
    <col min="1283" max="1283" width="8.140625" style="110" customWidth="1"/>
    <col min="1284" max="1284" width="7.5703125" style="110" customWidth="1"/>
    <col min="1285" max="1285" width="1.7109375" style="110" customWidth="1"/>
    <col min="1286" max="1288" width="6.7109375" style="110" customWidth="1"/>
    <col min="1289" max="1289" width="1.7109375" style="110" customWidth="1"/>
    <col min="1290" max="1292" width="6.7109375" style="110" customWidth="1"/>
    <col min="1293" max="1293" width="1.7109375" style="110" customWidth="1"/>
    <col min="1294" max="1296" width="6.7109375" style="110" customWidth="1"/>
    <col min="1297" max="1297" width="1.7109375" style="110" customWidth="1"/>
    <col min="1298" max="1300" width="6.7109375" style="110" customWidth="1"/>
    <col min="1301" max="1301" width="1.7109375" style="110" customWidth="1"/>
    <col min="1302" max="1304" width="6.7109375" style="110" customWidth="1"/>
    <col min="1305" max="1305" width="1.7109375" style="110" customWidth="1"/>
    <col min="1306" max="1306" width="6.5703125" style="110" customWidth="1"/>
    <col min="1307" max="1308" width="6.7109375" style="110" customWidth="1"/>
    <col min="1309" max="1536" width="11.42578125" style="110"/>
    <col min="1537" max="1537" width="19.42578125" style="110" customWidth="1"/>
    <col min="1538" max="1538" width="8.42578125" style="110" customWidth="1"/>
    <col min="1539" max="1539" width="8.140625" style="110" customWidth="1"/>
    <col min="1540" max="1540" width="7.5703125" style="110" customWidth="1"/>
    <col min="1541" max="1541" width="1.7109375" style="110" customWidth="1"/>
    <col min="1542" max="1544" width="6.7109375" style="110" customWidth="1"/>
    <col min="1545" max="1545" width="1.7109375" style="110" customWidth="1"/>
    <col min="1546" max="1548" width="6.7109375" style="110" customWidth="1"/>
    <col min="1549" max="1549" width="1.7109375" style="110" customWidth="1"/>
    <col min="1550" max="1552" width="6.7109375" style="110" customWidth="1"/>
    <col min="1553" max="1553" width="1.7109375" style="110" customWidth="1"/>
    <col min="1554" max="1556" width="6.7109375" style="110" customWidth="1"/>
    <col min="1557" max="1557" width="1.7109375" style="110" customWidth="1"/>
    <col min="1558" max="1560" width="6.7109375" style="110" customWidth="1"/>
    <col min="1561" max="1561" width="1.7109375" style="110" customWidth="1"/>
    <col min="1562" max="1562" width="6.5703125" style="110" customWidth="1"/>
    <col min="1563" max="1564" width="6.7109375" style="110" customWidth="1"/>
    <col min="1565" max="1792" width="11.42578125" style="110"/>
    <col min="1793" max="1793" width="19.42578125" style="110" customWidth="1"/>
    <col min="1794" max="1794" width="8.42578125" style="110" customWidth="1"/>
    <col min="1795" max="1795" width="8.140625" style="110" customWidth="1"/>
    <col min="1796" max="1796" width="7.5703125" style="110" customWidth="1"/>
    <col min="1797" max="1797" width="1.7109375" style="110" customWidth="1"/>
    <col min="1798" max="1800" width="6.7109375" style="110" customWidth="1"/>
    <col min="1801" max="1801" width="1.7109375" style="110" customWidth="1"/>
    <col min="1802" max="1804" width="6.7109375" style="110" customWidth="1"/>
    <col min="1805" max="1805" width="1.7109375" style="110" customWidth="1"/>
    <col min="1806" max="1808" width="6.7109375" style="110" customWidth="1"/>
    <col min="1809" max="1809" width="1.7109375" style="110" customWidth="1"/>
    <col min="1810" max="1812" width="6.7109375" style="110" customWidth="1"/>
    <col min="1813" max="1813" width="1.7109375" style="110" customWidth="1"/>
    <col min="1814" max="1816" width="6.7109375" style="110" customWidth="1"/>
    <col min="1817" max="1817" width="1.7109375" style="110" customWidth="1"/>
    <col min="1818" max="1818" width="6.5703125" style="110" customWidth="1"/>
    <col min="1819" max="1820" width="6.7109375" style="110" customWidth="1"/>
    <col min="1821" max="2048" width="11.42578125" style="110"/>
    <col min="2049" max="2049" width="19.42578125" style="110" customWidth="1"/>
    <col min="2050" max="2050" width="8.42578125" style="110" customWidth="1"/>
    <col min="2051" max="2051" width="8.140625" style="110" customWidth="1"/>
    <col min="2052" max="2052" width="7.5703125" style="110" customWidth="1"/>
    <col min="2053" max="2053" width="1.7109375" style="110" customWidth="1"/>
    <col min="2054" max="2056" width="6.7109375" style="110" customWidth="1"/>
    <col min="2057" max="2057" width="1.7109375" style="110" customWidth="1"/>
    <col min="2058" max="2060" width="6.7109375" style="110" customWidth="1"/>
    <col min="2061" max="2061" width="1.7109375" style="110" customWidth="1"/>
    <col min="2062" max="2064" width="6.7109375" style="110" customWidth="1"/>
    <col min="2065" max="2065" width="1.7109375" style="110" customWidth="1"/>
    <col min="2066" max="2068" width="6.7109375" style="110" customWidth="1"/>
    <col min="2069" max="2069" width="1.7109375" style="110" customWidth="1"/>
    <col min="2070" max="2072" width="6.7109375" style="110" customWidth="1"/>
    <col min="2073" max="2073" width="1.7109375" style="110" customWidth="1"/>
    <col min="2074" max="2074" width="6.5703125" style="110" customWidth="1"/>
    <col min="2075" max="2076" width="6.7109375" style="110" customWidth="1"/>
    <col min="2077" max="2304" width="11.42578125" style="110"/>
    <col min="2305" max="2305" width="19.42578125" style="110" customWidth="1"/>
    <col min="2306" max="2306" width="8.42578125" style="110" customWidth="1"/>
    <col min="2307" max="2307" width="8.140625" style="110" customWidth="1"/>
    <col min="2308" max="2308" width="7.5703125" style="110" customWidth="1"/>
    <col min="2309" max="2309" width="1.7109375" style="110" customWidth="1"/>
    <col min="2310" max="2312" width="6.7109375" style="110" customWidth="1"/>
    <col min="2313" max="2313" width="1.7109375" style="110" customWidth="1"/>
    <col min="2314" max="2316" width="6.7109375" style="110" customWidth="1"/>
    <col min="2317" max="2317" width="1.7109375" style="110" customWidth="1"/>
    <col min="2318" max="2320" width="6.7109375" style="110" customWidth="1"/>
    <col min="2321" max="2321" width="1.7109375" style="110" customWidth="1"/>
    <col min="2322" max="2324" width="6.7109375" style="110" customWidth="1"/>
    <col min="2325" max="2325" width="1.7109375" style="110" customWidth="1"/>
    <col min="2326" max="2328" width="6.7109375" style="110" customWidth="1"/>
    <col min="2329" max="2329" width="1.7109375" style="110" customWidth="1"/>
    <col min="2330" max="2330" width="6.5703125" style="110" customWidth="1"/>
    <col min="2331" max="2332" width="6.7109375" style="110" customWidth="1"/>
    <col min="2333" max="2560" width="11.42578125" style="110"/>
    <col min="2561" max="2561" width="19.42578125" style="110" customWidth="1"/>
    <col min="2562" max="2562" width="8.42578125" style="110" customWidth="1"/>
    <col min="2563" max="2563" width="8.140625" style="110" customWidth="1"/>
    <col min="2564" max="2564" width="7.5703125" style="110" customWidth="1"/>
    <col min="2565" max="2565" width="1.7109375" style="110" customWidth="1"/>
    <col min="2566" max="2568" width="6.7109375" style="110" customWidth="1"/>
    <col min="2569" max="2569" width="1.7109375" style="110" customWidth="1"/>
    <col min="2570" max="2572" width="6.7109375" style="110" customWidth="1"/>
    <col min="2573" max="2573" width="1.7109375" style="110" customWidth="1"/>
    <col min="2574" max="2576" width="6.7109375" style="110" customWidth="1"/>
    <col min="2577" max="2577" width="1.7109375" style="110" customWidth="1"/>
    <col min="2578" max="2580" width="6.7109375" style="110" customWidth="1"/>
    <col min="2581" max="2581" width="1.7109375" style="110" customWidth="1"/>
    <col min="2582" max="2584" width="6.7109375" style="110" customWidth="1"/>
    <col min="2585" max="2585" width="1.7109375" style="110" customWidth="1"/>
    <col min="2586" max="2586" width="6.5703125" style="110" customWidth="1"/>
    <col min="2587" max="2588" width="6.7109375" style="110" customWidth="1"/>
    <col min="2589" max="2816" width="11.42578125" style="110"/>
    <col min="2817" max="2817" width="19.42578125" style="110" customWidth="1"/>
    <col min="2818" max="2818" width="8.42578125" style="110" customWidth="1"/>
    <col min="2819" max="2819" width="8.140625" style="110" customWidth="1"/>
    <col min="2820" max="2820" width="7.5703125" style="110" customWidth="1"/>
    <col min="2821" max="2821" width="1.7109375" style="110" customWidth="1"/>
    <col min="2822" max="2824" width="6.7109375" style="110" customWidth="1"/>
    <col min="2825" max="2825" width="1.7109375" style="110" customWidth="1"/>
    <col min="2826" max="2828" width="6.7109375" style="110" customWidth="1"/>
    <col min="2829" max="2829" width="1.7109375" style="110" customWidth="1"/>
    <col min="2830" max="2832" width="6.7109375" style="110" customWidth="1"/>
    <col min="2833" max="2833" width="1.7109375" style="110" customWidth="1"/>
    <col min="2834" max="2836" width="6.7109375" style="110" customWidth="1"/>
    <col min="2837" max="2837" width="1.7109375" style="110" customWidth="1"/>
    <col min="2838" max="2840" width="6.7109375" style="110" customWidth="1"/>
    <col min="2841" max="2841" width="1.7109375" style="110" customWidth="1"/>
    <col min="2842" max="2842" width="6.5703125" style="110" customWidth="1"/>
    <col min="2843" max="2844" width="6.7109375" style="110" customWidth="1"/>
    <col min="2845" max="3072" width="11.42578125" style="110"/>
    <col min="3073" max="3073" width="19.42578125" style="110" customWidth="1"/>
    <col min="3074" max="3074" width="8.42578125" style="110" customWidth="1"/>
    <col min="3075" max="3075" width="8.140625" style="110" customWidth="1"/>
    <col min="3076" max="3076" width="7.5703125" style="110" customWidth="1"/>
    <col min="3077" max="3077" width="1.7109375" style="110" customWidth="1"/>
    <col min="3078" max="3080" width="6.7109375" style="110" customWidth="1"/>
    <col min="3081" max="3081" width="1.7109375" style="110" customWidth="1"/>
    <col min="3082" max="3084" width="6.7109375" style="110" customWidth="1"/>
    <col min="3085" max="3085" width="1.7109375" style="110" customWidth="1"/>
    <col min="3086" max="3088" width="6.7109375" style="110" customWidth="1"/>
    <col min="3089" max="3089" width="1.7109375" style="110" customWidth="1"/>
    <col min="3090" max="3092" width="6.7109375" style="110" customWidth="1"/>
    <col min="3093" max="3093" width="1.7109375" style="110" customWidth="1"/>
    <col min="3094" max="3096" width="6.7109375" style="110" customWidth="1"/>
    <col min="3097" max="3097" width="1.7109375" style="110" customWidth="1"/>
    <col min="3098" max="3098" width="6.5703125" style="110" customWidth="1"/>
    <col min="3099" max="3100" width="6.7109375" style="110" customWidth="1"/>
    <col min="3101" max="3328" width="11.42578125" style="110"/>
    <col min="3329" max="3329" width="19.42578125" style="110" customWidth="1"/>
    <col min="3330" max="3330" width="8.42578125" style="110" customWidth="1"/>
    <col min="3331" max="3331" width="8.140625" style="110" customWidth="1"/>
    <col min="3332" max="3332" width="7.5703125" style="110" customWidth="1"/>
    <col min="3333" max="3333" width="1.7109375" style="110" customWidth="1"/>
    <col min="3334" max="3336" width="6.7109375" style="110" customWidth="1"/>
    <col min="3337" max="3337" width="1.7109375" style="110" customWidth="1"/>
    <col min="3338" max="3340" width="6.7109375" style="110" customWidth="1"/>
    <col min="3341" max="3341" width="1.7109375" style="110" customWidth="1"/>
    <col min="3342" max="3344" width="6.7109375" style="110" customWidth="1"/>
    <col min="3345" max="3345" width="1.7109375" style="110" customWidth="1"/>
    <col min="3346" max="3348" width="6.7109375" style="110" customWidth="1"/>
    <col min="3349" max="3349" width="1.7109375" style="110" customWidth="1"/>
    <col min="3350" max="3352" width="6.7109375" style="110" customWidth="1"/>
    <col min="3353" max="3353" width="1.7109375" style="110" customWidth="1"/>
    <col min="3354" max="3354" width="6.5703125" style="110" customWidth="1"/>
    <col min="3355" max="3356" width="6.7109375" style="110" customWidth="1"/>
    <col min="3357" max="3584" width="11.42578125" style="110"/>
    <col min="3585" max="3585" width="19.42578125" style="110" customWidth="1"/>
    <col min="3586" max="3586" width="8.42578125" style="110" customWidth="1"/>
    <col min="3587" max="3587" width="8.140625" style="110" customWidth="1"/>
    <col min="3588" max="3588" width="7.5703125" style="110" customWidth="1"/>
    <col min="3589" max="3589" width="1.7109375" style="110" customWidth="1"/>
    <col min="3590" max="3592" width="6.7109375" style="110" customWidth="1"/>
    <col min="3593" max="3593" width="1.7109375" style="110" customWidth="1"/>
    <col min="3594" max="3596" width="6.7109375" style="110" customWidth="1"/>
    <col min="3597" max="3597" width="1.7109375" style="110" customWidth="1"/>
    <col min="3598" max="3600" width="6.7109375" style="110" customWidth="1"/>
    <col min="3601" max="3601" width="1.7109375" style="110" customWidth="1"/>
    <col min="3602" max="3604" width="6.7109375" style="110" customWidth="1"/>
    <col min="3605" max="3605" width="1.7109375" style="110" customWidth="1"/>
    <col min="3606" max="3608" width="6.7109375" style="110" customWidth="1"/>
    <col min="3609" max="3609" width="1.7109375" style="110" customWidth="1"/>
    <col min="3610" max="3610" width="6.5703125" style="110" customWidth="1"/>
    <col min="3611" max="3612" width="6.7109375" style="110" customWidth="1"/>
    <col min="3613" max="3840" width="11.42578125" style="110"/>
    <col min="3841" max="3841" width="19.42578125" style="110" customWidth="1"/>
    <col min="3842" max="3842" width="8.42578125" style="110" customWidth="1"/>
    <col min="3843" max="3843" width="8.140625" style="110" customWidth="1"/>
    <col min="3844" max="3844" width="7.5703125" style="110" customWidth="1"/>
    <col min="3845" max="3845" width="1.7109375" style="110" customWidth="1"/>
    <col min="3846" max="3848" width="6.7109375" style="110" customWidth="1"/>
    <col min="3849" max="3849" width="1.7109375" style="110" customWidth="1"/>
    <col min="3850" max="3852" width="6.7109375" style="110" customWidth="1"/>
    <col min="3853" max="3853" width="1.7109375" style="110" customWidth="1"/>
    <col min="3854" max="3856" width="6.7109375" style="110" customWidth="1"/>
    <col min="3857" max="3857" width="1.7109375" style="110" customWidth="1"/>
    <col min="3858" max="3860" width="6.7109375" style="110" customWidth="1"/>
    <col min="3861" max="3861" width="1.7109375" style="110" customWidth="1"/>
    <col min="3862" max="3864" width="6.7109375" style="110" customWidth="1"/>
    <col min="3865" max="3865" width="1.7109375" style="110" customWidth="1"/>
    <col min="3866" max="3866" width="6.5703125" style="110" customWidth="1"/>
    <col min="3867" max="3868" width="6.7109375" style="110" customWidth="1"/>
    <col min="3869" max="4096" width="11.42578125" style="110"/>
    <col min="4097" max="4097" width="19.42578125" style="110" customWidth="1"/>
    <col min="4098" max="4098" width="8.42578125" style="110" customWidth="1"/>
    <col min="4099" max="4099" width="8.140625" style="110" customWidth="1"/>
    <col min="4100" max="4100" width="7.5703125" style="110" customWidth="1"/>
    <col min="4101" max="4101" width="1.7109375" style="110" customWidth="1"/>
    <col min="4102" max="4104" width="6.7109375" style="110" customWidth="1"/>
    <col min="4105" max="4105" width="1.7109375" style="110" customWidth="1"/>
    <col min="4106" max="4108" width="6.7109375" style="110" customWidth="1"/>
    <col min="4109" max="4109" width="1.7109375" style="110" customWidth="1"/>
    <col min="4110" max="4112" width="6.7109375" style="110" customWidth="1"/>
    <col min="4113" max="4113" width="1.7109375" style="110" customWidth="1"/>
    <col min="4114" max="4116" width="6.7109375" style="110" customWidth="1"/>
    <col min="4117" max="4117" width="1.7109375" style="110" customWidth="1"/>
    <col min="4118" max="4120" width="6.7109375" style="110" customWidth="1"/>
    <col min="4121" max="4121" width="1.7109375" style="110" customWidth="1"/>
    <col min="4122" max="4122" width="6.5703125" style="110" customWidth="1"/>
    <col min="4123" max="4124" width="6.7109375" style="110" customWidth="1"/>
    <col min="4125" max="4352" width="11.42578125" style="110"/>
    <col min="4353" max="4353" width="19.42578125" style="110" customWidth="1"/>
    <col min="4354" max="4354" width="8.42578125" style="110" customWidth="1"/>
    <col min="4355" max="4355" width="8.140625" style="110" customWidth="1"/>
    <col min="4356" max="4356" width="7.5703125" style="110" customWidth="1"/>
    <col min="4357" max="4357" width="1.7109375" style="110" customWidth="1"/>
    <col min="4358" max="4360" width="6.7109375" style="110" customWidth="1"/>
    <col min="4361" max="4361" width="1.7109375" style="110" customWidth="1"/>
    <col min="4362" max="4364" width="6.7109375" style="110" customWidth="1"/>
    <col min="4365" max="4365" width="1.7109375" style="110" customWidth="1"/>
    <col min="4366" max="4368" width="6.7109375" style="110" customWidth="1"/>
    <col min="4369" max="4369" width="1.7109375" style="110" customWidth="1"/>
    <col min="4370" max="4372" width="6.7109375" style="110" customWidth="1"/>
    <col min="4373" max="4373" width="1.7109375" style="110" customWidth="1"/>
    <col min="4374" max="4376" width="6.7109375" style="110" customWidth="1"/>
    <col min="4377" max="4377" width="1.7109375" style="110" customWidth="1"/>
    <col min="4378" max="4378" width="6.5703125" style="110" customWidth="1"/>
    <col min="4379" max="4380" width="6.7109375" style="110" customWidth="1"/>
    <col min="4381" max="4608" width="11.42578125" style="110"/>
    <col min="4609" max="4609" width="19.42578125" style="110" customWidth="1"/>
    <col min="4610" max="4610" width="8.42578125" style="110" customWidth="1"/>
    <col min="4611" max="4611" width="8.140625" style="110" customWidth="1"/>
    <col min="4612" max="4612" width="7.5703125" style="110" customWidth="1"/>
    <col min="4613" max="4613" width="1.7109375" style="110" customWidth="1"/>
    <col min="4614" max="4616" width="6.7109375" style="110" customWidth="1"/>
    <col min="4617" max="4617" width="1.7109375" style="110" customWidth="1"/>
    <col min="4618" max="4620" width="6.7109375" style="110" customWidth="1"/>
    <col min="4621" max="4621" width="1.7109375" style="110" customWidth="1"/>
    <col min="4622" max="4624" width="6.7109375" style="110" customWidth="1"/>
    <col min="4625" max="4625" width="1.7109375" style="110" customWidth="1"/>
    <col min="4626" max="4628" width="6.7109375" style="110" customWidth="1"/>
    <col min="4629" max="4629" width="1.7109375" style="110" customWidth="1"/>
    <col min="4630" max="4632" width="6.7109375" style="110" customWidth="1"/>
    <col min="4633" max="4633" width="1.7109375" style="110" customWidth="1"/>
    <col min="4634" max="4634" width="6.5703125" style="110" customWidth="1"/>
    <col min="4635" max="4636" width="6.7109375" style="110" customWidth="1"/>
    <col min="4637" max="4864" width="11.42578125" style="110"/>
    <col min="4865" max="4865" width="19.42578125" style="110" customWidth="1"/>
    <col min="4866" max="4866" width="8.42578125" style="110" customWidth="1"/>
    <col min="4867" max="4867" width="8.140625" style="110" customWidth="1"/>
    <col min="4868" max="4868" width="7.5703125" style="110" customWidth="1"/>
    <col min="4869" max="4869" width="1.7109375" style="110" customWidth="1"/>
    <col min="4870" max="4872" width="6.7109375" style="110" customWidth="1"/>
    <col min="4873" max="4873" width="1.7109375" style="110" customWidth="1"/>
    <col min="4874" max="4876" width="6.7109375" style="110" customWidth="1"/>
    <col min="4877" max="4877" width="1.7109375" style="110" customWidth="1"/>
    <col min="4878" max="4880" width="6.7109375" style="110" customWidth="1"/>
    <col min="4881" max="4881" width="1.7109375" style="110" customWidth="1"/>
    <col min="4882" max="4884" width="6.7109375" style="110" customWidth="1"/>
    <col min="4885" max="4885" width="1.7109375" style="110" customWidth="1"/>
    <col min="4886" max="4888" width="6.7109375" style="110" customWidth="1"/>
    <col min="4889" max="4889" width="1.7109375" style="110" customWidth="1"/>
    <col min="4890" max="4890" width="6.5703125" style="110" customWidth="1"/>
    <col min="4891" max="4892" width="6.7109375" style="110" customWidth="1"/>
    <col min="4893" max="5120" width="11.42578125" style="110"/>
    <col min="5121" max="5121" width="19.42578125" style="110" customWidth="1"/>
    <col min="5122" max="5122" width="8.42578125" style="110" customWidth="1"/>
    <col min="5123" max="5123" width="8.140625" style="110" customWidth="1"/>
    <col min="5124" max="5124" width="7.5703125" style="110" customWidth="1"/>
    <col min="5125" max="5125" width="1.7109375" style="110" customWidth="1"/>
    <col min="5126" max="5128" width="6.7109375" style="110" customWidth="1"/>
    <col min="5129" max="5129" width="1.7109375" style="110" customWidth="1"/>
    <col min="5130" max="5132" width="6.7109375" style="110" customWidth="1"/>
    <col min="5133" max="5133" width="1.7109375" style="110" customWidth="1"/>
    <col min="5134" max="5136" width="6.7109375" style="110" customWidth="1"/>
    <col min="5137" max="5137" width="1.7109375" style="110" customWidth="1"/>
    <col min="5138" max="5140" width="6.7109375" style="110" customWidth="1"/>
    <col min="5141" max="5141" width="1.7109375" style="110" customWidth="1"/>
    <col min="5142" max="5144" width="6.7109375" style="110" customWidth="1"/>
    <col min="5145" max="5145" width="1.7109375" style="110" customWidth="1"/>
    <col min="5146" max="5146" width="6.5703125" style="110" customWidth="1"/>
    <col min="5147" max="5148" width="6.7109375" style="110" customWidth="1"/>
    <col min="5149" max="5376" width="11.42578125" style="110"/>
    <col min="5377" max="5377" width="19.42578125" style="110" customWidth="1"/>
    <col min="5378" max="5378" width="8.42578125" style="110" customWidth="1"/>
    <col min="5379" max="5379" width="8.140625" style="110" customWidth="1"/>
    <col min="5380" max="5380" width="7.5703125" style="110" customWidth="1"/>
    <col min="5381" max="5381" width="1.7109375" style="110" customWidth="1"/>
    <col min="5382" max="5384" width="6.7109375" style="110" customWidth="1"/>
    <col min="5385" max="5385" width="1.7109375" style="110" customWidth="1"/>
    <col min="5386" max="5388" width="6.7109375" style="110" customWidth="1"/>
    <col min="5389" max="5389" width="1.7109375" style="110" customWidth="1"/>
    <col min="5390" max="5392" width="6.7109375" style="110" customWidth="1"/>
    <col min="5393" max="5393" width="1.7109375" style="110" customWidth="1"/>
    <col min="5394" max="5396" width="6.7109375" style="110" customWidth="1"/>
    <col min="5397" max="5397" width="1.7109375" style="110" customWidth="1"/>
    <col min="5398" max="5400" width="6.7109375" style="110" customWidth="1"/>
    <col min="5401" max="5401" width="1.7109375" style="110" customWidth="1"/>
    <col min="5402" max="5402" width="6.5703125" style="110" customWidth="1"/>
    <col min="5403" max="5404" width="6.7109375" style="110" customWidth="1"/>
    <col min="5405" max="5632" width="11.42578125" style="110"/>
    <col min="5633" max="5633" width="19.42578125" style="110" customWidth="1"/>
    <col min="5634" max="5634" width="8.42578125" style="110" customWidth="1"/>
    <col min="5635" max="5635" width="8.140625" style="110" customWidth="1"/>
    <col min="5636" max="5636" width="7.5703125" style="110" customWidth="1"/>
    <col min="5637" max="5637" width="1.7109375" style="110" customWidth="1"/>
    <col min="5638" max="5640" width="6.7109375" style="110" customWidth="1"/>
    <col min="5641" max="5641" width="1.7109375" style="110" customWidth="1"/>
    <col min="5642" max="5644" width="6.7109375" style="110" customWidth="1"/>
    <col min="5645" max="5645" width="1.7109375" style="110" customWidth="1"/>
    <col min="5646" max="5648" width="6.7109375" style="110" customWidth="1"/>
    <col min="5649" max="5649" width="1.7109375" style="110" customWidth="1"/>
    <col min="5650" max="5652" width="6.7109375" style="110" customWidth="1"/>
    <col min="5653" max="5653" width="1.7109375" style="110" customWidth="1"/>
    <col min="5654" max="5656" width="6.7109375" style="110" customWidth="1"/>
    <col min="5657" max="5657" width="1.7109375" style="110" customWidth="1"/>
    <col min="5658" max="5658" width="6.5703125" style="110" customWidth="1"/>
    <col min="5659" max="5660" width="6.7109375" style="110" customWidth="1"/>
    <col min="5661" max="5888" width="11.42578125" style="110"/>
    <col min="5889" max="5889" width="19.42578125" style="110" customWidth="1"/>
    <col min="5890" max="5890" width="8.42578125" style="110" customWidth="1"/>
    <col min="5891" max="5891" width="8.140625" style="110" customWidth="1"/>
    <col min="5892" max="5892" width="7.5703125" style="110" customWidth="1"/>
    <col min="5893" max="5893" width="1.7109375" style="110" customWidth="1"/>
    <col min="5894" max="5896" width="6.7109375" style="110" customWidth="1"/>
    <col min="5897" max="5897" width="1.7109375" style="110" customWidth="1"/>
    <col min="5898" max="5900" width="6.7109375" style="110" customWidth="1"/>
    <col min="5901" max="5901" width="1.7109375" style="110" customWidth="1"/>
    <col min="5902" max="5904" width="6.7109375" style="110" customWidth="1"/>
    <col min="5905" max="5905" width="1.7109375" style="110" customWidth="1"/>
    <col min="5906" max="5908" width="6.7109375" style="110" customWidth="1"/>
    <col min="5909" max="5909" width="1.7109375" style="110" customWidth="1"/>
    <col min="5910" max="5912" width="6.7109375" style="110" customWidth="1"/>
    <col min="5913" max="5913" width="1.7109375" style="110" customWidth="1"/>
    <col min="5914" max="5914" width="6.5703125" style="110" customWidth="1"/>
    <col min="5915" max="5916" width="6.7109375" style="110" customWidth="1"/>
    <col min="5917" max="6144" width="11.42578125" style="110"/>
    <col min="6145" max="6145" width="19.42578125" style="110" customWidth="1"/>
    <col min="6146" max="6146" width="8.42578125" style="110" customWidth="1"/>
    <col min="6147" max="6147" width="8.140625" style="110" customWidth="1"/>
    <col min="6148" max="6148" width="7.5703125" style="110" customWidth="1"/>
    <col min="6149" max="6149" width="1.7109375" style="110" customWidth="1"/>
    <col min="6150" max="6152" width="6.7109375" style="110" customWidth="1"/>
    <col min="6153" max="6153" width="1.7109375" style="110" customWidth="1"/>
    <col min="6154" max="6156" width="6.7109375" style="110" customWidth="1"/>
    <col min="6157" max="6157" width="1.7109375" style="110" customWidth="1"/>
    <col min="6158" max="6160" width="6.7109375" style="110" customWidth="1"/>
    <col min="6161" max="6161" width="1.7109375" style="110" customWidth="1"/>
    <col min="6162" max="6164" width="6.7109375" style="110" customWidth="1"/>
    <col min="6165" max="6165" width="1.7109375" style="110" customWidth="1"/>
    <col min="6166" max="6168" width="6.7109375" style="110" customWidth="1"/>
    <col min="6169" max="6169" width="1.7109375" style="110" customWidth="1"/>
    <col min="6170" max="6170" width="6.5703125" style="110" customWidth="1"/>
    <col min="6171" max="6172" width="6.7109375" style="110" customWidth="1"/>
    <col min="6173" max="6400" width="11.42578125" style="110"/>
    <col min="6401" max="6401" width="19.42578125" style="110" customWidth="1"/>
    <col min="6402" max="6402" width="8.42578125" style="110" customWidth="1"/>
    <col min="6403" max="6403" width="8.140625" style="110" customWidth="1"/>
    <col min="6404" max="6404" width="7.5703125" style="110" customWidth="1"/>
    <col min="6405" max="6405" width="1.7109375" style="110" customWidth="1"/>
    <col min="6406" max="6408" width="6.7109375" style="110" customWidth="1"/>
    <col min="6409" max="6409" width="1.7109375" style="110" customWidth="1"/>
    <col min="6410" max="6412" width="6.7109375" style="110" customWidth="1"/>
    <col min="6413" max="6413" width="1.7109375" style="110" customWidth="1"/>
    <col min="6414" max="6416" width="6.7109375" style="110" customWidth="1"/>
    <col min="6417" max="6417" width="1.7109375" style="110" customWidth="1"/>
    <col min="6418" max="6420" width="6.7109375" style="110" customWidth="1"/>
    <col min="6421" max="6421" width="1.7109375" style="110" customWidth="1"/>
    <col min="6422" max="6424" width="6.7109375" style="110" customWidth="1"/>
    <col min="6425" max="6425" width="1.7109375" style="110" customWidth="1"/>
    <col min="6426" max="6426" width="6.5703125" style="110" customWidth="1"/>
    <col min="6427" max="6428" width="6.7109375" style="110" customWidth="1"/>
    <col min="6429" max="6656" width="11.42578125" style="110"/>
    <col min="6657" max="6657" width="19.42578125" style="110" customWidth="1"/>
    <col min="6658" max="6658" width="8.42578125" style="110" customWidth="1"/>
    <col min="6659" max="6659" width="8.140625" style="110" customWidth="1"/>
    <col min="6660" max="6660" width="7.5703125" style="110" customWidth="1"/>
    <col min="6661" max="6661" width="1.7109375" style="110" customWidth="1"/>
    <col min="6662" max="6664" width="6.7109375" style="110" customWidth="1"/>
    <col min="6665" max="6665" width="1.7109375" style="110" customWidth="1"/>
    <col min="6666" max="6668" width="6.7109375" style="110" customWidth="1"/>
    <col min="6669" max="6669" width="1.7109375" style="110" customWidth="1"/>
    <col min="6670" max="6672" width="6.7109375" style="110" customWidth="1"/>
    <col min="6673" max="6673" width="1.7109375" style="110" customWidth="1"/>
    <col min="6674" max="6676" width="6.7109375" style="110" customWidth="1"/>
    <col min="6677" max="6677" width="1.7109375" style="110" customWidth="1"/>
    <col min="6678" max="6680" width="6.7109375" style="110" customWidth="1"/>
    <col min="6681" max="6681" width="1.7109375" style="110" customWidth="1"/>
    <col min="6682" max="6682" width="6.5703125" style="110" customWidth="1"/>
    <col min="6683" max="6684" width="6.7109375" style="110" customWidth="1"/>
    <col min="6685" max="6912" width="11.42578125" style="110"/>
    <col min="6913" max="6913" width="19.42578125" style="110" customWidth="1"/>
    <col min="6914" max="6914" width="8.42578125" style="110" customWidth="1"/>
    <col min="6915" max="6915" width="8.140625" style="110" customWidth="1"/>
    <col min="6916" max="6916" width="7.5703125" style="110" customWidth="1"/>
    <col min="6917" max="6917" width="1.7109375" style="110" customWidth="1"/>
    <col min="6918" max="6920" width="6.7109375" style="110" customWidth="1"/>
    <col min="6921" max="6921" width="1.7109375" style="110" customWidth="1"/>
    <col min="6922" max="6924" width="6.7109375" style="110" customWidth="1"/>
    <col min="6925" max="6925" width="1.7109375" style="110" customWidth="1"/>
    <col min="6926" max="6928" width="6.7109375" style="110" customWidth="1"/>
    <col min="6929" max="6929" width="1.7109375" style="110" customWidth="1"/>
    <col min="6930" max="6932" width="6.7109375" style="110" customWidth="1"/>
    <col min="6933" max="6933" width="1.7109375" style="110" customWidth="1"/>
    <col min="6934" max="6936" width="6.7109375" style="110" customWidth="1"/>
    <col min="6937" max="6937" width="1.7109375" style="110" customWidth="1"/>
    <col min="6938" max="6938" width="6.5703125" style="110" customWidth="1"/>
    <col min="6939" max="6940" width="6.7109375" style="110" customWidth="1"/>
    <col min="6941" max="7168" width="11.42578125" style="110"/>
    <col min="7169" max="7169" width="19.42578125" style="110" customWidth="1"/>
    <col min="7170" max="7170" width="8.42578125" style="110" customWidth="1"/>
    <col min="7171" max="7171" width="8.140625" style="110" customWidth="1"/>
    <col min="7172" max="7172" width="7.5703125" style="110" customWidth="1"/>
    <col min="7173" max="7173" width="1.7109375" style="110" customWidth="1"/>
    <col min="7174" max="7176" width="6.7109375" style="110" customWidth="1"/>
    <col min="7177" max="7177" width="1.7109375" style="110" customWidth="1"/>
    <col min="7178" max="7180" width="6.7109375" style="110" customWidth="1"/>
    <col min="7181" max="7181" width="1.7109375" style="110" customWidth="1"/>
    <col min="7182" max="7184" width="6.7109375" style="110" customWidth="1"/>
    <col min="7185" max="7185" width="1.7109375" style="110" customWidth="1"/>
    <col min="7186" max="7188" width="6.7109375" style="110" customWidth="1"/>
    <col min="7189" max="7189" width="1.7109375" style="110" customWidth="1"/>
    <col min="7190" max="7192" width="6.7109375" style="110" customWidth="1"/>
    <col min="7193" max="7193" width="1.7109375" style="110" customWidth="1"/>
    <col min="7194" max="7194" width="6.5703125" style="110" customWidth="1"/>
    <col min="7195" max="7196" width="6.7109375" style="110" customWidth="1"/>
    <col min="7197" max="7424" width="11.42578125" style="110"/>
    <col min="7425" max="7425" width="19.42578125" style="110" customWidth="1"/>
    <col min="7426" max="7426" width="8.42578125" style="110" customWidth="1"/>
    <col min="7427" max="7427" width="8.140625" style="110" customWidth="1"/>
    <col min="7428" max="7428" width="7.5703125" style="110" customWidth="1"/>
    <col min="7429" max="7429" width="1.7109375" style="110" customWidth="1"/>
    <col min="7430" max="7432" width="6.7109375" style="110" customWidth="1"/>
    <col min="7433" max="7433" width="1.7109375" style="110" customWidth="1"/>
    <col min="7434" max="7436" width="6.7109375" style="110" customWidth="1"/>
    <col min="7437" max="7437" width="1.7109375" style="110" customWidth="1"/>
    <col min="7438" max="7440" width="6.7109375" style="110" customWidth="1"/>
    <col min="7441" max="7441" width="1.7109375" style="110" customWidth="1"/>
    <col min="7442" max="7444" width="6.7109375" style="110" customWidth="1"/>
    <col min="7445" max="7445" width="1.7109375" style="110" customWidth="1"/>
    <col min="7446" max="7448" width="6.7109375" style="110" customWidth="1"/>
    <col min="7449" max="7449" width="1.7109375" style="110" customWidth="1"/>
    <col min="7450" max="7450" width="6.5703125" style="110" customWidth="1"/>
    <col min="7451" max="7452" width="6.7109375" style="110" customWidth="1"/>
    <col min="7453" max="7680" width="11.42578125" style="110"/>
    <col min="7681" max="7681" width="19.42578125" style="110" customWidth="1"/>
    <col min="7682" max="7682" width="8.42578125" style="110" customWidth="1"/>
    <col min="7683" max="7683" width="8.140625" style="110" customWidth="1"/>
    <col min="7684" max="7684" width="7.5703125" style="110" customWidth="1"/>
    <col min="7685" max="7685" width="1.7109375" style="110" customWidth="1"/>
    <col min="7686" max="7688" width="6.7109375" style="110" customWidth="1"/>
    <col min="7689" max="7689" width="1.7109375" style="110" customWidth="1"/>
    <col min="7690" max="7692" width="6.7109375" style="110" customWidth="1"/>
    <col min="7693" max="7693" width="1.7109375" style="110" customWidth="1"/>
    <col min="7694" max="7696" width="6.7109375" style="110" customWidth="1"/>
    <col min="7697" max="7697" width="1.7109375" style="110" customWidth="1"/>
    <col min="7698" max="7700" width="6.7109375" style="110" customWidth="1"/>
    <col min="7701" max="7701" width="1.7109375" style="110" customWidth="1"/>
    <col min="7702" max="7704" width="6.7109375" style="110" customWidth="1"/>
    <col min="7705" max="7705" width="1.7109375" style="110" customWidth="1"/>
    <col min="7706" max="7706" width="6.5703125" style="110" customWidth="1"/>
    <col min="7707" max="7708" width="6.7109375" style="110" customWidth="1"/>
    <col min="7709" max="7936" width="11.42578125" style="110"/>
    <col min="7937" max="7937" width="19.42578125" style="110" customWidth="1"/>
    <col min="7938" max="7938" width="8.42578125" style="110" customWidth="1"/>
    <col min="7939" max="7939" width="8.140625" style="110" customWidth="1"/>
    <col min="7940" max="7940" width="7.5703125" style="110" customWidth="1"/>
    <col min="7941" max="7941" width="1.7109375" style="110" customWidth="1"/>
    <col min="7942" max="7944" width="6.7109375" style="110" customWidth="1"/>
    <col min="7945" max="7945" width="1.7109375" style="110" customWidth="1"/>
    <col min="7946" max="7948" width="6.7109375" style="110" customWidth="1"/>
    <col min="7949" max="7949" width="1.7109375" style="110" customWidth="1"/>
    <col min="7950" max="7952" width="6.7109375" style="110" customWidth="1"/>
    <col min="7953" max="7953" width="1.7109375" style="110" customWidth="1"/>
    <col min="7954" max="7956" width="6.7109375" style="110" customWidth="1"/>
    <col min="7957" max="7957" width="1.7109375" style="110" customWidth="1"/>
    <col min="7958" max="7960" width="6.7109375" style="110" customWidth="1"/>
    <col min="7961" max="7961" width="1.7109375" style="110" customWidth="1"/>
    <col min="7962" max="7962" width="6.5703125" style="110" customWidth="1"/>
    <col min="7963" max="7964" width="6.7109375" style="110" customWidth="1"/>
    <col min="7965" max="8192" width="11.42578125" style="110"/>
    <col min="8193" max="8193" width="19.42578125" style="110" customWidth="1"/>
    <col min="8194" max="8194" width="8.42578125" style="110" customWidth="1"/>
    <col min="8195" max="8195" width="8.140625" style="110" customWidth="1"/>
    <col min="8196" max="8196" width="7.5703125" style="110" customWidth="1"/>
    <col min="8197" max="8197" width="1.7109375" style="110" customWidth="1"/>
    <col min="8198" max="8200" width="6.7109375" style="110" customWidth="1"/>
    <col min="8201" max="8201" width="1.7109375" style="110" customWidth="1"/>
    <col min="8202" max="8204" width="6.7109375" style="110" customWidth="1"/>
    <col min="8205" max="8205" width="1.7109375" style="110" customWidth="1"/>
    <col min="8206" max="8208" width="6.7109375" style="110" customWidth="1"/>
    <col min="8209" max="8209" width="1.7109375" style="110" customWidth="1"/>
    <col min="8210" max="8212" width="6.7109375" style="110" customWidth="1"/>
    <col min="8213" max="8213" width="1.7109375" style="110" customWidth="1"/>
    <col min="8214" max="8216" width="6.7109375" style="110" customWidth="1"/>
    <col min="8217" max="8217" width="1.7109375" style="110" customWidth="1"/>
    <col min="8218" max="8218" width="6.5703125" style="110" customWidth="1"/>
    <col min="8219" max="8220" width="6.7109375" style="110" customWidth="1"/>
    <col min="8221" max="8448" width="11.42578125" style="110"/>
    <col min="8449" max="8449" width="19.42578125" style="110" customWidth="1"/>
    <col min="8450" max="8450" width="8.42578125" style="110" customWidth="1"/>
    <col min="8451" max="8451" width="8.140625" style="110" customWidth="1"/>
    <col min="8452" max="8452" width="7.5703125" style="110" customWidth="1"/>
    <col min="8453" max="8453" width="1.7109375" style="110" customWidth="1"/>
    <col min="8454" max="8456" width="6.7109375" style="110" customWidth="1"/>
    <col min="8457" max="8457" width="1.7109375" style="110" customWidth="1"/>
    <col min="8458" max="8460" width="6.7109375" style="110" customWidth="1"/>
    <col min="8461" max="8461" width="1.7109375" style="110" customWidth="1"/>
    <col min="8462" max="8464" width="6.7109375" style="110" customWidth="1"/>
    <col min="8465" max="8465" width="1.7109375" style="110" customWidth="1"/>
    <col min="8466" max="8468" width="6.7109375" style="110" customWidth="1"/>
    <col min="8469" max="8469" width="1.7109375" style="110" customWidth="1"/>
    <col min="8470" max="8472" width="6.7109375" style="110" customWidth="1"/>
    <col min="8473" max="8473" width="1.7109375" style="110" customWidth="1"/>
    <col min="8474" max="8474" width="6.5703125" style="110" customWidth="1"/>
    <col min="8475" max="8476" width="6.7109375" style="110" customWidth="1"/>
    <col min="8477" max="8704" width="11.42578125" style="110"/>
    <col min="8705" max="8705" width="19.42578125" style="110" customWidth="1"/>
    <col min="8706" max="8706" width="8.42578125" style="110" customWidth="1"/>
    <col min="8707" max="8707" width="8.140625" style="110" customWidth="1"/>
    <col min="8708" max="8708" width="7.5703125" style="110" customWidth="1"/>
    <col min="8709" max="8709" width="1.7109375" style="110" customWidth="1"/>
    <col min="8710" max="8712" width="6.7109375" style="110" customWidth="1"/>
    <col min="8713" max="8713" width="1.7109375" style="110" customWidth="1"/>
    <col min="8714" max="8716" width="6.7109375" style="110" customWidth="1"/>
    <col min="8717" max="8717" width="1.7109375" style="110" customWidth="1"/>
    <col min="8718" max="8720" width="6.7109375" style="110" customWidth="1"/>
    <col min="8721" max="8721" width="1.7109375" style="110" customWidth="1"/>
    <col min="8722" max="8724" width="6.7109375" style="110" customWidth="1"/>
    <col min="8725" max="8725" width="1.7109375" style="110" customWidth="1"/>
    <col min="8726" max="8728" width="6.7109375" style="110" customWidth="1"/>
    <col min="8729" max="8729" width="1.7109375" style="110" customWidth="1"/>
    <col min="8730" max="8730" width="6.5703125" style="110" customWidth="1"/>
    <col min="8731" max="8732" width="6.7109375" style="110" customWidth="1"/>
    <col min="8733" max="8960" width="11.42578125" style="110"/>
    <col min="8961" max="8961" width="19.42578125" style="110" customWidth="1"/>
    <col min="8962" max="8962" width="8.42578125" style="110" customWidth="1"/>
    <col min="8963" max="8963" width="8.140625" style="110" customWidth="1"/>
    <col min="8964" max="8964" width="7.5703125" style="110" customWidth="1"/>
    <col min="8965" max="8965" width="1.7109375" style="110" customWidth="1"/>
    <col min="8966" max="8968" width="6.7109375" style="110" customWidth="1"/>
    <col min="8969" max="8969" width="1.7109375" style="110" customWidth="1"/>
    <col min="8970" max="8972" width="6.7109375" style="110" customWidth="1"/>
    <col min="8973" max="8973" width="1.7109375" style="110" customWidth="1"/>
    <col min="8974" max="8976" width="6.7109375" style="110" customWidth="1"/>
    <col min="8977" max="8977" width="1.7109375" style="110" customWidth="1"/>
    <col min="8978" max="8980" width="6.7109375" style="110" customWidth="1"/>
    <col min="8981" max="8981" width="1.7109375" style="110" customWidth="1"/>
    <col min="8982" max="8984" width="6.7109375" style="110" customWidth="1"/>
    <col min="8985" max="8985" width="1.7109375" style="110" customWidth="1"/>
    <col min="8986" max="8986" width="6.5703125" style="110" customWidth="1"/>
    <col min="8987" max="8988" width="6.7109375" style="110" customWidth="1"/>
    <col min="8989" max="9216" width="11.42578125" style="110"/>
    <col min="9217" max="9217" width="19.42578125" style="110" customWidth="1"/>
    <col min="9218" max="9218" width="8.42578125" style="110" customWidth="1"/>
    <col min="9219" max="9219" width="8.140625" style="110" customWidth="1"/>
    <col min="9220" max="9220" width="7.5703125" style="110" customWidth="1"/>
    <col min="9221" max="9221" width="1.7109375" style="110" customWidth="1"/>
    <col min="9222" max="9224" width="6.7109375" style="110" customWidth="1"/>
    <col min="9225" max="9225" width="1.7109375" style="110" customWidth="1"/>
    <col min="9226" max="9228" width="6.7109375" style="110" customWidth="1"/>
    <col min="9229" max="9229" width="1.7109375" style="110" customWidth="1"/>
    <col min="9230" max="9232" width="6.7109375" style="110" customWidth="1"/>
    <col min="9233" max="9233" width="1.7109375" style="110" customWidth="1"/>
    <col min="9234" max="9236" width="6.7109375" style="110" customWidth="1"/>
    <col min="9237" max="9237" width="1.7109375" style="110" customWidth="1"/>
    <col min="9238" max="9240" width="6.7109375" style="110" customWidth="1"/>
    <col min="9241" max="9241" width="1.7109375" style="110" customWidth="1"/>
    <col min="9242" max="9242" width="6.5703125" style="110" customWidth="1"/>
    <col min="9243" max="9244" width="6.7109375" style="110" customWidth="1"/>
    <col min="9245" max="9472" width="11.42578125" style="110"/>
    <col min="9473" max="9473" width="19.42578125" style="110" customWidth="1"/>
    <col min="9474" max="9474" width="8.42578125" style="110" customWidth="1"/>
    <col min="9475" max="9475" width="8.140625" style="110" customWidth="1"/>
    <col min="9476" max="9476" width="7.5703125" style="110" customWidth="1"/>
    <col min="9477" max="9477" width="1.7109375" style="110" customWidth="1"/>
    <col min="9478" max="9480" width="6.7109375" style="110" customWidth="1"/>
    <col min="9481" max="9481" width="1.7109375" style="110" customWidth="1"/>
    <col min="9482" max="9484" width="6.7109375" style="110" customWidth="1"/>
    <col min="9485" max="9485" width="1.7109375" style="110" customWidth="1"/>
    <col min="9486" max="9488" width="6.7109375" style="110" customWidth="1"/>
    <col min="9489" max="9489" width="1.7109375" style="110" customWidth="1"/>
    <col min="9490" max="9492" width="6.7109375" style="110" customWidth="1"/>
    <col min="9493" max="9493" width="1.7109375" style="110" customWidth="1"/>
    <col min="9494" max="9496" width="6.7109375" style="110" customWidth="1"/>
    <col min="9497" max="9497" width="1.7109375" style="110" customWidth="1"/>
    <col min="9498" max="9498" width="6.5703125" style="110" customWidth="1"/>
    <col min="9499" max="9500" width="6.7109375" style="110" customWidth="1"/>
    <col min="9501" max="9728" width="11.42578125" style="110"/>
    <col min="9729" max="9729" width="19.42578125" style="110" customWidth="1"/>
    <col min="9730" max="9730" width="8.42578125" style="110" customWidth="1"/>
    <col min="9731" max="9731" width="8.140625" style="110" customWidth="1"/>
    <col min="9732" max="9732" width="7.5703125" style="110" customWidth="1"/>
    <col min="9733" max="9733" width="1.7109375" style="110" customWidth="1"/>
    <col min="9734" max="9736" width="6.7109375" style="110" customWidth="1"/>
    <col min="9737" max="9737" width="1.7109375" style="110" customWidth="1"/>
    <col min="9738" max="9740" width="6.7109375" style="110" customWidth="1"/>
    <col min="9741" max="9741" width="1.7109375" style="110" customWidth="1"/>
    <col min="9742" max="9744" width="6.7109375" style="110" customWidth="1"/>
    <col min="9745" max="9745" width="1.7109375" style="110" customWidth="1"/>
    <col min="9746" max="9748" width="6.7109375" style="110" customWidth="1"/>
    <col min="9749" max="9749" width="1.7109375" style="110" customWidth="1"/>
    <col min="9750" max="9752" width="6.7109375" style="110" customWidth="1"/>
    <col min="9753" max="9753" width="1.7109375" style="110" customWidth="1"/>
    <col min="9754" max="9754" width="6.5703125" style="110" customWidth="1"/>
    <col min="9755" max="9756" width="6.7109375" style="110" customWidth="1"/>
    <col min="9757" max="9984" width="11.42578125" style="110"/>
    <col min="9985" max="9985" width="19.42578125" style="110" customWidth="1"/>
    <col min="9986" max="9986" width="8.42578125" style="110" customWidth="1"/>
    <col min="9987" max="9987" width="8.140625" style="110" customWidth="1"/>
    <col min="9988" max="9988" width="7.5703125" style="110" customWidth="1"/>
    <col min="9989" max="9989" width="1.7109375" style="110" customWidth="1"/>
    <col min="9990" max="9992" width="6.7109375" style="110" customWidth="1"/>
    <col min="9993" max="9993" width="1.7109375" style="110" customWidth="1"/>
    <col min="9994" max="9996" width="6.7109375" style="110" customWidth="1"/>
    <col min="9997" max="9997" width="1.7109375" style="110" customWidth="1"/>
    <col min="9998" max="10000" width="6.7109375" style="110" customWidth="1"/>
    <col min="10001" max="10001" width="1.7109375" style="110" customWidth="1"/>
    <col min="10002" max="10004" width="6.7109375" style="110" customWidth="1"/>
    <col min="10005" max="10005" width="1.7109375" style="110" customWidth="1"/>
    <col min="10006" max="10008" width="6.7109375" style="110" customWidth="1"/>
    <col min="10009" max="10009" width="1.7109375" style="110" customWidth="1"/>
    <col min="10010" max="10010" width="6.5703125" style="110" customWidth="1"/>
    <col min="10011" max="10012" width="6.7109375" style="110" customWidth="1"/>
    <col min="10013" max="10240" width="11.42578125" style="110"/>
    <col min="10241" max="10241" width="19.42578125" style="110" customWidth="1"/>
    <col min="10242" max="10242" width="8.42578125" style="110" customWidth="1"/>
    <col min="10243" max="10243" width="8.140625" style="110" customWidth="1"/>
    <col min="10244" max="10244" width="7.5703125" style="110" customWidth="1"/>
    <col min="10245" max="10245" width="1.7109375" style="110" customWidth="1"/>
    <col min="10246" max="10248" width="6.7109375" style="110" customWidth="1"/>
    <col min="10249" max="10249" width="1.7109375" style="110" customWidth="1"/>
    <col min="10250" max="10252" width="6.7109375" style="110" customWidth="1"/>
    <col min="10253" max="10253" width="1.7109375" style="110" customWidth="1"/>
    <col min="10254" max="10256" width="6.7109375" style="110" customWidth="1"/>
    <col min="10257" max="10257" width="1.7109375" style="110" customWidth="1"/>
    <col min="10258" max="10260" width="6.7109375" style="110" customWidth="1"/>
    <col min="10261" max="10261" width="1.7109375" style="110" customWidth="1"/>
    <col min="10262" max="10264" width="6.7109375" style="110" customWidth="1"/>
    <col min="10265" max="10265" width="1.7109375" style="110" customWidth="1"/>
    <col min="10266" max="10266" width="6.5703125" style="110" customWidth="1"/>
    <col min="10267" max="10268" width="6.7109375" style="110" customWidth="1"/>
    <col min="10269" max="10496" width="11.42578125" style="110"/>
    <col min="10497" max="10497" width="19.42578125" style="110" customWidth="1"/>
    <col min="10498" max="10498" width="8.42578125" style="110" customWidth="1"/>
    <col min="10499" max="10499" width="8.140625" style="110" customWidth="1"/>
    <col min="10500" max="10500" width="7.5703125" style="110" customWidth="1"/>
    <col min="10501" max="10501" width="1.7109375" style="110" customWidth="1"/>
    <col min="10502" max="10504" width="6.7109375" style="110" customWidth="1"/>
    <col min="10505" max="10505" width="1.7109375" style="110" customWidth="1"/>
    <col min="10506" max="10508" width="6.7109375" style="110" customWidth="1"/>
    <col min="10509" max="10509" width="1.7109375" style="110" customWidth="1"/>
    <col min="10510" max="10512" width="6.7109375" style="110" customWidth="1"/>
    <col min="10513" max="10513" width="1.7109375" style="110" customWidth="1"/>
    <col min="10514" max="10516" width="6.7109375" style="110" customWidth="1"/>
    <col min="10517" max="10517" width="1.7109375" style="110" customWidth="1"/>
    <col min="10518" max="10520" width="6.7109375" style="110" customWidth="1"/>
    <col min="10521" max="10521" width="1.7109375" style="110" customWidth="1"/>
    <col min="10522" max="10522" width="6.5703125" style="110" customWidth="1"/>
    <col min="10523" max="10524" width="6.7109375" style="110" customWidth="1"/>
    <col min="10525" max="10752" width="11.42578125" style="110"/>
    <col min="10753" max="10753" width="19.42578125" style="110" customWidth="1"/>
    <col min="10754" max="10754" width="8.42578125" style="110" customWidth="1"/>
    <col min="10755" max="10755" width="8.140625" style="110" customWidth="1"/>
    <col min="10756" max="10756" width="7.5703125" style="110" customWidth="1"/>
    <col min="10757" max="10757" width="1.7109375" style="110" customWidth="1"/>
    <col min="10758" max="10760" width="6.7109375" style="110" customWidth="1"/>
    <col min="10761" max="10761" width="1.7109375" style="110" customWidth="1"/>
    <col min="10762" max="10764" width="6.7109375" style="110" customWidth="1"/>
    <col min="10765" max="10765" width="1.7109375" style="110" customWidth="1"/>
    <col min="10766" max="10768" width="6.7109375" style="110" customWidth="1"/>
    <col min="10769" max="10769" width="1.7109375" style="110" customWidth="1"/>
    <col min="10770" max="10772" width="6.7109375" style="110" customWidth="1"/>
    <col min="10773" max="10773" width="1.7109375" style="110" customWidth="1"/>
    <col min="10774" max="10776" width="6.7109375" style="110" customWidth="1"/>
    <col min="10777" max="10777" width="1.7109375" style="110" customWidth="1"/>
    <col min="10778" max="10778" width="6.5703125" style="110" customWidth="1"/>
    <col min="10779" max="10780" width="6.7109375" style="110" customWidth="1"/>
    <col min="10781" max="11008" width="11.42578125" style="110"/>
    <col min="11009" max="11009" width="19.42578125" style="110" customWidth="1"/>
    <col min="11010" max="11010" width="8.42578125" style="110" customWidth="1"/>
    <col min="11011" max="11011" width="8.140625" style="110" customWidth="1"/>
    <col min="11012" max="11012" width="7.5703125" style="110" customWidth="1"/>
    <col min="11013" max="11013" width="1.7109375" style="110" customWidth="1"/>
    <col min="11014" max="11016" width="6.7109375" style="110" customWidth="1"/>
    <col min="11017" max="11017" width="1.7109375" style="110" customWidth="1"/>
    <col min="11018" max="11020" width="6.7109375" style="110" customWidth="1"/>
    <col min="11021" max="11021" width="1.7109375" style="110" customWidth="1"/>
    <col min="11022" max="11024" width="6.7109375" style="110" customWidth="1"/>
    <col min="11025" max="11025" width="1.7109375" style="110" customWidth="1"/>
    <col min="11026" max="11028" width="6.7109375" style="110" customWidth="1"/>
    <col min="11029" max="11029" width="1.7109375" style="110" customWidth="1"/>
    <col min="11030" max="11032" width="6.7109375" style="110" customWidth="1"/>
    <col min="11033" max="11033" width="1.7109375" style="110" customWidth="1"/>
    <col min="11034" max="11034" width="6.5703125" style="110" customWidth="1"/>
    <col min="11035" max="11036" width="6.7109375" style="110" customWidth="1"/>
    <col min="11037" max="11264" width="11.42578125" style="110"/>
    <col min="11265" max="11265" width="19.42578125" style="110" customWidth="1"/>
    <col min="11266" max="11266" width="8.42578125" style="110" customWidth="1"/>
    <col min="11267" max="11267" width="8.140625" style="110" customWidth="1"/>
    <col min="11268" max="11268" width="7.5703125" style="110" customWidth="1"/>
    <col min="11269" max="11269" width="1.7109375" style="110" customWidth="1"/>
    <col min="11270" max="11272" width="6.7109375" style="110" customWidth="1"/>
    <col min="11273" max="11273" width="1.7109375" style="110" customWidth="1"/>
    <col min="11274" max="11276" width="6.7109375" style="110" customWidth="1"/>
    <col min="11277" max="11277" width="1.7109375" style="110" customWidth="1"/>
    <col min="11278" max="11280" width="6.7109375" style="110" customWidth="1"/>
    <col min="11281" max="11281" width="1.7109375" style="110" customWidth="1"/>
    <col min="11282" max="11284" width="6.7109375" style="110" customWidth="1"/>
    <col min="11285" max="11285" width="1.7109375" style="110" customWidth="1"/>
    <col min="11286" max="11288" width="6.7109375" style="110" customWidth="1"/>
    <col min="11289" max="11289" width="1.7109375" style="110" customWidth="1"/>
    <col min="11290" max="11290" width="6.5703125" style="110" customWidth="1"/>
    <col min="11291" max="11292" width="6.7109375" style="110" customWidth="1"/>
    <col min="11293" max="11520" width="11.42578125" style="110"/>
    <col min="11521" max="11521" width="19.42578125" style="110" customWidth="1"/>
    <col min="11522" max="11522" width="8.42578125" style="110" customWidth="1"/>
    <col min="11523" max="11523" width="8.140625" style="110" customWidth="1"/>
    <col min="11524" max="11524" width="7.5703125" style="110" customWidth="1"/>
    <col min="11525" max="11525" width="1.7109375" style="110" customWidth="1"/>
    <col min="11526" max="11528" width="6.7109375" style="110" customWidth="1"/>
    <col min="11529" max="11529" width="1.7109375" style="110" customWidth="1"/>
    <col min="11530" max="11532" width="6.7109375" style="110" customWidth="1"/>
    <col min="11533" max="11533" width="1.7109375" style="110" customWidth="1"/>
    <col min="11534" max="11536" width="6.7109375" style="110" customWidth="1"/>
    <col min="11537" max="11537" width="1.7109375" style="110" customWidth="1"/>
    <col min="11538" max="11540" width="6.7109375" style="110" customWidth="1"/>
    <col min="11541" max="11541" width="1.7109375" style="110" customWidth="1"/>
    <col min="11542" max="11544" width="6.7109375" style="110" customWidth="1"/>
    <col min="11545" max="11545" width="1.7109375" style="110" customWidth="1"/>
    <col min="11546" max="11546" width="6.5703125" style="110" customWidth="1"/>
    <col min="11547" max="11548" width="6.7109375" style="110" customWidth="1"/>
    <col min="11549" max="11776" width="11.42578125" style="110"/>
    <col min="11777" max="11777" width="19.42578125" style="110" customWidth="1"/>
    <col min="11778" max="11778" width="8.42578125" style="110" customWidth="1"/>
    <col min="11779" max="11779" width="8.140625" style="110" customWidth="1"/>
    <col min="11780" max="11780" width="7.5703125" style="110" customWidth="1"/>
    <col min="11781" max="11781" width="1.7109375" style="110" customWidth="1"/>
    <col min="11782" max="11784" width="6.7109375" style="110" customWidth="1"/>
    <col min="11785" max="11785" width="1.7109375" style="110" customWidth="1"/>
    <col min="11786" max="11788" width="6.7109375" style="110" customWidth="1"/>
    <col min="11789" max="11789" width="1.7109375" style="110" customWidth="1"/>
    <col min="11790" max="11792" width="6.7109375" style="110" customWidth="1"/>
    <col min="11793" max="11793" width="1.7109375" style="110" customWidth="1"/>
    <col min="11794" max="11796" width="6.7109375" style="110" customWidth="1"/>
    <col min="11797" max="11797" width="1.7109375" style="110" customWidth="1"/>
    <col min="11798" max="11800" width="6.7109375" style="110" customWidth="1"/>
    <col min="11801" max="11801" width="1.7109375" style="110" customWidth="1"/>
    <col min="11802" max="11802" width="6.5703125" style="110" customWidth="1"/>
    <col min="11803" max="11804" width="6.7109375" style="110" customWidth="1"/>
    <col min="11805" max="12032" width="11.42578125" style="110"/>
    <col min="12033" max="12033" width="19.42578125" style="110" customWidth="1"/>
    <col min="12034" max="12034" width="8.42578125" style="110" customWidth="1"/>
    <col min="12035" max="12035" width="8.140625" style="110" customWidth="1"/>
    <col min="12036" max="12036" width="7.5703125" style="110" customWidth="1"/>
    <col min="12037" max="12037" width="1.7109375" style="110" customWidth="1"/>
    <col min="12038" max="12040" width="6.7109375" style="110" customWidth="1"/>
    <col min="12041" max="12041" width="1.7109375" style="110" customWidth="1"/>
    <col min="12042" max="12044" width="6.7109375" style="110" customWidth="1"/>
    <col min="12045" max="12045" width="1.7109375" style="110" customWidth="1"/>
    <col min="12046" max="12048" width="6.7109375" style="110" customWidth="1"/>
    <col min="12049" max="12049" width="1.7109375" style="110" customWidth="1"/>
    <col min="12050" max="12052" width="6.7109375" style="110" customWidth="1"/>
    <col min="12053" max="12053" width="1.7109375" style="110" customWidth="1"/>
    <col min="12054" max="12056" width="6.7109375" style="110" customWidth="1"/>
    <col min="12057" max="12057" width="1.7109375" style="110" customWidth="1"/>
    <col min="12058" max="12058" width="6.5703125" style="110" customWidth="1"/>
    <col min="12059" max="12060" width="6.7109375" style="110" customWidth="1"/>
    <col min="12061" max="12288" width="11.42578125" style="110"/>
    <col min="12289" max="12289" width="19.42578125" style="110" customWidth="1"/>
    <col min="12290" max="12290" width="8.42578125" style="110" customWidth="1"/>
    <col min="12291" max="12291" width="8.140625" style="110" customWidth="1"/>
    <col min="12292" max="12292" width="7.5703125" style="110" customWidth="1"/>
    <col min="12293" max="12293" width="1.7109375" style="110" customWidth="1"/>
    <col min="12294" max="12296" width="6.7109375" style="110" customWidth="1"/>
    <col min="12297" max="12297" width="1.7109375" style="110" customWidth="1"/>
    <col min="12298" max="12300" width="6.7109375" style="110" customWidth="1"/>
    <col min="12301" max="12301" width="1.7109375" style="110" customWidth="1"/>
    <col min="12302" max="12304" width="6.7109375" style="110" customWidth="1"/>
    <col min="12305" max="12305" width="1.7109375" style="110" customWidth="1"/>
    <col min="12306" max="12308" width="6.7109375" style="110" customWidth="1"/>
    <col min="12309" max="12309" width="1.7109375" style="110" customWidth="1"/>
    <col min="12310" max="12312" width="6.7109375" style="110" customWidth="1"/>
    <col min="12313" max="12313" width="1.7109375" style="110" customWidth="1"/>
    <col min="12314" max="12314" width="6.5703125" style="110" customWidth="1"/>
    <col min="12315" max="12316" width="6.7109375" style="110" customWidth="1"/>
    <col min="12317" max="12544" width="11.42578125" style="110"/>
    <col min="12545" max="12545" width="19.42578125" style="110" customWidth="1"/>
    <col min="12546" max="12546" width="8.42578125" style="110" customWidth="1"/>
    <col min="12547" max="12547" width="8.140625" style="110" customWidth="1"/>
    <col min="12548" max="12548" width="7.5703125" style="110" customWidth="1"/>
    <col min="12549" max="12549" width="1.7109375" style="110" customWidth="1"/>
    <col min="12550" max="12552" width="6.7109375" style="110" customWidth="1"/>
    <col min="12553" max="12553" width="1.7109375" style="110" customWidth="1"/>
    <col min="12554" max="12556" width="6.7109375" style="110" customWidth="1"/>
    <col min="12557" max="12557" width="1.7109375" style="110" customWidth="1"/>
    <col min="12558" max="12560" width="6.7109375" style="110" customWidth="1"/>
    <col min="12561" max="12561" width="1.7109375" style="110" customWidth="1"/>
    <col min="12562" max="12564" width="6.7109375" style="110" customWidth="1"/>
    <col min="12565" max="12565" width="1.7109375" style="110" customWidth="1"/>
    <col min="12566" max="12568" width="6.7109375" style="110" customWidth="1"/>
    <col min="12569" max="12569" width="1.7109375" style="110" customWidth="1"/>
    <col min="12570" max="12570" width="6.5703125" style="110" customWidth="1"/>
    <col min="12571" max="12572" width="6.7109375" style="110" customWidth="1"/>
    <col min="12573" max="12800" width="11.42578125" style="110"/>
    <col min="12801" max="12801" width="19.42578125" style="110" customWidth="1"/>
    <col min="12802" max="12802" width="8.42578125" style="110" customWidth="1"/>
    <col min="12803" max="12803" width="8.140625" style="110" customWidth="1"/>
    <col min="12804" max="12804" width="7.5703125" style="110" customWidth="1"/>
    <col min="12805" max="12805" width="1.7109375" style="110" customWidth="1"/>
    <col min="12806" max="12808" width="6.7109375" style="110" customWidth="1"/>
    <col min="12809" max="12809" width="1.7109375" style="110" customWidth="1"/>
    <col min="12810" max="12812" width="6.7109375" style="110" customWidth="1"/>
    <col min="12813" max="12813" width="1.7109375" style="110" customWidth="1"/>
    <col min="12814" max="12816" width="6.7109375" style="110" customWidth="1"/>
    <col min="12817" max="12817" width="1.7109375" style="110" customWidth="1"/>
    <col min="12818" max="12820" width="6.7109375" style="110" customWidth="1"/>
    <col min="12821" max="12821" width="1.7109375" style="110" customWidth="1"/>
    <col min="12822" max="12824" width="6.7109375" style="110" customWidth="1"/>
    <col min="12825" max="12825" width="1.7109375" style="110" customWidth="1"/>
    <col min="12826" max="12826" width="6.5703125" style="110" customWidth="1"/>
    <col min="12827" max="12828" width="6.7109375" style="110" customWidth="1"/>
    <col min="12829" max="13056" width="11.42578125" style="110"/>
    <col min="13057" max="13057" width="19.42578125" style="110" customWidth="1"/>
    <col min="13058" max="13058" width="8.42578125" style="110" customWidth="1"/>
    <col min="13059" max="13059" width="8.140625" style="110" customWidth="1"/>
    <col min="13060" max="13060" width="7.5703125" style="110" customWidth="1"/>
    <col min="13061" max="13061" width="1.7109375" style="110" customWidth="1"/>
    <col min="13062" max="13064" width="6.7109375" style="110" customWidth="1"/>
    <col min="13065" max="13065" width="1.7109375" style="110" customWidth="1"/>
    <col min="13066" max="13068" width="6.7109375" style="110" customWidth="1"/>
    <col min="13069" max="13069" width="1.7109375" style="110" customWidth="1"/>
    <col min="13070" max="13072" width="6.7109375" style="110" customWidth="1"/>
    <col min="13073" max="13073" width="1.7109375" style="110" customWidth="1"/>
    <col min="13074" max="13076" width="6.7109375" style="110" customWidth="1"/>
    <col min="13077" max="13077" width="1.7109375" style="110" customWidth="1"/>
    <col min="13078" max="13080" width="6.7109375" style="110" customWidth="1"/>
    <col min="13081" max="13081" width="1.7109375" style="110" customWidth="1"/>
    <col min="13082" max="13082" width="6.5703125" style="110" customWidth="1"/>
    <col min="13083" max="13084" width="6.7109375" style="110" customWidth="1"/>
    <col min="13085" max="13312" width="11.42578125" style="110"/>
    <col min="13313" max="13313" width="19.42578125" style="110" customWidth="1"/>
    <col min="13314" max="13314" width="8.42578125" style="110" customWidth="1"/>
    <col min="13315" max="13315" width="8.140625" style="110" customWidth="1"/>
    <col min="13316" max="13316" width="7.5703125" style="110" customWidth="1"/>
    <col min="13317" max="13317" width="1.7109375" style="110" customWidth="1"/>
    <col min="13318" max="13320" width="6.7109375" style="110" customWidth="1"/>
    <col min="13321" max="13321" width="1.7109375" style="110" customWidth="1"/>
    <col min="13322" max="13324" width="6.7109375" style="110" customWidth="1"/>
    <col min="13325" max="13325" width="1.7109375" style="110" customWidth="1"/>
    <col min="13326" max="13328" width="6.7109375" style="110" customWidth="1"/>
    <col min="13329" max="13329" width="1.7109375" style="110" customWidth="1"/>
    <col min="13330" max="13332" width="6.7109375" style="110" customWidth="1"/>
    <col min="13333" max="13333" width="1.7109375" style="110" customWidth="1"/>
    <col min="13334" max="13336" width="6.7109375" style="110" customWidth="1"/>
    <col min="13337" max="13337" width="1.7109375" style="110" customWidth="1"/>
    <col min="13338" max="13338" width="6.5703125" style="110" customWidth="1"/>
    <col min="13339" max="13340" width="6.7109375" style="110" customWidth="1"/>
    <col min="13341" max="13568" width="11.42578125" style="110"/>
    <col min="13569" max="13569" width="19.42578125" style="110" customWidth="1"/>
    <col min="13570" max="13570" width="8.42578125" style="110" customWidth="1"/>
    <col min="13571" max="13571" width="8.140625" style="110" customWidth="1"/>
    <col min="13572" max="13572" width="7.5703125" style="110" customWidth="1"/>
    <col min="13573" max="13573" width="1.7109375" style="110" customWidth="1"/>
    <col min="13574" max="13576" width="6.7109375" style="110" customWidth="1"/>
    <col min="13577" max="13577" width="1.7109375" style="110" customWidth="1"/>
    <col min="13578" max="13580" width="6.7109375" style="110" customWidth="1"/>
    <col min="13581" max="13581" width="1.7109375" style="110" customWidth="1"/>
    <col min="13582" max="13584" width="6.7109375" style="110" customWidth="1"/>
    <col min="13585" max="13585" width="1.7109375" style="110" customWidth="1"/>
    <col min="13586" max="13588" width="6.7109375" style="110" customWidth="1"/>
    <col min="13589" max="13589" width="1.7109375" style="110" customWidth="1"/>
    <col min="13590" max="13592" width="6.7109375" style="110" customWidth="1"/>
    <col min="13593" max="13593" width="1.7109375" style="110" customWidth="1"/>
    <col min="13594" max="13594" width="6.5703125" style="110" customWidth="1"/>
    <col min="13595" max="13596" width="6.7109375" style="110" customWidth="1"/>
    <col min="13597" max="13824" width="11.42578125" style="110"/>
    <col min="13825" max="13825" width="19.42578125" style="110" customWidth="1"/>
    <col min="13826" max="13826" width="8.42578125" style="110" customWidth="1"/>
    <col min="13827" max="13827" width="8.140625" style="110" customWidth="1"/>
    <col min="13828" max="13828" width="7.5703125" style="110" customWidth="1"/>
    <col min="13829" max="13829" width="1.7109375" style="110" customWidth="1"/>
    <col min="13830" max="13832" width="6.7109375" style="110" customWidth="1"/>
    <col min="13833" max="13833" width="1.7109375" style="110" customWidth="1"/>
    <col min="13834" max="13836" width="6.7109375" style="110" customWidth="1"/>
    <col min="13837" max="13837" width="1.7109375" style="110" customWidth="1"/>
    <col min="13838" max="13840" width="6.7109375" style="110" customWidth="1"/>
    <col min="13841" max="13841" width="1.7109375" style="110" customWidth="1"/>
    <col min="13842" max="13844" width="6.7109375" style="110" customWidth="1"/>
    <col min="13845" max="13845" width="1.7109375" style="110" customWidth="1"/>
    <col min="13846" max="13848" width="6.7109375" style="110" customWidth="1"/>
    <col min="13849" max="13849" width="1.7109375" style="110" customWidth="1"/>
    <col min="13850" max="13850" width="6.5703125" style="110" customWidth="1"/>
    <col min="13851" max="13852" width="6.7109375" style="110" customWidth="1"/>
    <col min="13853" max="14080" width="11.42578125" style="110"/>
    <col min="14081" max="14081" width="19.42578125" style="110" customWidth="1"/>
    <col min="14082" max="14082" width="8.42578125" style="110" customWidth="1"/>
    <col min="14083" max="14083" width="8.140625" style="110" customWidth="1"/>
    <col min="14084" max="14084" width="7.5703125" style="110" customWidth="1"/>
    <col min="14085" max="14085" width="1.7109375" style="110" customWidth="1"/>
    <col min="14086" max="14088" width="6.7109375" style="110" customWidth="1"/>
    <col min="14089" max="14089" width="1.7109375" style="110" customWidth="1"/>
    <col min="14090" max="14092" width="6.7109375" style="110" customWidth="1"/>
    <col min="14093" max="14093" width="1.7109375" style="110" customWidth="1"/>
    <col min="14094" max="14096" width="6.7109375" style="110" customWidth="1"/>
    <col min="14097" max="14097" width="1.7109375" style="110" customWidth="1"/>
    <col min="14098" max="14100" width="6.7109375" style="110" customWidth="1"/>
    <col min="14101" max="14101" width="1.7109375" style="110" customWidth="1"/>
    <col min="14102" max="14104" width="6.7109375" style="110" customWidth="1"/>
    <col min="14105" max="14105" width="1.7109375" style="110" customWidth="1"/>
    <col min="14106" max="14106" width="6.5703125" style="110" customWidth="1"/>
    <col min="14107" max="14108" width="6.7109375" style="110" customWidth="1"/>
    <col min="14109" max="14336" width="11.42578125" style="110"/>
    <col min="14337" max="14337" width="19.42578125" style="110" customWidth="1"/>
    <col min="14338" max="14338" width="8.42578125" style="110" customWidth="1"/>
    <col min="14339" max="14339" width="8.140625" style="110" customWidth="1"/>
    <col min="14340" max="14340" width="7.5703125" style="110" customWidth="1"/>
    <col min="14341" max="14341" width="1.7109375" style="110" customWidth="1"/>
    <col min="14342" max="14344" width="6.7109375" style="110" customWidth="1"/>
    <col min="14345" max="14345" width="1.7109375" style="110" customWidth="1"/>
    <col min="14346" max="14348" width="6.7109375" style="110" customWidth="1"/>
    <col min="14349" max="14349" width="1.7109375" style="110" customWidth="1"/>
    <col min="14350" max="14352" width="6.7109375" style="110" customWidth="1"/>
    <col min="14353" max="14353" width="1.7109375" style="110" customWidth="1"/>
    <col min="14354" max="14356" width="6.7109375" style="110" customWidth="1"/>
    <col min="14357" max="14357" width="1.7109375" style="110" customWidth="1"/>
    <col min="14358" max="14360" width="6.7109375" style="110" customWidth="1"/>
    <col min="14361" max="14361" width="1.7109375" style="110" customWidth="1"/>
    <col min="14362" max="14362" width="6.5703125" style="110" customWidth="1"/>
    <col min="14363" max="14364" width="6.7109375" style="110" customWidth="1"/>
    <col min="14365" max="14592" width="11.42578125" style="110"/>
    <col min="14593" max="14593" width="19.42578125" style="110" customWidth="1"/>
    <col min="14594" max="14594" width="8.42578125" style="110" customWidth="1"/>
    <col min="14595" max="14595" width="8.140625" style="110" customWidth="1"/>
    <col min="14596" max="14596" width="7.5703125" style="110" customWidth="1"/>
    <col min="14597" max="14597" width="1.7109375" style="110" customWidth="1"/>
    <col min="14598" max="14600" width="6.7109375" style="110" customWidth="1"/>
    <col min="14601" max="14601" width="1.7109375" style="110" customWidth="1"/>
    <col min="14602" max="14604" width="6.7109375" style="110" customWidth="1"/>
    <col min="14605" max="14605" width="1.7109375" style="110" customWidth="1"/>
    <col min="14606" max="14608" width="6.7109375" style="110" customWidth="1"/>
    <col min="14609" max="14609" width="1.7109375" style="110" customWidth="1"/>
    <col min="14610" max="14612" width="6.7109375" style="110" customWidth="1"/>
    <col min="14613" max="14613" width="1.7109375" style="110" customWidth="1"/>
    <col min="14614" max="14616" width="6.7109375" style="110" customWidth="1"/>
    <col min="14617" max="14617" width="1.7109375" style="110" customWidth="1"/>
    <col min="14618" max="14618" width="6.5703125" style="110" customWidth="1"/>
    <col min="14619" max="14620" width="6.7109375" style="110" customWidth="1"/>
    <col min="14621" max="14848" width="11.42578125" style="110"/>
    <col min="14849" max="14849" width="19.42578125" style="110" customWidth="1"/>
    <col min="14850" max="14850" width="8.42578125" style="110" customWidth="1"/>
    <col min="14851" max="14851" width="8.140625" style="110" customWidth="1"/>
    <col min="14852" max="14852" width="7.5703125" style="110" customWidth="1"/>
    <col min="14853" max="14853" width="1.7109375" style="110" customWidth="1"/>
    <col min="14854" max="14856" width="6.7109375" style="110" customWidth="1"/>
    <col min="14857" max="14857" width="1.7109375" style="110" customWidth="1"/>
    <col min="14858" max="14860" width="6.7109375" style="110" customWidth="1"/>
    <col min="14861" max="14861" width="1.7109375" style="110" customWidth="1"/>
    <col min="14862" max="14864" width="6.7109375" style="110" customWidth="1"/>
    <col min="14865" max="14865" width="1.7109375" style="110" customWidth="1"/>
    <col min="14866" max="14868" width="6.7109375" style="110" customWidth="1"/>
    <col min="14869" max="14869" width="1.7109375" style="110" customWidth="1"/>
    <col min="14870" max="14872" width="6.7109375" style="110" customWidth="1"/>
    <col min="14873" max="14873" width="1.7109375" style="110" customWidth="1"/>
    <col min="14874" max="14874" width="6.5703125" style="110" customWidth="1"/>
    <col min="14875" max="14876" width="6.7109375" style="110" customWidth="1"/>
    <col min="14877" max="15104" width="11.42578125" style="110"/>
    <col min="15105" max="15105" width="19.42578125" style="110" customWidth="1"/>
    <col min="15106" max="15106" width="8.42578125" style="110" customWidth="1"/>
    <col min="15107" max="15107" width="8.140625" style="110" customWidth="1"/>
    <col min="15108" max="15108" width="7.5703125" style="110" customWidth="1"/>
    <col min="15109" max="15109" width="1.7109375" style="110" customWidth="1"/>
    <col min="15110" max="15112" width="6.7109375" style="110" customWidth="1"/>
    <col min="15113" max="15113" width="1.7109375" style="110" customWidth="1"/>
    <col min="15114" max="15116" width="6.7109375" style="110" customWidth="1"/>
    <col min="15117" max="15117" width="1.7109375" style="110" customWidth="1"/>
    <col min="15118" max="15120" width="6.7109375" style="110" customWidth="1"/>
    <col min="15121" max="15121" width="1.7109375" style="110" customWidth="1"/>
    <col min="15122" max="15124" width="6.7109375" style="110" customWidth="1"/>
    <col min="15125" max="15125" width="1.7109375" style="110" customWidth="1"/>
    <col min="15126" max="15128" width="6.7109375" style="110" customWidth="1"/>
    <col min="15129" max="15129" width="1.7109375" style="110" customWidth="1"/>
    <col min="15130" max="15130" width="6.5703125" style="110" customWidth="1"/>
    <col min="15131" max="15132" width="6.7109375" style="110" customWidth="1"/>
    <col min="15133" max="15360" width="11.42578125" style="110"/>
    <col min="15361" max="15361" width="19.42578125" style="110" customWidth="1"/>
    <col min="15362" max="15362" width="8.42578125" style="110" customWidth="1"/>
    <col min="15363" max="15363" width="8.140625" style="110" customWidth="1"/>
    <col min="15364" max="15364" width="7.5703125" style="110" customWidth="1"/>
    <col min="15365" max="15365" width="1.7109375" style="110" customWidth="1"/>
    <col min="15366" max="15368" width="6.7109375" style="110" customWidth="1"/>
    <col min="15369" max="15369" width="1.7109375" style="110" customWidth="1"/>
    <col min="15370" max="15372" width="6.7109375" style="110" customWidth="1"/>
    <col min="15373" max="15373" width="1.7109375" style="110" customWidth="1"/>
    <col min="15374" max="15376" width="6.7109375" style="110" customWidth="1"/>
    <col min="15377" max="15377" width="1.7109375" style="110" customWidth="1"/>
    <col min="15378" max="15380" width="6.7109375" style="110" customWidth="1"/>
    <col min="15381" max="15381" width="1.7109375" style="110" customWidth="1"/>
    <col min="15382" max="15384" width="6.7109375" style="110" customWidth="1"/>
    <col min="15385" max="15385" width="1.7109375" style="110" customWidth="1"/>
    <col min="15386" max="15386" width="6.5703125" style="110" customWidth="1"/>
    <col min="15387" max="15388" width="6.7109375" style="110" customWidth="1"/>
    <col min="15389" max="15616" width="11.42578125" style="110"/>
    <col min="15617" max="15617" width="19.42578125" style="110" customWidth="1"/>
    <col min="15618" max="15618" width="8.42578125" style="110" customWidth="1"/>
    <col min="15619" max="15619" width="8.140625" style="110" customWidth="1"/>
    <col min="15620" max="15620" width="7.5703125" style="110" customWidth="1"/>
    <col min="15621" max="15621" width="1.7109375" style="110" customWidth="1"/>
    <col min="15622" max="15624" width="6.7109375" style="110" customWidth="1"/>
    <col min="15625" max="15625" width="1.7109375" style="110" customWidth="1"/>
    <col min="15626" max="15628" width="6.7109375" style="110" customWidth="1"/>
    <col min="15629" max="15629" width="1.7109375" style="110" customWidth="1"/>
    <col min="15630" max="15632" width="6.7109375" style="110" customWidth="1"/>
    <col min="15633" max="15633" width="1.7109375" style="110" customWidth="1"/>
    <col min="15634" max="15636" width="6.7109375" style="110" customWidth="1"/>
    <col min="15637" max="15637" width="1.7109375" style="110" customWidth="1"/>
    <col min="15638" max="15640" width="6.7109375" style="110" customWidth="1"/>
    <col min="15641" max="15641" width="1.7109375" style="110" customWidth="1"/>
    <col min="15642" max="15642" width="6.5703125" style="110" customWidth="1"/>
    <col min="15643" max="15644" width="6.7109375" style="110" customWidth="1"/>
    <col min="15645" max="15872" width="11.42578125" style="110"/>
    <col min="15873" max="15873" width="19.42578125" style="110" customWidth="1"/>
    <col min="15874" max="15874" width="8.42578125" style="110" customWidth="1"/>
    <col min="15875" max="15875" width="8.140625" style="110" customWidth="1"/>
    <col min="15876" max="15876" width="7.5703125" style="110" customWidth="1"/>
    <col min="15877" max="15877" width="1.7109375" style="110" customWidth="1"/>
    <col min="15878" max="15880" width="6.7109375" style="110" customWidth="1"/>
    <col min="15881" max="15881" width="1.7109375" style="110" customWidth="1"/>
    <col min="15882" max="15884" width="6.7109375" style="110" customWidth="1"/>
    <col min="15885" max="15885" width="1.7109375" style="110" customWidth="1"/>
    <col min="15886" max="15888" width="6.7109375" style="110" customWidth="1"/>
    <col min="15889" max="15889" width="1.7109375" style="110" customWidth="1"/>
    <col min="15890" max="15892" width="6.7109375" style="110" customWidth="1"/>
    <col min="15893" max="15893" width="1.7109375" style="110" customWidth="1"/>
    <col min="15894" max="15896" width="6.7109375" style="110" customWidth="1"/>
    <col min="15897" max="15897" width="1.7109375" style="110" customWidth="1"/>
    <col min="15898" max="15898" width="6.5703125" style="110" customWidth="1"/>
    <col min="15899" max="15900" width="6.7109375" style="110" customWidth="1"/>
    <col min="15901" max="16128" width="11.42578125" style="110"/>
    <col min="16129" max="16129" width="19.42578125" style="110" customWidth="1"/>
    <col min="16130" max="16130" width="8.42578125" style="110" customWidth="1"/>
    <col min="16131" max="16131" width="8.140625" style="110" customWidth="1"/>
    <col min="16132" max="16132" width="7.5703125" style="110" customWidth="1"/>
    <col min="16133" max="16133" width="1.7109375" style="110" customWidth="1"/>
    <col min="16134" max="16136" width="6.7109375" style="110" customWidth="1"/>
    <col min="16137" max="16137" width="1.7109375" style="110" customWidth="1"/>
    <col min="16138" max="16140" width="6.7109375" style="110" customWidth="1"/>
    <col min="16141" max="16141" width="1.7109375" style="110" customWidth="1"/>
    <col min="16142" max="16144" width="6.7109375" style="110" customWidth="1"/>
    <col min="16145" max="16145" width="1.7109375" style="110" customWidth="1"/>
    <col min="16146" max="16148" width="6.7109375" style="110" customWidth="1"/>
    <col min="16149" max="16149" width="1.7109375" style="110" customWidth="1"/>
    <col min="16150" max="16152" width="6.7109375" style="110" customWidth="1"/>
    <col min="16153" max="16153" width="1.7109375" style="110" customWidth="1"/>
    <col min="16154" max="16154" width="6.5703125" style="110" customWidth="1"/>
    <col min="16155" max="16156" width="6.7109375" style="110" customWidth="1"/>
    <col min="16157" max="16384" width="11.42578125" style="110"/>
  </cols>
  <sheetData>
    <row r="1" spans="1:33" s="166" customFormat="1" ht="15" customHeight="1" x14ac:dyDescent="0.2">
      <c r="A1" s="308" t="s">
        <v>322</v>
      </c>
      <c r="B1" s="308"/>
      <c r="C1" s="308"/>
      <c r="D1" s="308"/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174"/>
      <c r="AD1" s="174"/>
      <c r="AE1" s="286" t="s">
        <v>362</v>
      </c>
      <c r="AF1" s="286"/>
      <c r="AG1" s="174"/>
    </row>
    <row r="2" spans="1:33" s="166" customFormat="1" ht="15" customHeight="1" x14ac:dyDescent="0.2">
      <c r="A2" s="307" t="s">
        <v>159</v>
      </c>
      <c r="B2" s="307"/>
      <c r="C2" s="307"/>
      <c r="D2" s="307"/>
      <c r="E2" s="307"/>
      <c r="F2" s="307"/>
      <c r="G2" s="307"/>
      <c r="H2" s="307"/>
      <c r="I2" s="307"/>
      <c r="J2" s="307"/>
      <c r="K2" s="307"/>
      <c r="L2" s="307"/>
      <c r="M2" s="307"/>
      <c r="N2" s="307"/>
      <c r="O2" s="307"/>
      <c r="P2" s="307"/>
      <c r="Q2" s="307"/>
      <c r="R2" s="307"/>
      <c r="S2" s="307"/>
      <c r="T2" s="307"/>
      <c r="U2" s="307"/>
      <c r="V2" s="307"/>
      <c r="W2" s="307"/>
      <c r="X2" s="307"/>
      <c r="Y2" s="307"/>
      <c r="Z2" s="307"/>
      <c r="AA2" s="307"/>
      <c r="AB2" s="307"/>
      <c r="AC2" s="174"/>
      <c r="AD2" s="174"/>
      <c r="AE2" s="286"/>
      <c r="AF2" s="286"/>
      <c r="AG2" s="174"/>
    </row>
    <row r="3" spans="1:33" s="166" customFormat="1" ht="15" customHeight="1" x14ac:dyDescent="0.2">
      <c r="A3" s="308" t="s">
        <v>257</v>
      </c>
      <c r="B3" s="308"/>
      <c r="C3" s="308"/>
      <c r="D3" s="308"/>
      <c r="E3" s="308"/>
      <c r="F3" s="308"/>
      <c r="G3" s="308"/>
      <c r="H3" s="308"/>
      <c r="I3" s="308"/>
      <c r="J3" s="308"/>
      <c r="K3" s="308"/>
      <c r="L3" s="308"/>
      <c r="M3" s="308"/>
      <c r="N3" s="308"/>
      <c r="O3" s="308"/>
      <c r="P3" s="308"/>
      <c r="Q3" s="308"/>
      <c r="R3" s="308"/>
      <c r="S3" s="308"/>
      <c r="T3" s="308"/>
      <c r="U3" s="308"/>
      <c r="V3" s="308"/>
      <c r="W3" s="308"/>
      <c r="X3" s="308"/>
      <c r="Y3" s="308"/>
      <c r="Z3" s="308"/>
      <c r="AA3" s="308"/>
      <c r="AB3" s="308"/>
      <c r="AC3" s="174"/>
      <c r="AD3" s="174"/>
      <c r="AE3" s="110"/>
      <c r="AF3" s="110"/>
      <c r="AG3" s="174"/>
    </row>
    <row r="4" spans="1:33" s="166" customFormat="1" ht="15" customHeight="1" x14ac:dyDescent="0.2">
      <c r="A4" s="307" t="s">
        <v>258</v>
      </c>
      <c r="B4" s="307"/>
      <c r="C4" s="307"/>
      <c r="D4" s="307"/>
      <c r="E4" s="307"/>
      <c r="F4" s="307"/>
      <c r="G4" s="307"/>
      <c r="H4" s="307"/>
      <c r="I4" s="307"/>
      <c r="J4" s="307"/>
      <c r="K4" s="307"/>
      <c r="L4" s="307"/>
      <c r="M4" s="307"/>
      <c r="N4" s="307"/>
      <c r="O4" s="307"/>
      <c r="P4" s="307"/>
      <c r="Q4" s="307"/>
      <c r="R4" s="307"/>
      <c r="S4" s="307"/>
      <c r="T4" s="307"/>
      <c r="U4" s="307"/>
      <c r="V4" s="307"/>
      <c r="W4" s="307"/>
      <c r="X4" s="307"/>
      <c r="Y4" s="307"/>
      <c r="Z4" s="307"/>
      <c r="AA4" s="307"/>
      <c r="AB4" s="307"/>
      <c r="AC4" s="174"/>
      <c r="AD4" s="174"/>
      <c r="AE4" s="110"/>
      <c r="AF4" s="110"/>
      <c r="AG4" s="174"/>
    </row>
    <row r="5" spans="1:33" s="166" customFormat="1" ht="15" customHeight="1" x14ac:dyDescent="0.2">
      <c r="A5" s="307" t="s">
        <v>259</v>
      </c>
      <c r="B5" s="307"/>
      <c r="C5" s="307"/>
      <c r="D5" s="307"/>
      <c r="E5" s="307"/>
      <c r="F5" s="307"/>
      <c r="G5" s="307"/>
      <c r="H5" s="307"/>
      <c r="I5" s="307"/>
      <c r="J5" s="307"/>
      <c r="K5" s="307"/>
      <c r="L5" s="307"/>
      <c r="M5" s="307"/>
      <c r="N5" s="307"/>
      <c r="O5" s="307"/>
      <c r="P5" s="307"/>
      <c r="Q5" s="307"/>
      <c r="R5" s="307"/>
      <c r="S5" s="307"/>
      <c r="T5" s="307"/>
      <c r="U5" s="307"/>
      <c r="V5" s="307"/>
      <c r="W5" s="307"/>
      <c r="X5" s="307"/>
      <c r="Y5" s="307"/>
      <c r="Z5" s="307"/>
      <c r="AA5" s="307"/>
      <c r="AB5" s="307"/>
      <c r="AC5" s="174"/>
      <c r="AD5" s="174"/>
      <c r="AE5" s="110"/>
      <c r="AF5" s="110"/>
      <c r="AG5" s="174"/>
    </row>
    <row r="6" spans="1:33" s="166" customFormat="1" ht="15" customHeight="1" thickBot="1" x14ac:dyDescent="0.25">
      <c r="A6" s="122"/>
      <c r="B6" s="137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137"/>
      <c r="Y6" s="137"/>
      <c r="Z6" s="137"/>
      <c r="AA6" s="137"/>
      <c r="AB6" s="137"/>
      <c r="AC6" s="174"/>
      <c r="AD6" s="174"/>
      <c r="AE6" s="110"/>
      <c r="AF6" s="110"/>
      <c r="AG6" s="174"/>
    </row>
    <row r="7" spans="1:33" s="174" customFormat="1" ht="15" customHeight="1" x14ac:dyDescent="0.2">
      <c r="A7" s="305" t="s">
        <v>567</v>
      </c>
      <c r="B7" s="302" t="s">
        <v>19</v>
      </c>
      <c r="C7" s="302"/>
      <c r="D7" s="302"/>
      <c r="E7" s="111"/>
      <c r="F7" s="302" t="s">
        <v>116</v>
      </c>
      <c r="G7" s="302"/>
      <c r="H7" s="302"/>
      <c r="I7" s="111"/>
      <c r="J7" s="302" t="s">
        <v>117</v>
      </c>
      <c r="K7" s="302"/>
      <c r="L7" s="302"/>
      <c r="M7" s="111"/>
      <c r="N7" s="302" t="s">
        <v>118</v>
      </c>
      <c r="O7" s="302"/>
      <c r="P7" s="302"/>
      <c r="Q7" s="111"/>
      <c r="R7" s="302" t="s">
        <v>119</v>
      </c>
      <c r="S7" s="302"/>
      <c r="T7" s="302"/>
      <c r="U7" s="111"/>
      <c r="V7" s="302" t="s">
        <v>120</v>
      </c>
      <c r="W7" s="302"/>
      <c r="X7" s="302"/>
      <c r="Y7" s="111"/>
      <c r="Z7" s="302" t="s">
        <v>121</v>
      </c>
      <c r="AA7" s="302"/>
      <c r="AB7" s="302"/>
      <c r="AE7" s="110"/>
      <c r="AF7" s="110"/>
    </row>
    <row r="8" spans="1:33" s="174" customFormat="1" ht="15" customHeight="1" thickBot="1" x14ac:dyDescent="0.25">
      <c r="A8" s="306"/>
      <c r="B8" s="112" t="s">
        <v>70</v>
      </c>
      <c r="C8" s="112" t="s">
        <v>71</v>
      </c>
      <c r="D8" s="112" t="s">
        <v>72</v>
      </c>
      <c r="E8" s="113"/>
      <c r="F8" s="112" t="s">
        <v>70</v>
      </c>
      <c r="G8" s="112" t="s">
        <v>71</v>
      </c>
      <c r="H8" s="112" t="s">
        <v>72</v>
      </c>
      <c r="I8" s="113"/>
      <c r="J8" s="112" t="s">
        <v>70</v>
      </c>
      <c r="K8" s="112" t="s">
        <v>71</v>
      </c>
      <c r="L8" s="112" t="s">
        <v>72</v>
      </c>
      <c r="M8" s="113"/>
      <c r="N8" s="112" t="s">
        <v>70</v>
      </c>
      <c r="O8" s="112" t="s">
        <v>71</v>
      </c>
      <c r="P8" s="112" t="s">
        <v>72</v>
      </c>
      <c r="Q8" s="113"/>
      <c r="R8" s="112" t="s">
        <v>70</v>
      </c>
      <c r="S8" s="112" t="s">
        <v>71</v>
      </c>
      <c r="T8" s="112" t="s">
        <v>72</v>
      </c>
      <c r="U8" s="113"/>
      <c r="V8" s="112" t="s">
        <v>70</v>
      </c>
      <c r="W8" s="112" t="s">
        <v>71</v>
      </c>
      <c r="X8" s="112" t="s">
        <v>72</v>
      </c>
      <c r="Y8" s="113"/>
      <c r="Z8" s="112" t="s">
        <v>70</v>
      </c>
      <c r="AA8" s="112" t="s">
        <v>71</v>
      </c>
      <c r="AB8" s="112" t="s">
        <v>72</v>
      </c>
      <c r="AE8" s="110"/>
      <c r="AF8" s="110"/>
    </row>
    <row r="9" spans="1:33" s="126" customFormat="1" ht="15" customHeight="1" x14ac:dyDescent="0.25">
      <c r="A9" s="178"/>
      <c r="B9" s="115"/>
      <c r="C9" s="115"/>
      <c r="D9" s="115"/>
      <c r="E9" s="116"/>
      <c r="F9" s="115"/>
      <c r="G9" s="115"/>
      <c r="H9" s="115"/>
      <c r="I9" s="116"/>
      <c r="J9" s="115"/>
      <c r="K9" s="115"/>
      <c r="L9" s="115"/>
      <c r="M9" s="116"/>
      <c r="N9" s="115"/>
      <c r="O9" s="115"/>
      <c r="P9" s="115"/>
      <c r="Q9" s="116"/>
      <c r="R9" s="115"/>
      <c r="S9" s="115"/>
      <c r="T9" s="115"/>
      <c r="U9" s="116"/>
      <c r="V9" s="115"/>
      <c r="W9" s="115"/>
      <c r="X9" s="115"/>
      <c r="Y9" s="116"/>
      <c r="Z9" s="115"/>
      <c r="AA9" s="115"/>
      <c r="AB9" s="115"/>
      <c r="AC9" s="110"/>
      <c r="AD9" s="110"/>
      <c r="AE9" s="110"/>
      <c r="AF9" s="110"/>
      <c r="AG9" s="110"/>
    </row>
    <row r="10" spans="1:33" s="126" customFormat="1" ht="15" customHeight="1" x14ac:dyDescent="0.25">
      <c r="A10" s="301" t="s">
        <v>570</v>
      </c>
      <c r="B10" s="301" t="s">
        <v>76</v>
      </c>
      <c r="C10" s="301"/>
      <c r="D10" s="301"/>
      <c r="E10" s="301"/>
      <c r="F10" s="301"/>
      <c r="G10" s="301"/>
      <c r="H10" s="301"/>
      <c r="I10" s="301"/>
      <c r="J10" s="301"/>
      <c r="K10" s="301"/>
      <c r="L10" s="301"/>
      <c r="M10" s="301"/>
      <c r="N10" s="301"/>
      <c r="O10" s="301"/>
      <c r="P10" s="301"/>
      <c r="Q10" s="301"/>
      <c r="R10" s="301"/>
      <c r="S10" s="301"/>
      <c r="T10" s="301"/>
      <c r="U10" s="301"/>
      <c r="V10" s="301"/>
      <c r="W10" s="301"/>
      <c r="X10" s="301"/>
      <c r="Y10" s="301"/>
      <c r="Z10" s="301"/>
      <c r="AA10" s="301"/>
      <c r="AB10" s="301"/>
      <c r="AC10" s="110"/>
      <c r="AD10" s="110"/>
      <c r="AE10" s="110"/>
      <c r="AF10" s="110"/>
      <c r="AG10" s="110"/>
    </row>
    <row r="11" spans="1:33" s="126" customFormat="1" ht="15" customHeight="1" x14ac:dyDescent="0.25">
      <c r="A11" s="114"/>
      <c r="B11" s="115"/>
      <c r="C11" s="115"/>
      <c r="D11" s="115"/>
      <c r="E11" s="115"/>
      <c r="F11" s="115"/>
      <c r="G11" s="115"/>
      <c r="H11" s="115"/>
      <c r="I11" s="115"/>
      <c r="J11" s="115"/>
      <c r="K11" s="115"/>
      <c r="L11" s="115"/>
      <c r="M11" s="115"/>
      <c r="N11" s="115"/>
      <c r="O11" s="115"/>
      <c r="P11" s="115"/>
      <c r="Q11" s="115"/>
      <c r="R11" s="115"/>
      <c r="S11" s="115"/>
      <c r="T11" s="115"/>
      <c r="U11" s="115"/>
      <c r="V11" s="115"/>
      <c r="W11" s="115"/>
      <c r="X11" s="115"/>
      <c r="Y11" s="115"/>
      <c r="Z11" s="115"/>
      <c r="AA11" s="115"/>
      <c r="AB11" s="115"/>
      <c r="AC11" s="110"/>
      <c r="AD11" s="110"/>
      <c r="AE11" s="110"/>
      <c r="AF11" s="110"/>
      <c r="AG11" s="110"/>
    </row>
    <row r="12" spans="1:33" s="126" customFormat="1" ht="15" customHeight="1" x14ac:dyDescent="0.25">
      <c r="A12" s="138" t="s">
        <v>19</v>
      </c>
      <c r="B12" s="155">
        <f t="shared" ref="B12:D13" si="0">+B18+B24</f>
        <v>15146</v>
      </c>
      <c r="C12" s="155">
        <f t="shared" si="0"/>
        <v>7023</v>
      </c>
      <c r="D12" s="155">
        <f t="shared" si="0"/>
        <v>8123</v>
      </c>
      <c r="E12" s="155"/>
      <c r="F12" s="155">
        <f t="shared" ref="F12:H14" si="1">+F18+F24</f>
        <v>2425</v>
      </c>
      <c r="G12" s="155">
        <f t="shared" si="1"/>
        <v>1206</v>
      </c>
      <c r="H12" s="155">
        <f t="shared" si="1"/>
        <v>1219</v>
      </c>
      <c r="I12" s="155"/>
      <c r="J12" s="155">
        <f t="shared" ref="J12:L14" si="2">+J18+J24</f>
        <v>2715</v>
      </c>
      <c r="K12" s="155">
        <f t="shared" si="2"/>
        <v>1334</v>
      </c>
      <c r="L12" s="155">
        <f t="shared" si="2"/>
        <v>1381</v>
      </c>
      <c r="M12" s="155"/>
      <c r="N12" s="155">
        <f t="shared" ref="N12:P14" si="3">+N18+N24</f>
        <v>3281</v>
      </c>
      <c r="O12" s="155">
        <f t="shared" si="3"/>
        <v>1503</v>
      </c>
      <c r="P12" s="155">
        <f t="shared" si="3"/>
        <v>1778</v>
      </c>
      <c r="Q12" s="155"/>
      <c r="R12" s="155">
        <f t="shared" ref="R12:T14" si="4">+R18+R24</f>
        <v>3147</v>
      </c>
      <c r="S12" s="155">
        <f t="shared" si="4"/>
        <v>1447</v>
      </c>
      <c r="T12" s="155">
        <f t="shared" si="4"/>
        <v>1700</v>
      </c>
      <c r="U12" s="155"/>
      <c r="V12" s="155">
        <f t="shared" ref="V12:X14" si="5">+V18+V24</f>
        <v>3578</v>
      </c>
      <c r="W12" s="155">
        <f t="shared" si="5"/>
        <v>1533</v>
      </c>
      <c r="X12" s="155">
        <f t="shared" si="5"/>
        <v>2045</v>
      </c>
      <c r="Y12" s="155"/>
      <c r="Z12" s="155">
        <f t="shared" ref="Z12:AB14" si="6">+Z18+Z24</f>
        <v>0</v>
      </c>
      <c r="AA12" s="155">
        <f t="shared" si="6"/>
        <v>0</v>
      </c>
      <c r="AB12" s="155">
        <f t="shared" si="6"/>
        <v>0</v>
      </c>
      <c r="AC12" s="110"/>
      <c r="AD12" s="110"/>
      <c r="AE12" s="110"/>
      <c r="AF12" s="110"/>
      <c r="AG12" s="110"/>
    </row>
    <row r="13" spans="1:33" s="126" customFormat="1" ht="15" customHeight="1" x14ac:dyDescent="0.25">
      <c r="A13" s="118" t="s">
        <v>73</v>
      </c>
      <c r="B13" s="117">
        <f t="shared" si="0"/>
        <v>15113</v>
      </c>
      <c r="C13" s="117">
        <f t="shared" si="0"/>
        <v>7003</v>
      </c>
      <c r="D13" s="117">
        <f t="shared" si="0"/>
        <v>8110</v>
      </c>
      <c r="E13" s="117"/>
      <c r="F13" s="117">
        <f t="shared" si="1"/>
        <v>2416</v>
      </c>
      <c r="G13" s="117">
        <f t="shared" si="1"/>
        <v>1200</v>
      </c>
      <c r="H13" s="117">
        <f t="shared" si="1"/>
        <v>1216</v>
      </c>
      <c r="I13" s="117"/>
      <c r="J13" s="117">
        <f t="shared" si="2"/>
        <v>2710</v>
      </c>
      <c r="K13" s="117">
        <f t="shared" si="2"/>
        <v>1331</v>
      </c>
      <c r="L13" s="117">
        <f t="shared" si="2"/>
        <v>1379</v>
      </c>
      <c r="M13" s="117"/>
      <c r="N13" s="117">
        <f t="shared" si="3"/>
        <v>3272</v>
      </c>
      <c r="O13" s="117">
        <f t="shared" si="3"/>
        <v>1496</v>
      </c>
      <c r="P13" s="117">
        <f t="shared" si="3"/>
        <v>1776</v>
      </c>
      <c r="Q13" s="117"/>
      <c r="R13" s="117">
        <f t="shared" si="4"/>
        <v>3145</v>
      </c>
      <c r="S13" s="117">
        <f t="shared" si="4"/>
        <v>1446</v>
      </c>
      <c r="T13" s="117">
        <f t="shared" si="4"/>
        <v>1699</v>
      </c>
      <c r="U13" s="117"/>
      <c r="V13" s="117">
        <f t="shared" si="5"/>
        <v>3570</v>
      </c>
      <c r="W13" s="117">
        <f t="shared" si="5"/>
        <v>1530</v>
      </c>
      <c r="X13" s="117">
        <f t="shared" si="5"/>
        <v>2040</v>
      </c>
      <c r="Y13" s="117"/>
      <c r="Z13" s="117">
        <f t="shared" si="6"/>
        <v>0</v>
      </c>
      <c r="AA13" s="117">
        <f t="shared" si="6"/>
        <v>0</v>
      </c>
      <c r="AB13" s="117">
        <f t="shared" si="6"/>
        <v>0</v>
      </c>
      <c r="AC13" s="110"/>
      <c r="AD13" s="110"/>
      <c r="AE13" s="110"/>
      <c r="AF13" s="110"/>
      <c r="AG13" s="110"/>
    </row>
    <row r="14" spans="1:33" s="126" customFormat="1" ht="15" customHeight="1" x14ac:dyDescent="0.25">
      <c r="A14" s="118" t="s">
        <v>74</v>
      </c>
      <c r="B14" s="117">
        <f>+B20+B26</f>
        <v>33</v>
      </c>
      <c r="C14" s="117">
        <f>+C20+C26</f>
        <v>20</v>
      </c>
      <c r="D14" s="117">
        <f>+D20+D26</f>
        <v>13</v>
      </c>
      <c r="E14" s="117"/>
      <c r="F14" s="117">
        <f t="shared" si="1"/>
        <v>9</v>
      </c>
      <c r="G14" s="117">
        <f t="shared" si="1"/>
        <v>6</v>
      </c>
      <c r="H14" s="117">
        <f t="shared" si="1"/>
        <v>3</v>
      </c>
      <c r="I14" s="117"/>
      <c r="J14" s="117">
        <f t="shared" si="2"/>
        <v>5</v>
      </c>
      <c r="K14" s="117">
        <f t="shared" si="2"/>
        <v>3</v>
      </c>
      <c r="L14" s="117">
        <f t="shared" si="2"/>
        <v>2</v>
      </c>
      <c r="M14" s="117"/>
      <c r="N14" s="117">
        <f t="shared" si="3"/>
        <v>9</v>
      </c>
      <c r="O14" s="117">
        <f t="shared" si="3"/>
        <v>7</v>
      </c>
      <c r="P14" s="117">
        <f t="shared" si="3"/>
        <v>2</v>
      </c>
      <c r="Q14" s="117"/>
      <c r="R14" s="117">
        <f t="shared" si="4"/>
        <v>2</v>
      </c>
      <c r="S14" s="117">
        <f t="shared" si="4"/>
        <v>1</v>
      </c>
      <c r="T14" s="117">
        <f t="shared" si="4"/>
        <v>1</v>
      </c>
      <c r="U14" s="117"/>
      <c r="V14" s="117">
        <f t="shared" si="5"/>
        <v>8</v>
      </c>
      <c r="W14" s="117">
        <f t="shared" si="5"/>
        <v>3</v>
      </c>
      <c r="X14" s="117">
        <f t="shared" si="5"/>
        <v>5</v>
      </c>
      <c r="Y14" s="117"/>
      <c r="Z14" s="117">
        <f t="shared" si="6"/>
        <v>0</v>
      </c>
      <c r="AA14" s="117">
        <f t="shared" si="6"/>
        <v>0</v>
      </c>
      <c r="AB14" s="117">
        <f t="shared" si="6"/>
        <v>0</v>
      </c>
      <c r="AC14" s="110"/>
      <c r="AD14" s="110"/>
      <c r="AE14" s="110"/>
      <c r="AF14" s="110"/>
      <c r="AG14" s="110"/>
    </row>
    <row r="15" spans="1:33" s="126" customFormat="1" ht="15" customHeight="1" x14ac:dyDescent="0.25">
      <c r="A15" s="118" t="s">
        <v>267</v>
      </c>
      <c r="B15" s="117">
        <f>+B21</f>
        <v>0</v>
      </c>
      <c r="C15" s="117">
        <f>+C21</f>
        <v>0</v>
      </c>
      <c r="D15" s="117">
        <f>+D21</f>
        <v>0</v>
      </c>
      <c r="E15" s="117"/>
      <c r="F15" s="117">
        <f>+F21</f>
        <v>0</v>
      </c>
      <c r="G15" s="117">
        <f>+G21</f>
        <v>0</v>
      </c>
      <c r="H15" s="117">
        <f>+H21</f>
        <v>0</v>
      </c>
      <c r="I15" s="117"/>
      <c r="J15" s="117">
        <f>+J21</f>
        <v>0</v>
      </c>
      <c r="K15" s="117">
        <f>+K21</f>
        <v>0</v>
      </c>
      <c r="L15" s="117">
        <f>+L21</f>
        <v>0</v>
      </c>
      <c r="M15" s="117"/>
      <c r="N15" s="117">
        <f>+N21</f>
        <v>0</v>
      </c>
      <c r="O15" s="117">
        <f>+O21</f>
        <v>0</v>
      </c>
      <c r="P15" s="117">
        <f>+P21</f>
        <v>0</v>
      </c>
      <c r="Q15" s="117"/>
      <c r="R15" s="117">
        <f>+R21</f>
        <v>0</v>
      </c>
      <c r="S15" s="117">
        <f>+S21</f>
        <v>0</v>
      </c>
      <c r="T15" s="117">
        <f>+T21</f>
        <v>0</v>
      </c>
      <c r="U15" s="117"/>
      <c r="V15" s="117">
        <f>+V21</f>
        <v>0</v>
      </c>
      <c r="W15" s="117">
        <f>+W21</f>
        <v>0</v>
      </c>
      <c r="X15" s="117">
        <f>+X21</f>
        <v>0</v>
      </c>
      <c r="Y15" s="117"/>
      <c r="Z15" s="117">
        <f>+Z21</f>
        <v>0</v>
      </c>
      <c r="AA15" s="117">
        <f>+AA21</f>
        <v>0</v>
      </c>
      <c r="AB15" s="117">
        <f>+AB21</f>
        <v>0</v>
      </c>
      <c r="AC15" s="110"/>
      <c r="AD15" s="110"/>
      <c r="AE15" s="110"/>
      <c r="AF15" s="110"/>
      <c r="AG15" s="110"/>
    </row>
    <row r="16" spans="1:33" s="126" customFormat="1" ht="15" customHeight="1" x14ac:dyDescent="0.25">
      <c r="A16" s="114"/>
      <c r="B16" s="119"/>
      <c r="C16" s="119"/>
      <c r="D16" s="119"/>
      <c r="E16" s="119"/>
      <c r="F16" s="119"/>
      <c r="G16" s="119"/>
      <c r="H16" s="119"/>
      <c r="I16" s="119"/>
      <c r="J16" s="119"/>
      <c r="K16" s="119"/>
      <c r="L16" s="119"/>
      <c r="M16" s="119"/>
      <c r="N16" s="119"/>
      <c r="O16" s="119"/>
      <c r="P16" s="119"/>
      <c r="Q16" s="119"/>
      <c r="R16" s="119"/>
      <c r="S16" s="119"/>
      <c r="T16" s="119"/>
      <c r="U16" s="119"/>
      <c r="V16" s="119"/>
      <c r="W16" s="119"/>
      <c r="X16" s="119"/>
      <c r="Y16" s="119"/>
      <c r="Z16" s="119"/>
      <c r="AA16" s="119"/>
      <c r="AB16" s="119"/>
      <c r="AC16" s="110"/>
      <c r="AD16" s="110"/>
      <c r="AE16" s="110"/>
      <c r="AF16" s="110"/>
      <c r="AG16" s="110"/>
    </row>
    <row r="17" spans="1:33" s="126" customFormat="1" ht="15" customHeight="1" x14ac:dyDescent="0.25">
      <c r="A17" s="138" t="s">
        <v>568</v>
      </c>
      <c r="B17" s="119"/>
      <c r="C17" s="119"/>
      <c r="D17" s="119"/>
      <c r="E17" s="120"/>
      <c r="F17" s="119"/>
      <c r="G17" s="119"/>
      <c r="H17" s="119"/>
      <c r="I17" s="120"/>
      <c r="J17" s="119"/>
      <c r="K17" s="119"/>
      <c r="L17" s="119"/>
      <c r="M17" s="120"/>
      <c r="N17" s="119"/>
      <c r="O17" s="119"/>
      <c r="P17" s="119"/>
      <c r="Q17" s="120"/>
      <c r="R17" s="119"/>
      <c r="S17" s="119"/>
      <c r="T17" s="119"/>
      <c r="U17" s="120"/>
      <c r="V17" s="119"/>
      <c r="W17" s="119"/>
      <c r="X17" s="119"/>
      <c r="Y17" s="120"/>
      <c r="Z17" s="119"/>
      <c r="AA17" s="119"/>
      <c r="AB17" s="119"/>
      <c r="AC17" s="110"/>
      <c r="AD17" s="110"/>
      <c r="AE17" s="110"/>
      <c r="AF17" s="110"/>
      <c r="AG17" s="110"/>
    </row>
    <row r="18" spans="1:33" s="126" customFormat="1" ht="15" customHeight="1" x14ac:dyDescent="0.25">
      <c r="A18" s="139" t="s">
        <v>19</v>
      </c>
      <c r="B18" s="155">
        <f>SUM(B19:B21)</f>
        <v>12557</v>
      </c>
      <c r="C18" s="155">
        <f>SUM(C19:C21)</f>
        <v>5769</v>
      </c>
      <c r="D18" s="155">
        <f>SUM(D19:D21)</f>
        <v>6788</v>
      </c>
      <c r="E18" s="155"/>
      <c r="F18" s="155">
        <f>SUM(F19:F21)</f>
        <v>2102</v>
      </c>
      <c r="G18" s="155">
        <f>SUM(G19:G21)</f>
        <v>1042</v>
      </c>
      <c r="H18" s="155">
        <f>SUM(H19:H21)</f>
        <v>1060</v>
      </c>
      <c r="I18" s="176"/>
      <c r="J18" s="155">
        <f>SUM(J19:J21)</f>
        <v>2272</v>
      </c>
      <c r="K18" s="155">
        <f>SUM(K19:K21)</f>
        <v>1102</v>
      </c>
      <c r="L18" s="155">
        <f>SUM(L19:L21)</f>
        <v>1170</v>
      </c>
      <c r="M18" s="176"/>
      <c r="N18" s="155">
        <f>SUM(N19:N21)</f>
        <v>2774</v>
      </c>
      <c r="O18" s="155">
        <f>SUM(O19:O21)</f>
        <v>1282</v>
      </c>
      <c r="P18" s="155">
        <f>SUM(P19:P21)</f>
        <v>1492</v>
      </c>
      <c r="Q18" s="176"/>
      <c r="R18" s="155">
        <f>SUM(R19:R21)</f>
        <v>2510</v>
      </c>
      <c r="S18" s="155">
        <f>SUM(S19:S21)</f>
        <v>1136</v>
      </c>
      <c r="T18" s="155">
        <f>SUM(T19:T21)</f>
        <v>1374</v>
      </c>
      <c r="U18" s="176"/>
      <c r="V18" s="155">
        <f>SUM(V19:V21)</f>
        <v>2899</v>
      </c>
      <c r="W18" s="155">
        <f>SUM(W19:W21)</f>
        <v>1207</v>
      </c>
      <c r="X18" s="155">
        <f>SUM(X19:X21)</f>
        <v>1692</v>
      </c>
      <c r="Y18" s="176"/>
      <c r="Z18" s="155">
        <f>SUM(Z19:Z21)</f>
        <v>0</v>
      </c>
      <c r="AA18" s="155">
        <f>SUM(AA19:AA21)</f>
        <v>0</v>
      </c>
      <c r="AB18" s="155">
        <f>SUM(AB19:AB21)</f>
        <v>0</v>
      </c>
      <c r="AC18" s="110"/>
      <c r="AD18" s="110"/>
      <c r="AE18" s="110"/>
      <c r="AF18" s="110"/>
      <c r="AG18" s="110"/>
    </row>
    <row r="19" spans="1:33" ht="15" customHeight="1" x14ac:dyDescent="0.25">
      <c r="A19" s="118" t="s">
        <v>73</v>
      </c>
      <c r="B19" s="121">
        <v>12524</v>
      </c>
      <c r="C19" s="121">
        <v>5749</v>
      </c>
      <c r="D19" s="121">
        <v>6775</v>
      </c>
      <c r="E19" s="121"/>
      <c r="F19" s="121">
        <v>2093</v>
      </c>
      <c r="G19" s="121">
        <v>1036</v>
      </c>
      <c r="H19" s="121">
        <v>1057</v>
      </c>
      <c r="I19" s="121"/>
      <c r="J19" s="121">
        <v>2267</v>
      </c>
      <c r="K19" s="121">
        <v>1099</v>
      </c>
      <c r="L19" s="121">
        <v>1168</v>
      </c>
      <c r="M19" s="121"/>
      <c r="N19" s="121">
        <v>2765</v>
      </c>
      <c r="O19" s="121">
        <v>1275</v>
      </c>
      <c r="P19" s="121">
        <v>1490</v>
      </c>
      <c r="Q19" s="121"/>
      <c r="R19" s="121">
        <v>2508</v>
      </c>
      <c r="S19" s="121">
        <v>1135</v>
      </c>
      <c r="T19" s="121">
        <v>1373</v>
      </c>
      <c r="U19" s="121"/>
      <c r="V19" s="121">
        <v>2891</v>
      </c>
      <c r="W19" s="121">
        <v>1204</v>
      </c>
      <c r="X19" s="121">
        <v>1687</v>
      </c>
      <c r="Y19" s="121"/>
      <c r="Z19" s="121">
        <v>0</v>
      </c>
      <c r="AA19" s="121">
        <v>0</v>
      </c>
      <c r="AB19" s="121">
        <v>0</v>
      </c>
    </row>
    <row r="20" spans="1:33" ht="15" customHeight="1" x14ac:dyDescent="0.25">
      <c r="A20" s="118" t="s">
        <v>74</v>
      </c>
      <c r="B20" s="121">
        <v>33</v>
      </c>
      <c r="C20" s="121">
        <v>20</v>
      </c>
      <c r="D20" s="121">
        <v>13</v>
      </c>
      <c r="E20" s="121"/>
      <c r="F20" s="121">
        <v>9</v>
      </c>
      <c r="G20" s="121">
        <v>6</v>
      </c>
      <c r="H20" s="121">
        <v>3</v>
      </c>
      <c r="I20" s="121"/>
      <c r="J20" s="121">
        <v>5</v>
      </c>
      <c r="K20" s="121">
        <v>3</v>
      </c>
      <c r="L20" s="121">
        <v>2</v>
      </c>
      <c r="M20" s="121"/>
      <c r="N20" s="121">
        <v>9</v>
      </c>
      <c r="O20" s="121">
        <v>7</v>
      </c>
      <c r="P20" s="121">
        <v>2</v>
      </c>
      <c r="Q20" s="121"/>
      <c r="R20" s="121">
        <v>2</v>
      </c>
      <c r="S20" s="121">
        <v>1</v>
      </c>
      <c r="T20" s="121">
        <v>1</v>
      </c>
      <c r="U20" s="121"/>
      <c r="V20" s="121">
        <v>8</v>
      </c>
      <c r="W20" s="121">
        <v>3</v>
      </c>
      <c r="X20" s="121">
        <v>5</v>
      </c>
      <c r="Y20" s="121"/>
      <c r="Z20" s="121">
        <v>0</v>
      </c>
      <c r="AA20" s="121">
        <v>0</v>
      </c>
      <c r="AB20" s="121">
        <v>0</v>
      </c>
    </row>
    <row r="21" spans="1:33" ht="15" customHeight="1" x14ac:dyDescent="0.25">
      <c r="A21" s="118" t="s">
        <v>267</v>
      </c>
      <c r="B21" s="121">
        <v>0</v>
      </c>
      <c r="C21" s="121">
        <v>0</v>
      </c>
      <c r="D21" s="121">
        <v>0</v>
      </c>
      <c r="E21" s="121"/>
      <c r="F21" s="121">
        <v>0</v>
      </c>
      <c r="G21" s="121">
        <v>0</v>
      </c>
      <c r="H21" s="121">
        <v>0</v>
      </c>
      <c r="I21" s="121"/>
      <c r="J21" s="121">
        <v>0</v>
      </c>
      <c r="K21" s="121">
        <v>0</v>
      </c>
      <c r="L21" s="121">
        <v>0</v>
      </c>
      <c r="M21" s="121"/>
      <c r="N21" s="121">
        <v>0</v>
      </c>
      <c r="O21" s="121">
        <v>0</v>
      </c>
      <c r="P21" s="121">
        <v>0</v>
      </c>
      <c r="Q21" s="121"/>
      <c r="R21" s="121">
        <v>0</v>
      </c>
      <c r="S21" s="121">
        <v>0</v>
      </c>
      <c r="T21" s="121">
        <v>0</v>
      </c>
      <c r="U21" s="121"/>
      <c r="V21" s="121">
        <v>0</v>
      </c>
      <c r="W21" s="121">
        <v>0</v>
      </c>
      <c r="X21" s="121">
        <v>0</v>
      </c>
      <c r="Y21" s="121"/>
      <c r="Z21" s="121">
        <v>0</v>
      </c>
      <c r="AA21" s="121">
        <v>0</v>
      </c>
      <c r="AB21" s="121">
        <v>0</v>
      </c>
    </row>
    <row r="22" spans="1:33" ht="15" customHeight="1" x14ac:dyDescent="0.25">
      <c r="A22" s="118"/>
      <c r="B22" s="121"/>
      <c r="C22" s="121"/>
      <c r="D22" s="121"/>
      <c r="E22" s="121"/>
      <c r="F22" s="121"/>
      <c r="G22" s="121"/>
      <c r="H22" s="121"/>
      <c r="I22" s="121"/>
      <c r="J22" s="121"/>
      <c r="K22" s="121"/>
      <c r="L22" s="121"/>
      <c r="M22" s="121"/>
      <c r="N22" s="121"/>
      <c r="O22" s="121"/>
      <c r="P22" s="121"/>
      <c r="Q22" s="121"/>
      <c r="R22" s="121"/>
      <c r="S22" s="121"/>
      <c r="T22" s="121"/>
      <c r="U22" s="121"/>
      <c r="V22" s="121"/>
      <c r="W22" s="121"/>
      <c r="X22" s="121"/>
      <c r="Y22" s="121"/>
      <c r="Z22" s="121"/>
      <c r="AA22" s="121"/>
      <c r="AB22" s="121"/>
    </row>
    <row r="23" spans="1:33" ht="15" customHeight="1" x14ac:dyDescent="0.25">
      <c r="A23" s="127" t="s">
        <v>569</v>
      </c>
      <c r="B23" s="121"/>
      <c r="C23" s="121"/>
      <c r="D23" s="121"/>
      <c r="E23" s="121"/>
      <c r="F23" s="121"/>
      <c r="G23" s="121"/>
      <c r="H23" s="121"/>
      <c r="I23" s="121"/>
      <c r="J23" s="121"/>
      <c r="K23" s="121"/>
      <c r="L23" s="121"/>
      <c r="M23" s="121"/>
      <c r="N23" s="121"/>
      <c r="O23" s="121"/>
      <c r="P23" s="121"/>
      <c r="Q23" s="121"/>
      <c r="R23" s="121"/>
      <c r="S23" s="121"/>
      <c r="T23" s="121"/>
      <c r="U23" s="121"/>
      <c r="V23" s="121"/>
      <c r="W23" s="121"/>
      <c r="X23" s="121"/>
      <c r="Y23" s="121"/>
      <c r="Z23" s="121"/>
      <c r="AA23" s="121"/>
      <c r="AB23" s="121"/>
    </row>
    <row r="24" spans="1:33" s="126" customFormat="1" ht="15" customHeight="1" x14ac:dyDescent="0.25">
      <c r="A24" s="139" t="s">
        <v>19</v>
      </c>
      <c r="B24" s="155">
        <f>SUM(B25:B27)</f>
        <v>2589</v>
      </c>
      <c r="C24" s="155">
        <f>SUM(C25:C27)</f>
        <v>1254</v>
      </c>
      <c r="D24" s="155">
        <f>SUM(D25:D27)</f>
        <v>1335</v>
      </c>
      <c r="E24" s="155"/>
      <c r="F24" s="155">
        <f>SUM(F25:F27)</f>
        <v>323</v>
      </c>
      <c r="G24" s="155">
        <f>SUM(G25:G27)</f>
        <v>164</v>
      </c>
      <c r="H24" s="155">
        <f>SUM(H25:H27)</f>
        <v>159</v>
      </c>
      <c r="I24" s="176"/>
      <c r="J24" s="155">
        <f>SUM(J25:J27)</f>
        <v>443</v>
      </c>
      <c r="K24" s="155">
        <f>SUM(K25:K27)</f>
        <v>232</v>
      </c>
      <c r="L24" s="155">
        <f>SUM(L25:L27)</f>
        <v>211</v>
      </c>
      <c r="M24" s="176"/>
      <c r="N24" s="155">
        <f>SUM(N25:N27)</f>
        <v>507</v>
      </c>
      <c r="O24" s="155">
        <f>SUM(O25:O27)</f>
        <v>221</v>
      </c>
      <c r="P24" s="155">
        <f>SUM(P25:P27)</f>
        <v>286</v>
      </c>
      <c r="Q24" s="176"/>
      <c r="R24" s="155">
        <f>SUM(R25:R27)</f>
        <v>637</v>
      </c>
      <c r="S24" s="155">
        <f>SUM(S25:S27)</f>
        <v>311</v>
      </c>
      <c r="T24" s="155">
        <f>SUM(T25:T27)</f>
        <v>326</v>
      </c>
      <c r="U24" s="176"/>
      <c r="V24" s="155">
        <f>SUM(V25:V27)</f>
        <v>679</v>
      </c>
      <c r="W24" s="155">
        <f>SUM(W25:W27)</f>
        <v>326</v>
      </c>
      <c r="X24" s="155">
        <f>SUM(X25:X27)</f>
        <v>353</v>
      </c>
      <c r="Y24" s="176"/>
      <c r="Z24" s="155">
        <f>SUM(Z25:Z27)</f>
        <v>0</v>
      </c>
      <c r="AA24" s="155">
        <f>SUM(AA25:AA27)</f>
        <v>0</v>
      </c>
      <c r="AB24" s="155">
        <f>SUM(AB25:AB27)</f>
        <v>0</v>
      </c>
      <c r="AC24" s="110"/>
      <c r="AD24" s="110"/>
      <c r="AE24" s="110"/>
      <c r="AF24" s="110"/>
      <c r="AG24" s="110"/>
    </row>
    <row r="25" spans="1:33" ht="15" customHeight="1" x14ac:dyDescent="0.25">
      <c r="A25" s="118" t="s">
        <v>73</v>
      </c>
      <c r="B25" s="121">
        <v>2589</v>
      </c>
      <c r="C25" s="121">
        <v>1254</v>
      </c>
      <c r="D25" s="121">
        <v>1335</v>
      </c>
      <c r="E25" s="121"/>
      <c r="F25" s="121">
        <v>323</v>
      </c>
      <c r="G25" s="121">
        <v>164</v>
      </c>
      <c r="H25" s="121">
        <v>159</v>
      </c>
      <c r="I25" s="121"/>
      <c r="J25" s="121">
        <v>443</v>
      </c>
      <c r="K25" s="121">
        <v>232</v>
      </c>
      <c r="L25" s="121">
        <v>211</v>
      </c>
      <c r="M25" s="121"/>
      <c r="N25" s="121">
        <v>507</v>
      </c>
      <c r="O25" s="121">
        <v>221</v>
      </c>
      <c r="P25" s="121">
        <v>286</v>
      </c>
      <c r="Q25" s="121"/>
      <c r="R25" s="121">
        <v>637</v>
      </c>
      <c r="S25" s="121">
        <v>311</v>
      </c>
      <c r="T25" s="121">
        <v>326</v>
      </c>
      <c r="U25" s="121"/>
      <c r="V25" s="121">
        <v>679</v>
      </c>
      <c r="W25" s="121">
        <v>326</v>
      </c>
      <c r="X25" s="121">
        <v>353</v>
      </c>
      <c r="Y25" s="121"/>
      <c r="Z25" s="121">
        <v>0</v>
      </c>
      <c r="AA25" s="121">
        <v>0</v>
      </c>
      <c r="AB25" s="121">
        <v>0</v>
      </c>
    </row>
    <row r="26" spans="1:33" ht="15" customHeight="1" x14ac:dyDescent="0.25">
      <c r="A26" s="118" t="s">
        <v>74</v>
      </c>
      <c r="B26" s="121">
        <v>0</v>
      </c>
      <c r="C26" s="121">
        <v>0</v>
      </c>
      <c r="D26" s="121">
        <v>0</v>
      </c>
      <c r="E26" s="121"/>
      <c r="F26" s="121">
        <v>0</v>
      </c>
      <c r="G26" s="121">
        <v>0</v>
      </c>
      <c r="H26" s="121">
        <v>0</v>
      </c>
      <c r="I26" s="121"/>
      <c r="J26" s="121">
        <v>0</v>
      </c>
      <c r="K26" s="121">
        <v>0</v>
      </c>
      <c r="L26" s="121">
        <v>0</v>
      </c>
      <c r="M26" s="121"/>
      <c r="N26" s="121">
        <v>0</v>
      </c>
      <c r="O26" s="121">
        <v>0</v>
      </c>
      <c r="P26" s="121">
        <v>0</v>
      </c>
      <c r="Q26" s="121"/>
      <c r="R26" s="121">
        <v>0</v>
      </c>
      <c r="S26" s="121">
        <v>0</v>
      </c>
      <c r="T26" s="121">
        <v>0</v>
      </c>
      <c r="U26" s="121"/>
      <c r="V26" s="121">
        <v>0</v>
      </c>
      <c r="W26" s="121">
        <v>0</v>
      </c>
      <c r="X26" s="121">
        <v>0</v>
      </c>
      <c r="Y26" s="121"/>
      <c r="Z26" s="121">
        <v>0</v>
      </c>
      <c r="AA26" s="121">
        <v>0</v>
      </c>
      <c r="AB26" s="121">
        <v>0</v>
      </c>
    </row>
    <row r="27" spans="1:33" ht="15" customHeight="1" x14ac:dyDescent="0.25">
      <c r="A27" s="118" t="s">
        <v>267</v>
      </c>
      <c r="B27" s="121">
        <v>0</v>
      </c>
      <c r="C27" s="121">
        <v>0</v>
      </c>
      <c r="D27" s="121">
        <v>0</v>
      </c>
      <c r="E27" s="121"/>
      <c r="F27" s="121">
        <v>0</v>
      </c>
      <c r="G27" s="121">
        <v>0</v>
      </c>
      <c r="H27" s="121">
        <v>0</v>
      </c>
      <c r="I27" s="121"/>
      <c r="J27" s="121">
        <v>0</v>
      </c>
      <c r="K27" s="121">
        <v>0</v>
      </c>
      <c r="L27" s="121">
        <v>0</v>
      </c>
      <c r="M27" s="121"/>
      <c r="N27" s="121">
        <v>0</v>
      </c>
      <c r="O27" s="121">
        <v>0</v>
      </c>
      <c r="P27" s="121">
        <v>0</v>
      </c>
      <c r="Q27" s="121"/>
      <c r="R27" s="121">
        <v>0</v>
      </c>
      <c r="S27" s="121">
        <v>0</v>
      </c>
      <c r="T27" s="121">
        <v>0</v>
      </c>
      <c r="U27" s="121"/>
      <c r="V27" s="121">
        <v>0</v>
      </c>
      <c r="W27" s="121">
        <v>0</v>
      </c>
      <c r="X27" s="121">
        <v>0</v>
      </c>
      <c r="Y27" s="121"/>
      <c r="Z27" s="121">
        <v>0</v>
      </c>
      <c r="AA27" s="121">
        <v>0</v>
      </c>
      <c r="AB27" s="121">
        <v>0</v>
      </c>
    </row>
    <row r="28" spans="1:33" ht="15" customHeight="1" x14ac:dyDescent="0.25">
      <c r="A28" s="118"/>
      <c r="B28" s="121"/>
      <c r="C28" s="121"/>
      <c r="D28" s="121"/>
      <c r="E28" s="121"/>
      <c r="F28" s="121"/>
      <c r="G28" s="121"/>
      <c r="H28" s="121"/>
      <c r="I28" s="121"/>
      <c r="J28" s="121"/>
      <c r="K28" s="121"/>
      <c r="L28" s="121"/>
      <c r="M28" s="121"/>
      <c r="N28" s="121"/>
      <c r="O28" s="121"/>
      <c r="P28" s="121"/>
      <c r="Q28" s="121"/>
      <c r="R28" s="121"/>
      <c r="S28" s="121"/>
      <c r="T28" s="121"/>
      <c r="U28" s="121"/>
      <c r="V28" s="121"/>
      <c r="W28" s="121"/>
      <c r="X28" s="121"/>
      <c r="Y28" s="121"/>
      <c r="Z28" s="121"/>
      <c r="AA28" s="121"/>
      <c r="AB28" s="121"/>
    </row>
    <row r="29" spans="1:33" s="126" customFormat="1" ht="15" customHeight="1" x14ac:dyDescent="0.25">
      <c r="A29" s="301" t="s">
        <v>571</v>
      </c>
      <c r="B29" s="301"/>
      <c r="C29" s="301"/>
      <c r="D29" s="301"/>
      <c r="E29" s="301"/>
      <c r="F29" s="301"/>
      <c r="G29" s="301"/>
      <c r="H29" s="301"/>
      <c r="I29" s="301"/>
      <c r="J29" s="301"/>
      <c r="K29" s="301"/>
      <c r="L29" s="301"/>
      <c r="M29" s="301"/>
      <c r="N29" s="301"/>
      <c r="O29" s="301"/>
      <c r="P29" s="301"/>
      <c r="Q29" s="301"/>
      <c r="R29" s="301"/>
      <c r="S29" s="301"/>
      <c r="T29" s="301"/>
      <c r="U29" s="301"/>
      <c r="V29" s="301"/>
      <c r="W29" s="301"/>
      <c r="X29" s="301"/>
      <c r="Y29" s="301"/>
      <c r="Z29" s="301"/>
      <c r="AA29" s="301"/>
      <c r="AB29" s="301"/>
      <c r="AC29" s="110"/>
      <c r="AD29" s="110"/>
      <c r="AE29" s="110"/>
      <c r="AF29" s="110"/>
      <c r="AG29" s="110"/>
    </row>
    <row r="30" spans="1:33" s="126" customFormat="1" ht="15" customHeight="1" x14ac:dyDescent="0.25">
      <c r="A30" s="114"/>
      <c r="B30" s="115"/>
      <c r="C30" s="115"/>
      <c r="D30" s="115"/>
      <c r="E30" s="115"/>
      <c r="F30" s="115"/>
      <c r="G30" s="115"/>
      <c r="H30" s="115"/>
      <c r="I30" s="115"/>
      <c r="J30" s="115"/>
      <c r="K30" s="115"/>
      <c r="L30" s="115"/>
      <c r="M30" s="115"/>
      <c r="N30" s="115"/>
      <c r="O30" s="115"/>
      <c r="P30" s="115"/>
      <c r="Q30" s="115"/>
      <c r="R30" s="115"/>
      <c r="S30" s="115"/>
      <c r="T30" s="115"/>
      <c r="U30" s="115"/>
      <c r="V30" s="115"/>
      <c r="W30" s="115"/>
      <c r="X30" s="115"/>
      <c r="Y30" s="115"/>
      <c r="Z30" s="115"/>
      <c r="AA30" s="115"/>
      <c r="AB30" s="115"/>
      <c r="AC30" s="110"/>
      <c r="AD30" s="110"/>
      <c r="AE30" s="110"/>
      <c r="AF30" s="110"/>
      <c r="AG30" s="110"/>
    </row>
    <row r="31" spans="1:33" s="126" customFormat="1" ht="15" customHeight="1" x14ac:dyDescent="0.25">
      <c r="A31" s="115" t="s">
        <v>19</v>
      </c>
      <c r="B31" s="177">
        <f>+B12/(B12+B62)*100</f>
        <v>56.7882719058153</v>
      </c>
      <c r="C31" s="177">
        <f t="shared" ref="C31:D32" si="7">+C12/(C12+C62)*100</f>
        <v>53.480048735912277</v>
      </c>
      <c r="D31" s="177">
        <f t="shared" si="7"/>
        <v>59.997045572051114</v>
      </c>
      <c r="E31" s="177"/>
      <c r="F31" s="177">
        <f t="shared" ref="F31:X32" si="8">+F12/(F12+F62)*100</f>
        <v>53.203159280386139</v>
      </c>
      <c r="G31" s="177">
        <f t="shared" si="8"/>
        <v>48.201438848920866</v>
      </c>
      <c r="H31" s="177">
        <f t="shared" si="8"/>
        <v>59.289883268482491</v>
      </c>
      <c r="I31" s="177"/>
      <c r="J31" s="177">
        <f t="shared" si="8"/>
        <v>53.402832415420932</v>
      </c>
      <c r="K31" s="177">
        <f t="shared" si="8"/>
        <v>50.244821092278727</v>
      </c>
      <c r="L31" s="177">
        <f t="shared" si="8"/>
        <v>56.854672704816799</v>
      </c>
      <c r="M31" s="177"/>
      <c r="N31" s="177">
        <f t="shared" si="8"/>
        <v>61.269841269841272</v>
      </c>
      <c r="O31" s="177">
        <f t="shared" si="8"/>
        <v>56.292134831460672</v>
      </c>
      <c r="P31" s="177">
        <f t="shared" si="8"/>
        <v>66.219739292364991</v>
      </c>
      <c r="Q31" s="177"/>
      <c r="R31" s="177">
        <f t="shared" si="8"/>
        <v>50.758064516129032</v>
      </c>
      <c r="S31" s="177">
        <f t="shared" si="8"/>
        <v>49.965469613259664</v>
      </c>
      <c r="T31" s="177">
        <f t="shared" si="8"/>
        <v>51.452784503631968</v>
      </c>
      <c r="U31" s="177"/>
      <c r="V31" s="177">
        <f t="shared" si="8"/>
        <v>65.363536719035437</v>
      </c>
      <c r="W31" s="177">
        <f t="shared" si="8"/>
        <v>63.636363636363633</v>
      </c>
      <c r="X31" s="177">
        <f t="shared" si="8"/>
        <v>66.721044045677004</v>
      </c>
      <c r="Y31" s="177"/>
      <c r="Z31" s="177" t="s">
        <v>61</v>
      </c>
      <c r="AA31" s="177" t="s">
        <v>61</v>
      </c>
      <c r="AB31" s="177" t="s">
        <v>61</v>
      </c>
      <c r="AC31" s="110"/>
      <c r="AD31" s="110"/>
      <c r="AE31" s="110"/>
      <c r="AF31" s="110"/>
      <c r="AG31" s="110"/>
    </row>
    <row r="32" spans="1:33" s="126" customFormat="1" ht="15" customHeight="1" x14ac:dyDescent="0.25">
      <c r="A32" s="110" t="s">
        <v>73</v>
      </c>
      <c r="B32" s="128">
        <f>+B13/(B13+B63)*100</f>
        <v>56.835019367455153</v>
      </c>
      <c r="C32" s="128">
        <f t="shared" si="7"/>
        <v>53.552037929188657</v>
      </c>
      <c r="D32" s="128">
        <f t="shared" si="7"/>
        <v>60.011839573775347</v>
      </c>
      <c r="E32" s="128"/>
      <c r="F32" s="128">
        <f t="shared" si="8"/>
        <v>53.215859030837009</v>
      </c>
      <c r="G32" s="128">
        <f t="shared" si="8"/>
        <v>48.231511254019296</v>
      </c>
      <c r="H32" s="128">
        <f t="shared" si="8"/>
        <v>59.259259259259252</v>
      </c>
      <c r="I32" s="128"/>
      <c r="J32" s="128">
        <f t="shared" si="8"/>
        <v>53.589084437413483</v>
      </c>
      <c r="K32" s="128">
        <f t="shared" si="8"/>
        <v>50.531511009870925</v>
      </c>
      <c r="L32" s="128">
        <f t="shared" si="8"/>
        <v>56.912917870408585</v>
      </c>
      <c r="M32" s="128"/>
      <c r="N32" s="128">
        <f t="shared" si="8"/>
        <v>61.261935967047364</v>
      </c>
      <c r="O32" s="128">
        <f t="shared" si="8"/>
        <v>56.219466366027802</v>
      </c>
      <c r="P32" s="128">
        <f t="shared" si="8"/>
        <v>66.268656716417908</v>
      </c>
      <c r="Q32" s="128"/>
      <c r="R32" s="128">
        <f t="shared" si="8"/>
        <v>50.832390496201718</v>
      </c>
      <c r="S32" s="128">
        <f t="shared" si="8"/>
        <v>50.069252077562332</v>
      </c>
      <c r="T32" s="128">
        <f t="shared" si="8"/>
        <v>51.500454683237336</v>
      </c>
      <c r="U32" s="128"/>
      <c r="V32" s="128">
        <f t="shared" si="8"/>
        <v>65.312843029637762</v>
      </c>
      <c r="W32" s="128">
        <f t="shared" si="8"/>
        <v>63.591022443890274</v>
      </c>
      <c r="X32" s="128">
        <f t="shared" si="8"/>
        <v>66.666666666666657</v>
      </c>
      <c r="Y32" s="128"/>
      <c r="Z32" s="128" t="s">
        <v>61</v>
      </c>
      <c r="AA32" s="128" t="s">
        <v>61</v>
      </c>
      <c r="AB32" s="128" t="s">
        <v>61</v>
      </c>
      <c r="AC32" s="110"/>
      <c r="AD32" s="110"/>
      <c r="AE32" s="110"/>
      <c r="AF32" s="110"/>
      <c r="AG32" s="110"/>
    </row>
    <row r="33" spans="1:33" s="126" customFormat="1" ht="15" customHeight="1" x14ac:dyDescent="0.25">
      <c r="A33" s="110" t="s">
        <v>74</v>
      </c>
      <c r="B33" s="128">
        <f>+B14/(B14+B64)*100</f>
        <v>41.25</v>
      </c>
      <c r="C33" s="128">
        <f t="shared" ref="C33:D33" si="9">+C14/(C14+C64)*100</f>
        <v>36.363636363636367</v>
      </c>
      <c r="D33" s="128">
        <f t="shared" si="9"/>
        <v>52</v>
      </c>
      <c r="E33" s="128"/>
      <c r="F33" s="128">
        <f t="shared" ref="F33:X33" si="10">+F14/(F14+F64)*100</f>
        <v>50</v>
      </c>
      <c r="G33" s="128">
        <f t="shared" si="10"/>
        <v>42.857142857142854</v>
      </c>
      <c r="H33" s="128">
        <f t="shared" si="10"/>
        <v>75</v>
      </c>
      <c r="I33" s="128"/>
      <c r="J33" s="128">
        <f t="shared" si="10"/>
        <v>18.518518518518519</v>
      </c>
      <c r="K33" s="128">
        <f t="shared" si="10"/>
        <v>14.285714285714285</v>
      </c>
      <c r="L33" s="128">
        <f t="shared" si="10"/>
        <v>33.333333333333329</v>
      </c>
      <c r="M33" s="128"/>
      <c r="N33" s="128">
        <f t="shared" si="10"/>
        <v>64.285714285714292</v>
      </c>
      <c r="O33" s="128">
        <f t="shared" si="10"/>
        <v>77.777777777777786</v>
      </c>
      <c r="P33" s="128">
        <f t="shared" si="10"/>
        <v>40</v>
      </c>
      <c r="Q33" s="128"/>
      <c r="R33" s="128">
        <f t="shared" si="10"/>
        <v>15.384615384615385</v>
      </c>
      <c r="S33" s="128">
        <f t="shared" si="10"/>
        <v>12.5</v>
      </c>
      <c r="T33" s="128">
        <f t="shared" si="10"/>
        <v>20</v>
      </c>
      <c r="U33" s="128"/>
      <c r="V33" s="128">
        <f t="shared" si="10"/>
        <v>100</v>
      </c>
      <c r="W33" s="128">
        <f t="shared" si="10"/>
        <v>100</v>
      </c>
      <c r="X33" s="128">
        <f t="shared" si="10"/>
        <v>100</v>
      </c>
      <c r="Y33" s="128"/>
      <c r="Z33" s="128" t="s">
        <v>61</v>
      </c>
      <c r="AA33" s="128" t="s">
        <v>61</v>
      </c>
      <c r="AB33" s="128" t="s">
        <v>61</v>
      </c>
      <c r="AC33" s="110"/>
      <c r="AD33" s="110"/>
      <c r="AE33" s="110"/>
      <c r="AF33" s="110"/>
      <c r="AG33" s="110"/>
    </row>
    <row r="34" spans="1:33" s="126" customFormat="1" ht="15" customHeight="1" x14ac:dyDescent="0.25">
      <c r="A34" s="110" t="s">
        <v>267</v>
      </c>
      <c r="B34" s="128" t="s">
        <v>61</v>
      </c>
      <c r="C34" s="128" t="s">
        <v>61</v>
      </c>
      <c r="D34" s="128" t="s">
        <v>61</v>
      </c>
      <c r="E34" s="128"/>
      <c r="F34" s="128" t="s">
        <v>61</v>
      </c>
      <c r="G34" s="128" t="s">
        <v>61</v>
      </c>
      <c r="H34" s="128" t="s">
        <v>61</v>
      </c>
      <c r="I34" s="128"/>
      <c r="J34" s="128" t="s">
        <v>61</v>
      </c>
      <c r="K34" s="128" t="s">
        <v>61</v>
      </c>
      <c r="L34" s="128" t="s">
        <v>61</v>
      </c>
      <c r="M34" s="128"/>
      <c r="N34" s="128" t="s">
        <v>61</v>
      </c>
      <c r="O34" s="128" t="s">
        <v>61</v>
      </c>
      <c r="P34" s="128" t="s">
        <v>61</v>
      </c>
      <c r="Q34" s="128"/>
      <c r="R34" s="128" t="s">
        <v>61</v>
      </c>
      <c r="S34" s="128" t="s">
        <v>61</v>
      </c>
      <c r="T34" s="128" t="s">
        <v>61</v>
      </c>
      <c r="U34" s="128"/>
      <c r="V34" s="128" t="s">
        <v>61</v>
      </c>
      <c r="W34" s="128" t="s">
        <v>61</v>
      </c>
      <c r="X34" s="128" t="s">
        <v>61</v>
      </c>
      <c r="Y34" s="128"/>
      <c r="Z34" s="128" t="s">
        <v>61</v>
      </c>
      <c r="AA34" s="128" t="s">
        <v>61</v>
      </c>
      <c r="AB34" s="128" t="s">
        <v>61</v>
      </c>
      <c r="AC34" s="110"/>
      <c r="AD34" s="110"/>
      <c r="AE34" s="110"/>
      <c r="AF34" s="110"/>
      <c r="AG34" s="110"/>
    </row>
    <row r="35" spans="1:33" s="126" customFormat="1" ht="15" customHeight="1" x14ac:dyDescent="0.25">
      <c r="A35" s="129"/>
      <c r="B35" s="130"/>
      <c r="C35" s="130"/>
      <c r="D35" s="130"/>
      <c r="E35" s="130"/>
      <c r="F35" s="130"/>
      <c r="G35" s="130"/>
      <c r="H35" s="130"/>
      <c r="I35" s="130"/>
      <c r="J35" s="130"/>
      <c r="K35" s="130"/>
      <c r="L35" s="130"/>
      <c r="M35" s="130"/>
      <c r="N35" s="130"/>
      <c r="O35" s="130"/>
      <c r="P35" s="130"/>
      <c r="Q35" s="130"/>
      <c r="R35" s="130"/>
      <c r="S35" s="130"/>
      <c r="T35" s="130"/>
      <c r="U35" s="130"/>
      <c r="V35" s="130"/>
      <c r="W35" s="130"/>
      <c r="X35" s="130"/>
      <c r="Y35" s="130"/>
      <c r="Z35" s="130"/>
      <c r="AA35" s="130"/>
      <c r="AB35" s="130"/>
      <c r="AC35" s="110"/>
      <c r="AD35" s="110"/>
      <c r="AE35" s="110"/>
      <c r="AF35" s="110"/>
      <c r="AG35" s="110"/>
    </row>
    <row r="36" spans="1:33" s="126" customFormat="1" ht="15" customHeight="1" x14ac:dyDescent="0.25">
      <c r="A36" s="115" t="s">
        <v>568</v>
      </c>
      <c r="B36" s="130"/>
      <c r="C36" s="130"/>
      <c r="D36" s="130"/>
      <c r="E36" s="131"/>
      <c r="F36" s="130"/>
      <c r="G36" s="130"/>
      <c r="H36" s="130"/>
      <c r="I36" s="131"/>
      <c r="J36" s="130"/>
      <c r="K36" s="130"/>
      <c r="L36" s="130"/>
      <c r="M36" s="131"/>
      <c r="N36" s="130"/>
      <c r="O36" s="130"/>
      <c r="P36" s="130"/>
      <c r="Q36" s="131"/>
      <c r="R36" s="130"/>
      <c r="S36" s="130"/>
      <c r="T36" s="130"/>
      <c r="U36" s="131"/>
      <c r="V36" s="130"/>
      <c r="W36" s="130"/>
      <c r="X36" s="130"/>
      <c r="Y36" s="131"/>
      <c r="Z36" s="130"/>
      <c r="AA36" s="130"/>
      <c r="AB36" s="130"/>
      <c r="AC36" s="110"/>
      <c r="AD36" s="110"/>
      <c r="AE36" s="110"/>
      <c r="AF36" s="110"/>
      <c r="AG36" s="110"/>
    </row>
    <row r="37" spans="1:33" s="126" customFormat="1" ht="15" customHeight="1" x14ac:dyDescent="0.25">
      <c r="A37" s="141" t="s">
        <v>19</v>
      </c>
      <c r="B37" s="177">
        <f>+B18/(B18+B68)*100</f>
        <v>55.771707750388636</v>
      </c>
      <c r="C37" s="177">
        <f t="shared" ref="C37:D38" si="11">+C18/(C18+C68)*100</f>
        <v>52.426390403489641</v>
      </c>
      <c r="D37" s="177">
        <f t="shared" si="11"/>
        <v>58.969681174528709</v>
      </c>
      <c r="E37" s="241"/>
      <c r="F37" s="177">
        <f>+F18/(F18+F68)*100</f>
        <v>53.02724520686175</v>
      </c>
      <c r="G37" s="177">
        <f t="shared" ref="G37:H38" si="12">+G18/(G18+G68)*100</f>
        <v>48.062730627306273</v>
      </c>
      <c r="H37" s="177">
        <f t="shared" si="12"/>
        <v>59.02004454342984</v>
      </c>
      <c r="I37" s="241"/>
      <c r="J37" s="177">
        <f>+J18/(J18+J68)*100</f>
        <v>52.350230414746548</v>
      </c>
      <c r="K37" s="177">
        <f t="shared" ref="K37:L38" si="13">+K18/(K18+K68)*100</f>
        <v>49.372759856630829</v>
      </c>
      <c r="L37" s="177">
        <f t="shared" si="13"/>
        <v>55.502846299810251</v>
      </c>
      <c r="M37" s="241"/>
      <c r="N37" s="177">
        <f>+N18/(N18+N68)*100</f>
        <v>61.33097501658191</v>
      </c>
      <c r="O37" s="177">
        <f t="shared" ref="O37:P38" si="14">+O18/(O18+O68)*100</f>
        <v>56.750774679061536</v>
      </c>
      <c r="P37" s="177">
        <f t="shared" si="14"/>
        <v>65.901060070671377</v>
      </c>
      <c r="Q37" s="241"/>
      <c r="R37" s="177">
        <f>+R18/(R18+R68)*100</f>
        <v>48.671708357572228</v>
      </c>
      <c r="S37" s="177">
        <f t="shared" ref="S37:T38" si="15">+S18/(S18+S68)*100</f>
        <v>47.611064543168489</v>
      </c>
      <c r="T37" s="177">
        <f t="shared" si="15"/>
        <v>49.584987369180801</v>
      </c>
      <c r="U37" s="241"/>
      <c r="V37" s="177">
        <f>+V18/(V18+V68)*100</f>
        <v>63.981461046126689</v>
      </c>
      <c r="W37" s="177">
        <f t="shared" ref="W37:X38" si="16">+W18/(W18+W68)*100</f>
        <v>61.613067891781526</v>
      </c>
      <c r="X37" s="177">
        <f t="shared" si="16"/>
        <v>65.785381026438571</v>
      </c>
      <c r="Y37" s="241"/>
      <c r="Z37" s="177" t="s">
        <v>61</v>
      </c>
      <c r="AA37" s="177" t="s">
        <v>61</v>
      </c>
      <c r="AB37" s="177" t="s">
        <v>61</v>
      </c>
      <c r="AC37" s="110"/>
      <c r="AD37" s="110"/>
      <c r="AE37" s="110"/>
      <c r="AF37" s="110"/>
      <c r="AG37" s="110"/>
    </row>
    <row r="38" spans="1:33" ht="15" customHeight="1" x14ac:dyDescent="0.25">
      <c r="A38" s="110" t="s">
        <v>73</v>
      </c>
      <c r="B38" s="128">
        <f>+B19/(B19+B69)*100</f>
        <v>55.823490082460438</v>
      </c>
      <c r="C38" s="128">
        <f t="shared" si="11"/>
        <v>52.507078271988306</v>
      </c>
      <c r="D38" s="128">
        <f t="shared" si="11"/>
        <v>58.984851123106388</v>
      </c>
      <c r="E38" s="132"/>
      <c r="F38" s="128">
        <f>+F19/(F19+F69)*100</f>
        <v>53.04105423213381</v>
      </c>
      <c r="G38" s="128">
        <f t="shared" si="12"/>
        <v>48.096564531104917</v>
      </c>
      <c r="H38" s="128">
        <f t="shared" si="12"/>
        <v>58.984375</v>
      </c>
      <c r="I38" s="132"/>
      <c r="J38" s="128">
        <f>+J19/(J19+J69)*100</f>
        <v>52.562021794574541</v>
      </c>
      <c r="K38" s="128">
        <f t="shared" si="13"/>
        <v>49.706015377657167</v>
      </c>
      <c r="L38" s="128">
        <f t="shared" si="13"/>
        <v>55.566127497621309</v>
      </c>
      <c r="M38" s="132"/>
      <c r="N38" s="128">
        <f>+N19/(N19+N69)*100</f>
        <v>61.321800842758925</v>
      </c>
      <c r="O38" s="128">
        <f t="shared" si="14"/>
        <v>56.666666666666664</v>
      </c>
      <c r="P38" s="128">
        <f t="shared" si="14"/>
        <v>65.958388667552015</v>
      </c>
      <c r="Q38" s="132"/>
      <c r="R38" s="128">
        <f>+R19/(R19+R69)*100</f>
        <v>48.755832037325035</v>
      </c>
      <c r="S38" s="128">
        <f t="shared" si="15"/>
        <v>47.72918418839361</v>
      </c>
      <c r="T38" s="128">
        <f t="shared" si="15"/>
        <v>49.638467100506148</v>
      </c>
      <c r="U38" s="132"/>
      <c r="V38" s="128">
        <f>+V19/(V19+V69)*100</f>
        <v>63.917753703294281</v>
      </c>
      <c r="W38" s="128">
        <f t="shared" si="16"/>
        <v>61.554192229038854</v>
      </c>
      <c r="X38" s="128">
        <f t="shared" si="16"/>
        <v>65.71873782625633</v>
      </c>
      <c r="Y38" s="132"/>
      <c r="Z38" s="128" t="s">
        <v>61</v>
      </c>
      <c r="AA38" s="128" t="s">
        <v>61</v>
      </c>
      <c r="AB38" s="128" t="s">
        <v>61</v>
      </c>
    </row>
    <row r="39" spans="1:33" ht="15" customHeight="1" x14ac:dyDescent="0.25">
      <c r="A39" s="110" t="s">
        <v>74</v>
      </c>
      <c r="B39" s="128">
        <f>+B20/(B20+B70)*100</f>
        <v>41.25</v>
      </c>
      <c r="C39" s="128">
        <f t="shared" ref="C39:D39" si="17">+C20/(C20+C70)*100</f>
        <v>36.363636363636367</v>
      </c>
      <c r="D39" s="128">
        <f t="shared" si="17"/>
        <v>52</v>
      </c>
      <c r="E39" s="132"/>
      <c r="F39" s="128">
        <f>+F20/(F20+F70)*100</f>
        <v>50</v>
      </c>
      <c r="G39" s="128">
        <f t="shared" ref="G39:H39" si="18">+G20/(G20+G70)*100</f>
        <v>42.857142857142854</v>
      </c>
      <c r="H39" s="128">
        <f t="shared" si="18"/>
        <v>75</v>
      </c>
      <c r="I39" s="132"/>
      <c r="J39" s="128">
        <f>+J20/(J20+J70)*100</f>
        <v>18.518518518518519</v>
      </c>
      <c r="K39" s="128">
        <f t="shared" ref="K39:L39" si="19">+K20/(K20+K70)*100</f>
        <v>14.285714285714285</v>
      </c>
      <c r="L39" s="128">
        <f t="shared" si="19"/>
        <v>33.333333333333329</v>
      </c>
      <c r="M39" s="132"/>
      <c r="N39" s="128">
        <f>+N20/(N20+N70)*100</f>
        <v>64.285714285714292</v>
      </c>
      <c r="O39" s="128">
        <f t="shared" ref="O39:P39" si="20">+O20/(O20+O70)*100</f>
        <v>77.777777777777786</v>
      </c>
      <c r="P39" s="128">
        <f t="shared" si="20"/>
        <v>40</v>
      </c>
      <c r="Q39" s="132"/>
      <c r="R39" s="128">
        <f>+R20/(R20+R70)*100</f>
        <v>15.384615384615385</v>
      </c>
      <c r="S39" s="128">
        <f t="shared" ref="S39:T39" si="21">+S20/(S20+S70)*100</f>
        <v>12.5</v>
      </c>
      <c r="T39" s="128">
        <f t="shared" si="21"/>
        <v>20</v>
      </c>
      <c r="U39" s="132"/>
      <c r="V39" s="128">
        <f>+V20/(V20+V70)*100</f>
        <v>100</v>
      </c>
      <c r="W39" s="128">
        <f t="shared" ref="W39:X39" si="22">+W20/(W20+W70)*100</f>
        <v>100</v>
      </c>
      <c r="X39" s="128">
        <f t="shared" si="22"/>
        <v>100</v>
      </c>
      <c r="Y39" s="132"/>
      <c r="Z39" s="128" t="s">
        <v>61</v>
      </c>
      <c r="AA39" s="128" t="s">
        <v>61</v>
      </c>
      <c r="AB39" s="128" t="s">
        <v>61</v>
      </c>
    </row>
    <row r="40" spans="1:33" ht="15" customHeight="1" x14ac:dyDescent="0.25">
      <c r="A40" s="110" t="s">
        <v>267</v>
      </c>
      <c r="B40" s="128" t="s">
        <v>61</v>
      </c>
      <c r="C40" s="128" t="s">
        <v>61</v>
      </c>
      <c r="D40" s="128" t="s">
        <v>61</v>
      </c>
      <c r="E40" s="132"/>
      <c r="F40" s="128" t="s">
        <v>61</v>
      </c>
      <c r="G40" s="128" t="s">
        <v>61</v>
      </c>
      <c r="H40" s="128" t="s">
        <v>61</v>
      </c>
      <c r="I40" s="132"/>
      <c r="J40" s="128" t="s">
        <v>61</v>
      </c>
      <c r="K40" s="128" t="s">
        <v>61</v>
      </c>
      <c r="L40" s="128" t="s">
        <v>61</v>
      </c>
      <c r="M40" s="132"/>
      <c r="N40" s="128" t="s">
        <v>61</v>
      </c>
      <c r="O40" s="128" t="s">
        <v>61</v>
      </c>
      <c r="P40" s="128" t="s">
        <v>61</v>
      </c>
      <c r="Q40" s="132"/>
      <c r="R40" s="128" t="s">
        <v>61</v>
      </c>
      <c r="S40" s="128" t="s">
        <v>61</v>
      </c>
      <c r="T40" s="128" t="s">
        <v>61</v>
      </c>
      <c r="U40" s="132"/>
      <c r="V40" s="128" t="s">
        <v>61</v>
      </c>
      <c r="W40" s="128" t="s">
        <v>61</v>
      </c>
      <c r="X40" s="128" t="s">
        <v>61</v>
      </c>
      <c r="Y40" s="132"/>
      <c r="Z40" s="128" t="s">
        <v>61</v>
      </c>
      <c r="AA40" s="128" t="s">
        <v>61</v>
      </c>
      <c r="AB40" s="128" t="s">
        <v>61</v>
      </c>
    </row>
    <row r="41" spans="1:33" ht="15" customHeight="1" x14ac:dyDescent="0.25">
      <c r="B41" s="132"/>
      <c r="C41" s="132"/>
      <c r="D41" s="132"/>
      <c r="E41" s="132"/>
      <c r="F41" s="132"/>
      <c r="G41" s="132"/>
      <c r="H41" s="132"/>
      <c r="I41" s="132"/>
      <c r="J41" s="132"/>
      <c r="K41" s="132"/>
      <c r="L41" s="132"/>
      <c r="M41" s="132"/>
      <c r="N41" s="132"/>
      <c r="O41" s="132"/>
      <c r="P41" s="132"/>
      <c r="Q41" s="132"/>
      <c r="R41" s="132"/>
      <c r="S41" s="132"/>
      <c r="T41" s="132"/>
      <c r="U41" s="132"/>
      <c r="V41" s="132"/>
      <c r="W41" s="132"/>
      <c r="X41" s="132"/>
      <c r="Y41" s="132"/>
      <c r="Z41" s="132"/>
      <c r="AA41" s="132"/>
      <c r="AB41" s="132"/>
    </row>
    <row r="42" spans="1:33" ht="15" customHeight="1" x14ac:dyDescent="0.25">
      <c r="A42" s="142" t="s">
        <v>569</v>
      </c>
      <c r="B42" s="132"/>
      <c r="C42" s="132"/>
      <c r="D42" s="132"/>
      <c r="E42" s="132"/>
      <c r="F42" s="132"/>
      <c r="G42" s="132"/>
      <c r="H42" s="132"/>
      <c r="I42" s="132"/>
      <c r="J42" s="132"/>
      <c r="K42" s="132"/>
      <c r="L42" s="132"/>
      <c r="M42" s="132"/>
      <c r="N42" s="132"/>
      <c r="O42" s="132"/>
      <c r="P42" s="132"/>
      <c r="Q42" s="132"/>
      <c r="R42" s="132"/>
      <c r="S42" s="132"/>
      <c r="T42" s="132"/>
      <c r="U42" s="132"/>
      <c r="V42" s="132"/>
      <c r="W42" s="132"/>
      <c r="X42" s="132"/>
      <c r="Y42" s="132"/>
      <c r="Z42" s="132"/>
      <c r="AA42" s="132"/>
      <c r="AB42" s="132"/>
    </row>
    <row r="43" spans="1:33" ht="15" customHeight="1" x14ac:dyDescent="0.25">
      <c r="A43" s="143" t="s">
        <v>19</v>
      </c>
      <c r="B43" s="177">
        <f>+B24/(B24+B74)*100</f>
        <v>62.295476419634269</v>
      </c>
      <c r="C43" s="177">
        <f t="shared" ref="C43:D44" si="23">+C24/(C24+C74)*100</f>
        <v>58.928571428571431</v>
      </c>
      <c r="D43" s="177">
        <f t="shared" si="23"/>
        <v>65.828402366863898</v>
      </c>
      <c r="E43" s="241"/>
      <c r="F43" s="177">
        <f>+F24/(F24+F74)*100</f>
        <v>54.377104377104381</v>
      </c>
      <c r="G43" s="177">
        <f t="shared" ref="G43:H44" si="24">+G24/(G24+G74)*100</f>
        <v>49.101796407185624</v>
      </c>
      <c r="H43" s="177">
        <f t="shared" si="24"/>
        <v>61.15384615384616</v>
      </c>
      <c r="I43" s="241"/>
      <c r="J43" s="177">
        <f>+J24/(J24+J74)*100</f>
        <v>59.543010752688176</v>
      </c>
      <c r="K43" s="177">
        <f t="shared" ref="K43:L44" si="25">+K24/(K24+K74)*100</f>
        <v>54.846335697399532</v>
      </c>
      <c r="L43" s="177">
        <f t="shared" si="25"/>
        <v>65.732087227414326</v>
      </c>
      <c r="M43" s="241"/>
      <c r="N43" s="177">
        <f>+N24/(N24+N74)*100</f>
        <v>60.9375</v>
      </c>
      <c r="O43" s="177">
        <f t="shared" ref="O43:P44" si="26">+O24/(O24+O74)*100</f>
        <v>53.771289537712896</v>
      </c>
      <c r="P43" s="177">
        <f t="shared" si="26"/>
        <v>67.933491686460812</v>
      </c>
      <c r="Q43" s="241"/>
      <c r="R43" s="177">
        <f>+R24/(R24+R74)*100</f>
        <v>61.073825503355707</v>
      </c>
      <c r="S43" s="177">
        <f t="shared" ref="S43:T44" si="27">+S24/(S24+S74)*100</f>
        <v>60.980392156862749</v>
      </c>
      <c r="T43" s="177">
        <f t="shared" si="27"/>
        <v>61.163227016885557</v>
      </c>
      <c r="U43" s="241"/>
      <c r="V43" s="177">
        <f>+V24/(V24+V74)*100</f>
        <v>72.004241781548245</v>
      </c>
      <c r="W43" s="177">
        <f t="shared" ref="W43:X44" si="28">+W24/(W24+W74)*100</f>
        <v>72.444444444444443</v>
      </c>
      <c r="X43" s="177">
        <f t="shared" si="28"/>
        <v>71.602434077079096</v>
      </c>
      <c r="Y43" s="241"/>
      <c r="Z43" s="177" t="s">
        <v>61</v>
      </c>
      <c r="AA43" s="177" t="s">
        <v>61</v>
      </c>
      <c r="AB43" s="177" t="s">
        <v>61</v>
      </c>
    </row>
    <row r="44" spans="1:33" ht="15" customHeight="1" x14ac:dyDescent="0.25">
      <c r="A44" s="110" t="s">
        <v>73</v>
      </c>
      <c r="B44" s="128">
        <f>+B25/(B25+B75)*100</f>
        <v>62.295476419634269</v>
      </c>
      <c r="C44" s="128">
        <f t="shared" si="23"/>
        <v>58.928571428571431</v>
      </c>
      <c r="D44" s="128">
        <f t="shared" si="23"/>
        <v>65.828402366863898</v>
      </c>
      <c r="E44" s="132"/>
      <c r="F44" s="128">
        <f>+F25/(F25+F75)*100</f>
        <v>54.377104377104381</v>
      </c>
      <c r="G44" s="128">
        <f t="shared" si="24"/>
        <v>49.101796407185624</v>
      </c>
      <c r="H44" s="128">
        <f t="shared" si="24"/>
        <v>61.15384615384616</v>
      </c>
      <c r="I44" s="132"/>
      <c r="J44" s="128">
        <f>+J25/(J25+J75)*100</f>
        <v>59.543010752688176</v>
      </c>
      <c r="K44" s="128">
        <f t="shared" si="25"/>
        <v>54.846335697399532</v>
      </c>
      <c r="L44" s="128">
        <f t="shared" si="25"/>
        <v>65.732087227414326</v>
      </c>
      <c r="M44" s="132"/>
      <c r="N44" s="128">
        <f>+N25/(N25+N75)*100</f>
        <v>60.9375</v>
      </c>
      <c r="O44" s="128">
        <f t="shared" si="26"/>
        <v>53.771289537712896</v>
      </c>
      <c r="P44" s="128">
        <f t="shared" si="26"/>
        <v>67.933491686460812</v>
      </c>
      <c r="Q44" s="132"/>
      <c r="R44" s="128">
        <f>+R25/(R25+R75)*100</f>
        <v>61.073825503355707</v>
      </c>
      <c r="S44" s="128">
        <f t="shared" si="27"/>
        <v>60.980392156862749</v>
      </c>
      <c r="T44" s="128">
        <f t="shared" si="27"/>
        <v>61.163227016885557</v>
      </c>
      <c r="U44" s="132"/>
      <c r="V44" s="128">
        <f>+V25/(V25+V75)*100</f>
        <v>72.004241781548245</v>
      </c>
      <c r="W44" s="128">
        <f t="shared" si="28"/>
        <v>72.444444444444443</v>
      </c>
      <c r="X44" s="128">
        <f t="shared" si="28"/>
        <v>71.602434077079096</v>
      </c>
      <c r="Y44" s="132"/>
      <c r="Z44" s="128" t="s">
        <v>61</v>
      </c>
      <c r="AA44" s="128" t="s">
        <v>61</v>
      </c>
      <c r="AB44" s="128" t="s">
        <v>61</v>
      </c>
    </row>
    <row r="45" spans="1:33" ht="15" customHeight="1" x14ac:dyDescent="0.25">
      <c r="A45" s="110" t="s">
        <v>74</v>
      </c>
      <c r="B45" s="128" t="s">
        <v>61</v>
      </c>
      <c r="C45" s="128" t="s">
        <v>61</v>
      </c>
      <c r="D45" s="128" t="s">
        <v>61</v>
      </c>
      <c r="E45" s="132"/>
      <c r="F45" s="128" t="s">
        <v>61</v>
      </c>
      <c r="G45" s="128" t="s">
        <v>61</v>
      </c>
      <c r="H45" s="128" t="s">
        <v>61</v>
      </c>
      <c r="I45" s="132"/>
      <c r="J45" s="128" t="s">
        <v>61</v>
      </c>
      <c r="K45" s="128" t="s">
        <v>61</v>
      </c>
      <c r="L45" s="128" t="s">
        <v>61</v>
      </c>
      <c r="M45" s="132"/>
      <c r="N45" s="128" t="s">
        <v>61</v>
      </c>
      <c r="O45" s="128" t="s">
        <v>61</v>
      </c>
      <c r="P45" s="128" t="s">
        <v>61</v>
      </c>
      <c r="Q45" s="132"/>
      <c r="R45" s="128" t="s">
        <v>61</v>
      </c>
      <c r="S45" s="128" t="s">
        <v>61</v>
      </c>
      <c r="T45" s="128" t="s">
        <v>61</v>
      </c>
      <c r="U45" s="132"/>
      <c r="V45" s="128" t="s">
        <v>61</v>
      </c>
      <c r="W45" s="128" t="s">
        <v>61</v>
      </c>
      <c r="X45" s="128" t="s">
        <v>61</v>
      </c>
      <c r="Y45" s="132"/>
      <c r="Z45" s="128" t="s">
        <v>61</v>
      </c>
      <c r="AA45" s="128" t="s">
        <v>61</v>
      </c>
      <c r="AB45" s="128" t="s">
        <v>61</v>
      </c>
    </row>
    <row r="46" spans="1:33" ht="15" customHeight="1" thickBot="1" x14ac:dyDescent="0.3">
      <c r="A46" s="125" t="s">
        <v>267</v>
      </c>
      <c r="B46" s="134" t="s">
        <v>61</v>
      </c>
      <c r="C46" s="134" t="s">
        <v>61</v>
      </c>
      <c r="D46" s="134" t="s">
        <v>61</v>
      </c>
      <c r="E46" s="135"/>
      <c r="F46" s="134" t="s">
        <v>61</v>
      </c>
      <c r="G46" s="134" t="s">
        <v>61</v>
      </c>
      <c r="H46" s="134" t="s">
        <v>61</v>
      </c>
      <c r="I46" s="135"/>
      <c r="J46" s="134" t="s">
        <v>61</v>
      </c>
      <c r="K46" s="134" t="s">
        <v>61</v>
      </c>
      <c r="L46" s="134" t="s">
        <v>61</v>
      </c>
      <c r="M46" s="135"/>
      <c r="N46" s="134" t="s">
        <v>61</v>
      </c>
      <c r="O46" s="134" t="s">
        <v>61</v>
      </c>
      <c r="P46" s="134" t="s">
        <v>61</v>
      </c>
      <c r="Q46" s="135"/>
      <c r="R46" s="134" t="s">
        <v>61</v>
      </c>
      <c r="S46" s="134" t="s">
        <v>61</v>
      </c>
      <c r="T46" s="134" t="s">
        <v>61</v>
      </c>
      <c r="U46" s="135"/>
      <c r="V46" s="134" t="s">
        <v>61</v>
      </c>
      <c r="W46" s="134" t="s">
        <v>61</v>
      </c>
      <c r="X46" s="134" t="s">
        <v>61</v>
      </c>
      <c r="Y46" s="135"/>
      <c r="Z46" s="134" t="s">
        <v>61</v>
      </c>
      <c r="AA46" s="134" t="s">
        <v>61</v>
      </c>
      <c r="AB46" s="134" t="s">
        <v>61</v>
      </c>
    </row>
    <row r="47" spans="1:33" ht="15" customHeight="1" x14ac:dyDescent="0.25">
      <c r="A47" s="303" t="s">
        <v>260</v>
      </c>
      <c r="B47" s="303"/>
      <c r="C47" s="303"/>
      <c r="D47" s="303"/>
      <c r="E47" s="303"/>
      <c r="F47" s="303"/>
      <c r="G47" s="303"/>
      <c r="H47" s="303"/>
      <c r="I47" s="303"/>
      <c r="J47" s="303"/>
      <c r="K47" s="303"/>
      <c r="L47" s="303"/>
      <c r="M47" s="303"/>
      <c r="N47" s="303"/>
      <c r="O47" s="303"/>
      <c r="P47" s="303"/>
      <c r="Q47" s="303"/>
      <c r="R47" s="303"/>
      <c r="S47" s="303"/>
      <c r="T47" s="303"/>
      <c r="U47" s="303"/>
      <c r="V47" s="303"/>
      <c r="W47" s="303"/>
      <c r="X47" s="303"/>
      <c r="Y47" s="303"/>
      <c r="Z47" s="303"/>
      <c r="AA47" s="303"/>
      <c r="AB47" s="303"/>
    </row>
    <row r="48" spans="1:33" ht="15" customHeight="1" x14ac:dyDescent="0.25">
      <c r="A48" s="304" t="s">
        <v>243</v>
      </c>
      <c r="B48" s="304"/>
      <c r="C48" s="304"/>
      <c r="D48" s="304"/>
      <c r="E48" s="304"/>
      <c r="F48" s="304"/>
      <c r="G48" s="304"/>
      <c r="H48" s="304"/>
      <c r="I48" s="304"/>
      <c r="J48" s="304"/>
      <c r="K48" s="304"/>
      <c r="L48" s="304"/>
      <c r="M48" s="304"/>
      <c r="N48" s="304"/>
      <c r="O48" s="304"/>
      <c r="P48" s="304"/>
      <c r="Q48" s="304"/>
      <c r="R48" s="304"/>
      <c r="S48" s="304"/>
      <c r="T48" s="304"/>
      <c r="U48" s="304"/>
      <c r="V48" s="304"/>
      <c r="W48" s="304"/>
      <c r="X48" s="304"/>
      <c r="Y48" s="304"/>
      <c r="Z48" s="304"/>
      <c r="AA48" s="304"/>
      <c r="AB48" s="304"/>
    </row>
    <row r="51" spans="1:33" s="126" customFormat="1" ht="15" customHeight="1" x14ac:dyDescent="0.2">
      <c r="A51" s="308" t="s">
        <v>323</v>
      </c>
      <c r="B51" s="308"/>
      <c r="C51" s="308"/>
      <c r="D51" s="308"/>
      <c r="E51" s="308"/>
      <c r="F51" s="308"/>
      <c r="G51" s="308"/>
      <c r="H51" s="308"/>
      <c r="I51" s="308"/>
      <c r="J51" s="308"/>
      <c r="K51" s="308"/>
      <c r="L51" s="308"/>
      <c r="M51" s="308"/>
      <c r="N51" s="308"/>
      <c r="O51" s="308"/>
      <c r="P51" s="308"/>
      <c r="Q51" s="308"/>
      <c r="R51" s="308"/>
      <c r="S51" s="308"/>
      <c r="T51" s="308"/>
      <c r="U51" s="308"/>
      <c r="V51" s="308"/>
      <c r="W51" s="308"/>
      <c r="X51" s="308"/>
      <c r="Y51" s="308"/>
      <c r="Z51" s="308"/>
      <c r="AA51" s="308"/>
      <c r="AB51" s="308"/>
      <c r="AC51" s="174"/>
      <c r="AD51" s="174"/>
      <c r="AE51" s="286" t="s">
        <v>362</v>
      </c>
      <c r="AF51" s="286"/>
      <c r="AG51" s="110"/>
    </row>
    <row r="52" spans="1:33" s="126" customFormat="1" ht="15" customHeight="1" x14ac:dyDescent="0.2">
      <c r="A52" s="307" t="s">
        <v>160</v>
      </c>
      <c r="B52" s="307"/>
      <c r="C52" s="307"/>
      <c r="D52" s="307"/>
      <c r="E52" s="307"/>
      <c r="F52" s="307"/>
      <c r="G52" s="307"/>
      <c r="H52" s="307"/>
      <c r="I52" s="307"/>
      <c r="J52" s="307"/>
      <c r="K52" s="307"/>
      <c r="L52" s="307"/>
      <c r="M52" s="307"/>
      <c r="N52" s="307"/>
      <c r="O52" s="307"/>
      <c r="P52" s="307"/>
      <c r="Q52" s="307"/>
      <c r="R52" s="307"/>
      <c r="S52" s="307"/>
      <c r="T52" s="307"/>
      <c r="U52" s="307"/>
      <c r="V52" s="307"/>
      <c r="W52" s="307"/>
      <c r="X52" s="307"/>
      <c r="Y52" s="307"/>
      <c r="Z52" s="307"/>
      <c r="AA52" s="307"/>
      <c r="AB52" s="307"/>
      <c r="AC52" s="174"/>
      <c r="AD52" s="174"/>
      <c r="AE52" s="286"/>
      <c r="AF52" s="286"/>
      <c r="AG52" s="110"/>
    </row>
    <row r="53" spans="1:33" s="126" customFormat="1" ht="15" customHeight="1" x14ac:dyDescent="0.25">
      <c r="A53" s="308" t="s">
        <v>257</v>
      </c>
      <c r="B53" s="308"/>
      <c r="C53" s="308"/>
      <c r="D53" s="308"/>
      <c r="E53" s="308"/>
      <c r="F53" s="308"/>
      <c r="G53" s="308"/>
      <c r="H53" s="308"/>
      <c r="I53" s="308"/>
      <c r="J53" s="308"/>
      <c r="K53" s="308"/>
      <c r="L53" s="308"/>
      <c r="M53" s="308"/>
      <c r="N53" s="308"/>
      <c r="O53" s="308"/>
      <c r="P53" s="308"/>
      <c r="Q53" s="308"/>
      <c r="R53" s="308"/>
      <c r="S53" s="308"/>
      <c r="T53" s="308"/>
      <c r="U53" s="308"/>
      <c r="V53" s="308"/>
      <c r="W53" s="308"/>
      <c r="X53" s="308"/>
      <c r="Y53" s="308"/>
      <c r="Z53" s="308"/>
      <c r="AA53" s="308"/>
      <c r="AB53" s="308"/>
      <c r="AC53" s="110"/>
      <c r="AD53" s="110"/>
      <c r="AE53" s="110"/>
      <c r="AF53" s="110"/>
      <c r="AG53" s="110"/>
    </row>
    <row r="54" spans="1:33" s="126" customFormat="1" ht="15" customHeight="1" x14ac:dyDescent="0.25">
      <c r="A54" s="307" t="s">
        <v>258</v>
      </c>
      <c r="B54" s="307"/>
      <c r="C54" s="307"/>
      <c r="D54" s="307"/>
      <c r="E54" s="307"/>
      <c r="F54" s="307"/>
      <c r="G54" s="307"/>
      <c r="H54" s="307"/>
      <c r="I54" s="307"/>
      <c r="J54" s="307"/>
      <c r="K54" s="307"/>
      <c r="L54" s="307"/>
      <c r="M54" s="307"/>
      <c r="N54" s="307"/>
      <c r="O54" s="307"/>
      <c r="P54" s="307"/>
      <c r="Q54" s="307"/>
      <c r="R54" s="307"/>
      <c r="S54" s="307"/>
      <c r="T54" s="307"/>
      <c r="U54" s="307"/>
      <c r="V54" s="307"/>
      <c r="W54" s="307"/>
      <c r="X54" s="307"/>
      <c r="Y54" s="307"/>
      <c r="Z54" s="307"/>
      <c r="AA54" s="307"/>
      <c r="AB54" s="307"/>
      <c r="AC54" s="110"/>
      <c r="AD54" s="110"/>
      <c r="AE54" s="110"/>
      <c r="AF54" s="110"/>
      <c r="AG54" s="110"/>
    </row>
    <row r="55" spans="1:33" s="166" customFormat="1" ht="15" customHeight="1" x14ac:dyDescent="0.2">
      <c r="A55" s="307" t="s">
        <v>259</v>
      </c>
      <c r="B55" s="307"/>
      <c r="C55" s="307"/>
      <c r="D55" s="307"/>
      <c r="E55" s="307"/>
      <c r="F55" s="307"/>
      <c r="G55" s="307"/>
      <c r="H55" s="307"/>
      <c r="I55" s="307"/>
      <c r="J55" s="307"/>
      <c r="K55" s="307"/>
      <c r="L55" s="307"/>
      <c r="M55" s="307"/>
      <c r="N55" s="307"/>
      <c r="O55" s="307"/>
      <c r="P55" s="307"/>
      <c r="Q55" s="307"/>
      <c r="R55" s="307"/>
      <c r="S55" s="307"/>
      <c r="T55" s="307"/>
      <c r="U55" s="307"/>
      <c r="V55" s="307"/>
      <c r="W55" s="307"/>
      <c r="X55" s="307"/>
      <c r="Y55" s="307"/>
      <c r="Z55" s="307"/>
      <c r="AA55" s="307"/>
      <c r="AB55" s="307"/>
      <c r="AC55" s="174"/>
      <c r="AD55" s="174"/>
      <c r="AE55" s="110"/>
      <c r="AF55" s="110"/>
      <c r="AG55" s="174"/>
    </row>
    <row r="56" spans="1:33" s="166" customFormat="1" ht="15" customHeight="1" thickBot="1" x14ac:dyDescent="0.25">
      <c r="A56" s="122"/>
      <c r="B56" s="137"/>
      <c r="C56" s="137"/>
      <c r="D56" s="137"/>
      <c r="E56" s="137"/>
      <c r="F56" s="137"/>
      <c r="G56" s="137"/>
      <c r="H56" s="137"/>
      <c r="I56" s="137"/>
      <c r="J56" s="137"/>
      <c r="K56" s="137"/>
      <c r="L56" s="137"/>
      <c r="M56" s="137"/>
      <c r="N56" s="137"/>
      <c r="O56" s="137"/>
      <c r="P56" s="137"/>
      <c r="Q56" s="137"/>
      <c r="R56" s="137"/>
      <c r="S56" s="137"/>
      <c r="T56" s="137"/>
      <c r="U56" s="137"/>
      <c r="V56" s="137"/>
      <c r="W56" s="137"/>
      <c r="X56" s="137"/>
      <c r="Y56" s="137"/>
      <c r="Z56" s="137"/>
      <c r="AA56" s="137"/>
      <c r="AB56" s="137"/>
      <c r="AC56" s="174"/>
      <c r="AD56" s="174"/>
      <c r="AE56" s="110"/>
      <c r="AF56" s="110"/>
      <c r="AG56" s="174"/>
    </row>
    <row r="57" spans="1:33" ht="15" customHeight="1" x14ac:dyDescent="0.25">
      <c r="A57" s="305" t="s">
        <v>567</v>
      </c>
      <c r="B57" s="302" t="s">
        <v>19</v>
      </c>
      <c r="C57" s="302"/>
      <c r="D57" s="302"/>
      <c r="E57" s="111"/>
      <c r="F57" s="302" t="s">
        <v>116</v>
      </c>
      <c r="G57" s="302"/>
      <c r="H57" s="302"/>
      <c r="I57" s="111"/>
      <c r="J57" s="302" t="s">
        <v>117</v>
      </c>
      <c r="K57" s="302"/>
      <c r="L57" s="302"/>
      <c r="M57" s="111"/>
      <c r="N57" s="302" t="s">
        <v>118</v>
      </c>
      <c r="O57" s="302"/>
      <c r="P57" s="302"/>
      <c r="Q57" s="111"/>
      <c r="R57" s="302" t="s">
        <v>119</v>
      </c>
      <c r="S57" s="302"/>
      <c r="T57" s="302"/>
      <c r="U57" s="111"/>
      <c r="V57" s="302" t="s">
        <v>120</v>
      </c>
      <c r="W57" s="302"/>
      <c r="X57" s="302"/>
      <c r="Y57" s="111"/>
      <c r="Z57" s="302" t="s">
        <v>121</v>
      </c>
      <c r="AA57" s="302"/>
      <c r="AB57" s="302"/>
    </row>
    <row r="58" spans="1:33" ht="15" customHeight="1" thickBot="1" x14ac:dyDescent="0.3">
      <c r="A58" s="306"/>
      <c r="B58" s="112" t="s">
        <v>70</v>
      </c>
      <c r="C58" s="112" t="s">
        <v>71</v>
      </c>
      <c r="D58" s="112" t="s">
        <v>72</v>
      </c>
      <c r="E58" s="113"/>
      <c r="F58" s="112" t="s">
        <v>70</v>
      </c>
      <c r="G58" s="112" t="s">
        <v>71</v>
      </c>
      <c r="H58" s="112" t="s">
        <v>72</v>
      </c>
      <c r="I58" s="113"/>
      <c r="J58" s="112" t="s">
        <v>70</v>
      </c>
      <c r="K58" s="112" t="s">
        <v>71</v>
      </c>
      <c r="L58" s="112" t="s">
        <v>72</v>
      </c>
      <c r="M58" s="113"/>
      <c r="N58" s="112" t="s">
        <v>70</v>
      </c>
      <c r="O58" s="112" t="s">
        <v>71</v>
      </c>
      <c r="P58" s="112" t="s">
        <v>72</v>
      </c>
      <c r="Q58" s="113"/>
      <c r="R58" s="112" t="s">
        <v>70</v>
      </c>
      <c r="S58" s="112" t="s">
        <v>71</v>
      </c>
      <c r="T58" s="112" t="s">
        <v>72</v>
      </c>
      <c r="U58" s="113"/>
      <c r="V58" s="112" t="s">
        <v>70</v>
      </c>
      <c r="W58" s="112" t="s">
        <v>71</v>
      </c>
      <c r="X58" s="112" t="s">
        <v>72</v>
      </c>
      <c r="Y58" s="113"/>
      <c r="Z58" s="112" t="s">
        <v>70</v>
      </c>
      <c r="AA58" s="112" t="s">
        <v>71</v>
      </c>
      <c r="AB58" s="112" t="s">
        <v>72</v>
      </c>
    </row>
    <row r="59" spans="1:33" s="126" customFormat="1" ht="15" customHeight="1" x14ac:dyDescent="0.25">
      <c r="A59" s="178"/>
      <c r="B59" s="115"/>
      <c r="C59" s="115"/>
      <c r="D59" s="115"/>
      <c r="E59" s="116"/>
      <c r="F59" s="115"/>
      <c r="G59" s="115"/>
      <c r="H59" s="115"/>
      <c r="I59" s="116"/>
      <c r="J59" s="115"/>
      <c r="K59" s="115"/>
      <c r="L59" s="115"/>
      <c r="M59" s="116"/>
      <c r="N59" s="115"/>
      <c r="O59" s="115"/>
      <c r="P59" s="115"/>
      <c r="Q59" s="116"/>
      <c r="R59" s="115"/>
      <c r="S59" s="115"/>
      <c r="T59" s="115"/>
      <c r="U59" s="116"/>
      <c r="V59" s="115"/>
      <c r="W59" s="115"/>
      <c r="X59" s="115"/>
      <c r="Y59" s="116"/>
      <c r="Z59" s="115"/>
      <c r="AA59" s="115"/>
      <c r="AB59" s="115"/>
      <c r="AC59" s="110"/>
      <c r="AD59" s="110"/>
      <c r="AE59" s="110"/>
      <c r="AF59" s="110"/>
      <c r="AG59" s="110"/>
    </row>
    <row r="60" spans="1:33" s="126" customFormat="1" ht="15" customHeight="1" x14ac:dyDescent="0.25">
      <c r="A60" s="301" t="s">
        <v>570</v>
      </c>
      <c r="B60" s="301" t="s">
        <v>76</v>
      </c>
      <c r="C60" s="301"/>
      <c r="D60" s="301"/>
      <c r="E60" s="301"/>
      <c r="F60" s="301"/>
      <c r="G60" s="301"/>
      <c r="H60" s="301"/>
      <c r="I60" s="301"/>
      <c r="J60" s="301"/>
      <c r="K60" s="301"/>
      <c r="L60" s="301"/>
      <c r="M60" s="301"/>
      <c r="N60" s="301"/>
      <c r="O60" s="301"/>
      <c r="P60" s="301"/>
      <c r="Q60" s="301"/>
      <c r="R60" s="301"/>
      <c r="S60" s="301"/>
      <c r="T60" s="301"/>
      <c r="U60" s="301"/>
      <c r="V60" s="301"/>
      <c r="W60" s="301"/>
      <c r="X60" s="301"/>
      <c r="Y60" s="301"/>
      <c r="Z60" s="301"/>
      <c r="AA60" s="301"/>
      <c r="AB60" s="301"/>
      <c r="AC60" s="110"/>
      <c r="AD60" s="110"/>
      <c r="AE60" s="110"/>
      <c r="AF60" s="110"/>
      <c r="AG60" s="110"/>
    </row>
    <row r="61" spans="1:33" s="126" customFormat="1" ht="15" customHeight="1" x14ac:dyDescent="0.25">
      <c r="A61" s="114"/>
      <c r="B61" s="115"/>
      <c r="C61" s="115"/>
      <c r="D61" s="115"/>
      <c r="E61" s="115"/>
      <c r="F61" s="115"/>
      <c r="G61" s="115"/>
      <c r="H61" s="115"/>
      <c r="I61" s="115"/>
      <c r="J61" s="115"/>
      <c r="K61" s="115"/>
      <c r="L61" s="115"/>
      <c r="M61" s="115"/>
      <c r="N61" s="115"/>
      <c r="O61" s="115"/>
      <c r="P61" s="115"/>
      <c r="Q61" s="115"/>
      <c r="R61" s="115"/>
      <c r="S61" s="115"/>
      <c r="T61" s="115"/>
      <c r="U61" s="115"/>
      <c r="V61" s="115"/>
      <c r="W61" s="115"/>
      <c r="X61" s="115"/>
      <c r="Y61" s="115"/>
      <c r="Z61" s="115"/>
      <c r="AA61" s="115"/>
      <c r="AB61" s="115"/>
      <c r="AC61" s="110"/>
      <c r="AD61" s="110"/>
      <c r="AE61" s="110"/>
      <c r="AF61" s="110"/>
      <c r="AG61" s="110"/>
    </row>
    <row r="62" spans="1:33" s="126" customFormat="1" ht="15" customHeight="1" x14ac:dyDescent="0.25">
      <c r="A62" s="138" t="s">
        <v>19</v>
      </c>
      <c r="B62" s="155">
        <f t="shared" ref="B62:D64" si="29">+B68+B74</f>
        <v>11525</v>
      </c>
      <c r="C62" s="155">
        <f t="shared" si="29"/>
        <v>6109</v>
      </c>
      <c r="D62" s="155">
        <f t="shared" si="29"/>
        <v>5416</v>
      </c>
      <c r="E62" s="155"/>
      <c r="F62" s="155">
        <f t="shared" ref="F62:H64" si="30">+F68+F74</f>
        <v>2133</v>
      </c>
      <c r="G62" s="155">
        <f t="shared" si="30"/>
        <v>1296</v>
      </c>
      <c r="H62" s="155">
        <f t="shared" si="30"/>
        <v>837</v>
      </c>
      <c r="I62" s="155"/>
      <c r="J62" s="155">
        <f t="shared" ref="J62:L64" si="31">+J68+J74</f>
        <v>2369</v>
      </c>
      <c r="K62" s="155">
        <f t="shared" si="31"/>
        <v>1321</v>
      </c>
      <c r="L62" s="155">
        <f t="shared" si="31"/>
        <v>1048</v>
      </c>
      <c r="M62" s="155"/>
      <c r="N62" s="155">
        <f t="shared" ref="N62:P64" si="32">+N68+N74</f>
        <v>2074</v>
      </c>
      <c r="O62" s="155">
        <f t="shared" si="32"/>
        <v>1167</v>
      </c>
      <c r="P62" s="155">
        <f t="shared" si="32"/>
        <v>907</v>
      </c>
      <c r="Q62" s="155"/>
      <c r="R62" s="155">
        <f t="shared" ref="R62:T64" si="33">+R68+R74</f>
        <v>3053</v>
      </c>
      <c r="S62" s="155">
        <f t="shared" si="33"/>
        <v>1449</v>
      </c>
      <c r="T62" s="155">
        <f t="shared" si="33"/>
        <v>1604</v>
      </c>
      <c r="U62" s="155"/>
      <c r="V62" s="155">
        <f t="shared" ref="V62:X64" si="34">+V68+V74</f>
        <v>1896</v>
      </c>
      <c r="W62" s="155">
        <f t="shared" si="34"/>
        <v>876</v>
      </c>
      <c r="X62" s="155">
        <f t="shared" si="34"/>
        <v>1020</v>
      </c>
      <c r="Y62" s="155"/>
      <c r="Z62" s="155">
        <f t="shared" ref="Z62:AB64" si="35">+Z68+Z74</f>
        <v>0</v>
      </c>
      <c r="AA62" s="155">
        <f t="shared" si="35"/>
        <v>0</v>
      </c>
      <c r="AB62" s="155">
        <f t="shared" si="35"/>
        <v>0</v>
      </c>
      <c r="AC62" s="110"/>
      <c r="AD62" s="110"/>
      <c r="AE62" s="110"/>
      <c r="AF62" s="110"/>
      <c r="AG62" s="110"/>
    </row>
    <row r="63" spans="1:33" s="126" customFormat="1" ht="15" customHeight="1" x14ac:dyDescent="0.25">
      <c r="A63" s="118" t="s">
        <v>73</v>
      </c>
      <c r="B63" s="117">
        <f t="shared" si="29"/>
        <v>11478</v>
      </c>
      <c r="C63" s="117">
        <f t="shared" si="29"/>
        <v>6074</v>
      </c>
      <c r="D63" s="117">
        <f t="shared" si="29"/>
        <v>5404</v>
      </c>
      <c r="E63" s="117"/>
      <c r="F63" s="117">
        <f t="shared" si="30"/>
        <v>2124</v>
      </c>
      <c r="G63" s="117">
        <f t="shared" si="30"/>
        <v>1288</v>
      </c>
      <c r="H63" s="117">
        <f t="shared" si="30"/>
        <v>836</v>
      </c>
      <c r="I63" s="117"/>
      <c r="J63" s="117">
        <f t="shared" si="31"/>
        <v>2347</v>
      </c>
      <c r="K63" s="117">
        <f t="shared" si="31"/>
        <v>1303</v>
      </c>
      <c r="L63" s="117">
        <f t="shared" si="31"/>
        <v>1044</v>
      </c>
      <c r="M63" s="117"/>
      <c r="N63" s="117">
        <f t="shared" si="32"/>
        <v>2069</v>
      </c>
      <c r="O63" s="117">
        <f t="shared" si="32"/>
        <v>1165</v>
      </c>
      <c r="P63" s="117">
        <f t="shared" si="32"/>
        <v>904</v>
      </c>
      <c r="Q63" s="117"/>
      <c r="R63" s="117">
        <f t="shared" si="33"/>
        <v>3042</v>
      </c>
      <c r="S63" s="117">
        <f t="shared" si="33"/>
        <v>1442</v>
      </c>
      <c r="T63" s="117">
        <f t="shared" si="33"/>
        <v>1600</v>
      </c>
      <c r="U63" s="117"/>
      <c r="V63" s="117">
        <f t="shared" si="34"/>
        <v>1896</v>
      </c>
      <c r="W63" s="117">
        <f t="shared" si="34"/>
        <v>876</v>
      </c>
      <c r="X63" s="117">
        <f t="shared" si="34"/>
        <v>1020</v>
      </c>
      <c r="Y63" s="117"/>
      <c r="Z63" s="117">
        <f t="shared" si="35"/>
        <v>0</v>
      </c>
      <c r="AA63" s="117">
        <f t="shared" si="35"/>
        <v>0</v>
      </c>
      <c r="AB63" s="117">
        <f t="shared" si="35"/>
        <v>0</v>
      </c>
      <c r="AC63" s="110"/>
      <c r="AD63" s="110"/>
      <c r="AE63" s="110"/>
      <c r="AF63" s="110"/>
      <c r="AG63" s="110"/>
    </row>
    <row r="64" spans="1:33" s="126" customFormat="1" ht="15" customHeight="1" x14ac:dyDescent="0.25">
      <c r="A64" s="118" t="s">
        <v>74</v>
      </c>
      <c r="B64" s="117">
        <f t="shared" si="29"/>
        <v>47</v>
      </c>
      <c r="C64" s="117">
        <f t="shared" si="29"/>
        <v>35</v>
      </c>
      <c r="D64" s="117">
        <f t="shared" si="29"/>
        <v>12</v>
      </c>
      <c r="E64" s="117"/>
      <c r="F64" s="117">
        <f t="shared" si="30"/>
        <v>9</v>
      </c>
      <c r="G64" s="117">
        <f t="shared" si="30"/>
        <v>8</v>
      </c>
      <c r="H64" s="117">
        <f t="shared" si="30"/>
        <v>1</v>
      </c>
      <c r="I64" s="117"/>
      <c r="J64" s="117">
        <f t="shared" si="31"/>
        <v>22</v>
      </c>
      <c r="K64" s="117">
        <f t="shared" si="31"/>
        <v>18</v>
      </c>
      <c r="L64" s="117">
        <f t="shared" si="31"/>
        <v>4</v>
      </c>
      <c r="M64" s="117"/>
      <c r="N64" s="117">
        <f t="shared" si="32"/>
        <v>5</v>
      </c>
      <c r="O64" s="117">
        <f t="shared" si="32"/>
        <v>2</v>
      </c>
      <c r="P64" s="117">
        <f t="shared" si="32"/>
        <v>3</v>
      </c>
      <c r="Q64" s="117"/>
      <c r="R64" s="117">
        <f t="shared" si="33"/>
        <v>11</v>
      </c>
      <c r="S64" s="117">
        <f t="shared" si="33"/>
        <v>7</v>
      </c>
      <c r="T64" s="117">
        <f t="shared" si="33"/>
        <v>4</v>
      </c>
      <c r="U64" s="117"/>
      <c r="V64" s="117">
        <f t="shared" si="34"/>
        <v>0</v>
      </c>
      <c r="W64" s="117">
        <f t="shared" si="34"/>
        <v>0</v>
      </c>
      <c r="X64" s="117">
        <f t="shared" si="34"/>
        <v>0</v>
      </c>
      <c r="Y64" s="117"/>
      <c r="Z64" s="117">
        <f t="shared" si="35"/>
        <v>0</v>
      </c>
      <c r="AA64" s="117">
        <f t="shared" si="35"/>
        <v>0</v>
      </c>
      <c r="AB64" s="117">
        <f t="shared" si="35"/>
        <v>0</v>
      </c>
      <c r="AC64" s="110"/>
      <c r="AD64" s="110"/>
      <c r="AE64" s="110"/>
      <c r="AF64" s="110"/>
      <c r="AG64" s="110"/>
    </row>
    <row r="65" spans="1:33" s="126" customFormat="1" ht="15" customHeight="1" x14ac:dyDescent="0.25">
      <c r="A65" s="118" t="s">
        <v>267</v>
      </c>
      <c r="B65" s="117">
        <f>+B71</f>
        <v>0</v>
      </c>
      <c r="C65" s="117">
        <f>+C71</f>
        <v>0</v>
      </c>
      <c r="D65" s="117">
        <f>+D71</f>
        <v>0</v>
      </c>
      <c r="E65" s="117"/>
      <c r="F65" s="117">
        <f>+F71</f>
        <v>0</v>
      </c>
      <c r="G65" s="117">
        <f>+G71</f>
        <v>0</v>
      </c>
      <c r="H65" s="117">
        <f>+H71</f>
        <v>0</v>
      </c>
      <c r="I65" s="117"/>
      <c r="J65" s="117">
        <f>+J71</f>
        <v>0</v>
      </c>
      <c r="K65" s="117">
        <f>+K71</f>
        <v>0</v>
      </c>
      <c r="L65" s="117">
        <f>+L71</f>
        <v>0</v>
      </c>
      <c r="M65" s="117"/>
      <c r="N65" s="117">
        <f>+N71</f>
        <v>0</v>
      </c>
      <c r="O65" s="117">
        <f>+O71</f>
        <v>0</v>
      </c>
      <c r="P65" s="117">
        <f>+P71</f>
        <v>0</v>
      </c>
      <c r="Q65" s="117"/>
      <c r="R65" s="117">
        <f>+R71</f>
        <v>0</v>
      </c>
      <c r="S65" s="117">
        <f>+S71</f>
        <v>0</v>
      </c>
      <c r="T65" s="117">
        <f>+T71</f>
        <v>0</v>
      </c>
      <c r="U65" s="117"/>
      <c r="V65" s="117">
        <f>+V71</f>
        <v>0</v>
      </c>
      <c r="W65" s="117">
        <f>+W71</f>
        <v>0</v>
      </c>
      <c r="X65" s="117">
        <f>+X71</f>
        <v>0</v>
      </c>
      <c r="Y65" s="117"/>
      <c r="Z65" s="117">
        <f>+Z71</f>
        <v>0</v>
      </c>
      <c r="AA65" s="117">
        <f>+AA71</f>
        <v>0</v>
      </c>
      <c r="AB65" s="117">
        <f>+AB71</f>
        <v>0</v>
      </c>
      <c r="AC65" s="110"/>
      <c r="AD65" s="110"/>
      <c r="AE65" s="110"/>
      <c r="AF65" s="110"/>
      <c r="AG65" s="110"/>
    </row>
    <row r="66" spans="1:33" s="126" customFormat="1" ht="15" customHeight="1" x14ac:dyDescent="0.25">
      <c r="A66" s="114"/>
      <c r="B66" s="119"/>
      <c r="C66" s="119"/>
      <c r="D66" s="119"/>
      <c r="E66" s="119"/>
      <c r="F66" s="119"/>
      <c r="G66" s="119"/>
      <c r="H66" s="119"/>
      <c r="I66" s="119"/>
      <c r="J66" s="119"/>
      <c r="K66" s="119"/>
      <c r="L66" s="119"/>
      <c r="M66" s="119"/>
      <c r="N66" s="119"/>
      <c r="O66" s="119"/>
      <c r="P66" s="119"/>
      <c r="Q66" s="119"/>
      <c r="R66" s="119"/>
      <c r="S66" s="119"/>
      <c r="T66" s="119"/>
      <c r="U66" s="119"/>
      <c r="V66" s="119"/>
      <c r="W66" s="119"/>
      <c r="X66" s="119"/>
      <c r="Y66" s="119"/>
      <c r="Z66" s="119"/>
      <c r="AA66" s="119"/>
      <c r="AB66" s="119"/>
      <c r="AC66" s="110"/>
      <c r="AD66" s="110"/>
      <c r="AE66" s="110"/>
      <c r="AF66" s="110"/>
      <c r="AG66" s="110"/>
    </row>
    <row r="67" spans="1:33" s="126" customFormat="1" ht="15" customHeight="1" x14ac:dyDescent="0.25">
      <c r="A67" s="138" t="s">
        <v>568</v>
      </c>
      <c r="B67" s="119"/>
      <c r="C67" s="119"/>
      <c r="D67" s="119"/>
      <c r="E67" s="120"/>
      <c r="F67" s="119"/>
      <c r="G67" s="119"/>
      <c r="H67" s="119"/>
      <c r="I67" s="120"/>
      <c r="J67" s="119"/>
      <c r="K67" s="119"/>
      <c r="L67" s="119"/>
      <c r="M67" s="120"/>
      <c r="N67" s="119"/>
      <c r="O67" s="119"/>
      <c r="P67" s="119"/>
      <c r="Q67" s="120"/>
      <c r="R67" s="119"/>
      <c r="S67" s="119"/>
      <c r="T67" s="119"/>
      <c r="U67" s="120"/>
      <c r="V67" s="119"/>
      <c r="W67" s="119"/>
      <c r="X67" s="119"/>
      <c r="Y67" s="120"/>
      <c r="Z67" s="119"/>
      <c r="AA67" s="119"/>
      <c r="AB67" s="119"/>
      <c r="AC67" s="110"/>
      <c r="AD67" s="110"/>
      <c r="AE67" s="110"/>
      <c r="AF67" s="110"/>
      <c r="AG67" s="110"/>
    </row>
    <row r="68" spans="1:33" s="126" customFormat="1" ht="15" customHeight="1" x14ac:dyDescent="0.25">
      <c r="A68" s="139" t="s">
        <v>19</v>
      </c>
      <c r="B68" s="155">
        <f>SUM(B69:B71)</f>
        <v>9958</v>
      </c>
      <c r="C68" s="155">
        <f>SUM(C69:C71)</f>
        <v>5235</v>
      </c>
      <c r="D68" s="155">
        <f>SUM(D69:D71)</f>
        <v>4723</v>
      </c>
      <c r="E68" s="155"/>
      <c r="F68" s="155">
        <f>SUM(F69:F71)</f>
        <v>1862</v>
      </c>
      <c r="G68" s="155">
        <f>SUM(G69:G71)</f>
        <v>1126</v>
      </c>
      <c r="H68" s="155">
        <f>SUM(H69:H71)</f>
        <v>736</v>
      </c>
      <c r="I68" s="176"/>
      <c r="J68" s="155">
        <f>SUM(J69:J71)</f>
        <v>2068</v>
      </c>
      <c r="K68" s="155">
        <f>SUM(K69:K71)</f>
        <v>1130</v>
      </c>
      <c r="L68" s="155">
        <f>SUM(L69:L71)</f>
        <v>938</v>
      </c>
      <c r="M68" s="176"/>
      <c r="N68" s="155">
        <f>SUM(N69:N71)</f>
        <v>1749</v>
      </c>
      <c r="O68" s="155">
        <f>SUM(O69:O71)</f>
        <v>977</v>
      </c>
      <c r="P68" s="155">
        <f>SUM(P69:P71)</f>
        <v>772</v>
      </c>
      <c r="Q68" s="176"/>
      <c r="R68" s="155">
        <f>SUM(R69:R71)</f>
        <v>2647</v>
      </c>
      <c r="S68" s="155">
        <f>SUM(S69:S71)</f>
        <v>1250</v>
      </c>
      <c r="T68" s="155">
        <f>SUM(T69:T71)</f>
        <v>1397</v>
      </c>
      <c r="U68" s="176"/>
      <c r="V68" s="155">
        <f>SUM(V69:V71)</f>
        <v>1632</v>
      </c>
      <c r="W68" s="155">
        <f>SUM(W69:W71)</f>
        <v>752</v>
      </c>
      <c r="X68" s="155">
        <f>SUM(X69:X71)</f>
        <v>880</v>
      </c>
      <c r="Y68" s="176"/>
      <c r="Z68" s="155">
        <f>SUM(Z69:Z71)</f>
        <v>0</v>
      </c>
      <c r="AA68" s="155">
        <f>SUM(AA69:AA71)</f>
        <v>0</v>
      </c>
      <c r="AB68" s="155">
        <f>SUM(AB69:AB71)</f>
        <v>0</v>
      </c>
      <c r="AC68" s="110"/>
      <c r="AD68" s="110"/>
      <c r="AE68" s="110"/>
      <c r="AF68" s="110"/>
      <c r="AG68" s="110"/>
    </row>
    <row r="69" spans="1:33" ht="15" customHeight="1" x14ac:dyDescent="0.25">
      <c r="A69" s="118" t="s">
        <v>73</v>
      </c>
      <c r="B69" s="121">
        <v>9911</v>
      </c>
      <c r="C69" s="121">
        <v>5200</v>
      </c>
      <c r="D69" s="121">
        <v>4711</v>
      </c>
      <c r="E69" s="121"/>
      <c r="F69" s="121">
        <v>1853</v>
      </c>
      <c r="G69" s="121">
        <v>1118</v>
      </c>
      <c r="H69" s="121">
        <v>735</v>
      </c>
      <c r="I69" s="121"/>
      <c r="J69" s="121">
        <v>2046</v>
      </c>
      <c r="K69" s="121">
        <v>1112</v>
      </c>
      <c r="L69" s="121">
        <v>934</v>
      </c>
      <c r="M69" s="121"/>
      <c r="N69" s="121">
        <v>1744</v>
      </c>
      <c r="O69" s="121">
        <v>975</v>
      </c>
      <c r="P69" s="121">
        <v>769</v>
      </c>
      <c r="Q69" s="121"/>
      <c r="R69" s="121">
        <v>2636</v>
      </c>
      <c r="S69" s="121">
        <v>1243</v>
      </c>
      <c r="T69" s="121">
        <v>1393</v>
      </c>
      <c r="U69" s="121"/>
      <c r="V69" s="121">
        <v>1632</v>
      </c>
      <c r="W69" s="121">
        <v>752</v>
      </c>
      <c r="X69" s="121">
        <v>880</v>
      </c>
      <c r="Y69" s="121"/>
      <c r="Z69" s="121">
        <v>0</v>
      </c>
      <c r="AA69" s="121">
        <v>0</v>
      </c>
      <c r="AB69" s="121">
        <v>0</v>
      </c>
    </row>
    <row r="70" spans="1:33" ht="15" customHeight="1" x14ac:dyDescent="0.25">
      <c r="A70" s="118" t="s">
        <v>74</v>
      </c>
      <c r="B70" s="121">
        <v>47</v>
      </c>
      <c r="C70" s="121">
        <v>35</v>
      </c>
      <c r="D70" s="121">
        <v>12</v>
      </c>
      <c r="E70" s="121"/>
      <c r="F70" s="121">
        <v>9</v>
      </c>
      <c r="G70" s="121">
        <v>8</v>
      </c>
      <c r="H70" s="121">
        <v>1</v>
      </c>
      <c r="I70" s="121"/>
      <c r="J70" s="121">
        <v>22</v>
      </c>
      <c r="K70" s="121">
        <v>18</v>
      </c>
      <c r="L70" s="121">
        <v>4</v>
      </c>
      <c r="M70" s="121"/>
      <c r="N70" s="121">
        <v>5</v>
      </c>
      <c r="O70" s="121">
        <v>2</v>
      </c>
      <c r="P70" s="121">
        <v>3</v>
      </c>
      <c r="Q70" s="121"/>
      <c r="R70" s="121">
        <v>11</v>
      </c>
      <c r="S70" s="121">
        <v>7</v>
      </c>
      <c r="T70" s="121">
        <v>4</v>
      </c>
      <c r="U70" s="121"/>
      <c r="V70" s="121">
        <v>0</v>
      </c>
      <c r="W70" s="121">
        <v>0</v>
      </c>
      <c r="X70" s="121">
        <v>0</v>
      </c>
      <c r="Y70" s="121"/>
      <c r="Z70" s="121">
        <v>0</v>
      </c>
      <c r="AA70" s="121">
        <v>0</v>
      </c>
      <c r="AB70" s="121">
        <v>0</v>
      </c>
    </row>
    <row r="71" spans="1:33" ht="15" customHeight="1" x14ac:dyDescent="0.25">
      <c r="A71" s="118" t="s">
        <v>267</v>
      </c>
      <c r="B71" s="121">
        <v>0</v>
      </c>
      <c r="C71" s="121">
        <v>0</v>
      </c>
      <c r="D71" s="121">
        <v>0</v>
      </c>
      <c r="E71" s="121"/>
      <c r="F71" s="121">
        <v>0</v>
      </c>
      <c r="G71" s="121">
        <v>0</v>
      </c>
      <c r="H71" s="121">
        <v>0</v>
      </c>
      <c r="I71" s="121"/>
      <c r="J71" s="121">
        <v>0</v>
      </c>
      <c r="K71" s="121">
        <v>0</v>
      </c>
      <c r="L71" s="121">
        <v>0</v>
      </c>
      <c r="M71" s="121"/>
      <c r="N71" s="121">
        <v>0</v>
      </c>
      <c r="O71" s="121">
        <v>0</v>
      </c>
      <c r="P71" s="121">
        <v>0</v>
      </c>
      <c r="Q71" s="121"/>
      <c r="R71" s="121">
        <v>0</v>
      </c>
      <c r="S71" s="121">
        <v>0</v>
      </c>
      <c r="T71" s="121">
        <v>0</v>
      </c>
      <c r="U71" s="121"/>
      <c r="V71" s="121">
        <v>0</v>
      </c>
      <c r="W71" s="121">
        <v>0</v>
      </c>
      <c r="X71" s="121">
        <v>0</v>
      </c>
      <c r="Y71" s="121"/>
      <c r="Z71" s="121">
        <v>0</v>
      </c>
      <c r="AA71" s="121">
        <v>0</v>
      </c>
      <c r="AB71" s="121">
        <v>0</v>
      </c>
    </row>
    <row r="72" spans="1:33" ht="15" customHeight="1" x14ac:dyDescent="0.25">
      <c r="A72" s="118"/>
      <c r="B72" s="121"/>
      <c r="C72" s="121"/>
      <c r="D72" s="121"/>
      <c r="E72" s="121"/>
      <c r="F72" s="121"/>
      <c r="G72" s="121"/>
      <c r="H72" s="121"/>
      <c r="I72" s="121"/>
      <c r="J72" s="121"/>
      <c r="K72" s="121"/>
      <c r="L72" s="121"/>
      <c r="M72" s="121"/>
      <c r="N72" s="121"/>
      <c r="O72" s="121"/>
      <c r="P72" s="121"/>
      <c r="Q72" s="121"/>
      <c r="R72" s="121"/>
      <c r="S72" s="121"/>
      <c r="T72" s="121"/>
      <c r="U72" s="121"/>
      <c r="V72" s="121"/>
      <c r="W72" s="121"/>
      <c r="X72" s="121"/>
      <c r="Y72" s="121"/>
      <c r="Z72" s="121"/>
      <c r="AA72" s="121"/>
      <c r="AB72" s="121"/>
    </row>
    <row r="73" spans="1:33" ht="15" customHeight="1" x14ac:dyDescent="0.25">
      <c r="A73" s="127" t="s">
        <v>569</v>
      </c>
      <c r="B73" s="121"/>
      <c r="C73" s="121"/>
      <c r="D73" s="121"/>
      <c r="E73" s="121"/>
      <c r="F73" s="121"/>
      <c r="G73" s="121"/>
      <c r="H73" s="121"/>
      <c r="I73" s="121"/>
      <c r="J73" s="121"/>
      <c r="K73" s="121"/>
      <c r="L73" s="121"/>
      <c r="M73" s="121"/>
      <c r="N73" s="121"/>
      <c r="O73" s="121"/>
      <c r="P73" s="121"/>
      <c r="Q73" s="121"/>
      <c r="R73" s="121"/>
      <c r="S73" s="121"/>
      <c r="T73" s="121"/>
      <c r="U73" s="121"/>
      <c r="V73" s="121"/>
      <c r="W73" s="121"/>
      <c r="X73" s="121"/>
      <c r="Y73" s="121"/>
      <c r="Z73" s="121"/>
      <c r="AA73" s="121"/>
      <c r="AB73" s="121"/>
    </row>
    <row r="74" spans="1:33" s="126" customFormat="1" ht="15" customHeight="1" x14ac:dyDescent="0.25">
      <c r="A74" s="139" t="s">
        <v>19</v>
      </c>
      <c r="B74" s="155">
        <f>SUM(B75:B78)</f>
        <v>1567</v>
      </c>
      <c r="C74" s="155">
        <f>SUM(C75:C78)</f>
        <v>874</v>
      </c>
      <c r="D74" s="155">
        <f>SUM(D75:D78)</f>
        <v>693</v>
      </c>
      <c r="E74" s="155"/>
      <c r="F74" s="155">
        <f>SUM(F75:F78)</f>
        <v>271</v>
      </c>
      <c r="G74" s="155">
        <f>SUM(G75:G78)</f>
        <v>170</v>
      </c>
      <c r="H74" s="155">
        <f>SUM(H75:H78)</f>
        <v>101</v>
      </c>
      <c r="I74" s="176"/>
      <c r="J74" s="155">
        <f>SUM(J75:J78)</f>
        <v>301</v>
      </c>
      <c r="K74" s="155">
        <f>SUM(K75:K78)</f>
        <v>191</v>
      </c>
      <c r="L74" s="155">
        <f>SUM(L75:L78)</f>
        <v>110</v>
      </c>
      <c r="M74" s="176"/>
      <c r="N74" s="155">
        <f>SUM(N75:N78)</f>
        <v>325</v>
      </c>
      <c r="O74" s="155">
        <f>SUM(O75:O78)</f>
        <v>190</v>
      </c>
      <c r="P74" s="155">
        <f>SUM(P75:P78)</f>
        <v>135</v>
      </c>
      <c r="Q74" s="176"/>
      <c r="R74" s="155">
        <f>SUM(R75:R78)</f>
        <v>406</v>
      </c>
      <c r="S74" s="155">
        <f>SUM(S75:S78)</f>
        <v>199</v>
      </c>
      <c r="T74" s="155">
        <f>SUM(T75:T78)</f>
        <v>207</v>
      </c>
      <c r="U74" s="176"/>
      <c r="V74" s="155">
        <f>SUM(V75:V78)</f>
        <v>264</v>
      </c>
      <c r="W74" s="155">
        <f>SUM(W75:W78)</f>
        <v>124</v>
      </c>
      <c r="X74" s="155">
        <f>SUM(X75:X78)</f>
        <v>140</v>
      </c>
      <c r="Y74" s="176"/>
      <c r="Z74" s="155">
        <f>SUM(Z75:Z78)</f>
        <v>0</v>
      </c>
      <c r="AA74" s="155">
        <f>SUM(AA75:AA78)</f>
        <v>0</v>
      </c>
      <c r="AB74" s="155">
        <f>SUM(AB75:AB78)</f>
        <v>0</v>
      </c>
      <c r="AC74" s="110"/>
      <c r="AD74" s="110"/>
      <c r="AE74" s="110"/>
      <c r="AF74" s="110"/>
      <c r="AG74" s="110"/>
    </row>
    <row r="75" spans="1:33" ht="15" customHeight="1" x14ac:dyDescent="0.25">
      <c r="A75" s="118" t="s">
        <v>73</v>
      </c>
      <c r="B75" s="121">
        <v>1567</v>
      </c>
      <c r="C75" s="121">
        <v>874</v>
      </c>
      <c r="D75" s="121">
        <v>693</v>
      </c>
      <c r="E75" s="121"/>
      <c r="F75" s="121">
        <v>271</v>
      </c>
      <c r="G75" s="121">
        <v>170</v>
      </c>
      <c r="H75" s="121">
        <v>101</v>
      </c>
      <c r="I75" s="121"/>
      <c r="J75" s="121">
        <v>301</v>
      </c>
      <c r="K75" s="121">
        <v>191</v>
      </c>
      <c r="L75" s="121">
        <v>110</v>
      </c>
      <c r="M75" s="121"/>
      <c r="N75" s="121">
        <v>325</v>
      </c>
      <c r="O75" s="121">
        <v>190</v>
      </c>
      <c r="P75" s="121">
        <v>135</v>
      </c>
      <c r="Q75" s="121"/>
      <c r="R75" s="121">
        <v>406</v>
      </c>
      <c r="S75" s="121">
        <v>199</v>
      </c>
      <c r="T75" s="121">
        <v>207</v>
      </c>
      <c r="U75" s="121"/>
      <c r="V75" s="121">
        <v>264</v>
      </c>
      <c r="W75" s="121">
        <v>124</v>
      </c>
      <c r="X75" s="121">
        <v>140</v>
      </c>
      <c r="Y75" s="121"/>
      <c r="Z75" s="121">
        <v>0</v>
      </c>
      <c r="AA75" s="121">
        <v>0</v>
      </c>
      <c r="AB75" s="121">
        <v>0</v>
      </c>
    </row>
    <row r="76" spans="1:33" ht="15" customHeight="1" x14ac:dyDescent="0.25">
      <c r="A76" s="118" t="s">
        <v>74</v>
      </c>
      <c r="B76" s="121">
        <v>0</v>
      </c>
      <c r="C76" s="121">
        <v>0</v>
      </c>
      <c r="D76" s="121">
        <v>0</v>
      </c>
      <c r="E76" s="121"/>
      <c r="F76" s="121">
        <v>0</v>
      </c>
      <c r="G76" s="121">
        <v>0</v>
      </c>
      <c r="H76" s="121">
        <v>0</v>
      </c>
      <c r="I76" s="121"/>
      <c r="J76" s="121">
        <v>0</v>
      </c>
      <c r="K76" s="121">
        <v>0</v>
      </c>
      <c r="L76" s="121">
        <v>0</v>
      </c>
      <c r="M76" s="121"/>
      <c r="N76" s="121">
        <v>0</v>
      </c>
      <c r="O76" s="121">
        <v>0</v>
      </c>
      <c r="P76" s="121">
        <v>0</v>
      </c>
      <c r="Q76" s="121"/>
      <c r="R76" s="121">
        <v>0</v>
      </c>
      <c r="S76" s="121">
        <v>0</v>
      </c>
      <c r="T76" s="121">
        <v>0</v>
      </c>
      <c r="U76" s="121"/>
      <c r="V76" s="121">
        <v>0</v>
      </c>
      <c r="W76" s="121">
        <v>0</v>
      </c>
      <c r="X76" s="121">
        <v>0</v>
      </c>
      <c r="Y76" s="121"/>
      <c r="Z76" s="121">
        <v>0</v>
      </c>
      <c r="AA76" s="121">
        <v>0</v>
      </c>
      <c r="AB76" s="121">
        <v>0</v>
      </c>
    </row>
    <row r="77" spans="1:33" ht="15" customHeight="1" x14ac:dyDescent="0.25">
      <c r="A77" s="118" t="s">
        <v>267</v>
      </c>
      <c r="B77" s="121">
        <v>0</v>
      </c>
      <c r="C77" s="121">
        <v>0</v>
      </c>
      <c r="D77" s="121">
        <v>0</v>
      </c>
      <c r="E77" s="121"/>
      <c r="F77" s="121">
        <v>0</v>
      </c>
      <c r="G77" s="121">
        <v>0</v>
      </c>
      <c r="H77" s="121">
        <v>0</v>
      </c>
      <c r="I77" s="121"/>
      <c r="J77" s="121">
        <v>0</v>
      </c>
      <c r="K77" s="121">
        <v>0</v>
      </c>
      <c r="L77" s="121">
        <v>0</v>
      </c>
      <c r="M77" s="121"/>
      <c r="N77" s="121">
        <v>0</v>
      </c>
      <c r="O77" s="121">
        <v>0</v>
      </c>
      <c r="P77" s="121">
        <v>0</v>
      </c>
      <c r="Q77" s="121"/>
      <c r="R77" s="121">
        <v>0</v>
      </c>
      <c r="S77" s="121">
        <v>0</v>
      </c>
      <c r="T77" s="121">
        <v>0</v>
      </c>
      <c r="U77" s="121"/>
      <c r="V77" s="121">
        <v>0</v>
      </c>
      <c r="W77" s="121">
        <v>0</v>
      </c>
      <c r="X77" s="121">
        <v>0</v>
      </c>
      <c r="Y77" s="121"/>
      <c r="Z77" s="121">
        <v>0</v>
      </c>
      <c r="AA77" s="121">
        <v>0</v>
      </c>
      <c r="AB77" s="121">
        <v>0</v>
      </c>
    </row>
    <row r="78" spans="1:33" ht="15" customHeight="1" x14ac:dyDescent="0.25">
      <c r="A78" s="118"/>
      <c r="B78" s="121"/>
      <c r="C78" s="121"/>
      <c r="D78" s="121"/>
      <c r="E78" s="121"/>
      <c r="F78" s="121"/>
      <c r="G78" s="121"/>
      <c r="H78" s="121"/>
      <c r="I78" s="121"/>
      <c r="J78" s="121"/>
      <c r="K78" s="121"/>
      <c r="L78" s="121"/>
      <c r="M78" s="121"/>
      <c r="N78" s="121"/>
      <c r="O78" s="121"/>
      <c r="P78" s="121"/>
      <c r="Q78" s="121"/>
      <c r="R78" s="121"/>
      <c r="S78" s="121"/>
      <c r="T78" s="121"/>
      <c r="U78" s="121"/>
      <c r="V78" s="121"/>
      <c r="W78" s="121"/>
      <c r="X78" s="121"/>
      <c r="Y78" s="121"/>
      <c r="Z78" s="121"/>
      <c r="AA78" s="121"/>
      <c r="AB78" s="121"/>
    </row>
    <row r="79" spans="1:33" s="126" customFormat="1" ht="15" customHeight="1" x14ac:dyDescent="0.25">
      <c r="A79" s="301" t="s">
        <v>571</v>
      </c>
      <c r="B79" s="301"/>
      <c r="C79" s="301"/>
      <c r="D79" s="301"/>
      <c r="E79" s="301"/>
      <c r="F79" s="301"/>
      <c r="G79" s="301"/>
      <c r="H79" s="301"/>
      <c r="I79" s="301"/>
      <c r="J79" s="301"/>
      <c r="K79" s="301"/>
      <c r="L79" s="301"/>
      <c r="M79" s="301"/>
      <c r="N79" s="301"/>
      <c r="O79" s="301"/>
      <c r="P79" s="301"/>
      <c r="Q79" s="301"/>
      <c r="R79" s="301"/>
      <c r="S79" s="301"/>
      <c r="T79" s="301"/>
      <c r="U79" s="301"/>
      <c r="V79" s="301"/>
      <c r="W79" s="301"/>
      <c r="X79" s="301"/>
      <c r="Y79" s="301"/>
      <c r="Z79" s="301"/>
      <c r="AA79" s="301"/>
      <c r="AB79" s="301"/>
      <c r="AC79" s="110"/>
      <c r="AD79" s="110"/>
      <c r="AE79" s="110"/>
      <c r="AF79" s="110"/>
      <c r="AG79" s="110"/>
    </row>
    <row r="80" spans="1:33" s="126" customFormat="1" ht="15" customHeight="1" x14ac:dyDescent="0.25">
      <c r="A80" s="114"/>
      <c r="B80" s="115"/>
      <c r="C80" s="115"/>
      <c r="D80" s="115"/>
      <c r="E80" s="115"/>
      <c r="F80" s="115"/>
      <c r="G80" s="115"/>
      <c r="H80" s="115"/>
      <c r="I80" s="115"/>
      <c r="J80" s="115"/>
      <c r="K80" s="115"/>
      <c r="L80" s="115"/>
      <c r="M80" s="115"/>
      <c r="N80" s="115"/>
      <c r="O80" s="115"/>
      <c r="P80" s="115"/>
      <c r="Q80" s="115"/>
      <c r="R80" s="115"/>
      <c r="S80" s="115"/>
      <c r="T80" s="115"/>
      <c r="U80" s="115"/>
      <c r="V80" s="115"/>
      <c r="W80" s="115"/>
      <c r="X80" s="115"/>
      <c r="Y80" s="115"/>
      <c r="Z80" s="115"/>
      <c r="AA80" s="115"/>
      <c r="AB80" s="115"/>
      <c r="AC80" s="110"/>
      <c r="AD80" s="110"/>
      <c r="AE80" s="110"/>
      <c r="AF80" s="110"/>
      <c r="AG80" s="110"/>
    </row>
    <row r="81" spans="1:33" s="126" customFormat="1" ht="15" customHeight="1" x14ac:dyDescent="0.25">
      <c r="A81" s="115" t="s">
        <v>19</v>
      </c>
      <c r="B81" s="177">
        <f>+B62/(B62+B12)*100</f>
        <v>43.211728094184693</v>
      </c>
      <c r="C81" s="177">
        <f t="shared" ref="C81:D81" si="36">+C62/(C62+C12)*100</f>
        <v>46.519951264087723</v>
      </c>
      <c r="D81" s="177">
        <f t="shared" si="36"/>
        <v>40.002954427948886</v>
      </c>
      <c r="E81" s="177"/>
      <c r="F81" s="177">
        <f>+F62/(F62+F12)*100</f>
        <v>46.796840719613861</v>
      </c>
      <c r="G81" s="177">
        <f t="shared" ref="G81:H81" si="37">+G62/(G62+G12)*100</f>
        <v>51.798561151079134</v>
      </c>
      <c r="H81" s="177">
        <f t="shared" si="37"/>
        <v>40.710116731517509</v>
      </c>
      <c r="I81" s="177"/>
      <c r="J81" s="177">
        <f>+J62/(J62+J12)*100</f>
        <v>46.597167584579068</v>
      </c>
      <c r="K81" s="177">
        <f t="shared" ref="K81:L81" si="38">+K62/(K62+K12)*100</f>
        <v>49.75517890772128</v>
      </c>
      <c r="L81" s="177">
        <f t="shared" si="38"/>
        <v>43.145327295183208</v>
      </c>
      <c r="M81" s="177"/>
      <c r="N81" s="177">
        <f>+N62/(N62+N12)*100</f>
        <v>38.730158730158735</v>
      </c>
      <c r="O81" s="177">
        <f t="shared" ref="O81:P81" si="39">+O62/(O62+O12)*100</f>
        <v>43.707865168539328</v>
      </c>
      <c r="P81" s="177">
        <f t="shared" si="39"/>
        <v>33.780260707635009</v>
      </c>
      <c r="Q81" s="177"/>
      <c r="R81" s="177">
        <f>+R62/(R62+R12)*100</f>
        <v>49.241935483870968</v>
      </c>
      <c r="S81" s="177">
        <f t="shared" ref="S81:T81" si="40">+S62/(S62+S12)*100</f>
        <v>50.034530386740329</v>
      </c>
      <c r="T81" s="177">
        <f t="shared" si="40"/>
        <v>48.54721549636804</v>
      </c>
      <c r="U81" s="177"/>
      <c r="V81" s="177">
        <f>+V62/(V62+V12)*100</f>
        <v>34.636463280964556</v>
      </c>
      <c r="W81" s="177">
        <f t="shared" ref="W81:X81" si="41">+W62/(W62+W12)*100</f>
        <v>36.363636363636367</v>
      </c>
      <c r="X81" s="177">
        <f t="shared" si="41"/>
        <v>33.278955954323003</v>
      </c>
      <c r="Y81" s="177"/>
      <c r="Z81" s="177">
        <v>0</v>
      </c>
      <c r="AA81" s="177">
        <v>0</v>
      </c>
      <c r="AB81" s="177">
        <v>0</v>
      </c>
      <c r="AC81" s="110"/>
      <c r="AD81" s="110"/>
      <c r="AE81" s="110"/>
      <c r="AF81" s="110"/>
      <c r="AG81" s="110"/>
    </row>
    <row r="82" spans="1:33" s="126" customFormat="1" ht="15" customHeight="1" x14ac:dyDescent="0.25">
      <c r="A82" s="110" t="s">
        <v>73</v>
      </c>
      <c r="B82" s="128">
        <f>+B63/(B63+B13)*100</f>
        <v>43.164980632544847</v>
      </c>
      <c r="C82" s="128">
        <f t="shared" ref="C82:D82" si="42">+C63/(C63+C13)*100</f>
        <v>46.44796207081135</v>
      </c>
      <c r="D82" s="128">
        <f t="shared" si="42"/>
        <v>39.988160426224653</v>
      </c>
      <c r="E82" s="128"/>
      <c r="F82" s="128">
        <f>+F63/(F63+F13)*100</f>
        <v>46.784140969162998</v>
      </c>
      <c r="G82" s="128">
        <f t="shared" ref="G82:H82" si="43">+G63/(G63+G13)*100</f>
        <v>51.768488745980711</v>
      </c>
      <c r="H82" s="128">
        <f t="shared" si="43"/>
        <v>40.74074074074074</v>
      </c>
      <c r="I82" s="128"/>
      <c r="J82" s="128">
        <f>+J63/(J63+J13)*100</f>
        <v>46.41091556258651</v>
      </c>
      <c r="K82" s="128">
        <f t="shared" ref="K82:L82" si="44">+K63/(K63+K13)*100</f>
        <v>49.468488990129082</v>
      </c>
      <c r="L82" s="128">
        <f t="shared" si="44"/>
        <v>43.087082129591415</v>
      </c>
      <c r="M82" s="128"/>
      <c r="N82" s="128">
        <f>+N63/(N63+N13)*100</f>
        <v>38.738064032952629</v>
      </c>
      <c r="O82" s="128">
        <f t="shared" ref="O82:P82" si="45">+O63/(O63+O13)*100</f>
        <v>43.78053363397219</v>
      </c>
      <c r="P82" s="128">
        <f t="shared" si="45"/>
        <v>33.731343283582085</v>
      </c>
      <c r="Q82" s="128"/>
      <c r="R82" s="128">
        <f>+R63/(R63+R13)*100</f>
        <v>49.167609503798289</v>
      </c>
      <c r="S82" s="128">
        <f t="shared" ref="S82:T82" si="46">+S63/(S63+S13)*100</f>
        <v>49.930747922437675</v>
      </c>
      <c r="T82" s="128">
        <f t="shared" si="46"/>
        <v>48.499545316762656</v>
      </c>
      <c r="U82" s="128"/>
      <c r="V82" s="128">
        <f>+V63/(V63+V13)*100</f>
        <v>34.687156970362238</v>
      </c>
      <c r="W82" s="128">
        <f t="shared" ref="W82:X82" si="47">+W63/(W63+W13)*100</f>
        <v>36.408977556109726</v>
      </c>
      <c r="X82" s="128">
        <f t="shared" si="47"/>
        <v>33.333333333333329</v>
      </c>
      <c r="Y82" s="128"/>
      <c r="Z82" s="128">
        <v>0</v>
      </c>
      <c r="AA82" s="128">
        <v>0</v>
      </c>
      <c r="AB82" s="128">
        <v>0</v>
      </c>
      <c r="AC82" s="110"/>
      <c r="AD82" s="110"/>
      <c r="AE82" s="110"/>
      <c r="AF82" s="110"/>
      <c r="AG82" s="110"/>
    </row>
    <row r="83" spans="1:33" s="126" customFormat="1" ht="15" customHeight="1" x14ac:dyDescent="0.25">
      <c r="A83" s="110" t="s">
        <v>74</v>
      </c>
      <c r="B83" s="128">
        <f>+B64/(B64+B14)*100</f>
        <v>58.75</v>
      </c>
      <c r="C83" s="128">
        <f t="shared" ref="C83:D83" si="48">+C64/(C64+C14)*100</f>
        <v>63.636363636363633</v>
      </c>
      <c r="D83" s="128">
        <f t="shared" si="48"/>
        <v>48</v>
      </c>
      <c r="E83" s="128"/>
      <c r="F83" s="128">
        <f>+F64/(F64+F14)*100</f>
        <v>50</v>
      </c>
      <c r="G83" s="128">
        <f t="shared" ref="G83:H83" si="49">+G64/(G64+G14)*100</f>
        <v>57.142857142857139</v>
      </c>
      <c r="H83" s="128">
        <f t="shared" si="49"/>
        <v>25</v>
      </c>
      <c r="I83" s="128"/>
      <c r="J83" s="128">
        <f>+J64/(J64+J14)*100</f>
        <v>81.481481481481481</v>
      </c>
      <c r="K83" s="128">
        <f t="shared" ref="K83:L83" si="50">+K64/(K64+K14)*100</f>
        <v>85.714285714285708</v>
      </c>
      <c r="L83" s="128">
        <f t="shared" si="50"/>
        <v>66.666666666666657</v>
      </c>
      <c r="M83" s="128"/>
      <c r="N83" s="128">
        <f>+N64/(N64+N14)*100</f>
        <v>35.714285714285715</v>
      </c>
      <c r="O83" s="128">
        <f t="shared" ref="O83:P83" si="51">+O64/(O64+O14)*100</f>
        <v>22.222222222222221</v>
      </c>
      <c r="P83" s="128">
        <f t="shared" si="51"/>
        <v>60</v>
      </c>
      <c r="Q83" s="128"/>
      <c r="R83" s="128">
        <f>+R64/(R64+R14)*100</f>
        <v>84.615384615384613</v>
      </c>
      <c r="S83" s="128">
        <f t="shared" ref="S83:T83" si="52">+S64/(S64+S14)*100</f>
        <v>87.5</v>
      </c>
      <c r="T83" s="128">
        <f t="shared" si="52"/>
        <v>80</v>
      </c>
      <c r="U83" s="128"/>
      <c r="V83" s="128">
        <f>+V64/(V64+V14)*100</f>
        <v>0</v>
      </c>
      <c r="W83" s="128">
        <f t="shared" ref="W83:X83" si="53">+W64/(W64+W14)*100</f>
        <v>0</v>
      </c>
      <c r="X83" s="128">
        <f t="shared" si="53"/>
        <v>0</v>
      </c>
      <c r="Y83" s="128"/>
      <c r="Z83" s="128">
        <v>0</v>
      </c>
      <c r="AA83" s="128">
        <v>0</v>
      </c>
      <c r="AB83" s="128">
        <v>0</v>
      </c>
      <c r="AC83" s="110"/>
      <c r="AD83" s="110"/>
      <c r="AE83" s="110"/>
      <c r="AF83" s="110"/>
      <c r="AG83" s="110"/>
    </row>
    <row r="84" spans="1:33" s="126" customFormat="1" ht="15" customHeight="1" x14ac:dyDescent="0.25">
      <c r="A84" s="110" t="s">
        <v>267</v>
      </c>
      <c r="B84" s="128" t="s">
        <v>61</v>
      </c>
      <c r="C84" s="128" t="s">
        <v>61</v>
      </c>
      <c r="D84" s="128" t="s">
        <v>61</v>
      </c>
      <c r="E84" s="128"/>
      <c r="F84" s="128" t="s">
        <v>61</v>
      </c>
      <c r="G84" s="128" t="s">
        <v>61</v>
      </c>
      <c r="H84" s="128" t="s">
        <v>61</v>
      </c>
      <c r="I84" s="128"/>
      <c r="J84" s="128" t="s">
        <v>61</v>
      </c>
      <c r="K84" s="128" t="s">
        <v>61</v>
      </c>
      <c r="L84" s="128" t="s">
        <v>61</v>
      </c>
      <c r="M84" s="128"/>
      <c r="N84" s="128" t="s">
        <v>61</v>
      </c>
      <c r="O84" s="128" t="s">
        <v>61</v>
      </c>
      <c r="P84" s="128" t="s">
        <v>61</v>
      </c>
      <c r="Q84" s="128"/>
      <c r="R84" s="128" t="s">
        <v>61</v>
      </c>
      <c r="S84" s="128" t="s">
        <v>61</v>
      </c>
      <c r="T84" s="128" t="s">
        <v>61</v>
      </c>
      <c r="U84" s="128"/>
      <c r="V84" s="128" t="s">
        <v>61</v>
      </c>
      <c r="W84" s="128" t="s">
        <v>61</v>
      </c>
      <c r="X84" s="128" t="s">
        <v>61</v>
      </c>
      <c r="Y84" s="128"/>
      <c r="Z84" s="128" t="s">
        <v>61</v>
      </c>
      <c r="AA84" s="128" t="s">
        <v>61</v>
      </c>
      <c r="AB84" s="128" t="s">
        <v>61</v>
      </c>
      <c r="AC84" s="110"/>
      <c r="AD84" s="110"/>
      <c r="AE84" s="110"/>
      <c r="AF84" s="110"/>
      <c r="AG84" s="110"/>
    </row>
    <row r="85" spans="1:33" s="126" customFormat="1" ht="15" customHeight="1" x14ac:dyDescent="0.25">
      <c r="A85" s="129"/>
      <c r="B85" s="130"/>
      <c r="C85" s="130"/>
      <c r="D85" s="130"/>
      <c r="E85" s="130"/>
      <c r="F85" s="130"/>
      <c r="G85" s="130"/>
      <c r="H85" s="130"/>
      <c r="I85" s="130"/>
      <c r="J85" s="130"/>
      <c r="K85" s="130"/>
      <c r="L85" s="130"/>
      <c r="M85" s="130"/>
      <c r="N85" s="130"/>
      <c r="O85" s="130"/>
      <c r="P85" s="130"/>
      <c r="Q85" s="130"/>
      <c r="R85" s="130"/>
      <c r="S85" s="130"/>
      <c r="T85" s="130"/>
      <c r="U85" s="130"/>
      <c r="V85" s="130"/>
      <c r="W85" s="130"/>
      <c r="X85" s="130"/>
      <c r="Y85" s="130"/>
      <c r="Z85" s="130"/>
      <c r="AA85" s="130"/>
      <c r="AB85" s="130"/>
      <c r="AC85" s="110"/>
      <c r="AD85" s="110"/>
      <c r="AE85" s="110"/>
      <c r="AF85" s="110"/>
      <c r="AG85" s="110"/>
    </row>
    <row r="86" spans="1:33" s="126" customFormat="1" ht="15" customHeight="1" x14ac:dyDescent="0.25">
      <c r="A86" s="115" t="s">
        <v>568</v>
      </c>
      <c r="B86" s="130"/>
      <c r="C86" s="130"/>
      <c r="D86" s="130"/>
      <c r="E86" s="131"/>
      <c r="F86" s="130"/>
      <c r="G86" s="130"/>
      <c r="H86" s="130"/>
      <c r="I86" s="131"/>
      <c r="J86" s="130"/>
      <c r="K86" s="130"/>
      <c r="L86" s="130"/>
      <c r="M86" s="131"/>
      <c r="N86" s="130"/>
      <c r="O86" s="130"/>
      <c r="P86" s="130"/>
      <c r="Q86" s="131"/>
      <c r="R86" s="130"/>
      <c r="S86" s="130"/>
      <c r="T86" s="130"/>
      <c r="U86" s="131"/>
      <c r="V86" s="130"/>
      <c r="W86" s="130"/>
      <c r="X86" s="130"/>
      <c r="Y86" s="131"/>
      <c r="Z86" s="130"/>
      <c r="AA86" s="130"/>
      <c r="AB86" s="130"/>
      <c r="AC86" s="110"/>
      <c r="AD86" s="110"/>
      <c r="AE86" s="110"/>
      <c r="AF86" s="110"/>
      <c r="AG86" s="110"/>
    </row>
    <row r="87" spans="1:33" s="126" customFormat="1" ht="15" customHeight="1" x14ac:dyDescent="0.25">
      <c r="A87" s="141" t="s">
        <v>19</v>
      </c>
      <c r="B87" s="177">
        <f>+B68/(B68+B18)*100</f>
        <v>44.228292249611371</v>
      </c>
      <c r="C87" s="177">
        <f t="shared" ref="C87:D88" si="54">+C68/(C68+C18)*100</f>
        <v>47.573609596510359</v>
      </c>
      <c r="D87" s="177">
        <f t="shared" si="54"/>
        <v>41.030318825471291</v>
      </c>
      <c r="E87" s="241"/>
      <c r="F87" s="177">
        <f>+F68/(F68+F18)*100</f>
        <v>46.972754793138243</v>
      </c>
      <c r="G87" s="177">
        <f t="shared" ref="G87:H88" si="55">+G68/(G68+G18)*100</f>
        <v>51.937269372693727</v>
      </c>
      <c r="H87" s="177">
        <f t="shared" si="55"/>
        <v>40.979955456570153</v>
      </c>
      <c r="I87" s="241"/>
      <c r="J87" s="177">
        <f>+J68/(J68+J18)*100</f>
        <v>47.649769585253452</v>
      </c>
      <c r="K87" s="177">
        <f t="shared" ref="K87:L88" si="56">+K68/(K68+K18)*100</f>
        <v>50.627240143369178</v>
      </c>
      <c r="L87" s="177">
        <f t="shared" si="56"/>
        <v>44.497153700189749</v>
      </c>
      <c r="M87" s="241"/>
      <c r="N87" s="177">
        <f>+N68/(N68+N18)*100</f>
        <v>38.66902498341809</v>
      </c>
      <c r="O87" s="177">
        <f t="shared" ref="O87:P88" si="57">+O68/(O68+O18)*100</f>
        <v>43.249225320938464</v>
      </c>
      <c r="P87" s="177">
        <f t="shared" si="57"/>
        <v>34.098939929328623</v>
      </c>
      <c r="Q87" s="241"/>
      <c r="R87" s="177">
        <f>+R68/(R68+R18)*100</f>
        <v>51.328291642427772</v>
      </c>
      <c r="S87" s="177">
        <f t="shared" ref="S87:T88" si="58">+S68/(S68+S18)*100</f>
        <v>52.388935456831518</v>
      </c>
      <c r="T87" s="177">
        <f t="shared" si="58"/>
        <v>50.415012630819199</v>
      </c>
      <c r="U87" s="241"/>
      <c r="V87" s="177">
        <f>+V68/(V68+V18)*100</f>
        <v>36.018538953873318</v>
      </c>
      <c r="W87" s="177">
        <f t="shared" ref="W87:X88" si="59">+W68/(W68+W18)*100</f>
        <v>38.386932108218481</v>
      </c>
      <c r="X87" s="177">
        <f t="shared" si="59"/>
        <v>34.214618973561429</v>
      </c>
      <c r="Y87" s="177"/>
      <c r="Z87" s="177">
        <v>0</v>
      </c>
      <c r="AA87" s="177">
        <v>0</v>
      </c>
      <c r="AB87" s="177">
        <v>0</v>
      </c>
      <c r="AC87" s="110"/>
      <c r="AD87" s="110"/>
      <c r="AE87" s="110"/>
      <c r="AF87" s="110"/>
      <c r="AG87" s="110"/>
    </row>
    <row r="88" spans="1:33" ht="15" customHeight="1" x14ac:dyDescent="0.25">
      <c r="A88" s="110" t="s">
        <v>73</v>
      </c>
      <c r="B88" s="128">
        <f>+B69/(B69+B19)*100</f>
        <v>44.176509917539555</v>
      </c>
      <c r="C88" s="128">
        <f t="shared" si="54"/>
        <v>47.492921728011687</v>
      </c>
      <c r="D88" s="128">
        <f t="shared" si="54"/>
        <v>41.015148876893612</v>
      </c>
      <c r="E88" s="132"/>
      <c r="F88" s="128">
        <f>+F69/(F69+F19)*100</f>
        <v>46.958945767866197</v>
      </c>
      <c r="G88" s="128">
        <f t="shared" si="55"/>
        <v>51.903435468895076</v>
      </c>
      <c r="H88" s="128">
        <f t="shared" si="55"/>
        <v>41.015625</v>
      </c>
      <c r="I88" s="132"/>
      <c r="J88" s="128">
        <f>+J69/(J69+J19)*100</f>
        <v>47.437978205425459</v>
      </c>
      <c r="K88" s="128">
        <f t="shared" si="56"/>
        <v>50.293984622342833</v>
      </c>
      <c r="L88" s="128">
        <f t="shared" si="56"/>
        <v>44.433872502378684</v>
      </c>
      <c r="M88" s="132"/>
      <c r="N88" s="128">
        <f>+N69/(N69+N19)*100</f>
        <v>38.678199157241075</v>
      </c>
      <c r="O88" s="128">
        <f t="shared" si="57"/>
        <v>43.333333333333336</v>
      </c>
      <c r="P88" s="128">
        <f t="shared" si="57"/>
        <v>34.041611332447985</v>
      </c>
      <c r="Q88" s="132"/>
      <c r="R88" s="128">
        <f>+R69/(R69+R19)*100</f>
        <v>51.244167962674958</v>
      </c>
      <c r="S88" s="128">
        <f t="shared" si="58"/>
        <v>52.270815811606397</v>
      </c>
      <c r="T88" s="128">
        <f t="shared" si="58"/>
        <v>50.361532899493852</v>
      </c>
      <c r="U88" s="132"/>
      <c r="V88" s="128">
        <f>+V69/(V69+V19)*100</f>
        <v>36.082246296705726</v>
      </c>
      <c r="W88" s="128">
        <f t="shared" si="59"/>
        <v>38.445807770961146</v>
      </c>
      <c r="X88" s="128">
        <f t="shared" si="59"/>
        <v>34.28126217374367</v>
      </c>
      <c r="Y88" s="132"/>
      <c r="Z88" s="128">
        <v>0</v>
      </c>
      <c r="AA88" s="128">
        <v>0</v>
      </c>
      <c r="AB88" s="128">
        <v>0</v>
      </c>
    </row>
    <row r="89" spans="1:33" ht="15" customHeight="1" x14ac:dyDescent="0.25">
      <c r="A89" s="110" t="s">
        <v>74</v>
      </c>
      <c r="B89" s="128">
        <f>+B70/(B70+B20)*100</f>
        <v>58.75</v>
      </c>
      <c r="C89" s="128">
        <f t="shared" ref="C89:D89" si="60">+C70/(C70+C20)*100</f>
        <v>63.636363636363633</v>
      </c>
      <c r="D89" s="128">
        <f t="shared" si="60"/>
        <v>48</v>
      </c>
      <c r="E89" s="132"/>
      <c r="F89" s="128">
        <f>+F70/(F70+F20)*100</f>
        <v>50</v>
      </c>
      <c r="G89" s="128">
        <f t="shared" ref="G89:H89" si="61">+G70/(G70+G20)*100</f>
        <v>57.142857142857139</v>
      </c>
      <c r="H89" s="128">
        <f t="shared" si="61"/>
        <v>25</v>
      </c>
      <c r="I89" s="132"/>
      <c r="J89" s="128">
        <f>+J70/(J70+J20)*100</f>
        <v>81.481481481481481</v>
      </c>
      <c r="K89" s="128">
        <f t="shared" ref="K89:L89" si="62">+K70/(K70+K20)*100</f>
        <v>85.714285714285708</v>
      </c>
      <c r="L89" s="128">
        <f t="shared" si="62"/>
        <v>66.666666666666657</v>
      </c>
      <c r="M89" s="132"/>
      <c r="N89" s="128">
        <f>+N70/(N70+N20)*100</f>
        <v>35.714285714285715</v>
      </c>
      <c r="O89" s="128">
        <f t="shared" ref="O89:P89" si="63">+O70/(O70+O20)*100</f>
        <v>22.222222222222221</v>
      </c>
      <c r="P89" s="128">
        <f t="shared" si="63"/>
        <v>60</v>
      </c>
      <c r="Q89" s="132"/>
      <c r="R89" s="128">
        <f>+R70/(R70+R20)*100</f>
        <v>84.615384615384613</v>
      </c>
      <c r="S89" s="128">
        <f t="shared" ref="S89:T89" si="64">+S70/(S70+S20)*100</f>
        <v>87.5</v>
      </c>
      <c r="T89" s="128">
        <f t="shared" si="64"/>
        <v>80</v>
      </c>
      <c r="U89" s="132"/>
      <c r="V89" s="128">
        <f>+V70/(V70+V20)*100</f>
        <v>0</v>
      </c>
      <c r="W89" s="128">
        <f t="shared" ref="W89:X89" si="65">+W70/(W70+W20)*100</f>
        <v>0</v>
      </c>
      <c r="X89" s="128">
        <f t="shared" si="65"/>
        <v>0</v>
      </c>
      <c r="Y89" s="132"/>
      <c r="Z89" s="128">
        <v>0</v>
      </c>
      <c r="AA89" s="128">
        <v>0</v>
      </c>
      <c r="AB89" s="128">
        <v>0</v>
      </c>
    </row>
    <row r="90" spans="1:33" ht="15" customHeight="1" x14ac:dyDescent="0.25">
      <c r="A90" s="110" t="s">
        <v>267</v>
      </c>
      <c r="B90" s="128" t="s">
        <v>61</v>
      </c>
      <c r="C90" s="128" t="s">
        <v>61</v>
      </c>
      <c r="D90" s="128" t="s">
        <v>61</v>
      </c>
      <c r="E90" s="132"/>
      <c r="F90" s="128" t="s">
        <v>61</v>
      </c>
      <c r="G90" s="128" t="s">
        <v>61</v>
      </c>
      <c r="H90" s="128" t="s">
        <v>61</v>
      </c>
      <c r="I90" s="132"/>
      <c r="J90" s="128" t="s">
        <v>61</v>
      </c>
      <c r="K90" s="128" t="s">
        <v>61</v>
      </c>
      <c r="L90" s="128" t="s">
        <v>61</v>
      </c>
      <c r="M90" s="132"/>
      <c r="N90" s="128" t="s">
        <v>61</v>
      </c>
      <c r="O90" s="128" t="s">
        <v>61</v>
      </c>
      <c r="P90" s="128" t="s">
        <v>61</v>
      </c>
      <c r="Q90" s="132"/>
      <c r="R90" s="128" t="s">
        <v>61</v>
      </c>
      <c r="S90" s="128" t="s">
        <v>61</v>
      </c>
      <c r="T90" s="128" t="s">
        <v>61</v>
      </c>
      <c r="U90" s="132"/>
      <c r="V90" s="128" t="s">
        <v>61</v>
      </c>
      <c r="W90" s="128" t="s">
        <v>61</v>
      </c>
      <c r="X90" s="128" t="s">
        <v>61</v>
      </c>
      <c r="Y90" s="132"/>
      <c r="Z90" s="128" t="s">
        <v>61</v>
      </c>
      <c r="AA90" s="128" t="s">
        <v>61</v>
      </c>
      <c r="AB90" s="128" t="s">
        <v>61</v>
      </c>
    </row>
    <row r="91" spans="1:33" ht="15" customHeight="1" x14ac:dyDescent="0.25">
      <c r="B91" s="132"/>
      <c r="C91" s="132"/>
      <c r="D91" s="132"/>
      <c r="E91" s="132"/>
      <c r="F91" s="132"/>
      <c r="G91" s="132"/>
      <c r="H91" s="132"/>
      <c r="I91" s="132"/>
      <c r="J91" s="132"/>
      <c r="K91" s="132"/>
      <c r="L91" s="132"/>
      <c r="M91" s="132"/>
      <c r="N91" s="132"/>
      <c r="O91" s="132"/>
      <c r="P91" s="132"/>
      <c r="Q91" s="132"/>
      <c r="R91" s="132"/>
      <c r="S91" s="132"/>
      <c r="T91" s="132"/>
      <c r="U91" s="132"/>
      <c r="V91" s="132"/>
      <c r="W91" s="132"/>
      <c r="X91" s="132"/>
      <c r="Y91" s="132"/>
      <c r="Z91" s="132"/>
      <c r="AA91" s="132"/>
      <c r="AB91" s="132"/>
    </row>
    <row r="92" spans="1:33" ht="15" customHeight="1" x14ac:dyDescent="0.25">
      <c r="A92" s="142" t="s">
        <v>569</v>
      </c>
      <c r="B92" s="132"/>
      <c r="C92" s="132"/>
      <c r="D92" s="132"/>
      <c r="E92" s="132"/>
      <c r="F92" s="132"/>
      <c r="G92" s="132"/>
      <c r="H92" s="132"/>
      <c r="I92" s="132"/>
      <c r="J92" s="132"/>
      <c r="K92" s="132"/>
      <c r="L92" s="132"/>
      <c r="M92" s="132"/>
      <c r="N92" s="132"/>
      <c r="O92" s="132"/>
      <c r="P92" s="132"/>
      <c r="Q92" s="132"/>
      <c r="R92" s="132"/>
      <c r="S92" s="132"/>
      <c r="T92" s="132"/>
      <c r="U92" s="132"/>
      <c r="V92" s="132"/>
      <c r="W92" s="132"/>
      <c r="X92" s="132"/>
      <c r="Y92" s="132"/>
      <c r="Z92" s="132"/>
      <c r="AA92" s="132"/>
      <c r="AB92" s="132"/>
    </row>
    <row r="93" spans="1:33" ht="15" customHeight="1" x14ac:dyDescent="0.25">
      <c r="A93" s="143" t="s">
        <v>19</v>
      </c>
      <c r="B93" s="177">
        <f>+B74/(B74+B24)*100</f>
        <v>37.704523580365731</v>
      </c>
      <c r="C93" s="177">
        <f t="shared" ref="C93:D94" si="66">+C74/(C74+C24)*100</f>
        <v>41.071428571428569</v>
      </c>
      <c r="D93" s="177">
        <f t="shared" si="66"/>
        <v>34.171597633136095</v>
      </c>
      <c r="E93" s="241"/>
      <c r="F93" s="177">
        <f>+F74/(F74+F24)*100</f>
        <v>45.622895622895619</v>
      </c>
      <c r="G93" s="177">
        <f t="shared" ref="G93:H94" si="67">+G74/(G74+G24)*100</f>
        <v>50.898203592814376</v>
      </c>
      <c r="H93" s="177">
        <f t="shared" si="67"/>
        <v>38.846153846153847</v>
      </c>
      <c r="I93" s="241"/>
      <c r="J93" s="177">
        <f>+J74/(J74+J24)*100</f>
        <v>40.456989247311824</v>
      </c>
      <c r="K93" s="177">
        <f t="shared" ref="K93:L94" si="68">+K74/(K74+K24)*100</f>
        <v>45.153664302600468</v>
      </c>
      <c r="L93" s="177">
        <f t="shared" si="68"/>
        <v>34.267912772585667</v>
      </c>
      <c r="M93" s="241"/>
      <c r="N93" s="177">
        <f>+N74/(N74+N24)*100</f>
        <v>39.0625</v>
      </c>
      <c r="O93" s="177">
        <f t="shared" ref="O93:P94" si="69">+O74/(O74+O24)*100</f>
        <v>46.228710462287104</v>
      </c>
      <c r="P93" s="177">
        <f t="shared" si="69"/>
        <v>32.066508313539195</v>
      </c>
      <c r="Q93" s="241"/>
      <c r="R93" s="177">
        <f>+R74/(R74+R24)*100</f>
        <v>38.926174496644293</v>
      </c>
      <c r="S93" s="177">
        <f t="shared" ref="S93:T94" si="70">+S74/(S74+S24)*100</f>
        <v>39.019607843137258</v>
      </c>
      <c r="T93" s="177">
        <f t="shared" si="70"/>
        <v>38.83677298311445</v>
      </c>
      <c r="U93" s="241"/>
      <c r="V93" s="177">
        <f>+V74/(V74+V24)*100</f>
        <v>27.995758218451748</v>
      </c>
      <c r="W93" s="177">
        <f t="shared" ref="W93:X94" si="71">+W74/(W74+W24)*100</f>
        <v>27.555555555555557</v>
      </c>
      <c r="X93" s="177">
        <f t="shared" si="71"/>
        <v>28.397565922920894</v>
      </c>
      <c r="Y93" s="177"/>
      <c r="Z93" s="177">
        <v>0</v>
      </c>
      <c r="AA93" s="177">
        <v>0</v>
      </c>
      <c r="AB93" s="177">
        <v>0</v>
      </c>
    </row>
    <row r="94" spans="1:33" ht="15" customHeight="1" x14ac:dyDescent="0.25">
      <c r="A94" s="110" t="s">
        <v>73</v>
      </c>
      <c r="B94" s="128">
        <f>+B75/(B75+B25)*100</f>
        <v>37.704523580365731</v>
      </c>
      <c r="C94" s="128">
        <f t="shared" si="66"/>
        <v>41.071428571428569</v>
      </c>
      <c r="D94" s="128">
        <f t="shared" si="66"/>
        <v>34.171597633136095</v>
      </c>
      <c r="E94" s="132"/>
      <c r="F94" s="128">
        <f>+F75/(F75+F25)*100</f>
        <v>45.622895622895619</v>
      </c>
      <c r="G94" s="128">
        <f t="shared" si="67"/>
        <v>50.898203592814376</v>
      </c>
      <c r="H94" s="128">
        <f t="shared" si="67"/>
        <v>38.846153846153847</v>
      </c>
      <c r="I94" s="132"/>
      <c r="J94" s="128">
        <f>+J75/(J75+J25)*100</f>
        <v>40.456989247311824</v>
      </c>
      <c r="K94" s="128">
        <f t="shared" si="68"/>
        <v>45.153664302600468</v>
      </c>
      <c r="L94" s="128">
        <f t="shared" si="68"/>
        <v>34.267912772585667</v>
      </c>
      <c r="M94" s="132"/>
      <c r="N94" s="128">
        <f>+N75/(N75+N25)*100</f>
        <v>39.0625</v>
      </c>
      <c r="O94" s="128">
        <f t="shared" si="69"/>
        <v>46.228710462287104</v>
      </c>
      <c r="P94" s="128">
        <f t="shared" si="69"/>
        <v>32.066508313539195</v>
      </c>
      <c r="Q94" s="132"/>
      <c r="R94" s="128">
        <f>+R75/(R75+R25)*100</f>
        <v>38.926174496644293</v>
      </c>
      <c r="S94" s="128">
        <f t="shared" si="70"/>
        <v>39.019607843137258</v>
      </c>
      <c r="T94" s="128">
        <f t="shared" si="70"/>
        <v>38.83677298311445</v>
      </c>
      <c r="U94" s="132"/>
      <c r="V94" s="128">
        <f>+V75/(V75+V25)*100</f>
        <v>27.995758218451748</v>
      </c>
      <c r="W94" s="128">
        <f t="shared" si="71"/>
        <v>27.555555555555557</v>
      </c>
      <c r="X94" s="128">
        <f t="shared" si="71"/>
        <v>28.397565922920894</v>
      </c>
      <c r="Y94" s="132"/>
      <c r="Z94" s="128">
        <v>0</v>
      </c>
      <c r="AA94" s="128">
        <v>0</v>
      </c>
      <c r="AB94" s="128">
        <v>0</v>
      </c>
    </row>
    <row r="95" spans="1:33" ht="15" customHeight="1" x14ac:dyDescent="0.25">
      <c r="A95" s="110" t="s">
        <v>74</v>
      </c>
      <c r="B95" s="128" t="s">
        <v>61</v>
      </c>
      <c r="C95" s="128" t="s">
        <v>61</v>
      </c>
      <c r="D95" s="128" t="s">
        <v>61</v>
      </c>
      <c r="E95" s="132"/>
      <c r="F95" s="128" t="s">
        <v>61</v>
      </c>
      <c r="G95" s="128" t="s">
        <v>61</v>
      </c>
      <c r="H95" s="128" t="s">
        <v>61</v>
      </c>
      <c r="I95" s="132"/>
      <c r="J95" s="128" t="s">
        <v>61</v>
      </c>
      <c r="K95" s="128" t="s">
        <v>61</v>
      </c>
      <c r="L95" s="128" t="s">
        <v>61</v>
      </c>
      <c r="M95" s="132"/>
      <c r="N95" s="128" t="s">
        <v>61</v>
      </c>
      <c r="O95" s="128" t="s">
        <v>61</v>
      </c>
      <c r="P95" s="128" t="s">
        <v>61</v>
      </c>
      <c r="Q95" s="132"/>
      <c r="R95" s="128" t="s">
        <v>61</v>
      </c>
      <c r="S95" s="128" t="s">
        <v>61</v>
      </c>
      <c r="T95" s="128" t="s">
        <v>61</v>
      </c>
      <c r="U95" s="132"/>
      <c r="V95" s="128" t="s">
        <v>61</v>
      </c>
      <c r="W95" s="128" t="s">
        <v>61</v>
      </c>
      <c r="X95" s="128" t="s">
        <v>61</v>
      </c>
      <c r="Y95" s="132"/>
      <c r="Z95" s="128" t="s">
        <v>61</v>
      </c>
      <c r="AA95" s="128" t="s">
        <v>61</v>
      </c>
      <c r="AB95" s="128" t="s">
        <v>61</v>
      </c>
    </row>
    <row r="96" spans="1:33" ht="15" customHeight="1" thickBot="1" x14ac:dyDescent="0.3">
      <c r="A96" s="125" t="s">
        <v>267</v>
      </c>
      <c r="B96" s="134" t="s">
        <v>61</v>
      </c>
      <c r="C96" s="134" t="s">
        <v>61</v>
      </c>
      <c r="D96" s="134" t="s">
        <v>61</v>
      </c>
      <c r="E96" s="135"/>
      <c r="F96" s="134" t="s">
        <v>61</v>
      </c>
      <c r="G96" s="134" t="s">
        <v>61</v>
      </c>
      <c r="H96" s="134" t="s">
        <v>61</v>
      </c>
      <c r="I96" s="135"/>
      <c r="J96" s="134" t="s">
        <v>61</v>
      </c>
      <c r="K96" s="134" t="s">
        <v>61</v>
      </c>
      <c r="L96" s="134" t="s">
        <v>61</v>
      </c>
      <c r="M96" s="135"/>
      <c r="N96" s="134" t="s">
        <v>61</v>
      </c>
      <c r="O96" s="134" t="s">
        <v>61</v>
      </c>
      <c r="P96" s="134" t="s">
        <v>61</v>
      </c>
      <c r="Q96" s="135"/>
      <c r="R96" s="134" t="s">
        <v>61</v>
      </c>
      <c r="S96" s="134" t="s">
        <v>61</v>
      </c>
      <c r="T96" s="134" t="s">
        <v>61</v>
      </c>
      <c r="U96" s="135"/>
      <c r="V96" s="134" t="s">
        <v>61</v>
      </c>
      <c r="W96" s="134" t="s">
        <v>61</v>
      </c>
      <c r="X96" s="134" t="s">
        <v>61</v>
      </c>
      <c r="Y96" s="135"/>
      <c r="Z96" s="134" t="s">
        <v>61</v>
      </c>
      <c r="AA96" s="134" t="s">
        <v>61</v>
      </c>
      <c r="AB96" s="134" t="s">
        <v>61</v>
      </c>
    </row>
    <row r="97" spans="1:28" ht="15" customHeight="1" x14ac:dyDescent="0.25">
      <c r="A97" s="303" t="s">
        <v>260</v>
      </c>
      <c r="B97" s="303"/>
      <c r="C97" s="303"/>
      <c r="D97" s="303"/>
      <c r="E97" s="303"/>
      <c r="F97" s="303"/>
      <c r="G97" s="303"/>
      <c r="H97" s="303"/>
      <c r="I97" s="303"/>
      <c r="J97" s="303"/>
      <c r="K97" s="303"/>
      <c r="L97" s="303"/>
      <c r="M97" s="303"/>
      <c r="N97" s="303"/>
      <c r="O97" s="303"/>
      <c r="P97" s="303"/>
      <c r="Q97" s="303"/>
      <c r="R97" s="303"/>
      <c r="S97" s="303"/>
      <c r="T97" s="303"/>
      <c r="U97" s="303"/>
      <c r="V97" s="303"/>
      <c r="W97" s="303"/>
      <c r="X97" s="303"/>
      <c r="Y97" s="303"/>
      <c r="Z97" s="303"/>
      <c r="AA97" s="303"/>
      <c r="AB97" s="303"/>
    </row>
    <row r="98" spans="1:28" ht="15" customHeight="1" x14ac:dyDescent="0.25">
      <c r="A98" s="304" t="s">
        <v>243</v>
      </c>
      <c r="B98" s="304"/>
      <c r="C98" s="304"/>
      <c r="D98" s="304"/>
      <c r="E98" s="304"/>
      <c r="F98" s="304"/>
      <c r="G98" s="304"/>
      <c r="H98" s="304"/>
      <c r="I98" s="304"/>
      <c r="J98" s="304"/>
      <c r="K98" s="304"/>
      <c r="L98" s="304"/>
      <c r="M98" s="304"/>
      <c r="N98" s="304"/>
      <c r="O98" s="304"/>
      <c r="P98" s="304"/>
      <c r="Q98" s="304"/>
      <c r="R98" s="304"/>
      <c r="S98" s="304"/>
      <c r="T98" s="304"/>
      <c r="U98" s="304"/>
      <c r="V98" s="304"/>
      <c r="W98" s="304"/>
      <c r="X98" s="304"/>
      <c r="Y98" s="304"/>
      <c r="Z98" s="304"/>
      <c r="AA98" s="304"/>
      <c r="AB98" s="304"/>
    </row>
  </sheetData>
  <mergeCells count="36">
    <mergeCell ref="A60:AB60"/>
    <mergeCell ref="A79:AB79"/>
    <mergeCell ref="A97:AB97"/>
    <mergeCell ref="A98:AB98"/>
    <mergeCell ref="B7:D7"/>
    <mergeCell ref="F7:H7"/>
    <mergeCell ref="J7:L7"/>
    <mergeCell ref="A1:AB1"/>
    <mergeCell ref="A2:AB2"/>
    <mergeCell ref="A3:AB3"/>
    <mergeCell ref="A4:AB4"/>
    <mergeCell ref="A5:AB5"/>
    <mergeCell ref="AE1:AF2"/>
    <mergeCell ref="A29:AB29"/>
    <mergeCell ref="A47:AB47"/>
    <mergeCell ref="A48:AB48"/>
    <mergeCell ref="A57:A58"/>
    <mergeCell ref="B57:D57"/>
    <mergeCell ref="F57:H57"/>
    <mergeCell ref="J57:L57"/>
    <mergeCell ref="N57:P57"/>
    <mergeCell ref="R57:T57"/>
    <mergeCell ref="N7:P7"/>
    <mergeCell ref="R7:T7"/>
    <mergeCell ref="V7:X7"/>
    <mergeCell ref="Z7:AB7"/>
    <mergeCell ref="A10:AB10"/>
    <mergeCell ref="A7:A8"/>
    <mergeCell ref="AE51:AF52"/>
    <mergeCell ref="V57:X57"/>
    <mergeCell ref="Z57:AB57"/>
    <mergeCell ref="A55:AB55"/>
    <mergeCell ref="A51:AB51"/>
    <mergeCell ref="A52:AB52"/>
    <mergeCell ref="A53:AB53"/>
    <mergeCell ref="A54:AB54"/>
  </mergeCells>
  <hyperlinks>
    <hyperlink ref="AE1" r:id="rId1" location="INDICE!A1"/>
    <hyperlink ref="AE51" r:id="rId2" location="INDICE!A1"/>
  </hyperlinks>
  <printOptions horizontalCentered="1"/>
  <pageMargins left="0.59055118110236227" right="0.59055118110236227" top="0.59055118110236227" bottom="0.98425196850393704" header="0" footer="0"/>
  <pageSetup scale="66" fitToHeight="3" orientation="landscape" r:id="rId3"/>
  <headerFooter alignWithMargins="0"/>
  <rowBreaks count="1" manualBreakCount="1">
    <brk id="50" max="16383" man="1"/>
  </rowBreak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F36"/>
  <sheetViews>
    <sheetView zoomScaleNormal="100" zoomScaleSheetLayoutView="100" workbookViewId="0">
      <selection activeCell="P136" sqref="P136"/>
    </sheetView>
  </sheetViews>
  <sheetFormatPr baseColWidth="10" defaultRowHeight="15" customHeight="1" x14ac:dyDescent="0.25"/>
  <cols>
    <col min="1" max="1" width="17.7109375" style="126" customWidth="1"/>
    <col min="2" max="4" width="7.7109375" style="126" customWidth="1"/>
    <col min="5" max="5" width="1.42578125" style="126" customWidth="1"/>
    <col min="6" max="8" width="7.7109375" style="126" customWidth="1"/>
    <col min="9" max="9" width="1.42578125" style="126" customWidth="1"/>
    <col min="10" max="12" width="7.7109375" style="126" customWidth="1"/>
    <col min="13" max="13" width="1.85546875" style="126" customWidth="1"/>
    <col min="14" max="16" width="7.7109375" style="126" customWidth="1"/>
    <col min="17" max="17" width="1.5703125" style="126" customWidth="1"/>
    <col min="18" max="20" width="7.7109375" style="126" customWidth="1"/>
    <col min="21" max="21" width="1.140625" style="126" customWidth="1"/>
    <col min="22" max="24" width="7.7109375" style="126" customWidth="1"/>
    <col min="25" max="25" width="1.42578125" style="126" customWidth="1"/>
    <col min="26" max="28" width="7.7109375" style="126" customWidth="1"/>
    <col min="29" max="33" width="7.7109375" style="110" customWidth="1"/>
    <col min="34" max="256" width="11.42578125" style="110"/>
    <col min="257" max="257" width="17.7109375" style="110" customWidth="1"/>
    <col min="258" max="260" width="7.42578125" style="110" bestFit="1" customWidth="1"/>
    <col min="261" max="261" width="1.42578125" style="110" customWidth="1"/>
    <col min="262" max="264" width="7.28515625" style="110" customWidth="1"/>
    <col min="265" max="265" width="1.42578125" style="110" customWidth="1"/>
    <col min="266" max="268" width="7.28515625" style="110" customWidth="1"/>
    <col min="269" max="269" width="1.85546875" style="110" customWidth="1"/>
    <col min="270" max="272" width="7.28515625" style="110" customWidth="1"/>
    <col min="273" max="273" width="1.5703125" style="110" customWidth="1"/>
    <col min="274" max="276" width="7.28515625" style="110" customWidth="1"/>
    <col min="277" max="277" width="1.140625" style="110" customWidth="1"/>
    <col min="278" max="280" width="7.28515625" style="110" customWidth="1"/>
    <col min="281" max="281" width="1.42578125" style="110" customWidth="1"/>
    <col min="282" max="284" width="7.28515625" style="110" customWidth="1"/>
    <col min="285" max="512" width="11.42578125" style="110"/>
    <col min="513" max="513" width="17.7109375" style="110" customWidth="1"/>
    <col min="514" max="516" width="7.42578125" style="110" bestFit="1" customWidth="1"/>
    <col min="517" max="517" width="1.42578125" style="110" customWidth="1"/>
    <col min="518" max="520" width="7.28515625" style="110" customWidth="1"/>
    <col min="521" max="521" width="1.42578125" style="110" customWidth="1"/>
    <col min="522" max="524" width="7.28515625" style="110" customWidth="1"/>
    <col min="525" max="525" width="1.85546875" style="110" customWidth="1"/>
    <col min="526" max="528" width="7.28515625" style="110" customWidth="1"/>
    <col min="529" max="529" width="1.5703125" style="110" customWidth="1"/>
    <col min="530" max="532" width="7.28515625" style="110" customWidth="1"/>
    <col min="533" max="533" width="1.140625" style="110" customWidth="1"/>
    <col min="534" max="536" width="7.28515625" style="110" customWidth="1"/>
    <col min="537" max="537" width="1.42578125" style="110" customWidth="1"/>
    <col min="538" max="540" width="7.28515625" style="110" customWidth="1"/>
    <col min="541" max="768" width="11.42578125" style="110"/>
    <col min="769" max="769" width="17.7109375" style="110" customWidth="1"/>
    <col min="770" max="772" width="7.42578125" style="110" bestFit="1" customWidth="1"/>
    <col min="773" max="773" width="1.42578125" style="110" customWidth="1"/>
    <col min="774" max="776" width="7.28515625" style="110" customWidth="1"/>
    <col min="777" max="777" width="1.42578125" style="110" customWidth="1"/>
    <col min="778" max="780" width="7.28515625" style="110" customWidth="1"/>
    <col min="781" max="781" width="1.85546875" style="110" customWidth="1"/>
    <col min="782" max="784" width="7.28515625" style="110" customWidth="1"/>
    <col min="785" max="785" width="1.5703125" style="110" customWidth="1"/>
    <col min="786" max="788" width="7.28515625" style="110" customWidth="1"/>
    <col min="789" max="789" width="1.140625" style="110" customWidth="1"/>
    <col min="790" max="792" width="7.28515625" style="110" customWidth="1"/>
    <col min="793" max="793" width="1.42578125" style="110" customWidth="1"/>
    <col min="794" max="796" width="7.28515625" style="110" customWidth="1"/>
    <col min="797" max="1024" width="11.42578125" style="110"/>
    <col min="1025" max="1025" width="17.7109375" style="110" customWidth="1"/>
    <col min="1026" max="1028" width="7.42578125" style="110" bestFit="1" customWidth="1"/>
    <col min="1029" max="1029" width="1.42578125" style="110" customWidth="1"/>
    <col min="1030" max="1032" width="7.28515625" style="110" customWidth="1"/>
    <col min="1033" max="1033" width="1.42578125" style="110" customWidth="1"/>
    <col min="1034" max="1036" width="7.28515625" style="110" customWidth="1"/>
    <col min="1037" max="1037" width="1.85546875" style="110" customWidth="1"/>
    <col min="1038" max="1040" width="7.28515625" style="110" customWidth="1"/>
    <col min="1041" max="1041" width="1.5703125" style="110" customWidth="1"/>
    <col min="1042" max="1044" width="7.28515625" style="110" customWidth="1"/>
    <col min="1045" max="1045" width="1.140625" style="110" customWidth="1"/>
    <col min="1046" max="1048" width="7.28515625" style="110" customWidth="1"/>
    <col min="1049" max="1049" width="1.42578125" style="110" customWidth="1"/>
    <col min="1050" max="1052" width="7.28515625" style="110" customWidth="1"/>
    <col min="1053" max="1280" width="11.42578125" style="110"/>
    <col min="1281" max="1281" width="17.7109375" style="110" customWidth="1"/>
    <col min="1282" max="1284" width="7.42578125" style="110" bestFit="1" customWidth="1"/>
    <col min="1285" max="1285" width="1.42578125" style="110" customWidth="1"/>
    <col min="1286" max="1288" width="7.28515625" style="110" customWidth="1"/>
    <col min="1289" max="1289" width="1.42578125" style="110" customWidth="1"/>
    <col min="1290" max="1292" width="7.28515625" style="110" customWidth="1"/>
    <col min="1293" max="1293" width="1.85546875" style="110" customWidth="1"/>
    <col min="1294" max="1296" width="7.28515625" style="110" customWidth="1"/>
    <col min="1297" max="1297" width="1.5703125" style="110" customWidth="1"/>
    <col min="1298" max="1300" width="7.28515625" style="110" customWidth="1"/>
    <col min="1301" max="1301" width="1.140625" style="110" customWidth="1"/>
    <col min="1302" max="1304" width="7.28515625" style="110" customWidth="1"/>
    <col min="1305" max="1305" width="1.42578125" style="110" customWidth="1"/>
    <col min="1306" max="1308" width="7.28515625" style="110" customWidth="1"/>
    <col min="1309" max="1536" width="11.42578125" style="110"/>
    <col min="1537" max="1537" width="17.7109375" style="110" customWidth="1"/>
    <col min="1538" max="1540" width="7.42578125" style="110" bestFit="1" customWidth="1"/>
    <col min="1541" max="1541" width="1.42578125" style="110" customWidth="1"/>
    <col min="1542" max="1544" width="7.28515625" style="110" customWidth="1"/>
    <col min="1545" max="1545" width="1.42578125" style="110" customWidth="1"/>
    <col min="1546" max="1548" width="7.28515625" style="110" customWidth="1"/>
    <col min="1549" max="1549" width="1.85546875" style="110" customWidth="1"/>
    <col min="1550" max="1552" width="7.28515625" style="110" customWidth="1"/>
    <col min="1553" max="1553" width="1.5703125" style="110" customWidth="1"/>
    <col min="1554" max="1556" width="7.28515625" style="110" customWidth="1"/>
    <col min="1557" max="1557" width="1.140625" style="110" customWidth="1"/>
    <col min="1558" max="1560" width="7.28515625" style="110" customWidth="1"/>
    <col min="1561" max="1561" width="1.42578125" style="110" customWidth="1"/>
    <col min="1562" max="1564" width="7.28515625" style="110" customWidth="1"/>
    <col min="1565" max="1792" width="11.42578125" style="110"/>
    <col min="1793" max="1793" width="17.7109375" style="110" customWidth="1"/>
    <col min="1794" max="1796" width="7.42578125" style="110" bestFit="1" customWidth="1"/>
    <col min="1797" max="1797" width="1.42578125" style="110" customWidth="1"/>
    <col min="1798" max="1800" width="7.28515625" style="110" customWidth="1"/>
    <col min="1801" max="1801" width="1.42578125" style="110" customWidth="1"/>
    <col min="1802" max="1804" width="7.28515625" style="110" customWidth="1"/>
    <col min="1805" max="1805" width="1.85546875" style="110" customWidth="1"/>
    <col min="1806" max="1808" width="7.28515625" style="110" customWidth="1"/>
    <col min="1809" max="1809" width="1.5703125" style="110" customWidth="1"/>
    <col min="1810" max="1812" width="7.28515625" style="110" customWidth="1"/>
    <col min="1813" max="1813" width="1.140625" style="110" customWidth="1"/>
    <col min="1814" max="1816" width="7.28515625" style="110" customWidth="1"/>
    <col min="1817" max="1817" width="1.42578125" style="110" customWidth="1"/>
    <col min="1818" max="1820" width="7.28515625" style="110" customWidth="1"/>
    <col min="1821" max="2048" width="11.42578125" style="110"/>
    <col min="2049" max="2049" width="17.7109375" style="110" customWidth="1"/>
    <col min="2050" max="2052" width="7.42578125" style="110" bestFit="1" customWidth="1"/>
    <col min="2053" max="2053" width="1.42578125" style="110" customWidth="1"/>
    <col min="2054" max="2056" width="7.28515625" style="110" customWidth="1"/>
    <col min="2057" max="2057" width="1.42578125" style="110" customWidth="1"/>
    <col min="2058" max="2060" width="7.28515625" style="110" customWidth="1"/>
    <col min="2061" max="2061" width="1.85546875" style="110" customWidth="1"/>
    <col min="2062" max="2064" width="7.28515625" style="110" customWidth="1"/>
    <col min="2065" max="2065" width="1.5703125" style="110" customWidth="1"/>
    <col min="2066" max="2068" width="7.28515625" style="110" customWidth="1"/>
    <col min="2069" max="2069" width="1.140625" style="110" customWidth="1"/>
    <col min="2070" max="2072" width="7.28515625" style="110" customWidth="1"/>
    <col min="2073" max="2073" width="1.42578125" style="110" customWidth="1"/>
    <col min="2074" max="2076" width="7.28515625" style="110" customWidth="1"/>
    <col min="2077" max="2304" width="11.42578125" style="110"/>
    <col min="2305" max="2305" width="17.7109375" style="110" customWidth="1"/>
    <col min="2306" max="2308" width="7.42578125" style="110" bestFit="1" customWidth="1"/>
    <col min="2309" max="2309" width="1.42578125" style="110" customWidth="1"/>
    <col min="2310" max="2312" width="7.28515625" style="110" customWidth="1"/>
    <col min="2313" max="2313" width="1.42578125" style="110" customWidth="1"/>
    <col min="2314" max="2316" width="7.28515625" style="110" customWidth="1"/>
    <col min="2317" max="2317" width="1.85546875" style="110" customWidth="1"/>
    <col min="2318" max="2320" width="7.28515625" style="110" customWidth="1"/>
    <col min="2321" max="2321" width="1.5703125" style="110" customWidth="1"/>
    <col min="2322" max="2324" width="7.28515625" style="110" customWidth="1"/>
    <col min="2325" max="2325" width="1.140625" style="110" customWidth="1"/>
    <col min="2326" max="2328" width="7.28515625" style="110" customWidth="1"/>
    <col min="2329" max="2329" width="1.42578125" style="110" customWidth="1"/>
    <col min="2330" max="2332" width="7.28515625" style="110" customWidth="1"/>
    <col min="2333" max="2560" width="11.42578125" style="110"/>
    <col min="2561" max="2561" width="17.7109375" style="110" customWidth="1"/>
    <col min="2562" max="2564" width="7.42578125" style="110" bestFit="1" customWidth="1"/>
    <col min="2565" max="2565" width="1.42578125" style="110" customWidth="1"/>
    <col min="2566" max="2568" width="7.28515625" style="110" customWidth="1"/>
    <col min="2569" max="2569" width="1.42578125" style="110" customWidth="1"/>
    <col min="2570" max="2572" width="7.28515625" style="110" customWidth="1"/>
    <col min="2573" max="2573" width="1.85546875" style="110" customWidth="1"/>
    <col min="2574" max="2576" width="7.28515625" style="110" customWidth="1"/>
    <col min="2577" max="2577" width="1.5703125" style="110" customWidth="1"/>
    <col min="2578" max="2580" width="7.28515625" style="110" customWidth="1"/>
    <col min="2581" max="2581" width="1.140625" style="110" customWidth="1"/>
    <col min="2582" max="2584" width="7.28515625" style="110" customWidth="1"/>
    <col min="2585" max="2585" width="1.42578125" style="110" customWidth="1"/>
    <col min="2586" max="2588" width="7.28515625" style="110" customWidth="1"/>
    <col min="2589" max="2816" width="11.42578125" style="110"/>
    <col min="2817" max="2817" width="17.7109375" style="110" customWidth="1"/>
    <col min="2818" max="2820" width="7.42578125" style="110" bestFit="1" customWidth="1"/>
    <col min="2821" max="2821" width="1.42578125" style="110" customWidth="1"/>
    <col min="2822" max="2824" width="7.28515625" style="110" customWidth="1"/>
    <col min="2825" max="2825" width="1.42578125" style="110" customWidth="1"/>
    <col min="2826" max="2828" width="7.28515625" style="110" customWidth="1"/>
    <col min="2829" max="2829" width="1.85546875" style="110" customWidth="1"/>
    <col min="2830" max="2832" width="7.28515625" style="110" customWidth="1"/>
    <col min="2833" max="2833" width="1.5703125" style="110" customWidth="1"/>
    <col min="2834" max="2836" width="7.28515625" style="110" customWidth="1"/>
    <col min="2837" max="2837" width="1.140625" style="110" customWidth="1"/>
    <col min="2838" max="2840" width="7.28515625" style="110" customWidth="1"/>
    <col min="2841" max="2841" width="1.42578125" style="110" customWidth="1"/>
    <col min="2842" max="2844" width="7.28515625" style="110" customWidth="1"/>
    <col min="2845" max="3072" width="11.42578125" style="110"/>
    <col min="3073" max="3073" width="17.7109375" style="110" customWidth="1"/>
    <col min="3074" max="3076" width="7.42578125" style="110" bestFit="1" customWidth="1"/>
    <col min="3077" max="3077" width="1.42578125" style="110" customWidth="1"/>
    <col min="3078" max="3080" width="7.28515625" style="110" customWidth="1"/>
    <col min="3081" max="3081" width="1.42578125" style="110" customWidth="1"/>
    <col min="3082" max="3084" width="7.28515625" style="110" customWidth="1"/>
    <col min="3085" max="3085" width="1.85546875" style="110" customWidth="1"/>
    <col min="3086" max="3088" width="7.28515625" style="110" customWidth="1"/>
    <col min="3089" max="3089" width="1.5703125" style="110" customWidth="1"/>
    <col min="3090" max="3092" width="7.28515625" style="110" customWidth="1"/>
    <col min="3093" max="3093" width="1.140625" style="110" customWidth="1"/>
    <col min="3094" max="3096" width="7.28515625" style="110" customWidth="1"/>
    <col min="3097" max="3097" width="1.42578125" style="110" customWidth="1"/>
    <col min="3098" max="3100" width="7.28515625" style="110" customWidth="1"/>
    <col min="3101" max="3328" width="11.42578125" style="110"/>
    <col min="3329" max="3329" width="17.7109375" style="110" customWidth="1"/>
    <col min="3330" max="3332" width="7.42578125" style="110" bestFit="1" customWidth="1"/>
    <col min="3333" max="3333" width="1.42578125" style="110" customWidth="1"/>
    <col min="3334" max="3336" width="7.28515625" style="110" customWidth="1"/>
    <col min="3337" max="3337" width="1.42578125" style="110" customWidth="1"/>
    <col min="3338" max="3340" width="7.28515625" style="110" customWidth="1"/>
    <col min="3341" max="3341" width="1.85546875" style="110" customWidth="1"/>
    <col min="3342" max="3344" width="7.28515625" style="110" customWidth="1"/>
    <col min="3345" max="3345" width="1.5703125" style="110" customWidth="1"/>
    <col min="3346" max="3348" width="7.28515625" style="110" customWidth="1"/>
    <col min="3349" max="3349" width="1.140625" style="110" customWidth="1"/>
    <col min="3350" max="3352" width="7.28515625" style="110" customWidth="1"/>
    <col min="3353" max="3353" width="1.42578125" style="110" customWidth="1"/>
    <col min="3354" max="3356" width="7.28515625" style="110" customWidth="1"/>
    <col min="3357" max="3584" width="11.42578125" style="110"/>
    <col min="3585" max="3585" width="17.7109375" style="110" customWidth="1"/>
    <col min="3586" max="3588" width="7.42578125" style="110" bestFit="1" customWidth="1"/>
    <col min="3589" max="3589" width="1.42578125" style="110" customWidth="1"/>
    <col min="3590" max="3592" width="7.28515625" style="110" customWidth="1"/>
    <col min="3593" max="3593" width="1.42578125" style="110" customWidth="1"/>
    <col min="3594" max="3596" width="7.28515625" style="110" customWidth="1"/>
    <col min="3597" max="3597" width="1.85546875" style="110" customWidth="1"/>
    <col min="3598" max="3600" width="7.28515625" style="110" customWidth="1"/>
    <col min="3601" max="3601" width="1.5703125" style="110" customWidth="1"/>
    <col min="3602" max="3604" width="7.28515625" style="110" customWidth="1"/>
    <col min="3605" max="3605" width="1.140625" style="110" customWidth="1"/>
    <col min="3606" max="3608" width="7.28515625" style="110" customWidth="1"/>
    <col min="3609" max="3609" width="1.42578125" style="110" customWidth="1"/>
    <col min="3610" max="3612" width="7.28515625" style="110" customWidth="1"/>
    <col min="3613" max="3840" width="11.42578125" style="110"/>
    <col min="3841" max="3841" width="17.7109375" style="110" customWidth="1"/>
    <col min="3842" max="3844" width="7.42578125" style="110" bestFit="1" customWidth="1"/>
    <col min="3845" max="3845" width="1.42578125" style="110" customWidth="1"/>
    <col min="3846" max="3848" width="7.28515625" style="110" customWidth="1"/>
    <col min="3849" max="3849" width="1.42578125" style="110" customWidth="1"/>
    <col min="3850" max="3852" width="7.28515625" style="110" customWidth="1"/>
    <col min="3853" max="3853" width="1.85546875" style="110" customWidth="1"/>
    <col min="3854" max="3856" width="7.28515625" style="110" customWidth="1"/>
    <col min="3857" max="3857" width="1.5703125" style="110" customWidth="1"/>
    <col min="3858" max="3860" width="7.28515625" style="110" customWidth="1"/>
    <col min="3861" max="3861" width="1.140625" style="110" customWidth="1"/>
    <col min="3862" max="3864" width="7.28515625" style="110" customWidth="1"/>
    <col min="3865" max="3865" width="1.42578125" style="110" customWidth="1"/>
    <col min="3866" max="3868" width="7.28515625" style="110" customWidth="1"/>
    <col min="3869" max="4096" width="11.42578125" style="110"/>
    <col min="4097" max="4097" width="17.7109375" style="110" customWidth="1"/>
    <col min="4098" max="4100" width="7.42578125" style="110" bestFit="1" customWidth="1"/>
    <col min="4101" max="4101" width="1.42578125" style="110" customWidth="1"/>
    <col min="4102" max="4104" width="7.28515625" style="110" customWidth="1"/>
    <col min="4105" max="4105" width="1.42578125" style="110" customWidth="1"/>
    <col min="4106" max="4108" width="7.28515625" style="110" customWidth="1"/>
    <col min="4109" max="4109" width="1.85546875" style="110" customWidth="1"/>
    <col min="4110" max="4112" width="7.28515625" style="110" customWidth="1"/>
    <col min="4113" max="4113" width="1.5703125" style="110" customWidth="1"/>
    <col min="4114" max="4116" width="7.28515625" style="110" customWidth="1"/>
    <col min="4117" max="4117" width="1.140625" style="110" customWidth="1"/>
    <col min="4118" max="4120" width="7.28515625" style="110" customWidth="1"/>
    <col min="4121" max="4121" width="1.42578125" style="110" customWidth="1"/>
    <col min="4122" max="4124" width="7.28515625" style="110" customWidth="1"/>
    <col min="4125" max="4352" width="11.42578125" style="110"/>
    <col min="4353" max="4353" width="17.7109375" style="110" customWidth="1"/>
    <col min="4354" max="4356" width="7.42578125" style="110" bestFit="1" customWidth="1"/>
    <col min="4357" max="4357" width="1.42578125" style="110" customWidth="1"/>
    <col min="4358" max="4360" width="7.28515625" style="110" customWidth="1"/>
    <col min="4361" max="4361" width="1.42578125" style="110" customWidth="1"/>
    <col min="4362" max="4364" width="7.28515625" style="110" customWidth="1"/>
    <col min="4365" max="4365" width="1.85546875" style="110" customWidth="1"/>
    <col min="4366" max="4368" width="7.28515625" style="110" customWidth="1"/>
    <col min="4369" max="4369" width="1.5703125" style="110" customWidth="1"/>
    <col min="4370" max="4372" width="7.28515625" style="110" customWidth="1"/>
    <col min="4373" max="4373" width="1.140625" style="110" customWidth="1"/>
    <col min="4374" max="4376" width="7.28515625" style="110" customWidth="1"/>
    <col min="4377" max="4377" width="1.42578125" style="110" customWidth="1"/>
    <col min="4378" max="4380" width="7.28515625" style="110" customWidth="1"/>
    <col min="4381" max="4608" width="11.42578125" style="110"/>
    <col min="4609" max="4609" width="17.7109375" style="110" customWidth="1"/>
    <col min="4610" max="4612" width="7.42578125" style="110" bestFit="1" customWidth="1"/>
    <col min="4613" max="4613" width="1.42578125" style="110" customWidth="1"/>
    <col min="4614" max="4616" width="7.28515625" style="110" customWidth="1"/>
    <col min="4617" max="4617" width="1.42578125" style="110" customWidth="1"/>
    <col min="4618" max="4620" width="7.28515625" style="110" customWidth="1"/>
    <col min="4621" max="4621" width="1.85546875" style="110" customWidth="1"/>
    <col min="4622" max="4624" width="7.28515625" style="110" customWidth="1"/>
    <col min="4625" max="4625" width="1.5703125" style="110" customWidth="1"/>
    <col min="4626" max="4628" width="7.28515625" style="110" customWidth="1"/>
    <col min="4629" max="4629" width="1.140625" style="110" customWidth="1"/>
    <col min="4630" max="4632" width="7.28515625" style="110" customWidth="1"/>
    <col min="4633" max="4633" width="1.42578125" style="110" customWidth="1"/>
    <col min="4634" max="4636" width="7.28515625" style="110" customWidth="1"/>
    <col min="4637" max="4864" width="11.42578125" style="110"/>
    <col min="4865" max="4865" width="17.7109375" style="110" customWidth="1"/>
    <col min="4866" max="4868" width="7.42578125" style="110" bestFit="1" customWidth="1"/>
    <col min="4869" max="4869" width="1.42578125" style="110" customWidth="1"/>
    <col min="4870" max="4872" width="7.28515625" style="110" customWidth="1"/>
    <col min="4873" max="4873" width="1.42578125" style="110" customWidth="1"/>
    <col min="4874" max="4876" width="7.28515625" style="110" customWidth="1"/>
    <col min="4877" max="4877" width="1.85546875" style="110" customWidth="1"/>
    <col min="4878" max="4880" width="7.28515625" style="110" customWidth="1"/>
    <col min="4881" max="4881" width="1.5703125" style="110" customWidth="1"/>
    <col min="4882" max="4884" width="7.28515625" style="110" customWidth="1"/>
    <col min="4885" max="4885" width="1.140625" style="110" customWidth="1"/>
    <col min="4886" max="4888" width="7.28515625" style="110" customWidth="1"/>
    <col min="4889" max="4889" width="1.42578125" style="110" customWidth="1"/>
    <col min="4890" max="4892" width="7.28515625" style="110" customWidth="1"/>
    <col min="4893" max="5120" width="11.42578125" style="110"/>
    <col min="5121" max="5121" width="17.7109375" style="110" customWidth="1"/>
    <col min="5122" max="5124" width="7.42578125" style="110" bestFit="1" customWidth="1"/>
    <col min="5125" max="5125" width="1.42578125" style="110" customWidth="1"/>
    <col min="5126" max="5128" width="7.28515625" style="110" customWidth="1"/>
    <col min="5129" max="5129" width="1.42578125" style="110" customWidth="1"/>
    <col min="5130" max="5132" width="7.28515625" style="110" customWidth="1"/>
    <col min="5133" max="5133" width="1.85546875" style="110" customWidth="1"/>
    <col min="5134" max="5136" width="7.28515625" style="110" customWidth="1"/>
    <col min="5137" max="5137" width="1.5703125" style="110" customWidth="1"/>
    <col min="5138" max="5140" width="7.28515625" style="110" customWidth="1"/>
    <col min="5141" max="5141" width="1.140625" style="110" customWidth="1"/>
    <col min="5142" max="5144" width="7.28515625" style="110" customWidth="1"/>
    <col min="5145" max="5145" width="1.42578125" style="110" customWidth="1"/>
    <col min="5146" max="5148" width="7.28515625" style="110" customWidth="1"/>
    <col min="5149" max="5376" width="11.42578125" style="110"/>
    <col min="5377" max="5377" width="17.7109375" style="110" customWidth="1"/>
    <col min="5378" max="5380" width="7.42578125" style="110" bestFit="1" customWidth="1"/>
    <col min="5381" max="5381" width="1.42578125" style="110" customWidth="1"/>
    <col min="5382" max="5384" width="7.28515625" style="110" customWidth="1"/>
    <col min="5385" max="5385" width="1.42578125" style="110" customWidth="1"/>
    <col min="5386" max="5388" width="7.28515625" style="110" customWidth="1"/>
    <col min="5389" max="5389" width="1.85546875" style="110" customWidth="1"/>
    <col min="5390" max="5392" width="7.28515625" style="110" customWidth="1"/>
    <col min="5393" max="5393" width="1.5703125" style="110" customWidth="1"/>
    <col min="5394" max="5396" width="7.28515625" style="110" customWidth="1"/>
    <col min="5397" max="5397" width="1.140625" style="110" customWidth="1"/>
    <col min="5398" max="5400" width="7.28515625" style="110" customWidth="1"/>
    <col min="5401" max="5401" width="1.42578125" style="110" customWidth="1"/>
    <col min="5402" max="5404" width="7.28515625" style="110" customWidth="1"/>
    <col min="5405" max="5632" width="11.42578125" style="110"/>
    <col min="5633" max="5633" width="17.7109375" style="110" customWidth="1"/>
    <col min="5634" max="5636" width="7.42578125" style="110" bestFit="1" customWidth="1"/>
    <col min="5637" max="5637" width="1.42578125" style="110" customWidth="1"/>
    <col min="5638" max="5640" width="7.28515625" style="110" customWidth="1"/>
    <col min="5641" max="5641" width="1.42578125" style="110" customWidth="1"/>
    <col min="5642" max="5644" width="7.28515625" style="110" customWidth="1"/>
    <col min="5645" max="5645" width="1.85546875" style="110" customWidth="1"/>
    <col min="5646" max="5648" width="7.28515625" style="110" customWidth="1"/>
    <col min="5649" max="5649" width="1.5703125" style="110" customWidth="1"/>
    <col min="5650" max="5652" width="7.28515625" style="110" customWidth="1"/>
    <col min="5653" max="5653" width="1.140625" style="110" customWidth="1"/>
    <col min="5654" max="5656" width="7.28515625" style="110" customWidth="1"/>
    <col min="5657" max="5657" width="1.42578125" style="110" customWidth="1"/>
    <col min="5658" max="5660" width="7.28515625" style="110" customWidth="1"/>
    <col min="5661" max="5888" width="11.42578125" style="110"/>
    <col min="5889" max="5889" width="17.7109375" style="110" customWidth="1"/>
    <col min="5890" max="5892" width="7.42578125" style="110" bestFit="1" customWidth="1"/>
    <col min="5893" max="5893" width="1.42578125" style="110" customWidth="1"/>
    <col min="5894" max="5896" width="7.28515625" style="110" customWidth="1"/>
    <col min="5897" max="5897" width="1.42578125" style="110" customWidth="1"/>
    <col min="5898" max="5900" width="7.28515625" style="110" customWidth="1"/>
    <col min="5901" max="5901" width="1.85546875" style="110" customWidth="1"/>
    <col min="5902" max="5904" width="7.28515625" style="110" customWidth="1"/>
    <col min="5905" max="5905" width="1.5703125" style="110" customWidth="1"/>
    <col min="5906" max="5908" width="7.28515625" style="110" customWidth="1"/>
    <col min="5909" max="5909" width="1.140625" style="110" customWidth="1"/>
    <col min="5910" max="5912" width="7.28515625" style="110" customWidth="1"/>
    <col min="5913" max="5913" width="1.42578125" style="110" customWidth="1"/>
    <col min="5914" max="5916" width="7.28515625" style="110" customWidth="1"/>
    <col min="5917" max="6144" width="11.42578125" style="110"/>
    <col min="6145" max="6145" width="17.7109375" style="110" customWidth="1"/>
    <col min="6146" max="6148" width="7.42578125" style="110" bestFit="1" customWidth="1"/>
    <col min="6149" max="6149" width="1.42578125" style="110" customWidth="1"/>
    <col min="6150" max="6152" width="7.28515625" style="110" customWidth="1"/>
    <col min="6153" max="6153" width="1.42578125" style="110" customWidth="1"/>
    <col min="6154" max="6156" width="7.28515625" style="110" customWidth="1"/>
    <col min="6157" max="6157" width="1.85546875" style="110" customWidth="1"/>
    <col min="6158" max="6160" width="7.28515625" style="110" customWidth="1"/>
    <col min="6161" max="6161" width="1.5703125" style="110" customWidth="1"/>
    <col min="6162" max="6164" width="7.28515625" style="110" customWidth="1"/>
    <col min="6165" max="6165" width="1.140625" style="110" customWidth="1"/>
    <col min="6166" max="6168" width="7.28515625" style="110" customWidth="1"/>
    <col min="6169" max="6169" width="1.42578125" style="110" customWidth="1"/>
    <col min="6170" max="6172" width="7.28515625" style="110" customWidth="1"/>
    <col min="6173" max="6400" width="11.42578125" style="110"/>
    <col min="6401" max="6401" width="17.7109375" style="110" customWidth="1"/>
    <col min="6402" max="6404" width="7.42578125" style="110" bestFit="1" customWidth="1"/>
    <col min="6405" max="6405" width="1.42578125" style="110" customWidth="1"/>
    <col min="6406" max="6408" width="7.28515625" style="110" customWidth="1"/>
    <col min="6409" max="6409" width="1.42578125" style="110" customWidth="1"/>
    <col min="6410" max="6412" width="7.28515625" style="110" customWidth="1"/>
    <col min="6413" max="6413" width="1.85546875" style="110" customWidth="1"/>
    <col min="6414" max="6416" width="7.28515625" style="110" customWidth="1"/>
    <col min="6417" max="6417" width="1.5703125" style="110" customWidth="1"/>
    <col min="6418" max="6420" width="7.28515625" style="110" customWidth="1"/>
    <col min="6421" max="6421" width="1.140625" style="110" customWidth="1"/>
    <col min="6422" max="6424" width="7.28515625" style="110" customWidth="1"/>
    <col min="6425" max="6425" width="1.42578125" style="110" customWidth="1"/>
    <col min="6426" max="6428" width="7.28515625" style="110" customWidth="1"/>
    <col min="6429" max="6656" width="11.42578125" style="110"/>
    <col min="6657" max="6657" width="17.7109375" style="110" customWidth="1"/>
    <col min="6658" max="6660" width="7.42578125" style="110" bestFit="1" customWidth="1"/>
    <col min="6661" max="6661" width="1.42578125" style="110" customWidth="1"/>
    <col min="6662" max="6664" width="7.28515625" style="110" customWidth="1"/>
    <col min="6665" max="6665" width="1.42578125" style="110" customWidth="1"/>
    <col min="6666" max="6668" width="7.28515625" style="110" customWidth="1"/>
    <col min="6669" max="6669" width="1.85546875" style="110" customWidth="1"/>
    <col min="6670" max="6672" width="7.28515625" style="110" customWidth="1"/>
    <col min="6673" max="6673" width="1.5703125" style="110" customWidth="1"/>
    <col min="6674" max="6676" width="7.28515625" style="110" customWidth="1"/>
    <col min="6677" max="6677" width="1.140625" style="110" customWidth="1"/>
    <col min="6678" max="6680" width="7.28515625" style="110" customWidth="1"/>
    <col min="6681" max="6681" width="1.42578125" style="110" customWidth="1"/>
    <col min="6682" max="6684" width="7.28515625" style="110" customWidth="1"/>
    <col min="6685" max="6912" width="11.42578125" style="110"/>
    <col min="6913" max="6913" width="17.7109375" style="110" customWidth="1"/>
    <col min="6914" max="6916" width="7.42578125" style="110" bestFit="1" customWidth="1"/>
    <col min="6917" max="6917" width="1.42578125" style="110" customWidth="1"/>
    <col min="6918" max="6920" width="7.28515625" style="110" customWidth="1"/>
    <col min="6921" max="6921" width="1.42578125" style="110" customWidth="1"/>
    <col min="6922" max="6924" width="7.28515625" style="110" customWidth="1"/>
    <col min="6925" max="6925" width="1.85546875" style="110" customWidth="1"/>
    <col min="6926" max="6928" width="7.28515625" style="110" customWidth="1"/>
    <col min="6929" max="6929" width="1.5703125" style="110" customWidth="1"/>
    <col min="6930" max="6932" width="7.28515625" style="110" customWidth="1"/>
    <col min="6933" max="6933" width="1.140625" style="110" customWidth="1"/>
    <col min="6934" max="6936" width="7.28515625" style="110" customWidth="1"/>
    <col min="6937" max="6937" width="1.42578125" style="110" customWidth="1"/>
    <col min="6938" max="6940" width="7.28515625" style="110" customWidth="1"/>
    <col min="6941" max="7168" width="11.42578125" style="110"/>
    <col min="7169" max="7169" width="17.7109375" style="110" customWidth="1"/>
    <col min="7170" max="7172" width="7.42578125" style="110" bestFit="1" customWidth="1"/>
    <col min="7173" max="7173" width="1.42578125" style="110" customWidth="1"/>
    <col min="7174" max="7176" width="7.28515625" style="110" customWidth="1"/>
    <col min="7177" max="7177" width="1.42578125" style="110" customWidth="1"/>
    <col min="7178" max="7180" width="7.28515625" style="110" customWidth="1"/>
    <col min="7181" max="7181" width="1.85546875" style="110" customWidth="1"/>
    <col min="7182" max="7184" width="7.28515625" style="110" customWidth="1"/>
    <col min="7185" max="7185" width="1.5703125" style="110" customWidth="1"/>
    <col min="7186" max="7188" width="7.28515625" style="110" customWidth="1"/>
    <col min="7189" max="7189" width="1.140625" style="110" customWidth="1"/>
    <col min="7190" max="7192" width="7.28515625" style="110" customWidth="1"/>
    <col min="7193" max="7193" width="1.42578125" style="110" customWidth="1"/>
    <col min="7194" max="7196" width="7.28515625" style="110" customWidth="1"/>
    <col min="7197" max="7424" width="11.42578125" style="110"/>
    <col min="7425" max="7425" width="17.7109375" style="110" customWidth="1"/>
    <col min="7426" max="7428" width="7.42578125" style="110" bestFit="1" customWidth="1"/>
    <col min="7429" max="7429" width="1.42578125" style="110" customWidth="1"/>
    <col min="7430" max="7432" width="7.28515625" style="110" customWidth="1"/>
    <col min="7433" max="7433" width="1.42578125" style="110" customWidth="1"/>
    <col min="7434" max="7436" width="7.28515625" style="110" customWidth="1"/>
    <col min="7437" max="7437" width="1.85546875" style="110" customWidth="1"/>
    <col min="7438" max="7440" width="7.28515625" style="110" customWidth="1"/>
    <col min="7441" max="7441" width="1.5703125" style="110" customWidth="1"/>
    <col min="7442" max="7444" width="7.28515625" style="110" customWidth="1"/>
    <col min="7445" max="7445" width="1.140625" style="110" customWidth="1"/>
    <col min="7446" max="7448" width="7.28515625" style="110" customWidth="1"/>
    <col min="7449" max="7449" width="1.42578125" style="110" customWidth="1"/>
    <col min="7450" max="7452" width="7.28515625" style="110" customWidth="1"/>
    <col min="7453" max="7680" width="11.42578125" style="110"/>
    <col min="7681" max="7681" width="17.7109375" style="110" customWidth="1"/>
    <col min="7682" max="7684" width="7.42578125" style="110" bestFit="1" customWidth="1"/>
    <col min="7685" max="7685" width="1.42578125" style="110" customWidth="1"/>
    <col min="7686" max="7688" width="7.28515625" style="110" customWidth="1"/>
    <col min="7689" max="7689" width="1.42578125" style="110" customWidth="1"/>
    <col min="7690" max="7692" width="7.28515625" style="110" customWidth="1"/>
    <col min="7693" max="7693" width="1.85546875" style="110" customWidth="1"/>
    <col min="7694" max="7696" width="7.28515625" style="110" customWidth="1"/>
    <col min="7697" max="7697" width="1.5703125" style="110" customWidth="1"/>
    <col min="7698" max="7700" width="7.28515625" style="110" customWidth="1"/>
    <col min="7701" max="7701" width="1.140625" style="110" customWidth="1"/>
    <col min="7702" max="7704" width="7.28515625" style="110" customWidth="1"/>
    <col min="7705" max="7705" width="1.42578125" style="110" customWidth="1"/>
    <col min="7706" max="7708" width="7.28515625" style="110" customWidth="1"/>
    <col min="7709" max="7936" width="11.42578125" style="110"/>
    <col min="7937" max="7937" width="17.7109375" style="110" customWidth="1"/>
    <col min="7938" max="7940" width="7.42578125" style="110" bestFit="1" customWidth="1"/>
    <col min="7941" max="7941" width="1.42578125" style="110" customWidth="1"/>
    <col min="7942" max="7944" width="7.28515625" style="110" customWidth="1"/>
    <col min="7945" max="7945" width="1.42578125" style="110" customWidth="1"/>
    <col min="7946" max="7948" width="7.28515625" style="110" customWidth="1"/>
    <col min="7949" max="7949" width="1.85546875" style="110" customWidth="1"/>
    <col min="7950" max="7952" width="7.28515625" style="110" customWidth="1"/>
    <col min="7953" max="7953" width="1.5703125" style="110" customWidth="1"/>
    <col min="7954" max="7956" width="7.28515625" style="110" customWidth="1"/>
    <col min="7957" max="7957" width="1.140625" style="110" customWidth="1"/>
    <col min="7958" max="7960" width="7.28515625" style="110" customWidth="1"/>
    <col min="7961" max="7961" width="1.42578125" style="110" customWidth="1"/>
    <col min="7962" max="7964" width="7.28515625" style="110" customWidth="1"/>
    <col min="7965" max="8192" width="11.42578125" style="110"/>
    <col min="8193" max="8193" width="17.7109375" style="110" customWidth="1"/>
    <col min="8194" max="8196" width="7.42578125" style="110" bestFit="1" customWidth="1"/>
    <col min="8197" max="8197" width="1.42578125" style="110" customWidth="1"/>
    <col min="8198" max="8200" width="7.28515625" style="110" customWidth="1"/>
    <col min="8201" max="8201" width="1.42578125" style="110" customWidth="1"/>
    <col min="8202" max="8204" width="7.28515625" style="110" customWidth="1"/>
    <col min="8205" max="8205" width="1.85546875" style="110" customWidth="1"/>
    <col min="8206" max="8208" width="7.28515625" style="110" customWidth="1"/>
    <col min="8209" max="8209" width="1.5703125" style="110" customWidth="1"/>
    <col min="8210" max="8212" width="7.28515625" style="110" customWidth="1"/>
    <col min="8213" max="8213" width="1.140625" style="110" customWidth="1"/>
    <col min="8214" max="8216" width="7.28515625" style="110" customWidth="1"/>
    <col min="8217" max="8217" width="1.42578125" style="110" customWidth="1"/>
    <col min="8218" max="8220" width="7.28515625" style="110" customWidth="1"/>
    <col min="8221" max="8448" width="11.42578125" style="110"/>
    <col min="8449" max="8449" width="17.7109375" style="110" customWidth="1"/>
    <col min="8450" max="8452" width="7.42578125" style="110" bestFit="1" customWidth="1"/>
    <col min="8453" max="8453" width="1.42578125" style="110" customWidth="1"/>
    <col min="8454" max="8456" width="7.28515625" style="110" customWidth="1"/>
    <col min="8457" max="8457" width="1.42578125" style="110" customWidth="1"/>
    <col min="8458" max="8460" width="7.28515625" style="110" customWidth="1"/>
    <col min="8461" max="8461" width="1.85546875" style="110" customWidth="1"/>
    <col min="8462" max="8464" width="7.28515625" style="110" customWidth="1"/>
    <col min="8465" max="8465" width="1.5703125" style="110" customWidth="1"/>
    <col min="8466" max="8468" width="7.28515625" style="110" customWidth="1"/>
    <col min="8469" max="8469" width="1.140625" style="110" customWidth="1"/>
    <col min="8470" max="8472" width="7.28515625" style="110" customWidth="1"/>
    <col min="8473" max="8473" width="1.42578125" style="110" customWidth="1"/>
    <col min="8474" max="8476" width="7.28515625" style="110" customWidth="1"/>
    <col min="8477" max="8704" width="11.42578125" style="110"/>
    <col min="8705" max="8705" width="17.7109375" style="110" customWidth="1"/>
    <col min="8706" max="8708" width="7.42578125" style="110" bestFit="1" customWidth="1"/>
    <col min="8709" max="8709" width="1.42578125" style="110" customWidth="1"/>
    <col min="8710" max="8712" width="7.28515625" style="110" customWidth="1"/>
    <col min="8713" max="8713" width="1.42578125" style="110" customWidth="1"/>
    <col min="8714" max="8716" width="7.28515625" style="110" customWidth="1"/>
    <col min="8717" max="8717" width="1.85546875" style="110" customWidth="1"/>
    <col min="8718" max="8720" width="7.28515625" style="110" customWidth="1"/>
    <col min="8721" max="8721" width="1.5703125" style="110" customWidth="1"/>
    <col min="8722" max="8724" width="7.28515625" style="110" customWidth="1"/>
    <col min="8725" max="8725" width="1.140625" style="110" customWidth="1"/>
    <col min="8726" max="8728" width="7.28515625" style="110" customWidth="1"/>
    <col min="8729" max="8729" width="1.42578125" style="110" customWidth="1"/>
    <col min="8730" max="8732" width="7.28515625" style="110" customWidth="1"/>
    <col min="8733" max="8960" width="11.42578125" style="110"/>
    <col min="8961" max="8961" width="17.7109375" style="110" customWidth="1"/>
    <col min="8962" max="8964" width="7.42578125" style="110" bestFit="1" customWidth="1"/>
    <col min="8965" max="8965" width="1.42578125" style="110" customWidth="1"/>
    <col min="8966" max="8968" width="7.28515625" style="110" customWidth="1"/>
    <col min="8969" max="8969" width="1.42578125" style="110" customWidth="1"/>
    <col min="8970" max="8972" width="7.28515625" style="110" customWidth="1"/>
    <col min="8973" max="8973" width="1.85546875" style="110" customWidth="1"/>
    <col min="8974" max="8976" width="7.28515625" style="110" customWidth="1"/>
    <col min="8977" max="8977" width="1.5703125" style="110" customWidth="1"/>
    <col min="8978" max="8980" width="7.28515625" style="110" customWidth="1"/>
    <col min="8981" max="8981" width="1.140625" style="110" customWidth="1"/>
    <col min="8982" max="8984" width="7.28515625" style="110" customWidth="1"/>
    <col min="8985" max="8985" width="1.42578125" style="110" customWidth="1"/>
    <col min="8986" max="8988" width="7.28515625" style="110" customWidth="1"/>
    <col min="8989" max="9216" width="11.42578125" style="110"/>
    <col min="9217" max="9217" width="17.7109375" style="110" customWidth="1"/>
    <col min="9218" max="9220" width="7.42578125" style="110" bestFit="1" customWidth="1"/>
    <col min="9221" max="9221" width="1.42578125" style="110" customWidth="1"/>
    <col min="9222" max="9224" width="7.28515625" style="110" customWidth="1"/>
    <col min="9225" max="9225" width="1.42578125" style="110" customWidth="1"/>
    <col min="9226" max="9228" width="7.28515625" style="110" customWidth="1"/>
    <col min="9229" max="9229" width="1.85546875" style="110" customWidth="1"/>
    <col min="9230" max="9232" width="7.28515625" style="110" customWidth="1"/>
    <col min="9233" max="9233" width="1.5703125" style="110" customWidth="1"/>
    <col min="9234" max="9236" width="7.28515625" style="110" customWidth="1"/>
    <col min="9237" max="9237" width="1.140625" style="110" customWidth="1"/>
    <col min="9238" max="9240" width="7.28515625" style="110" customWidth="1"/>
    <col min="9241" max="9241" width="1.42578125" style="110" customWidth="1"/>
    <col min="9242" max="9244" width="7.28515625" style="110" customWidth="1"/>
    <col min="9245" max="9472" width="11.42578125" style="110"/>
    <col min="9473" max="9473" width="17.7109375" style="110" customWidth="1"/>
    <col min="9474" max="9476" width="7.42578125" style="110" bestFit="1" customWidth="1"/>
    <col min="9477" max="9477" width="1.42578125" style="110" customWidth="1"/>
    <col min="9478" max="9480" width="7.28515625" style="110" customWidth="1"/>
    <col min="9481" max="9481" width="1.42578125" style="110" customWidth="1"/>
    <col min="9482" max="9484" width="7.28515625" style="110" customWidth="1"/>
    <col min="9485" max="9485" width="1.85546875" style="110" customWidth="1"/>
    <col min="9486" max="9488" width="7.28515625" style="110" customWidth="1"/>
    <col min="9489" max="9489" width="1.5703125" style="110" customWidth="1"/>
    <col min="9490" max="9492" width="7.28515625" style="110" customWidth="1"/>
    <col min="9493" max="9493" width="1.140625" style="110" customWidth="1"/>
    <col min="9494" max="9496" width="7.28515625" style="110" customWidth="1"/>
    <col min="9497" max="9497" width="1.42578125" style="110" customWidth="1"/>
    <col min="9498" max="9500" width="7.28515625" style="110" customWidth="1"/>
    <col min="9501" max="9728" width="11.42578125" style="110"/>
    <col min="9729" max="9729" width="17.7109375" style="110" customWidth="1"/>
    <col min="9730" max="9732" width="7.42578125" style="110" bestFit="1" customWidth="1"/>
    <col min="9733" max="9733" width="1.42578125" style="110" customWidth="1"/>
    <col min="9734" max="9736" width="7.28515625" style="110" customWidth="1"/>
    <col min="9737" max="9737" width="1.42578125" style="110" customWidth="1"/>
    <col min="9738" max="9740" width="7.28515625" style="110" customWidth="1"/>
    <col min="9741" max="9741" width="1.85546875" style="110" customWidth="1"/>
    <col min="9742" max="9744" width="7.28515625" style="110" customWidth="1"/>
    <col min="9745" max="9745" width="1.5703125" style="110" customWidth="1"/>
    <col min="9746" max="9748" width="7.28515625" style="110" customWidth="1"/>
    <col min="9749" max="9749" width="1.140625" style="110" customWidth="1"/>
    <col min="9750" max="9752" width="7.28515625" style="110" customWidth="1"/>
    <col min="9753" max="9753" width="1.42578125" style="110" customWidth="1"/>
    <col min="9754" max="9756" width="7.28515625" style="110" customWidth="1"/>
    <col min="9757" max="9984" width="11.42578125" style="110"/>
    <col min="9985" max="9985" width="17.7109375" style="110" customWidth="1"/>
    <col min="9986" max="9988" width="7.42578125" style="110" bestFit="1" customWidth="1"/>
    <col min="9989" max="9989" width="1.42578125" style="110" customWidth="1"/>
    <col min="9990" max="9992" width="7.28515625" style="110" customWidth="1"/>
    <col min="9993" max="9993" width="1.42578125" style="110" customWidth="1"/>
    <col min="9994" max="9996" width="7.28515625" style="110" customWidth="1"/>
    <col min="9997" max="9997" width="1.85546875" style="110" customWidth="1"/>
    <col min="9998" max="10000" width="7.28515625" style="110" customWidth="1"/>
    <col min="10001" max="10001" width="1.5703125" style="110" customWidth="1"/>
    <col min="10002" max="10004" width="7.28515625" style="110" customWidth="1"/>
    <col min="10005" max="10005" width="1.140625" style="110" customWidth="1"/>
    <col min="10006" max="10008" width="7.28515625" style="110" customWidth="1"/>
    <col min="10009" max="10009" width="1.42578125" style="110" customWidth="1"/>
    <col min="10010" max="10012" width="7.28515625" style="110" customWidth="1"/>
    <col min="10013" max="10240" width="11.42578125" style="110"/>
    <col min="10241" max="10241" width="17.7109375" style="110" customWidth="1"/>
    <col min="10242" max="10244" width="7.42578125" style="110" bestFit="1" customWidth="1"/>
    <col min="10245" max="10245" width="1.42578125" style="110" customWidth="1"/>
    <col min="10246" max="10248" width="7.28515625" style="110" customWidth="1"/>
    <col min="10249" max="10249" width="1.42578125" style="110" customWidth="1"/>
    <col min="10250" max="10252" width="7.28515625" style="110" customWidth="1"/>
    <col min="10253" max="10253" width="1.85546875" style="110" customWidth="1"/>
    <col min="10254" max="10256" width="7.28515625" style="110" customWidth="1"/>
    <col min="10257" max="10257" width="1.5703125" style="110" customWidth="1"/>
    <col min="10258" max="10260" width="7.28515625" style="110" customWidth="1"/>
    <col min="10261" max="10261" width="1.140625" style="110" customWidth="1"/>
    <col min="10262" max="10264" width="7.28515625" style="110" customWidth="1"/>
    <col min="10265" max="10265" width="1.42578125" style="110" customWidth="1"/>
    <col min="10266" max="10268" width="7.28515625" style="110" customWidth="1"/>
    <col min="10269" max="10496" width="11.42578125" style="110"/>
    <col min="10497" max="10497" width="17.7109375" style="110" customWidth="1"/>
    <col min="10498" max="10500" width="7.42578125" style="110" bestFit="1" customWidth="1"/>
    <col min="10501" max="10501" width="1.42578125" style="110" customWidth="1"/>
    <col min="10502" max="10504" width="7.28515625" style="110" customWidth="1"/>
    <col min="10505" max="10505" width="1.42578125" style="110" customWidth="1"/>
    <col min="10506" max="10508" width="7.28515625" style="110" customWidth="1"/>
    <col min="10509" max="10509" width="1.85546875" style="110" customWidth="1"/>
    <col min="10510" max="10512" width="7.28515625" style="110" customWidth="1"/>
    <col min="10513" max="10513" width="1.5703125" style="110" customWidth="1"/>
    <col min="10514" max="10516" width="7.28515625" style="110" customWidth="1"/>
    <col min="10517" max="10517" width="1.140625" style="110" customWidth="1"/>
    <col min="10518" max="10520" width="7.28515625" style="110" customWidth="1"/>
    <col min="10521" max="10521" width="1.42578125" style="110" customWidth="1"/>
    <col min="10522" max="10524" width="7.28515625" style="110" customWidth="1"/>
    <col min="10525" max="10752" width="11.42578125" style="110"/>
    <col min="10753" max="10753" width="17.7109375" style="110" customWidth="1"/>
    <col min="10754" max="10756" width="7.42578125" style="110" bestFit="1" customWidth="1"/>
    <col min="10757" max="10757" width="1.42578125" style="110" customWidth="1"/>
    <col min="10758" max="10760" width="7.28515625" style="110" customWidth="1"/>
    <col min="10761" max="10761" width="1.42578125" style="110" customWidth="1"/>
    <col min="10762" max="10764" width="7.28515625" style="110" customWidth="1"/>
    <col min="10765" max="10765" width="1.85546875" style="110" customWidth="1"/>
    <col min="10766" max="10768" width="7.28515625" style="110" customWidth="1"/>
    <col min="10769" max="10769" width="1.5703125" style="110" customWidth="1"/>
    <col min="10770" max="10772" width="7.28515625" style="110" customWidth="1"/>
    <col min="10773" max="10773" width="1.140625" style="110" customWidth="1"/>
    <col min="10774" max="10776" width="7.28515625" style="110" customWidth="1"/>
    <col min="10777" max="10777" width="1.42578125" style="110" customWidth="1"/>
    <col min="10778" max="10780" width="7.28515625" style="110" customWidth="1"/>
    <col min="10781" max="11008" width="11.42578125" style="110"/>
    <col min="11009" max="11009" width="17.7109375" style="110" customWidth="1"/>
    <col min="11010" max="11012" width="7.42578125" style="110" bestFit="1" customWidth="1"/>
    <col min="11013" max="11013" width="1.42578125" style="110" customWidth="1"/>
    <col min="11014" max="11016" width="7.28515625" style="110" customWidth="1"/>
    <col min="11017" max="11017" width="1.42578125" style="110" customWidth="1"/>
    <col min="11018" max="11020" width="7.28515625" style="110" customWidth="1"/>
    <col min="11021" max="11021" width="1.85546875" style="110" customWidth="1"/>
    <col min="11022" max="11024" width="7.28515625" style="110" customWidth="1"/>
    <col min="11025" max="11025" width="1.5703125" style="110" customWidth="1"/>
    <col min="11026" max="11028" width="7.28515625" style="110" customWidth="1"/>
    <col min="11029" max="11029" width="1.140625" style="110" customWidth="1"/>
    <col min="11030" max="11032" width="7.28515625" style="110" customWidth="1"/>
    <col min="11033" max="11033" width="1.42578125" style="110" customWidth="1"/>
    <col min="11034" max="11036" width="7.28515625" style="110" customWidth="1"/>
    <col min="11037" max="11264" width="11.42578125" style="110"/>
    <col min="11265" max="11265" width="17.7109375" style="110" customWidth="1"/>
    <col min="11266" max="11268" width="7.42578125" style="110" bestFit="1" customWidth="1"/>
    <col min="11269" max="11269" width="1.42578125" style="110" customWidth="1"/>
    <col min="11270" max="11272" width="7.28515625" style="110" customWidth="1"/>
    <col min="11273" max="11273" width="1.42578125" style="110" customWidth="1"/>
    <col min="11274" max="11276" width="7.28515625" style="110" customWidth="1"/>
    <col min="11277" max="11277" width="1.85546875" style="110" customWidth="1"/>
    <col min="11278" max="11280" width="7.28515625" style="110" customWidth="1"/>
    <col min="11281" max="11281" width="1.5703125" style="110" customWidth="1"/>
    <col min="11282" max="11284" width="7.28515625" style="110" customWidth="1"/>
    <col min="11285" max="11285" width="1.140625" style="110" customWidth="1"/>
    <col min="11286" max="11288" width="7.28515625" style="110" customWidth="1"/>
    <col min="11289" max="11289" width="1.42578125" style="110" customWidth="1"/>
    <col min="11290" max="11292" width="7.28515625" style="110" customWidth="1"/>
    <col min="11293" max="11520" width="11.42578125" style="110"/>
    <col min="11521" max="11521" width="17.7109375" style="110" customWidth="1"/>
    <col min="11522" max="11524" width="7.42578125" style="110" bestFit="1" customWidth="1"/>
    <col min="11525" max="11525" width="1.42578125" style="110" customWidth="1"/>
    <col min="11526" max="11528" width="7.28515625" style="110" customWidth="1"/>
    <col min="11529" max="11529" width="1.42578125" style="110" customWidth="1"/>
    <col min="11530" max="11532" width="7.28515625" style="110" customWidth="1"/>
    <col min="11533" max="11533" width="1.85546875" style="110" customWidth="1"/>
    <col min="11534" max="11536" width="7.28515625" style="110" customWidth="1"/>
    <col min="11537" max="11537" width="1.5703125" style="110" customWidth="1"/>
    <col min="11538" max="11540" width="7.28515625" style="110" customWidth="1"/>
    <col min="11541" max="11541" width="1.140625" style="110" customWidth="1"/>
    <col min="11542" max="11544" width="7.28515625" style="110" customWidth="1"/>
    <col min="11545" max="11545" width="1.42578125" style="110" customWidth="1"/>
    <col min="11546" max="11548" width="7.28515625" style="110" customWidth="1"/>
    <col min="11549" max="11776" width="11.42578125" style="110"/>
    <col min="11777" max="11777" width="17.7109375" style="110" customWidth="1"/>
    <col min="11778" max="11780" width="7.42578125" style="110" bestFit="1" customWidth="1"/>
    <col min="11781" max="11781" width="1.42578125" style="110" customWidth="1"/>
    <col min="11782" max="11784" width="7.28515625" style="110" customWidth="1"/>
    <col min="11785" max="11785" width="1.42578125" style="110" customWidth="1"/>
    <col min="11786" max="11788" width="7.28515625" style="110" customWidth="1"/>
    <col min="11789" max="11789" width="1.85546875" style="110" customWidth="1"/>
    <col min="11790" max="11792" width="7.28515625" style="110" customWidth="1"/>
    <col min="11793" max="11793" width="1.5703125" style="110" customWidth="1"/>
    <col min="11794" max="11796" width="7.28515625" style="110" customWidth="1"/>
    <col min="11797" max="11797" width="1.140625" style="110" customWidth="1"/>
    <col min="11798" max="11800" width="7.28515625" style="110" customWidth="1"/>
    <col min="11801" max="11801" width="1.42578125" style="110" customWidth="1"/>
    <col min="11802" max="11804" width="7.28515625" style="110" customWidth="1"/>
    <col min="11805" max="12032" width="11.42578125" style="110"/>
    <col min="12033" max="12033" width="17.7109375" style="110" customWidth="1"/>
    <col min="12034" max="12036" width="7.42578125" style="110" bestFit="1" customWidth="1"/>
    <col min="12037" max="12037" width="1.42578125" style="110" customWidth="1"/>
    <col min="12038" max="12040" width="7.28515625" style="110" customWidth="1"/>
    <col min="12041" max="12041" width="1.42578125" style="110" customWidth="1"/>
    <col min="12042" max="12044" width="7.28515625" style="110" customWidth="1"/>
    <col min="12045" max="12045" width="1.85546875" style="110" customWidth="1"/>
    <col min="12046" max="12048" width="7.28515625" style="110" customWidth="1"/>
    <col min="12049" max="12049" width="1.5703125" style="110" customWidth="1"/>
    <col min="12050" max="12052" width="7.28515625" style="110" customWidth="1"/>
    <col min="12053" max="12053" width="1.140625" style="110" customWidth="1"/>
    <col min="12054" max="12056" width="7.28515625" style="110" customWidth="1"/>
    <col min="12057" max="12057" width="1.42578125" style="110" customWidth="1"/>
    <col min="12058" max="12060" width="7.28515625" style="110" customWidth="1"/>
    <col min="12061" max="12288" width="11.42578125" style="110"/>
    <col min="12289" max="12289" width="17.7109375" style="110" customWidth="1"/>
    <col min="12290" max="12292" width="7.42578125" style="110" bestFit="1" customWidth="1"/>
    <col min="12293" max="12293" width="1.42578125" style="110" customWidth="1"/>
    <col min="12294" max="12296" width="7.28515625" style="110" customWidth="1"/>
    <col min="12297" max="12297" width="1.42578125" style="110" customWidth="1"/>
    <col min="12298" max="12300" width="7.28515625" style="110" customWidth="1"/>
    <col min="12301" max="12301" width="1.85546875" style="110" customWidth="1"/>
    <col min="12302" max="12304" width="7.28515625" style="110" customWidth="1"/>
    <col min="12305" max="12305" width="1.5703125" style="110" customWidth="1"/>
    <col min="12306" max="12308" width="7.28515625" style="110" customWidth="1"/>
    <col min="12309" max="12309" width="1.140625" style="110" customWidth="1"/>
    <col min="12310" max="12312" width="7.28515625" style="110" customWidth="1"/>
    <col min="12313" max="12313" width="1.42578125" style="110" customWidth="1"/>
    <col min="12314" max="12316" width="7.28515625" style="110" customWidth="1"/>
    <col min="12317" max="12544" width="11.42578125" style="110"/>
    <col min="12545" max="12545" width="17.7109375" style="110" customWidth="1"/>
    <col min="12546" max="12548" width="7.42578125" style="110" bestFit="1" customWidth="1"/>
    <col min="12549" max="12549" width="1.42578125" style="110" customWidth="1"/>
    <col min="12550" max="12552" width="7.28515625" style="110" customWidth="1"/>
    <col min="12553" max="12553" width="1.42578125" style="110" customWidth="1"/>
    <col min="12554" max="12556" width="7.28515625" style="110" customWidth="1"/>
    <col min="12557" max="12557" width="1.85546875" style="110" customWidth="1"/>
    <col min="12558" max="12560" width="7.28515625" style="110" customWidth="1"/>
    <col min="12561" max="12561" width="1.5703125" style="110" customWidth="1"/>
    <col min="12562" max="12564" width="7.28515625" style="110" customWidth="1"/>
    <col min="12565" max="12565" width="1.140625" style="110" customWidth="1"/>
    <col min="12566" max="12568" width="7.28515625" style="110" customWidth="1"/>
    <col min="12569" max="12569" width="1.42578125" style="110" customWidth="1"/>
    <col min="12570" max="12572" width="7.28515625" style="110" customWidth="1"/>
    <col min="12573" max="12800" width="11.42578125" style="110"/>
    <col min="12801" max="12801" width="17.7109375" style="110" customWidth="1"/>
    <col min="12802" max="12804" width="7.42578125" style="110" bestFit="1" customWidth="1"/>
    <col min="12805" max="12805" width="1.42578125" style="110" customWidth="1"/>
    <col min="12806" max="12808" width="7.28515625" style="110" customWidth="1"/>
    <col min="12809" max="12809" width="1.42578125" style="110" customWidth="1"/>
    <col min="12810" max="12812" width="7.28515625" style="110" customWidth="1"/>
    <col min="12813" max="12813" width="1.85546875" style="110" customWidth="1"/>
    <col min="12814" max="12816" width="7.28515625" style="110" customWidth="1"/>
    <col min="12817" max="12817" width="1.5703125" style="110" customWidth="1"/>
    <col min="12818" max="12820" width="7.28515625" style="110" customWidth="1"/>
    <col min="12821" max="12821" width="1.140625" style="110" customWidth="1"/>
    <col min="12822" max="12824" width="7.28515625" style="110" customWidth="1"/>
    <col min="12825" max="12825" width="1.42578125" style="110" customWidth="1"/>
    <col min="12826" max="12828" width="7.28515625" style="110" customWidth="1"/>
    <col min="12829" max="13056" width="11.42578125" style="110"/>
    <col min="13057" max="13057" width="17.7109375" style="110" customWidth="1"/>
    <col min="13058" max="13060" width="7.42578125" style="110" bestFit="1" customWidth="1"/>
    <col min="13061" max="13061" width="1.42578125" style="110" customWidth="1"/>
    <col min="13062" max="13064" width="7.28515625" style="110" customWidth="1"/>
    <col min="13065" max="13065" width="1.42578125" style="110" customWidth="1"/>
    <col min="13066" max="13068" width="7.28515625" style="110" customWidth="1"/>
    <col min="13069" max="13069" width="1.85546875" style="110" customWidth="1"/>
    <col min="13070" max="13072" width="7.28515625" style="110" customWidth="1"/>
    <col min="13073" max="13073" width="1.5703125" style="110" customWidth="1"/>
    <col min="13074" max="13076" width="7.28515625" style="110" customWidth="1"/>
    <col min="13077" max="13077" width="1.140625" style="110" customWidth="1"/>
    <col min="13078" max="13080" width="7.28515625" style="110" customWidth="1"/>
    <col min="13081" max="13081" width="1.42578125" style="110" customWidth="1"/>
    <col min="13082" max="13084" width="7.28515625" style="110" customWidth="1"/>
    <col min="13085" max="13312" width="11.42578125" style="110"/>
    <col min="13313" max="13313" width="17.7109375" style="110" customWidth="1"/>
    <col min="13314" max="13316" width="7.42578125" style="110" bestFit="1" customWidth="1"/>
    <col min="13317" max="13317" width="1.42578125" style="110" customWidth="1"/>
    <col min="13318" max="13320" width="7.28515625" style="110" customWidth="1"/>
    <col min="13321" max="13321" width="1.42578125" style="110" customWidth="1"/>
    <col min="13322" max="13324" width="7.28515625" style="110" customWidth="1"/>
    <col min="13325" max="13325" width="1.85546875" style="110" customWidth="1"/>
    <col min="13326" max="13328" width="7.28515625" style="110" customWidth="1"/>
    <col min="13329" max="13329" width="1.5703125" style="110" customWidth="1"/>
    <col min="13330" max="13332" width="7.28515625" style="110" customWidth="1"/>
    <col min="13333" max="13333" width="1.140625" style="110" customWidth="1"/>
    <col min="13334" max="13336" width="7.28515625" style="110" customWidth="1"/>
    <col min="13337" max="13337" width="1.42578125" style="110" customWidth="1"/>
    <col min="13338" max="13340" width="7.28515625" style="110" customWidth="1"/>
    <col min="13341" max="13568" width="11.42578125" style="110"/>
    <col min="13569" max="13569" width="17.7109375" style="110" customWidth="1"/>
    <col min="13570" max="13572" width="7.42578125" style="110" bestFit="1" customWidth="1"/>
    <col min="13573" max="13573" width="1.42578125" style="110" customWidth="1"/>
    <col min="13574" max="13576" width="7.28515625" style="110" customWidth="1"/>
    <col min="13577" max="13577" width="1.42578125" style="110" customWidth="1"/>
    <col min="13578" max="13580" width="7.28515625" style="110" customWidth="1"/>
    <col min="13581" max="13581" width="1.85546875" style="110" customWidth="1"/>
    <col min="13582" max="13584" width="7.28515625" style="110" customWidth="1"/>
    <col min="13585" max="13585" width="1.5703125" style="110" customWidth="1"/>
    <col min="13586" max="13588" width="7.28515625" style="110" customWidth="1"/>
    <col min="13589" max="13589" width="1.140625" style="110" customWidth="1"/>
    <col min="13590" max="13592" width="7.28515625" style="110" customWidth="1"/>
    <col min="13593" max="13593" width="1.42578125" style="110" customWidth="1"/>
    <col min="13594" max="13596" width="7.28515625" style="110" customWidth="1"/>
    <col min="13597" max="13824" width="11.42578125" style="110"/>
    <col min="13825" max="13825" width="17.7109375" style="110" customWidth="1"/>
    <col min="13826" max="13828" width="7.42578125" style="110" bestFit="1" customWidth="1"/>
    <col min="13829" max="13829" width="1.42578125" style="110" customWidth="1"/>
    <col min="13830" max="13832" width="7.28515625" style="110" customWidth="1"/>
    <col min="13833" max="13833" width="1.42578125" style="110" customWidth="1"/>
    <col min="13834" max="13836" width="7.28515625" style="110" customWidth="1"/>
    <col min="13837" max="13837" width="1.85546875" style="110" customWidth="1"/>
    <col min="13838" max="13840" width="7.28515625" style="110" customWidth="1"/>
    <col min="13841" max="13841" width="1.5703125" style="110" customWidth="1"/>
    <col min="13842" max="13844" width="7.28515625" style="110" customWidth="1"/>
    <col min="13845" max="13845" width="1.140625" style="110" customWidth="1"/>
    <col min="13846" max="13848" width="7.28515625" style="110" customWidth="1"/>
    <col min="13849" max="13849" width="1.42578125" style="110" customWidth="1"/>
    <col min="13850" max="13852" width="7.28515625" style="110" customWidth="1"/>
    <col min="13853" max="14080" width="11.42578125" style="110"/>
    <col min="14081" max="14081" width="17.7109375" style="110" customWidth="1"/>
    <col min="14082" max="14084" width="7.42578125" style="110" bestFit="1" customWidth="1"/>
    <col min="14085" max="14085" width="1.42578125" style="110" customWidth="1"/>
    <col min="14086" max="14088" width="7.28515625" style="110" customWidth="1"/>
    <col min="14089" max="14089" width="1.42578125" style="110" customWidth="1"/>
    <col min="14090" max="14092" width="7.28515625" style="110" customWidth="1"/>
    <col min="14093" max="14093" width="1.85546875" style="110" customWidth="1"/>
    <col min="14094" max="14096" width="7.28515625" style="110" customWidth="1"/>
    <col min="14097" max="14097" width="1.5703125" style="110" customWidth="1"/>
    <col min="14098" max="14100" width="7.28515625" style="110" customWidth="1"/>
    <col min="14101" max="14101" width="1.140625" style="110" customWidth="1"/>
    <col min="14102" max="14104" width="7.28515625" style="110" customWidth="1"/>
    <col min="14105" max="14105" width="1.42578125" style="110" customWidth="1"/>
    <col min="14106" max="14108" width="7.28515625" style="110" customWidth="1"/>
    <col min="14109" max="14336" width="11.42578125" style="110"/>
    <col min="14337" max="14337" width="17.7109375" style="110" customWidth="1"/>
    <col min="14338" max="14340" width="7.42578125" style="110" bestFit="1" customWidth="1"/>
    <col min="14341" max="14341" width="1.42578125" style="110" customWidth="1"/>
    <col min="14342" max="14344" width="7.28515625" style="110" customWidth="1"/>
    <col min="14345" max="14345" width="1.42578125" style="110" customWidth="1"/>
    <col min="14346" max="14348" width="7.28515625" style="110" customWidth="1"/>
    <col min="14349" max="14349" width="1.85546875" style="110" customWidth="1"/>
    <col min="14350" max="14352" width="7.28515625" style="110" customWidth="1"/>
    <col min="14353" max="14353" width="1.5703125" style="110" customWidth="1"/>
    <col min="14354" max="14356" width="7.28515625" style="110" customWidth="1"/>
    <col min="14357" max="14357" width="1.140625" style="110" customWidth="1"/>
    <col min="14358" max="14360" width="7.28515625" style="110" customWidth="1"/>
    <col min="14361" max="14361" width="1.42578125" style="110" customWidth="1"/>
    <col min="14362" max="14364" width="7.28515625" style="110" customWidth="1"/>
    <col min="14365" max="14592" width="11.42578125" style="110"/>
    <col min="14593" max="14593" width="17.7109375" style="110" customWidth="1"/>
    <col min="14594" max="14596" width="7.42578125" style="110" bestFit="1" customWidth="1"/>
    <col min="14597" max="14597" width="1.42578125" style="110" customWidth="1"/>
    <col min="14598" max="14600" width="7.28515625" style="110" customWidth="1"/>
    <col min="14601" max="14601" width="1.42578125" style="110" customWidth="1"/>
    <col min="14602" max="14604" width="7.28515625" style="110" customWidth="1"/>
    <col min="14605" max="14605" width="1.85546875" style="110" customWidth="1"/>
    <col min="14606" max="14608" width="7.28515625" style="110" customWidth="1"/>
    <col min="14609" max="14609" width="1.5703125" style="110" customWidth="1"/>
    <col min="14610" max="14612" width="7.28515625" style="110" customWidth="1"/>
    <col min="14613" max="14613" width="1.140625" style="110" customWidth="1"/>
    <col min="14614" max="14616" width="7.28515625" style="110" customWidth="1"/>
    <col min="14617" max="14617" width="1.42578125" style="110" customWidth="1"/>
    <col min="14618" max="14620" width="7.28515625" style="110" customWidth="1"/>
    <col min="14621" max="14848" width="11.42578125" style="110"/>
    <col min="14849" max="14849" width="17.7109375" style="110" customWidth="1"/>
    <col min="14850" max="14852" width="7.42578125" style="110" bestFit="1" customWidth="1"/>
    <col min="14853" max="14853" width="1.42578125" style="110" customWidth="1"/>
    <col min="14854" max="14856" width="7.28515625" style="110" customWidth="1"/>
    <col min="14857" max="14857" width="1.42578125" style="110" customWidth="1"/>
    <col min="14858" max="14860" width="7.28515625" style="110" customWidth="1"/>
    <col min="14861" max="14861" width="1.85546875" style="110" customWidth="1"/>
    <col min="14862" max="14864" width="7.28515625" style="110" customWidth="1"/>
    <col min="14865" max="14865" width="1.5703125" style="110" customWidth="1"/>
    <col min="14866" max="14868" width="7.28515625" style="110" customWidth="1"/>
    <col min="14869" max="14869" width="1.140625" style="110" customWidth="1"/>
    <col min="14870" max="14872" width="7.28515625" style="110" customWidth="1"/>
    <col min="14873" max="14873" width="1.42578125" style="110" customWidth="1"/>
    <col min="14874" max="14876" width="7.28515625" style="110" customWidth="1"/>
    <col min="14877" max="15104" width="11.42578125" style="110"/>
    <col min="15105" max="15105" width="17.7109375" style="110" customWidth="1"/>
    <col min="15106" max="15108" width="7.42578125" style="110" bestFit="1" customWidth="1"/>
    <col min="15109" max="15109" width="1.42578125" style="110" customWidth="1"/>
    <col min="15110" max="15112" width="7.28515625" style="110" customWidth="1"/>
    <col min="15113" max="15113" width="1.42578125" style="110" customWidth="1"/>
    <col min="15114" max="15116" width="7.28515625" style="110" customWidth="1"/>
    <col min="15117" max="15117" width="1.85546875" style="110" customWidth="1"/>
    <col min="15118" max="15120" width="7.28515625" style="110" customWidth="1"/>
    <col min="15121" max="15121" width="1.5703125" style="110" customWidth="1"/>
    <col min="15122" max="15124" width="7.28515625" style="110" customWidth="1"/>
    <col min="15125" max="15125" width="1.140625" style="110" customWidth="1"/>
    <col min="15126" max="15128" width="7.28515625" style="110" customWidth="1"/>
    <col min="15129" max="15129" width="1.42578125" style="110" customWidth="1"/>
    <col min="15130" max="15132" width="7.28515625" style="110" customWidth="1"/>
    <col min="15133" max="15360" width="11.42578125" style="110"/>
    <col min="15361" max="15361" width="17.7109375" style="110" customWidth="1"/>
    <col min="15362" max="15364" width="7.42578125" style="110" bestFit="1" customWidth="1"/>
    <col min="15365" max="15365" width="1.42578125" style="110" customWidth="1"/>
    <col min="15366" max="15368" width="7.28515625" style="110" customWidth="1"/>
    <col min="15369" max="15369" width="1.42578125" style="110" customWidth="1"/>
    <col min="15370" max="15372" width="7.28515625" style="110" customWidth="1"/>
    <col min="15373" max="15373" width="1.85546875" style="110" customWidth="1"/>
    <col min="15374" max="15376" width="7.28515625" style="110" customWidth="1"/>
    <col min="15377" max="15377" width="1.5703125" style="110" customWidth="1"/>
    <col min="15378" max="15380" width="7.28515625" style="110" customWidth="1"/>
    <col min="15381" max="15381" width="1.140625" style="110" customWidth="1"/>
    <col min="15382" max="15384" width="7.28515625" style="110" customWidth="1"/>
    <col min="15385" max="15385" width="1.42578125" style="110" customWidth="1"/>
    <col min="15386" max="15388" width="7.28515625" style="110" customWidth="1"/>
    <col min="15389" max="15616" width="11.42578125" style="110"/>
    <col min="15617" max="15617" width="17.7109375" style="110" customWidth="1"/>
    <col min="15618" max="15620" width="7.42578125" style="110" bestFit="1" customWidth="1"/>
    <col min="15621" max="15621" width="1.42578125" style="110" customWidth="1"/>
    <col min="15622" max="15624" width="7.28515625" style="110" customWidth="1"/>
    <col min="15625" max="15625" width="1.42578125" style="110" customWidth="1"/>
    <col min="15626" max="15628" width="7.28515625" style="110" customWidth="1"/>
    <col min="15629" max="15629" width="1.85546875" style="110" customWidth="1"/>
    <col min="15630" max="15632" width="7.28515625" style="110" customWidth="1"/>
    <col min="15633" max="15633" width="1.5703125" style="110" customWidth="1"/>
    <col min="15634" max="15636" width="7.28515625" style="110" customWidth="1"/>
    <col min="15637" max="15637" width="1.140625" style="110" customWidth="1"/>
    <col min="15638" max="15640" width="7.28515625" style="110" customWidth="1"/>
    <col min="15641" max="15641" width="1.42578125" style="110" customWidth="1"/>
    <col min="15642" max="15644" width="7.28515625" style="110" customWidth="1"/>
    <col min="15645" max="15872" width="11.42578125" style="110"/>
    <col min="15873" max="15873" width="17.7109375" style="110" customWidth="1"/>
    <col min="15874" max="15876" width="7.42578125" style="110" bestFit="1" customWidth="1"/>
    <col min="15877" max="15877" width="1.42578125" style="110" customWidth="1"/>
    <col min="15878" max="15880" width="7.28515625" style="110" customWidth="1"/>
    <col min="15881" max="15881" width="1.42578125" style="110" customWidth="1"/>
    <col min="15882" max="15884" width="7.28515625" style="110" customWidth="1"/>
    <col min="15885" max="15885" width="1.85546875" style="110" customWidth="1"/>
    <col min="15886" max="15888" width="7.28515625" style="110" customWidth="1"/>
    <col min="15889" max="15889" width="1.5703125" style="110" customWidth="1"/>
    <col min="15890" max="15892" width="7.28515625" style="110" customWidth="1"/>
    <col min="15893" max="15893" width="1.140625" style="110" customWidth="1"/>
    <col min="15894" max="15896" width="7.28515625" style="110" customWidth="1"/>
    <col min="15897" max="15897" width="1.42578125" style="110" customWidth="1"/>
    <col min="15898" max="15900" width="7.28515625" style="110" customWidth="1"/>
    <col min="15901" max="16128" width="11.42578125" style="110"/>
    <col min="16129" max="16129" width="17.7109375" style="110" customWidth="1"/>
    <col min="16130" max="16132" width="7.42578125" style="110" bestFit="1" customWidth="1"/>
    <col min="16133" max="16133" width="1.42578125" style="110" customWidth="1"/>
    <col min="16134" max="16136" width="7.28515625" style="110" customWidth="1"/>
    <col min="16137" max="16137" width="1.42578125" style="110" customWidth="1"/>
    <col min="16138" max="16140" width="7.28515625" style="110" customWidth="1"/>
    <col min="16141" max="16141" width="1.85546875" style="110" customWidth="1"/>
    <col min="16142" max="16144" width="7.28515625" style="110" customWidth="1"/>
    <col min="16145" max="16145" width="1.5703125" style="110" customWidth="1"/>
    <col min="16146" max="16148" width="7.28515625" style="110" customWidth="1"/>
    <col min="16149" max="16149" width="1.140625" style="110" customWidth="1"/>
    <col min="16150" max="16152" width="7.28515625" style="110" customWidth="1"/>
    <col min="16153" max="16153" width="1.42578125" style="110" customWidth="1"/>
    <col min="16154" max="16156" width="7.28515625" style="110" customWidth="1"/>
    <col min="16157" max="16384" width="11.42578125" style="110"/>
  </cols>
  <sheetData>
    <row r="1" spans="1:32" ht="15" customHeight="1" x14ac:dyDescent="0.25">
      <c r="A1" s="307" t="s">
        <v>324</v>
      </c>
      <c r="B1" s="307"/>
      <c r="C1" s="307"/>
      <c r="D1" s="307"/>
      <c r="E1" s="307"/>
      <c r="F1" s="307"/>
      <c r="G1" s="307"/>
      <c r="H1" s="307"/>
      <c r="I1" s="307"/>
      <c r="J1" s="307"/>
      <c r="K1" s="307"/>
      <c r="L1" s="307"/>
      <c r="M1" s="307"/>
      <c r="N1" s="307"/>
      <c r="O1" s="307"/>
      <c r="P1" s="307"/>
      <c r="Q1" s="307"/>
      <c r="R1" s="307"/>
      <c r="S1" s="307"/>
      <c r="T1" s="307"/>
      <c r="U1" s="307"/>
      <c r="V1" s="307"/>
      <c r="W1" s="307"/>
      <c r="X1" s="307"/>
      <c r="Y1" s="307"/>
      <c r="Z1" s="307"/>
      <c r="AA1" s="307"/>
      <c r="AB1" s="307"/>
      <c r="AE1" s="286" t="s">
        <v>362</v>
      </c>
      <c r="AF1" s="286"/>
    </row>
    <row r="2" spans="1:32" ht="15" customHeight="1" x14ac:dyDescent="0.25">
      <c r="A2" s="307" t="s">
        <v>161</v>
      </c>
      <c r="B2" s="307"/>
      <c r="C2" s="307"/>
      <c r="D2" s="307"/>
      <c r="E2" s="307"/>
      <c r="F2" s="307"/>
      <c r="G2" s="307"/>
      <c r="H2" s="307"/>
      <c r="I2" s="307"/>
      <c r="J2" s="307"/>
      <c r="K2" s="307"/>
      <c r="L2" s="307"/>
      <c r="M2" s="307"/>
      <c r="N2" s="307"/>
      <c r="O2" s="307"/>
      <c r="P2" s="307"/>
      <c r="Q2" s="307"/>
      <c r="R2" s="307"/>
      <c r="S2" s="307"/>
      <c r="T2" s="307"/>
      <c r="U2" s="307"/>
      <c r="V2" s="307"/>
      <c r="W2" s="307"/>
      <c r="X2" s="307"/>
      <c r="Y2" s="307"/>
      <c r="Z2" s="307"/>
      <c r="AA2" s="307"/>
      <c r="AB2" s="307"/>
      <c r="AE2" s="286"/>
      <c r="AF2" s="286"/>
    </row>
    <row r="3" spans="1:32" ht="15" customHeight="1" x14ac:dyDescent="0.25">
      <c r="A3" s="307" t="s">
        <v>257</v>
      </c>
      <c r="B3" s="307"/>
      <c r="C3" s="307"/>
      <c r="D3" s="307"/>
      <c r="E3" s="307"/>
      <c r="F3" s="307"/>
      <c r="G3" s="307"/>
      <c r="H3" s="307"/>
      <c r="I3" s="307"/>
      <c r="J3" s="307"/>
      <c r="K3" s="307"/>
      <c r="L3" s="307"/>
      <c r="M3" s="307"/>
      <c r="N3" s="307"/>
      <c r="O3" s="307"/>
      <c r="P3" s="307"/>
      <c r="Q3" s="307"/>
      <c r="R3" s="307"/>
      <c r="S3" s="307"/>
      <c r="T3" s="307"/>
      <c r="U3" s="307"/>
      <c r="V3" s="307"/>
      <c r="W3" s="307"/>
      <c r="X3" s="307"/>
      <c r="Y3" s="307"/>
      <c r="Z3" s="307"/>
      <c r="AA3" s="307"/>
      <c r="AB3" s="307"/>
    </row>
    <row r="4" spans="1:32" ht="15" customHeight="1" x14ac:dyDescent="0.25">
      <c r="A4" s="307" t="s">
        <v>268</v>
      </c>
      <c r="B4" s="307"/>
      <c r="C4" s="307"/>
      <c r="D4" s="307"/>
      <c r="E4" s="307"/>
      <c r="F4" s="307"/>
      <c r="G4" s="307"/>
      <c r="H4" s="307"/>
      <c r="I4" s="307"/>
      <c r="J4" s="307"/>
      <c r="K4" s="307"/>
      <c r="L4" s="307"/>
      <c r="M4" s="307"/>
      <c r="N4" s="307"/>
      <c r="O4" s="307"/>
      <c r="P4" s="307"/>
      <c r="Q4" s="307"/>
      <c r="R4" s="307"/>
      <c r="S4" s="307"/>
      <c r="T4" s="307"/>
      <c r="U4" s="307"/>
      <c r="V4" s="307"/>
      <c r="W4" s="307"/>
      <c r="X4" s="307"/>
      <c r="Y4" s="307"/>
      <c r="Z4" s="307"/>
      <c r="AA4" s="307"/>
      <c r="AB4" s="307"/>
    </row>
    <row r="5" spans="1:32" ht="15" customHeight="1" x14ac:dyDescent="0.25">
      <c r="A5" s="307" t="s">
        <v>250</v>
      </c>
      <c r="B5" s="307"/>
      <c r="C5" s="307"/>
      <c r="D5" s="307"/>
      <c r="E5" s="307"/>
      <c r="F5" s="307"/>
      <c r="G5" s="307"/>
      <c r="H5" s="307"/>
      <c r="I5" s="307"/>
      <c r="J5" s="307"/>
      <c r="K5" s="307"/>
      <c r="L5" s="307"/>
      <c r="M5" s="307"/>
      <c r="N5" s="307"/>
      <c r="O5" s="307"/>
      <c r="P5" s="307"/>
      <c r="Q5" s="307"/>
      <c r="R5" s="307"/>
      <c r="S5" s="307"/>
      <c r="T5" s="307"/>
      <c r="U5" s="307"/>
      <c r="V5" s="307"/>
      <c r="W5" s="307"/>
      <c r="X5" s="307"/>
      <c r="Y5" s="307"/>
      <c r="Z5" s="307"/>
      <c r="AA5" s="307"/>
      <c r="AB5" s="307"/>
    </row>
    <row r="6" spans="1:32" ht="15" customHeight="1" x14ac:dyDescent="0.25">
      <c r="A6" s="307" t="s">
        <v>259</v>
      </c>
      <c r="B6" s="307"/>
      <c r="C6" s="307"/>
      <c r="D6" s="307"/>
      <c r="E6" s="307"/>
      <c r="F6" s="307"/>
      <c r="G6" s="307"/>
      <c r="H6" s="307"/>
      <c r="I6" s="307"/>
      <c r="J6" s="307"/>
      <c r="K6" s="307"/>
      <c r="L6" s="307"/>
      <c r="M6" s="307"/>
      <c r="N6" s="307"/>
      <c r="O6" s="307"/>
      <c r="P6" s="307"/>
      <c r="Q6" s="307"/>
      <c r="R6" s="307"/>
      <c r="S6" s="307"/>
      <c r="T6" s="307"/>
      <c r="U6" s="307"/>
      <c r="V6" s="307"/>
      <c r="W6" s="307"/>
      <c r="X6" s="307"/>
      <c r="Y6" s="307"/>
      <c r="Z6" s="307"/>
      <c r="AA6" s="307"/>
      <c r="AB6" s="307"/>
    </row>
    <row r="7" spans="1:32" ht="15" customHeight="1" thickBot="1" x14ac:dyDescent="0.3">
      <c r="A7" s="124"/>
      <c r="B7" s="147"/>
      <c r="C7" s="124"/>
      <c r="D7" s="124"/>
      <c r="E7" s="124"/>
      <c r="F7" s="125"/>
      <c r="G7" s="124"/>
      <c r="H7" s="124"/>
      <c r="I7" s="124"/>
      <c r="J7" s="124"/>
      <c r="K7" s="124"/>
      <c r="L7" s="124"/>
      <c r="M7" s="124"/>
      <c r="N7" s="124"/>
      <c r="O7" s="124"/>
      <c r="P7" s="124"/>
      <c r="Q7" s="124"/>
      <c r="R7" s="124"/>
      <c r="S7" s="124"/>
      <c r="T7" s="124"/>
      <c r="U7" s="124"/>
      <c r="V7" s="124"/>
      <c r="W7" s="124"/>
      <c r="X7" s="124"/>
      <c r="Y7" s="124"/>
      <c r="Z7" s="124"/>
      <c r="AA7" s="124"/>
      <c r="AB7" s="124"/>
    </row>
    <row r="8" spans="1:32" ht="15" customHeight="1" x14ac:dyDescent="0.25">
      <c r="A8" s="309" t="s">
        <v>264</v>
      </c>
      <c r="B8" s="302" t="s">
        <v>19</v>
      </c>
      <c r="C8" s="302"/>
      <c r="D8" s="302"/>
      <c r="E8" s="111"/>
      <c r="F8" s="302" t="s">
        <v>116</v>
      </c>
      <c r="G8" s="302"/>
      <c r="H8" s="302"/>
      <c r="I8" s="111"/>
      <c r="J8" s="302" t="s">
        <v>117</v>
      </c>
      <c r="K8" s="302"/>
      <c r="L8" s="302"/>
      <c r="M8" s="111"/>
      <c r="N8" s="302" t="s">
        <v>118</v>
      </c>
      <c r="O8" s="302"/>
      <c r="P8" s="302"/>
      <c r="Q8" s="111"/>
      <c r="R8" s="302" t="s">
        <v>119</v>
      </c>
      <c r="S8" s="302"/>
      <c r="T8" s="302"/>
      <c r="U8" s="111"/>
      <c r="V8" s="302" t="s">
        <v>120</v>
      </c>
      <c r="W8" s="302"/>
      <c r="X8" s="302"/>
      <c r="Y8" s="111"/>
      <c r="Z8" s="302" t="s">
        <v>121</v>
      </c>
      <c r="AA8" s="302"/>
      <c r="AB8" s="302"/>
    </row>
    <row r="9" spans="1:32" ht="15" customHeight="1" thickBot="1" x14ac:dyDescent="0.3">
      <c r="A9" s="310"/>
      <c r="B9" s="112" t="s">
        <v>70</v>
      </c>
      <c r="C9" s="112" t="s">
        <v>71</v>
      </c>
      <c r="D9" s="112" t="s">
        <v>72</v>
      </c>
      <c r="E9" s="113"/>
      <c r="F9" s="112" t="s">
        <v>70</v>
      </c>
      <c r="G9" s="112" t="s">
        <v>71</v>
      </c>
      <c r="H9" s="112" t="s">
        <v>72</v>
      </c>
      <c r="I9" s="113"/>
      <c r="J9" s="112" t="s">
        <v>70</v>
      </c>
      <c r="K9" s="112" t="s">
        <v>71</v>
      </c>
      <c r="L9" s="112" t="s">
        <v>72</v>
      </c>
      <c r="M9" s="113"/>
      <c r="N9" s="112" t="s">
        <v>70</v>
      </c>
      <c r="O9" s="112" t="s">
        <v>71</v>
      </c>
      <c r="P9" s="112" t="s">
        <v>72</v>
      </c>
      <c r="Q9" s="113"/>
      <c r="R9" s="112" t="s">
        <v>70</v>
      </c>
      <c r="S9" s="112" t="s">
        <v>71</v>
      </c>
      <c r="T9" s="112" t="s">
        <v>72</v>
      </c>
      <c r="U9" s="113"/>
      <c r="V9" s="112" t="s">
        <v>70</v>
      </c>
      <c r="W9" s="112" t="s">
        <v>71</v>
      </c>
      <c r="X9" s="112" t="s">
        <v>72</v>
      </c>
      <c r="Y9" s="113"/>
      <c r="Z9" s="112" t="s">
        <v>70</v>
      </c>
      <c r="AA9" s="112" t="s">
        <v>71</v>
      </c>
      <c r="AB9" s="112" t="s">
        <v>72</v>
      </c>
    </row>
    <row r="10" spans="1:32" ht="15" customHeight="1" x14ac:dyDescent="0.25">
      <c r="A10" s="129"/>
      <c r="B10" s="115"/>
      <c r="C10" s="115"/>
      <c r="D10" s="115"/>
      <c r="E10" s="116"/>
      <c r="F10" s="115"/>
      <c r="G10" s="115"/>
      <c r="H10" s="115"/>
      <c r="I10" s="116"/>
      <c r="J10" s="115"/>
      <c r="K10" s="115"/>
      <c r="L10" s="115"/>
      <c r="M10" s="116"/>
      <c r="N10" s="115"/>
      <c r="O10" s="115"/>
      <c r="P10" s="115"/>
      <c r="Q10" s="116"/>
      <c r="R10" s="115"/>
      <c r="S10" s="115"/>
      <c r="T10" s="115"/>
      <c r="U10" s="116"/>
      <c r="V10" s="115"/>
      <c r="W10" s="115"/>
      <c r="X10" s="115"/>
      <c r="Y10" s="116"/>
      <c r="Z10" s="115"/>
      <c r="AA10" s="115"/>
      <c r="AB10" s="115"/>
    </row>
    <row r="11" spans="1:32" ht="15" customHeight="1" x14ac:dyDescent="0.25">
      <c r="A11" s="154" t="s">
        <v>266</v>
      </c>
      <c r="B11" s="156">
        <f>SUM(B13:B34)</f>
        <v>26671</v>
      </c>
      <c r="C11" s="156">
        <f>SUM(C13:C34)</f>
        <v>13132</v>
      </c>
      <c r="D11" s="156">
        <f>SUM(D13:D34)</f>
        <v>13539</v>
      </c>
      <c r="E11" s="156"/>
      <c r="F11" s="156">
        <f>SUM(F13:F34)</f>
        <v>4558</v>
      </c>
      <c r="G11" s="156">
        <f>SUM(G13:G34)</f>
        <v>2502</v>
      </c>
      <c r="H11" s="156">
        <f>SUM(H13:H34)</f>
        <v>2056</v>
      </c>
      <c r="I11" s="156"/>
      <c r="J11" s="156">
        <f>SUM(J13:J34)</f>
        <v>5084</v>
      </c>
      <c r="K11" s="156">
        <f>SUM(K13:K34)</f>
        <v>2655</v>
      </c>
      <c r="L11" s="156">
        <f>SUM(L13:L34)</f>
        <v>2429</v>
      </c>
      <c r="M11" s="156"/>
      <c r="N11" s="156">
        <f>SUM(N13:N34)</f>
        <v>5355</v>
      </c>
      <c r="O11" s="156">
        <f>SUM(O13:O34)</f>
        <v>2670</v>
      </c>
      <c r="P11" s="156">
        <f>SUM(P13:P34)</f>
        <v>2685</v>
      </c>
      <c r="Q11" s="156"/>
      <c r="R11" s="156">
        <f>SUM(R13:R34)</f>
        <v>6200</v>
      </c>
      <c r="S11" s="156">
        <f>SUM(S13:S34)</f>
        <v>2896</v>
      </c>
      <c r="T11" s="156">
        <f>SUM(T13:T34)</f>
        <v>3304</v>
      </c>
      <c r="U11" s="156"/>
      <c r="V11" s="156">
        <f>SUM(V13:V34)</f>
        <v>5474</v>
      </c>
      <c r="W11" s="156">
        <f>SUM(W13:W34)</f>
        <v>2409</v>
      </c>
      <c r="X11" s="156">
        <f>SUM(X13:X34)</f>
        <v>3065</v>
      </c>
      <c r="Y11" s="156"/>
      <c r="Z11" s="156">
        <f>SUM(Z13:Z34)</f>
        <v>0</v>
      </c>
      <c r="AA11" s="156">
        <f>SUM(AA13:AA34)</f>
        <v>0</v>
      </c>
      <c r="AB11" s="156">
        <f>SUM(AB13:AB34)</f>
        <v>0</v>
      </c>
    </row>
    <row r="12" spans="1:32" ht="15" customHeight="1" x14ac:dyDescent="0.25">
      <c r="A12" s="110"/>
      <c r="B12" s="148"/>
      <c r="C12" s="148"/>
      <c r="D12" s="148"/>
      <c r="E12" s="148"/>
      <c r="F12" s="148"/>
      <c r="G12" s="148"/>
      <c r="H12" s="148"/>
      <c r="I12" s="148"/>
      <c r="J12" s="148"/>
      <c r="K12" s="148"/>
      <c r="L12" s="148"/>
      <c r="M12" s="148"/>
      <c r="N12" s="148"/>
      <c r="O12" s="148"/>
      <c r="P12" s="148"/>
      <c r="Q12" s="148"/>
      <c r="R12" s="148"/>
      <c r="S12" s="148"/>
      <c r="T12" s="148"/>
      <c r="U12" s="148"/>
      <c r="V12" s="148"/>
      <c r="W12" s="148"/>
      <c r="X12" s="148"/>
      <c r="Y12" s="148"/>
      <c r="Z12" s="148"/>
      <c r="AA12" s="148"/>
      <c r="AB12" s="148"/>
    </row>
    <row r="13" spans="1:32" ht="15" customHeight="1" x14ac:dyDescent="0.25">
      <c r="A13" s="110" t="s">
        <v>79</v>
      </c>
      <c r="B13" s="121">
        <v>403</v>
      </c>
      <c r="C13" s="121">
        <v>180</v>
      </c>
      <c r="D13" s="121">
        <v>223</v>
      </c>
      <c r="E13" s="121"/>
      <c r="F13" s="121">
        <v>86</v>
      </c>
      <c r="G13" s="121">
        <v>40</v>
      </c>
      <c r="H13" s="121">
        <v>46</v>
      </c>
      <c r="I13" s="121"/>
      <c r="J13" s="121">
        <v>92</v>
      </c>
      <c r="K13" s="121">
        <v>50</v>
      </c>
      <c r="L13" s="121">
        <v>42</v>
      </c>
      <c r="M13" s="121"/>
      <c r="N13" s="121">
        <v>109</v>
      </c>
      <c r="O13" s="121">
        <v>50</v>
      </c>
      <c r="P13" s="121">
        <v>59</v>
      </c>
      <c r="Q13" s="121"/>
      <c r="R13" s="121">
        <v>67</v>
      </c>
      <c r="S13" s="121">
        <v>28</v>
      </c>
      <c r="T13" s="121">
        <v>39</v>
      </c>
      <c r="U13" s="121"/>
      <c r="V13" s="121">
        <v>49</v>
      </c>
      <c r="W13" s="121">
        <v>12</v>
      </c>
      <c r="X13" s="121">
        <v>37</v>
      </c>
      <c r="Y13" s="121"/>
      <c r="Z13" s="121">
        <v>0</v>
      </c>
      <c r="AA13" s="121">
        <v>0</v>
      </c>
      <c r="AB13" s="121">
        <v>0</v>
      </c>
    </row>
    <row r="14" spans="1:32" ht="15" customHeight="1" x14ac:dyDescent="0.25">
      <c r="A14" s="110" t="s">
        <v>80</v>
      </c>
      <c r="B14" s="121">
        <v>894</v>
      </c>
      <c r="C14" s="121">
        <v>398</v>
      </c>
      <c r="D14" s="121">
        <v>496</v>
      </c>
      <c r="E14" s="121"/>
      <c r="F14" s="121">
        <v>182</v>
      </c>
      <c r="G14" s="121">
        <v>90</v>
      </c>
      <c r="H14" s="121">
        <v>92</v>
      </c>
      <c r="I14" s="121"/>
      <c r="J14" s="121">
        <v>202</v>
      </c>
      <c r="K14" s="121">
        <v>98</v>
      </c>
      <c r="L14" s="121">
        <v>104</v>
      </c>
      <c r="M14" s="121"/>
      <c r="N14" s="121">
        <v>217</v>
      </c>
      <c r="O14" s="121">
        <v>97</v>
      </c>
      <c r="P14" s="121">
        <v>120</v>
      </c>
      <c r="Q14" s="121"/>
      <c r="R14" s="121">
        <v>170</v>
      </c>
      <c r="S14" s="121">
        <v>65</v>
      </c>
      <c r="T14" s="121">
        <v>105</v>
      </c>
      <c r="U14" s="121"/>
      <c r="V14" s="121">
        <v>123</v>
      </c>
      <c r="W14" s="121">
        <v>48</v>
      </c>
      <c r="X14" s="121">
        <v>75</v>
      </c>
      <c r="Y14" s="121"/>
      <c r="Z14" s="121">
        <v>0</v>
      </c>
      <c r="AA14" s="121">
        <v>0</v>
      </c>
      <c r="AB14" s="121">
        <v>0</v>
      </c>
    </row>
    <row r="15" spans="1:32" ht="15" customHeight="1" x14ac:dyDescent="0.25">
      <c r="A15" s="110" t="s">
        <v>82</v>
      </c>
      <c r="B15" s="121">
        <v>767</v>
      </c>
      <c r="C15" s="121">
        <v>383</v>
      </c>
      <c r="D15" s="121">
        <v>384</v>
      </c>
      <c r="E15" s="121"/>
      <c r="F15" s="121">
        <v>172</v>
      </c>
      <c r="G15" s="121">
        <v>103</v>
      </c>
      <c r="H15" s="121">
        <v>69</v>
      </c>
      <c r="I15" s="121"/>
      <c r="J15" s="121">
        <v>172</v>
      </c>
      <c r="K15" s="121">
        <v>90</v>
      </c>
      <c r="L15" s="121">
        <v>82</v>
      </c>
      <c r="M15" s="121"/>
      <c r="N15" s="121">
        <v>188</v>
      </c>
      <c r="O15" s="121">
        <v>81</v>
      </c>
      <c r="P15" s="121">
        <v>107</v>
      </c>
      <c r="Q15" s="121"/>
      <c r="R15" s="121">
        <v>150</v>
      </c>
      <c r="S15" s="121">
        <v>72</v>
      </c>
      <c r="T15" s="121">
        <v>78</v>
      </c>
      <c r="U15" s="121"/>
      <c r="V15" s="121">
        <v>85</v>
      </c>
      <c r="W15" s="121">
        <v>37</v>
      </c>
      <c r="X15" s="121">
        <v>48</v>
      </c>
      <c r="Y15" s="121"/>
      <c r="Z15" s="121">
        <v>0</v>
      </c>
      <c r="AA15" s="121">
        <v>0</v>
      </c>
      <c r="AB15" s="121">
        <v>0</v>
      </c>
    </row>
    <row r="16" spans="1:32" ht="15" customHeight="1" x14ac:dyDescent="0.25">
      <c r="A16" s="110" t="s">
        <v>83</v>
      </c>
      <c r="B16" s="121">
        <v>472</v>
      </c>
      <c r="C16" s="121">
        <v>241</v>
      </c>
      <c r="D16" s="121">
        <v>231</v>
      </c>
      <c r="E16" s="121"/>
      <c r="F16" s="121">
        <v>71</v>
      </c>
      <c r="G16" s="121">
        <v>39</v>
      </c>
      <c r="H16" s="121">
        <v>32</v>
      </c>
      <c r="I16" s="121"/>
      <c r="J16" s="121">
        <v>85</v>
      </c>
      <c r="K16" s="121">
        <v>44</v>
      </c>
      <c r="L16" s="121">
        <v>41</v>
      </c>
      <c r="M16" s="121"/>
      <c r="N16" s="121">
        <v>117</v>
      </c>
      <c r="O16" s="121">
        <v>68</v>
      </c>
      <c r="P16" s="121">
        <v>49</v>
      </c>
      <c r="Q16" s="121"/>
      <c r="R16" s="121">
        <v>110</v>
      </c>
      <c r="S16" s="121">
        <v>55</v>
      </c>
      <c r="T16" s="121">
        <v>55</v>
      </c>
      <c r="U16" s="121"/>
      <c r="V16" s="121">
        <v>89</v>
      </c>
      <c r="W16" s="121">
        <v>35</v>
      </c>
      <c r="X16" s="121">
        <v>54</v>
      </c>
      <c r="Y16" s="121"/>
      <c r="Z16" s="121">
        <v>0</v>
      </c>
      <c r="AA16" s="121">
        <v>0</v>
      </c>
      <c r="AB16" s="121">
        <v>0</v>
      </c>
    </row>
    <row r="17" spans="1:28" ht="15" customHeight="1" x14ac:dyDescent="0.25">
      <c r="A17" s="110" t="s">
        <v>84</v>
      </c>
      <c r="B17" s="121">
        <v>2857</v>
      </c>
      <c r="C17" s="121">
        <v>1530</v>
      </c>
      <c r="D17" s="121">
        <v>1327</v>
      </c>
      <c r="E17" s="121"/>
      <c r="F17" s="121">
        <v>446</v>
      </c>
      <c r="G17" s="121">
        <v>265</v>
      </c>
      <c r="H17" s="121">
        <v>181</v>
      </c>
      <c r="I17" s="121"/>
      <c r="J17" s="121">
        <v>477</v>
      </c>
      <c r="K17" s="121">
        <v>284</v>
      </c>
      <c r="L17" s="121">
        <v>193</v>
      </c>
      <c r="M17" s="121"/>
      <c r="N17" s="121">
        <v>529</v>
      </c>
      <c r="O17" s="121">
        <v>285</v>
      </c>
      <c r="P17" s="121">
        <v>244</v>
      </c>
      <c r="Q17" s="121"/>
      <c r="R17" s="121">
        <v>776</v>
      </c>
      <c r="S17" s="121">
        <v>409</v>
      </c>
      <c r="T17" s="121">
        <v>367</v>
      </c>
      <c r="U17" s="121"/>
      <c r="V17" s="121">
        <v>629</v>
      </c>
      <c r="W17" s="121">
        <v>287</v>
      </c>
      <c r="X17" s="121">
        <v>342</v>
      </c>
      <c r="Y17" s="121"/>
      <c r="Z17" s="121">
        <v>0</v>
      </c>
      <c r="AA17" s="121">
        <v>0</v>
      </c>
      <c r="AB17" s="121">
        <v>0</v>
      </c>
    </row>
    <row r="18" spans="1:28" ht="15" customHeight="1" x14ac:dyDescent="0.25">
      <c r="A18" s="110" t="s">
        <v>86</v>
      </c>
      <c r="B18" s="121">
        <v>1657</v>
      </c>
      <c r="C18" s="121">
        <v>840</v>
      </c>
      <c r="D18" s="121">
        <v>817</v>
      </c>
      <c r="E18" s="121"/>
      <c r="F18" s="121">
        <v>373</v>
      </c>
      <c r="G18" s="121">
        <v>196</v>
      </c>
      <c r="H18" s="121">
        <v>177</v>
      </c>
      <c r="I18" s="121"/>
      <c r="J18" s="121">
        <v>411</v>
      </c>
      <c r="K18" s="121">
        <v>220</v>
      </c>
      <c r="L18" s="121">
        <v>191</v>
      </c>
      <c r="M18" s="121"/>
      <c r="N18" s="121">
        <v>311</v>
      </c>
      <c r="O18" s="121">
        <v>162</v>
      </c>
      <c r="P18" s="121">
        <v>149</v>
      </c>
      <c r="Q18" s="121"/>
      <c r="R18" s="121">
        <v>341</v>
      </c>
      <c r="S18" s="121">
        <v>155</v>
      </c>
      <c r="T18" s="121">
        <v>186</v>
      </c>
      <c r="U18" s="121"/>
      <c r="V18" s="121">
        <v>221</v>
      </c>
      <c r="W18" s="121">
        <v>107</v>
      </c>
      <c r="X18" s="121">
        <v>114</v>
      </c>
      <c r="Y18" s="121"/>
      <c r="Z18" s="121">
        <v>0</v>
      </c>
      <c r="AA18" s="121">
        <v>0</v>
      </c>
      <c r="AB18" s="121">
        <v>0</v>
      </c>
    </row>
    <row r="19" spans="1:28" ht="15" customHeight="1" x14ac:dyDescent="0.25">
      <c r="A19" s="110" t="s">
        <v>87</v>
      </c>
      <c r="B19" s="121">
        <v>2190</v>
      </c>
      <c r="C19" s="121">
        <v>1118</v>
      </c>
      <c r="D19" s="121">
        <v>1072</v>
      </c>
      <c r="E19" s="121"/>
      <c r="F19" s="121">
        <v>369</v>
      </c>
      <c r="G19" s="121">
        <v>179</v>
      </c>
      <c r="H19" s="121">
        <v>190</v>
      </c>
      <c r="I19" s="121"/>
      <c r="J19" s="121">
        <v>428</v>
      </c>
      <c r="K19" s="121">
        <v>218</v>
      </c>
      <c r="L19" s="121">
        <v>210</v>
      </c>
      <c r="M19" s="121"/>
      <c r="N19" s="121">
        <v>521</v>
      </c>
      <c r="O19" s="121">
        <v>274</v>
      </c>
      <c r="P19" s="121">
        <v>247</v>
      </c>
      <c r="Q19" s="121"/>
      <c r="R19" s="121">
        <v>423</v>
      </c>
      <c r="S19" s="121">
        <v>230</v>
      </c>
      <c r="T19" s="121">
        <v>193</v>
      </c>
      <c r="U19" s="121"/>
      <c r="V19" s="121">
        <v>449</v>
      </c>
      <c r="W19" s="121">
        <v>217</v>
      </c>
      <c r="X19" s="121">
        <v>232</v>
      </c>
      <c r="Y19" s="121"/>
      <c r="Z19" s="121">
        <v>0</v>
      </c>
      <c r="AA19" s="121">
        <v>0</v>
      </c>
      <c r="AB19" s="121">
        <v>0</v>
      </c>
    </row>
    <row r="20" spans="1:28" ht="15" customHeight="1" x14ac:dyDescent="0.25">
      <c r="A20" s="110" t="s">
        <v>90</v>
      </c>
      <c r="B20" s="121">
        <v>2544</v>
      </c>
      <c r="C20" s="121">
        <v>1269</v>
      </c>
      <c r="D20" s="121">
        <v>1275</v>
      </c>
      <c r="E20" s="121"/>
      <c r="F20" s="121">
        <v>585</v>
      </c>
      <c r="G20" s="121">
        <v>330</v>
      </c>
      <c r="H20" s="121">
        <v>255</v>
      </c>
      <c r="I20" s="121"/>
      <c r="J20" s="121">
        <v>554</v>
      </c>
      <c r="K20" s="121">
        <v>300</v>
      </c>
      <c r="L20" s="121">
        <v>254</v>
      </c>
      <c r="M20" s="121"/>
      <c r="N20" s="121">
        <v>469</v>
      </c>
      <c r="O20" s="121">
        <v>219</v>
      </c>
      <c r="P20" s="121">
        <v>250</v>
      </c>
      <c r="Q20" s="121"/>
      <c r="R20" s="121">
        <v>513</v>
      </c>
      <c r="S20" s="121">
        <v>249</v>
      </c>
      <c r="T20" s="121">
        <v>264</v>
      </c>
      <c r="U20" s="121"/>
      <c r="V20" s="121">
        <v>423</v>
      </c>
      <c r="W20" s="121">
        <v>171</v>
      </c>
      <c r="X20" s="121">
        <v>252</v>
      </c>
      <c r="Y20" s="121"/>
      <c r="Z20" s="121">
        <v>0</v>
      </c>
      <c r="AA20" s="121">
        <v>0</v>
      </c>
      <c r="AB20" s="121">
        <v>0</v>
      </c>
    </row>
    <row r="21" spans="1:28" ht="15" customHeight="1" x14ac:dyDescent="0.25">
      <c r="A21" s="110" t="s">
        <v>91</v>
      </c>
      <c r="B21" s="121">
        <v>543</v>
      </c>
      <c r="C21" s="121">
        <v>292</v>
      </c>
      <c r="D21" s="121">
        <v>251</v>
      </c>
      <c r="E21" s="121"/>
      <c r="F21" s="121">
        <v>80</v>
      </c>
      <c r="G21" s="121">
        <v>53</v>
      </c>
      <c r="H21" s="121">
        <v>27</v>
      </c>
      <c r="I21" s="121"/>
      <c r="J21" s="121">
        <v>107</v>
      </c>
      <c r="K21" s="121">
        <v>55</v>
      </c>
      <c r="L21" s="121">
        <v>52</v>
      </c>
      <c r="M21" s="121"/>
      <c r="N21" s="121">
        <v>104</v>
      </c>
      <c r="O21" s="121">
        <v>57</v>
      </c>
      <c r="P21" s="121">
        <v>47</v>
      </c>
      <c r="Q21" s="121"/>
      <c r="R21" s="121">
        <v>138</v>
      </c>
      <c r="S21" s="121">
        <v>67</v>
      </c>
      <c r="T21" s="121">
        <v>71</v>
      </c>
      <c r="U21" s="121"/>
      <c r="V21" s="121">
        <v>114</v>
      </c>
      <c r="W21" s="121">
        <v>60</v>
      </c>
      <c r="X21" s="121">
        <v>54</v>
      </c>
      <c r="Y21" s="121"/>
      <c r="Z21" s="121">
        <v>0</v>
      </c>
      <c r="AA21" s="121">
        <v>0</v>
      </c>
      <c r="AB21" s="121">
        <v>0</v>
      </c>
    </row>
    <row r="22" spans="1:28" ht="15" customHeight="1" x14ac:dyDescent="0.25">
      <c r="A22" s="110" t="s">
        <v>92</v>
      </c>
      <c r="B22" s="121">
        <v>1492</v>
      </c>
      <c r="C22" s="121">
        <v>687</v>
      </c>
      <c r="D22" s="121">
        <v>805</v>
      </c>
      <c r="E22" s="121"/>
      <c r="F22" s="121">
        <v>285</v>
      </c>
      <c r="G22" s="121">
        <v>139</v>
      </c>
      <c r="H22" s="121">
        <v>146</v>
      </c>
      <c r="I22" s="121"/>
      <c r="J22" s="121">
        <v>289</v>
      </c>
      <c r="K22" s="121">
        <v>134</v>
      </c>
      <c r="L22" s="121">
        <v>155</v>
      </c>
      <c r="M22" s="121"/>
      <c r="N22" s="121">
        <v>322</v>
      </c>
      <c r="O22" s="121">
        <v>148</v>
      </c>
      <c r="P22" s="121">
        <v>174</v>
      </c>
      <c r="Q22" s="121"/>
      <c r="R22" s="121">
        <v>324</v>
      </c>
      <c r="S22" s="121">
        <v>143</v>
      </c>
      <c r="T22" s="121">
        <v>181</v>
      </c>
      <c r="U22" s="121"/>
      <c r="V22" s="121">
        <v>272</v>
      </c>
      <c r="W22" s="121">
        <v>123</v>
      </c>
      <c r="X22" s="121">
        <v>149</v>
      </c>
      <c r="Y22" s="121"/>
      <c r="Z22" s="121">
        <v>0</v>
      </c>
      <c r="AA22" s="121">
        <v>0</v>
      </c>
      <c r="AB22" s="121">
        <v>0</v>
      </c>
    </row>
    <row r="23" spans="1:28" ht="15" customHeight="1" x14ac:dyDescent="0.25">
      <c r="A23" s="110" t="s">
        <v>162</v>
      </c>
      <c r="B23" s="121">
        <v>1206</v>
      </c>
      <c r="C23" s="121">
        <v>527</v>
      </c>
      <c r="D23" s="121">
        <v>679</v>
      </c>
      <c r="E23" s="121"/>
      <c r="F23" s="121">
        <v>170</v>
      </c>
      <c r="G23" s="121">
        <v>74</v>
      </c>
      <c r="H23" s="121">
        <v>96</v>
      </c>
      <c r="I23" s="121"/>
      <c r="J23" s="121">
        <v>236</v>
      </c>
      <c r="K23" s="121">
        <v>131</v>
      </c>
      <c r="L23" s="121">
        <v>105</v>
      </c>
      <c r="M23" s="121"/>
      <c r="N23" s="121">
        <v>221</v>
      </c>
      <c r="O23" s="121">
        <v>75</v>
      </c>
      <c r="P23" s="121">
        <v>146</v>
      </c>
      <c r="Q23" s="121"/>
      <c r="R23" s="121">
        <v>315</v>
      </c>
      <c r="S23" s="121">
        <v>141</v>
      </c>
      <c r="T23" s="121">
        <v>174</v>
      </c>
      <c r="U23" s="121"/>
      <c r="V23" s="121">
        <v>264</v>
      </c>
      <c r="W23" s="121">
        <v>106</v>
      </c>
      <c r="X23" s="121">
        <v>158</v>
      </c>
      <c r="Y23" s="121"/>
      <c r="Z23" s="121">
        <v>0</v>
      </c>
      <c r="AA23" s="121">
        <v>0</v>
      </c>
      <c r="AB23" s="121">
        <v>0</v>
      </c>
    </row>
    <row r="24" spans="1:28" ht="15" customHeight="1" x14ac:dyDescent="0.25">
      <c r="A24" s="157" t="s">
        <v>94</v>
      </c>
      <c r="B24" s="121">
        <v>1179</v>
      </c>
      <c r="C24" s="121">
        <v>564</v>
      </c>
      <c r="D24" s="121">
        <v>615</v>
      </c>
      <c r="E24" s="121"/>
      <c r="F24" s="121">
        <v>221</v>
      </c>
      <c r="G24" s="121">
        <v>127</v>
      </c>
      <c r="H24" s="121">
        <v>94</v>
      </c>
      <c r="I24" s="121"/>
      <c r="J24" s="121">
        <v>281</v>
      </c>
      <c r="K24" s="121">
        <v>130</v>
      </c>
      <c r="L24" s="121">
        <v>151</v>
      </c>
      <c r="M24" s="121"/>
      <c r="N24" s="121">
        <v>206</v>
      </c>
      <c r="O24" s="121">
        <v>100</v>
      </c>
      <c r="P24" s="121">
        <v>106</v>
      </c>
      <c r="Q24" s="121"/>
      <c r="R24" s="121">
        <v>271</v>
      </c>
      <c r="S24" s="121">
        <v>116</v>
      </c>
      <c r="T24" s="121">
        <v>155</v>
      </c>
      <c r="U24" s="121"/>
      <c r="V24" s="121">
        <v>200</v>
      </c>
      <c r="W24" s="121">
        <v>91</v>
      </c>
      <c r="X24" s="121">
        <v>109</v>
      </c>
      <c r="Y24" s="121"/>
      <c r="Z24" s="121">
        <v>0</v>
      </c>
      <c r="AA24" s="121">
        <v>0</v>
      </c>
      <c r="AB24" s="121">
        <v>0</v>
      </c>
    </row>
    <row r="25" spans="1:28" ht="15" customHeight="1" x14ac:dyDescent="0.25">
      <c r="A25" s="110" t="s">
        <v>95</v>
      </c>
      <c r="B25" s="121">
        <v>333</v>
      </c>
      <c r="C25" s="121">
        <v>172</v>
      </c>
      <c r="D25" s="121">
        <v>161</v>
      </c>
      <c r="E25" s="121"/>
      <c r="F25" s="121">
        <v>34</v>
      </c>
      <c r="G25" s="121">
        <v>15</v>
      </c>
      <c r="H25" s="121">
        <v>19</v>
      </c>
      <c r="I25" s="121"/>
      <c r="J25" s="121">
        <v>39</v>
      </c>
      <c r="K25" s="121">
        <v>19</v>
      </c>
      <c r="L25" s="121">
        <v>20</v>
      </c>
      <c r="M25" s="121"/>
      <c r="N25" s="121">
        <v>58</v>
      </c>
      <c r="O25" s="121">
        <v>33</v>
      </c>
      <c r="P25" s="121">
        <v>25</v>
      </c>
      <c r="Q25" s="121"/>
      <c r="R25" s="121">
        <v>97</v>
      </c>
      <c r="S25" s="121">
        <v>48</v>
      </c>
      <c r="T25" s="121">
        <v>49</v>
      </c>
      <c r="U25" s="121"/>
      <c r="V25" s="121">
        <v>105</v>
      </c>
      <c r="W25" s="121">
        <v>57</v>
      </c>
      <c r="X25" s="121">
        <v>48</v>
      </c>
      <c r="Y25" s="121"/>
      <c r="Z25" s="121">
        <v>0</v>
      </c>
      <c r="AA25" s="121">
        <v>0</v>
      </c>
      <c r="AB25" s="121">
        <v>0</v>
      </c>
    </row>
    <row r="26" spans="1:28" ht="15" customHeight="1" x14ac:dyDescent="0.25">
      <c r="A26" s="110" t="s">
        <v>96</v>
      </c>
      <c r="B26" s="121">
        <v>229</v>
      </c>
      <c r="C26" s="121">
        <v>104</v>
      </c>
      <c r="D26" s="121">
        <v>125</v>
      </c>
      <c r="E26" s="121"/>
      <c r="F26" s="121">
        <v>26</v>
      </c>
      <c r="G26" s="121">
        <v>16</v>
      </c>
      <c r="H26" s="121">
        <v>10</v>
      </c>
      <c r="I26" s="121"/>
      <c r="J26" s="121">
        <v>29</v>
      </c>
      <c r="K26" s="121">
        <v>14</v>
      </c>
      <c r="L26" s="121">
        <v>15</v>
      </c>
      <c r="M26" s="121"/>
      <c r="N26" s="121">
        <v>43</v>
      </c>
      <c r="O26" s="121">
        <v>21</v>
      </c>
      <c r="P26" s="121">
        <v>22</v>
      </c>
      <c r="Q26" s="121"/>
      <c r="R26" s="121">
        <v>58</v>
      </c>
      <c r="S26" s="121">
        <v>22</v>
      </c>
      <c r="T26" s="121">
        <v>36</v>
      </c>
      <c r="U26" s="121"/>
      <c r="V26" s="121">
        <v>73</v>
      </c>
      <c r="W26" s="121">
        <v>31</v>
      </c>
      <c r="X26" s="121">
        <v>42</v>
      </c>
      <c r="Y26" s="121"/>
      <c r="Z26" s="121">
        <v>0</v>
      </c>
      <c r="AA26" s="121">
        <v>0</v>
      </c>
      <c r="AB26" s="121">
        <v>0</v>
      </c>
    </row>
    <row r="27" spans="1:28" ht="15" customHeight="1" x14ac:dyDescent="0.25">
      <c r="A27" s="110" t="s">
        <v>97</v>
      </c>
      <c r="B27" s="121">
        <v>656</v>
      </c>
      <c r="C27" s="121">
        <v>289</v>
      </c>
      <c r="D27" s="121">
        <v>367</v>
      </c>
      <c r="E27" s="121"/>
      <c r="F27" s="121">
        <v>82</v>
      </c>
      <c r="G27" s="121">
        <v>36</v>
      </c>
      <c r="H27" s="121">
        <v>46</v>
      </c>
      <c r="I27" s="121"/>
      <c r="J27" s="121">
        <v>104</v>
      </c>
      <c r="K27" s="121">
        <v>47</v>
      </c>
      <c r="L27" s="121">
        <v>57</v>
      </c>
      <c r="M27" s="121"/>
      <c r="N27" s="121">
        <v>144</v>
      </c>
      <c r="O27" s="121">
        <v>66</v>
      </c>
      <c r="P27" s="121">
        <v>78</v>
      </c>
      <c r="Q27" s="121"/>
      <c r="R27" s="121">
        <v>164</v>
      </c>
      <c r="S27" s="121">
        <v>67</v>
      </c>
      <c r="T27" s="121">
        <v>97</v>
      </c>
      <c r="U27" s="121"/>
      <c r="V27" s="121">
        <v>162</v>
      </c>
      <c r="W27" s="121">
        <v>73</v>
      </c>
      <c r="X27" s="121">
        <v>89</v>
      </c>
      <c r="Y27" s="121"/>
      <c r="Z27" s="121">
        <v>0</v>
      </c>
      <c r="AA27" s="121">
        <v>0</v>
      </c>
      <c r="AB27" s="121">
        <v>0</v>
      </c>
    </row>
    <row r="28" spans="1:28" ht="15" customHeight="1" x14ac:dyDescent="0.25">
      <c r="A28" s="110" t="s">
        <v>98</v>
      </c>
      <c r="B28" s="121">
        <v>504</v>
      </c>
      <c r="C28" s="121">
        <v>247</v>
      </c>
      <c r="D28" s="121">
        <v>257</v>
      </c>
      <c r="E28" s="121"/>
      <c r="F28" s="121">
        <v>75</v>
      </c>
      <c r="G28" s="121">
        <v>47</v>
      </c>
      <c r="H28" s="121">
        <v>28</v>
      </c>
      <c r="I28" s="121"/>
      <c r="J28" s="121">
        <v>90</v>
      </c>
      <c r="K28" s="121">
        <v>50</v>
      </c>
      <c r="L28" s="121">
        <v>40</v>
      </c>
      <c r="M28" s="121"/>
      <c r="N28" s="121">
        <v>88</v>
      </c>
      <c r="O28" s="121">
        <v>50</v>
      </c>
      <c r="P28" s="121">
        <v>38</v>
      </c>
      <c r="Q28" s="121"/>
      <c r="R28" s="121">
        <v>129</v>
      </c>
      <c r="S28" s="121">
        <v>54</v>
      </c>
      <c r="T28" s="121">
        <v>75</v>
      </c>
      <c r="U28" s="121"/>
      <c r="V28" s="121">
        <v>122</v>
      </c>
      <c r="W28" s="121">
        <v>46</v>
      </c>
      <c r="X28" s="121">
        <v>76</v>
      </c>
      <c r="Y28" s="121"/>
      <c r="Z28" s="121">
        <v>0</v>
      </c>
      <c r="AA28" s="121">
        <v>0</v>
      </c>
      <c r="AB28" s="121">
        <v>0</v>
      </c>
    </row>
    <row r="29" spans="1:28" ht="15" customHeight="1" x14ac:dyDescent="0.25">
      <c r="A29" s="110" t="s">
        <v>99</v>
      </c>
      <c r="B29" s="121">
        <v>2237</v>
      </c>
      <c r="C29" s="121">
        <v>1179</v>
      </c>
      <c r="D29" s="121">
        <v>1058</v>
      </c>
      <c r="E29" s="121"/>
      <c r="F29" s="121">
        <v>262</v>
      </c>
      <c r="G29" s="121">
        <v>162</v>
      </c>
      <c r="H29" s="121">
        <v>100</v>
      </c>
      <c r="I29" s="121"/>
      <c r="J29" s="121">
        <v>323</v>
      </c>
      <c r="K29" s="121">
        <v>176</v>
      </c>
      <c r="L29" s="121">
        <v>147</v>
      </c>
      <c r="M29" s="121"/>
      <c r="N29" s="121">
        <v>501</v>
      </c>
      <c r="O29" s="121">
        <v>281</v>
      </c>
      <c r="P29" s="121">
        <v>220</v>
      </c>
      <c r="Q29" s="121"/>
      <c r="R29" s="121">
        <v>543</v>
      </c>
      <c r="S29" s="121">
        <v>281</v>
      </c>
      <c r="T29" s="121">
        <v>262</v>
      </c>
      <c r="U29" s="121"/>
      <c r="V29" s="121">
        <v>608</v>
      </c>
      <c r="W29" s="121">
        <v>279</v>
      </c>
      <c r="X29" s="121">
        <v>329</v>
      </c>
      <c r="Y29" s="121"/>
      <c r="Z29" s="121">
        <v>0</v>
      </c>
      <c r="AA29" s="121">
        <v>0</v>
      </c>
      <c r="AB29" s="121">
        <v>0</v>
      </c>
    </row>
    <row r="30" spans="1:28" ht="15" customHeight="1" x14ac:dyDescent="0.25">
      <c r="A30" s="110" t="s">
        <v>100</v>
      </c>
      <c r="B30" s="121">
        <v>1515</v>
      </c>
      <c r="C30" s="121">
        <v>716</v>
      </c>
      <c r="D30" s="121">
        <v>799</v>
      </c>
      <c r="E30" s="121"/>
      <c r="F30" s="121">
        <v>289</v>
      </c>
      <c r="G30" s="121">
        <v>168</v>
      </c>
      <c r="H30" s="121">
        <v>121</v>
      </c>
      <c r="I30" s="121"/>
      <c r="J30" s="121">
        <v>263</v>
      </c>
      <c r="K30" s="121">
        <v>129</v>
      </c>
      <c r="L30" s="121">
        <v>134</v>
      </c>
      <c r="M30" s="121"/>
      <c r="N30" s="121">
        <v>316</v>
      </c>
      <c r="O30" s="121">
        <v>158</v>
      </c>
      <c r="P30" s="121">
        <v>158</v>
      </c>
      <c r="Q30" s="121"/>
      <c r="R30" s="121">
        <v>360</v>
      </c>
      <c r="S30" s="121">
        <v>139</v>
      </c>
      <c r="T30" s="121">
        <v>221</v>
      </c>
      <c r="U30" s="121"/>
      <c r="V30" s="121">
        <v>287</v>
      </c>
      <c r="W30" s="121">
        <v>122</v>
      </c>
      <c r="X30" s="121">
        <v>165</v>
      </c>
      <c r="Y30" s="121"/>
      <c r="Z30" s="121">
        <v>0</v>
      </c>
      <c r="AA30" s="121">
        <v>0</v>
      </c>
      <c r="AB30" s="121">
        <v>0</v>
      </c>
    </row>
    <row r="31" spans="1:28" ht="15" customHeight="1" x14ac:dyDescent="0.25">
      <c r="A31" s="110" t="s">
        <v>163</v>
      </c>
      <c r="B31" s="121">
        <v>1629</v>
      </c>
      <c r="C31" s="121">
        <v>811</v>
      </c>
      <c r="D31" s="121">
        <v>818</v>
      </c>
      <c r="E31" s="121"/>
      <c r="F31" s="121">
        <v>257</v>
      </c>
      <c r="G31" s="121">
        <v>148</v>
      </c>
      <c r="H31" s="121">
        <v>109</v>
      </c>
      <c r="I31" s="121"/>
      <c r="J31" s="121">
        <v>299</v>
      </c>
      <c r="K31" s="121">
        <v>166</v>
      </c>
      <c r="L31" s="121">
        <v>133</v>
      </c>
      <c r="M31" s="121"/>
      <c r="N31" s="121">
        <v>295</v>
      </c>
      <c r="O31" s="121">
        <v>156</v>
      </c>
      <c r="P31" s="121">
        <v>139</v>
      </c>
      <c r="Q31" s="121"/>
      <c r="R31" s="121">
        <v>427</v>
      </c>
      <c r="S31" s="121">
        <v>186</v>
      </c>
      <c r="T31" s="121">
        <v>241</v>
      </c>
      <c r="U31" s="121"/>
      <c r="V31" s="121">
        <v>351</v>
      </c>
      <c r="W31" s="121">
        <v>155</v>
      </c>
      <c r="X31" s="121">
        <v>196</v>
      </c>
      <c r="Y31" s="121"/>
      <c r="Z31" s="121">
        <v>0</v>
      </c>
      <c r="AA31" s="121">
        <v>0</v>
      </c>
      <c r="AB31" s="121">
        <v>0</v>
      </c>
    </row>
    <row r="32" spans="1:28" ht="15" customHeight="1" x14ac:dyDescent="0.25">
      <c r="A32" s="110" t="s">
        <v>103</v>
      </c>
      <c r="B32" s="121">
        <v>1893</v>
      </c>
      <c r="C32" s="121">
        <v>878</v>
      </c>
      <c r="D32" s="121">
        <v>1015</v>
      </c>
      <c r="E32" s="121"/>
      <c r="F32" s="121">
        <v>338</v>
      </c>
      <c r="G32" s="121">
        <v>181</v>
      </c>
      <c r="H32" s="121">
        <v>157</v>
      </c>
      <c r="I32" s="121"/>
      <c r="J32" s="121">
        <v>361</v>
      </c>
      <c r="K32" s="121">
        <v>172</v>
      </c>
      <c r="L32" s="121">
        <v>189</v>
      </c>
      <c r="M32" s="121"/>
      <c r="N32" s="121">
        <v>328</v>
      </c>
      <c r="O32" s="121">
        <v>161</v>
      </c>
      <c r="P32" s="121">
        <v>167</v>
      </c>
      <c r="Q32" s="121"/>
      <c r="R32" s="121">
        <v>441</v>
      </c>
      <c r="S32" s="121">
        <v>188</v>
      </c>
      <c r="T32" s="121">
        <v>253</v>
      </c>
      <c r="U32" s="121"/>
      <c r="V32" s="121">
        <v>425</v>
      </c>
      <c r="W32" s="121">
        <v>176</v>
      </c>
      <c r="X32" s="121">
        <v>249</v>
      </c>
      <c r="Y32" s="121"/>
      <c r="Z32" s="121">
        <v>0</v>
      </c>
      <c r="AA32" s="121">
        <v>0</v>
      </c>
      <c r="AB32" s="121">
        <v>0</v>
      </c>
    </row>
    <row r="33" spans="1:28" ht="15" customHeight="1" x14ac:dyDescent="0.25">
      <c r="A33" s="110" t="s">
        <v>104</v>
      </c>
      <c r="B33" s="121">
        <v>1288</v>
      </c>
      <c r="C33" s="121">
        <v>598</v>
      </c>
      <c r="D33" s="121">
        <v>690</v>
      </c>
      <c r="E33" s="121"/>
      <c r="F33" s="121">
        <v>117</v>
      </c>
      <c r="G33" s="121">
        <v>68</v>
      </c>
      <c r="H33" s="121">
        <v>49</v>
      </c>
      <c r="I33" s="121"/>
      <c r="J33" s="121">
        <v>214</v>
      </c>
      <c r="K33" s="121">
        <v>111</v>
      </c>
      <c r="L33" s="121">
        <v>103</v>
      </c>
      <c r="M33" s="121"/>
      <c r="N33" s="121">
        <v>233</v>
      </c>
      <c r="O33" s="121">
        <v>108</v>
      </c>
      <c r="P33" s="121">
        <v>125</v>
      </c>
      <c r="Q33" s="121"/>
      <c r="R33" s="121">
        <v>348</v>
      </c>
      <c r="S33" s="121">
        <v>159</v>
      </c>
      <c r="T33" s="121">
        <v>189</v>
      </c>
      <c r="U33" s="121"/>
      <c r="V33" s="121">
        <v>376</v>
      </c>
      <c r="W33" s="121">
        <v>152</v>
      </c>
      <c r="X33" s="121">
        <v>224</v>
      </c>
      <c r="Y33" s="121"/>
      <c r="Z33" s="121">
        <v>0</v>
      </c>
      <c r="AA33" s="121">
        <v>0</v>
      </c>
      <c r="AB33" s="121">
        <v>0</v>
      </c>
    </row>
    <row r="34" spans="1:28" ht="15" customHeight="1" thickBot="1" x14ac:dyDescent="0.3">
      <c r="A34" s="110" t="s">
        <v>164</v>
      </c>
      <c r="B34" s="121">
        <v>183</v>
      </c>
      <c r="C34" s="121">
        <v>109</v>
      </c>
      <c r="D34" s="121">
        <v>74</v>
      </c>
      <c r="E34" s="121"/>
      <c r="F34" s="121">
        <v>38</v>
      </c>
      <c r="G34" s="121">
        <v>26</v>
      </c>
      <c r="H34" s="121">
        <v>12</v>
      </c>
      <c r="I34" s="121"/>
      <c r="J34" s="121">
        <v>28</v>
      </c>
      <c r="K34" s="121">
        <v>17</v>
      </c>
      <c r="L34" s="121">
        <v>11</v>
      </c>
      <c r="M34" s="121"/>
      <c r="N34" s="121">
        <v>35</v>
      </c>
      <c r="O34" s="121">
        <v>20</v>
      </c>
      <c r="P34" s="121">
        <v>15</v>
      </c>
      <c r="Q34" s="121"/>
      <c r="R34" s="121">
        <v>35</v>
      </c>
      <c r="S34" s="121">
        <v>22</v>
      </c>
      <c r="T34" s="121">
        <v>13</v>
      </c>
      <c r="U34" s="121"/>
      <c r="V34" s="121">
        <v>47</v>
      </c>
      <c r="W34" s="121">
        <v>24</v>
      </c>
      <c r="X34" s="121">
        <v>23</v>
      </c>
      <c r="Y34" s="121"/>
      <c r="Z34" s="121">
        <v>0</v>
      </c>
      <c r="AA34" s="121">
        <v>0</v>
      </c>
      <c r="AB34" s="121">
        <v>0</v>
      </c>
    </row>
    <row r="35" spans="1:28" ht="15" customHeight="1" x14ac:dyDescent="0.25">
      <c r="A35" s="303" t="s">
        <v>260</v>
      </c>
      <c r="B35" s="303"/>
      <c r="C35" s="303"/>
      <c r="D35" s="303"/>
      <c r="E35" s="303"/>
      <c r="F35" s="303"/>
      <c r="G35" s="303"/>
      <c r="H35" s="303"/>
      <c r="I35" s="303"/>
      <c r="J35" s="303"/>
      <c r="K35" s="303"/>
      <c r="L35" s="303"/>
      <c r="M35" s="303"/>
      <c r="N35" s="303"/>
      <c r="O35" s="303"/>
      <c r="P35" s="303"/>
      <c r="Q35" s="303"/>
      <c r="R35" s="303"/>
      <c r="S35" s="303"/>
      <c r="T35" s="303"/>
      <c r="U35" s="303"/>
      <c r="V35" s="303"/>
      <c r="W35" s="303"/>
      <c r="X35" s="303"/>
      <c r="Y35" s="303"/>
      <c r="Z35" s="303"/>
      <c r="AA35" s="303"/>
      <c r="AB35" s="303"/>
    </row>
    <row r="36" spans="1:28" ht="15" customHeight="1" x14ac:dyDescent="0.25">
      <c r="A36" s="304" t="s">
        <v>243</v>
      </c>
      <c r="B36" s="304"/>
      <c r="C36" s="304"/>
      <c r="D36" s="304"/>
      <c r="E36" s="304"/>
      <c r="F36" s="304"/>
      <c r="G36" s="304"/>
      <c r="H36" s="304"/>
      <c r="I36" s="304"/>
      <c r="J36" s="304"/>
      <c r="K36" s="304"/>
      <c r="L36" s="304"/>
      <c r="M36" s="304"/>
      <c r="N36" s="304"/>
      <c r="O36" s="304"/>
      <c r="P36" s="304"/>
      <c r="Q36" s="304"/>
      <c r="R36" s="304"/>
      <c r="S36" s="304"/>
      <c r="T36" s="304"/>
      <c r="U36" s="304"/>
      <c r="V36" s="304"/>
      <c r="W36" s="304"/>
      <c r="X36" s="304"/>
      <c r="Y36" s="304"/>
      <c r="Z36" s="304"/>
      <c r="AA36" s="304"/>
      <c r="AB36" s="304"/>
    </row>
  </sheetData>
  <mergeCells count="17">
    <mergeCell ref="AE1:AF2"/>
    <mergeCell ref="A8:A9"/>
    <mergeCell ref="B8:D8"/>
    <mergeCell ref="F8:H8"/>
    <mergeCell ref="J8:L8"/>
    <mergeCell ref="N8:P8"/>
    <mergeCell ref="R8:T8"/>
    <mergeCell ref="V8:X8"/>
    <mergeCell ref="Z8:AB8"/>
    <mergeCell ref="A6:AB6"/>
    <mergeCell ref="A1:AB1"/>
    <mergeCell ref="A2:AB2"/>
    <mergeCell ref="A3:AB3"/>
    <mergeCell ref="A4:AB4"/>
    <mergeCell ref="A5:AB5"/>
    <mergeCell ref="A35:AB35"/>
    <mergeCell ref="A36:AB36"/>
  </mergeCells>
  <hyperlinks>
    <hyperlink ref="AE1" r:id="rId1" location="INDICE!A1"/>
  </hyperlinks>
  <printOptions horizontalCentered="1"/>
  <pageMargins left="0.59055118110236227" right="0.59055118110236227" top="0.59055118110236227" bottom="0.98425196850393704" header="0" footer="0"/>
  <pageSetup scale="66" orientation="landscape" r:id="rId2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J79"/>
  <sheetViews>
    <sheetView zoomScaleNormal="100" zoomScaleSheetLayoutView="75" workbookViewId="0">
      <selection activeCell="P136" sqref="P136"/>
    </sheetView>
  </sheetViews>
  <sheetFormatPr baseColWidth="10" defaultRowHeight="15" customHeight="1" x14ac:dyDescent="0.25"/>
  <cols>
    <col min="1" max="1" width="16" style="126" customWidth="1"/>
    <col min="2" max="2" width="7" style="126" bestFit="1" customWidth="1"/>
    <col min="3" max="4" width="6.140625" style="126" customWidth="1"/>
    <col min="5" max="5" width="1.42578125" style="126" customWidth="1"/>
    <col min="6" max="8" width="6" style="126" bestFit="1" customWidth="1"/>
    <col min="9" max="9" width="1.42578125" style="126" customWidth="1"/>
    <col min="10" max="12" width="6" style="126" bestFit="1" customWidth="1"/>
    <col min="13" max="13" width="1.42578125" style="126" customWidth="1"/>
    <col min="14" max="16" width="6" style="126" bestFit="1" customWidth="1"/>
    <col min="17" max="17" width="1.42578125" style="126" customWidth="1"/>
    <col min="18" max="18" width="6" style="126" customWidth="1"/>
    <col min="19" max="19" width="6" style="126" bestFit="1" customWidth="1"/>
    <col min="20" max="20" width="6" style="126" customWidth="1"/>
    <col min="21" max="21" width="1.42578125" style="126" customWidth="1"/>
    <col min="22" max="23" width="6" style="126" bestFit="1" customWidth="1"/>
    <col min="24" max="24" width="6" style="126" customWidth="1"/>
    <col min="25" max="25" width="1.42578125" style="126" customWidth="1"/>
    <col min="26" max="28" width="5.140625" style="126" customWidth="1"/>
    <col min="29" max="29" width="1.42578125" style="126" customWidth="1"/>
    <col min="30" max="30" width="16" style="126" customWidth="1"/>
    <col min="31" max="31" width="6.28515625" style="126" bestFit="1" customWidth="1"/>
    <col min="32" max="33" width="6.140625" style="126" customWidth="1"/>
    <col min="34" max="34" width="1.42578125" style="126" customWidth="1"/>
    <col min="35" max="35" width="6.28515625" style="126" bestFit="1" customWidth="1"/>
    <col min="36" max="37" width="5.140625" style="126" customWidth="1"/>
    <col min="38" max="38" width="1.42578125" style="126" customWidth="1"/>
    <col min="39" max="41" width="5.140625" style="126" customWidth="1"/>
    <col min="42" max="42" width="1.42578125" style="126" customWidth="1"/>
    <col min="43" max="45" width="5.140625" style="126" customWidth="1"/>
    <col min="46" max="46" width="1.42578125" style="126" customWidth="1"/>
    <col min="47" max="49" width="5.140625" style="126" customWidth="1"/>
    <col min="50" max="50" width="1.42578125" style="126" customWidth="1"/>
    <col min="51" max="53" width="5.140625" style="126" customWidth="1"/>
    <col min="54" max="54" width="1.42578125" style="126" customWidth="1"/>
    <col min="55" max="57" width="5.140625" style="126" customWidth="1"/>
    <col min="58" max="61" width="11.42578125" style="110"/>
    <col min="62" max="256" width="11.42578125" style="126"/>
    <col min="257" max="257" width="16" style="126" customWidth="1"/>
    <col min="258" max="258" width="7" style="126" bestFit="1" customWidth="1"/>
    <col min="259" max="260" width="6.140625" style="126" customWidth="1"/>
    <col min="261" max="261" width="1.42578125" style="126" customWidth="1"/>
    <col min="262" max="264" width="6" style="126" bestFit="1" customWidth="1"/>
    <col min="265" max="265" width="1.42578125" style="126" customWidth="1"/>
    <col min="266" max="268" width="6" style="126" bestFit="1" customWidth="1"/>
    <col min="269" max="269" width="1.42578125" style="126" customWidth="1"/>
    <col min="270" max="272" width="6" style="126" bestFit="1" customWidth="1"/>
    <col min="273" max="273" width="1.42578125" style="126" customWidth="1"/>
    <col min="274" max="274" width="6" style="126" customWidth="1"/>
    <col min="275" max="275" width="6" style="126" bestFit="1" customWidth="1"/>
    <col min="276" max="276" width="6" style="126" customWidth="1"/>
    <col min="277" max="277" width="1.42578125" style="126" customWidth="1"/>
    <col min="278" max="279" width="6" style="126" bestFit="1" customWidth="1"/>
    <col min="280" max="280" width="6" style="126" customWidth="1"/>
    <col min="281" max="281" width="1.42578125" style="126" customWidth="1"/>
    <col min="282" max="284" width="5.140625" style="126" customWidth="1"/>
    <col min="285" max="285" width="1.42578125" style="126" customWidth="1"/>
    <col min="286" max="286" width="16" style="126" customWidth="1"/>
    <col min="287" max="287" width="6.28515625" style="126" bestFit="1" customWidth="1"/>
    <col min="288" max="289" width="6.140625" style="126" customWidth="1"/>
    <col min="290" max="290" width="1.42578125" style="126" customWidth="1"/>
    <col min="291" max="291" width="6.28515625" style="126" bestFit="1" customWidth="1"/>
    <col min="292" max="293" width="5.140625" style="126" customWidth="1"/>
    <col min="294" max="294" width="1.42578125" style="126" customWidth="1"/>
    <col min="295" max="297" width="5.140625" style="126" customWidth="1"/>
    <col min="298" max="298" width="1.42578125" style="126" customWidth="1"/>
    <col min="299" max="301" width="5.140625" style="126" customWidth="1"/>
    <col min="302" max="302" width="1.42578125" style="126" customWidth="1"/>
    <col min="303" max="305" width="5.140625" style="126" customWidth="1"/>
    <col min="306" max="306" width="1.42578125" style="126" customWidth="1"/>
    <col min="307" max="309" width="5.140625" style="126" customWidth="1"/>
    <col min="310" max="310" width="1.42578125" style="126" customWidth="1"/>
    <col min="311" max="313" width="5.140625" style="126" customWidth="1"/>
    <col min="314" max="512" width="11.42578125" style="126"/>
    <col min="513" max="513" width="16" style="126" customWidth="1"/>
    <col min="514" max="514" width="7" style="126" bestFit="1" customWidth="1"/>
    <col min="515" max="516" width="6.140625" style="126" customWidth="1"/>
    <col min="517" max="517" width="1.42578125" style="126" customWidth="1"/>
    <col min="518" max="520" width="6" style="126" bestFit="1" customWidth="1"/>
    <col min="521" max="521" width="1.42578125" style="126" customWidth="1"/>
    <col min="522" max="524" width="6" style="126" bestFit="1" customWidth="1"/>
    <col min="525" max="525" width="1.42578125" style="126" customWidth="1"/>
    <col min="526" max="528" width="6" style="126" bestFit="1" customWidth="1"/>
    <col min="529" max="529" width="1.42578125" style="126" customWidth="1"/>
    <col min="530" max="530" width="6" style="126" customWidth="1"/>
    <col min="531" max="531" width="6" style="126" bestFit="1" customWidth="1"/>
    <col min="532" max="532" width="6" style="126" customWidth="1"/>
    <col min="533" max="533" width="1.42578125" style="126" customWidth="1"/>
    <col min="534" max="535" width="6" style="126" bestFit="1" customWidth="1"/>
    <col min="536" max="536" width="6" style="126" customWidth="1"/>
    <col min="537" max="537" width="1.42578125" style="126" customWidth="1"/>
    <col min="538" max="540" width="5.140625" style="126" customWidth="1"/>
    <col min="541" max="541" width="1.42578125" style="126" customWidth="1"/>
    <col min="542" max="542" width="16" style="126" customWidth="1"/>
    <col min="543" max="543" width="6.28515625" style="126" bestFit="1" customWidth="1"/>
    <col min="544" max="545" width="6.140625" style="126" customWidth="1"/>
    <col min="546" max="546" width="1.42578125" style="126" customWidth="1"/>
    <col min="547" max="547" width="6.28515625" style="126" bestFit="1" customWidth="1"/>
    <col min="548" max="549" width="5.140625" style="126" customWidth="1"/>
    <col min="550" max="550" width="1.42578125" style="126" customWidth="1"/>
    <col min="551" max="553" width="5.140625" style="126" customWidth="1"/>
    <col min="554" max="554" width="1.42578125" style="126" customWidth="1"/>
    <col min="555" max="557" width="5.140625" style="126" customWidth="1"/>
    <col min="558" max="558" width="1.42578125" style="126" customWidth="1"/>
    <col min="559" max="561" width="5.140625" style="126" customWidth="1"/>
    <col min="562" max="562" width="1.42578125" style="126" customWidth="1"/>
    <col min="563" max="565" width="5.140625" style="126" customWidth="1"/>
    <col min="566" max="566" width="1.42578125" style="126" customWidth="1"/>
    <col min="567" max="569" width="5.140625" style="126" customWidth="1"/>
    <col min="570" max="768" width="11.42578125" style="126"/>
    <col min="769" max="769" width="16" style="126" customWidth="1"/>
    <col min="770" max="770" width="7" style="126" bestFit="1" customWidth="1"/>
    <col min="771" max="772" width="6.140625" style="126" customWidth="1"/>
    <col min="773" max="773" width="1.42578125" style="126" customWidth="1"/>
    <col min="774" max="776" width="6" style="126" bestFit="1" customWidth="1"/>
    <col min="777" max="777" width="1.42578125" style="126" customWidth="1"/>
    <col min="778" max="780" width="6" style="126" bestFit="1" customWidth="1"/>
    <col min="781" max="781" width="1.42578125" style="126" customWidth="1"/>
    <col min="782" max="784" width="6" style="126" bestFit="1" customWidth="1"/>
    <col min="785" max="785" width="1.42578125" style="126" customWidth="1"/>
    <col min="786" max="786" width="6" style="126" customWidth="1"/>
    <col min="787" max="787" width="6" style="126" bestFit="1" customWidth="1"/>
    <col min="788" max="788" width="6" style="126" customWidth="1"/>
    <col min="789" max="789" width="1.42578125" style="126" customWidth="1"/>
    <col min="790" max="791" width="6" style="126" bestFit="1" customWidth="1"/>
    <col min="792" max="792" width="6" style="126" customWidth="1"/>
    <col min="793" max="793" width="1.42578125" style="126" customWidth="1"/>
    <col min="794" max="796" width="5.140625" style="126" customWidth="1"/>
    <col min="797" max="797" width="1.42578125" style="126" customWidth="1"/>
    <col min="798" max="798" width="16" style="126" customWidth="1"/>
    <col min="799" max="799" width="6.28515625" style="126" bestFit="1" customWidth="1"/>
    <col min="800" max="801" width="6.140625" style="126" customWidth="1"/>
    <col min="802" max="802" width="1.42578125" style="126" customWidth="1"/>
    <col min="803" max="803" width="6.28515625" style="126" bestFit="1" customWidth="1"/>
    <col min="804" max="805" width="5.140625" style="126" customWidth="1"/>
    <col min="806" max="806" width="1.42578125" style="126" customWidth="1"/>
    <col min="807" max="809" width="5.140625" style="126" customWidth="1"/>
    <col min="810" max="810" width="1.42578125" style="126" customWidth="1"/>
    <col min="811" max="813" width="5.140625" style="126" customWidth="1"/>
    <col min="814" max="814" width="1.42578125" style="126" customWidth="1"/>
    <col min="815" max="817" width="5.140625" style="126" customWidth="1"/>
    <col min="818" max="818" width="1.42578125" style="126" customWidth="1"/>
    <col min="819" max="821" width="5.140625" style="126" customWidth="1"/>
    <col min="822" max="822" width="1.42578125" style="126" customWidth="1"/>
    <col min="823" max="825" width="5.140625" style="126" customWidth="1"/>
    <col min="826" max="1024" width="11.42578125" style="126"/>
    <col min="1025" max="1025" width="16" style="126" customWidth="1"/>
    <col min="1026" max="1026" width="7" style="126" bestFit="1" customWidth="1"/>
    <col min="1027" max="1028" width="6.140625" style="126" customWidth="1"/>
    <col min="1029" max="1029" width="1.42578125" style="126" customWidth="1"/>
    <col min="1030" max="1032" width="6" style="126" bestFit="1" customWidth="1"/>
    <col min="1033" max="1033" width="1.42578125" style="126" customWidth="1"/>
    <col min="1034" max="1036" width="6" style="126" bestFit="1" customWidth="1"/>
    <col min="1037" max="1037" width="1.42578125" style="126" customWidth="1"/>
    <col min="1038" max="1040" width="6" style="126" bestFit="1" customWidth="1"/>
    <col min="1041" max="1041" width="1.42578125" style="126" customWidth="1"/>
    <col min="1042" max="1042" width="6" style="126" customWidth="1"/>
    <col min="1043" max="1043" width="6" style="126" bestFit="1" customWidth="1"/>
    <col min="1044" max="1044" width="6" style="126" customWidth="1"/>
    <col min="1045" max="1045" width="1.42578125" style="126" customWidth="1"/>
    <col min="1046" max="1047" width="6" style="126" bestFit="1" customWidth="1"/>
    <col min="1048" max="1048" width="6" style="126" customWidth="1"/>
    <col min="1049" max="1049" width="1.42578125" style="126" customWidth="1"/>
    <col min="1050" max="1052" width="5.140625" style="126" customWidth="1"/>
    <col min="1053" max="1053" width="1.42578125" style="126" customWidth="1"/>
    <col min="1054" max="1054" width="16" style="126" customWidth="1"/>
    <col min="1055" max="1055" width="6.28515625" style="126" bestFit="1" customWidth="1"/>
    <col min="1056" max="1057" width="6.140625" style="126" customWidth="1"/>
    <col min="1058" max="1058" width="1.42578125" style="126" customWidth="1"/>
    <col min="1059" max="1059" width="6.28515625" style="126" bestFit="1" customWidth="1"/>
    <col min="1060" max="1061" width="5.140625" style="126" customWidth="1"/>
    <col min="1062" max="1062" width="1.42578125" style="126" customWidth="1"/>
    <col min="1063" max="1065" width="5.140625" style="126" customWidth="1"/>
    <col min="1066" max="1066" width="1.42578125" style="126" customWidth="1"/>
    <col min="1067" max="1069" width="5.140625" style="126" customWidth="1"/>
    <col min="1070" max="1070" width="1.42578125" style="126" customWidth="1"/>
    <col min="1071" max="1073" width="5.140625" style="126" customWidth="1"/>
    <col min="1074" max="1074" width="1.42578125" style="126" customWidth="1"/>
    <col min="1075" max="1077" width="5.140625" style="126" customWidth="1"/>
    <col min="1078" max="1078" width="1.42578125" style="126" customWidth="1"/>
    <col min="1079" max="1081" width="5.140625" style="126" customWidth="1"/>
    <col min="1082" max="1280" width="11.42578125" style="126"/>
    <col min="1281" max="1281" width="16" style="126" customWidth="1"/>
    <col min="1282" max="1282" width="7" style="126" bestFit="1" customWidth="1"/>
    <col min="1283" max="1284" width="6.140625" style="126" customWidth="1"/>
    <col min="1285" max="1285" width="1.42578125" style="126" customWidth="1"/>
    <col min="1286" max="1288" width="6" style="126" bestFit="1" customWidth="1"/>
    <col min="1289" max="1289" width="1.42578125" style="126" customWidth="1"/>
    <col min="1290" max="1292" width="6" style="126" bestFit="1" customWidth="1"/>
    <col min="1293" max="1293" width="1.42578125" style="126" customWidth="1"/>
    <col min="1294" max="1296" width="6" style="126" bestFit="1" customWidth="1"/>
    <col min="1297" max="1297" width="1.42578125" style="126" customWidth="1"/>
    <col min="1298" max="1298" width="6" style="126" customWidth="1"/>
    <col min="1299" max="1299" width="6" style="126" bestFit="1" customWidth="1"/>
    <col min="1300" max="1300" width="6" style="126" customWidth="1"/>
    <col min="1301" max="1301" width="1.42578125" style="126" customWidth="1"/>
    <col min="1302" max="1303" width="6" style="126" bestFit="1" customWidth="1"/>
    <col min="1304" max="1304" width="6" style="126" customWidth="1"/>
    <col min="1305" max="1305" width="1.42578125" style="126" customWidth="1"/>
    <col min="1306" max="1308" width="5.140625" style="126" customWidth="1"/>
    <col min="1309" max="1309" width="1.42578125" style="126" customWidth="1"/>
    <col min="1310" max="1310" width="16" style="126" customWidth="1"/>
    <col min="1311" max="1311" width="6.28515625" style="126" bestFit="1" customWidth="1"/>
    <col min="1312" max="1313" width="6.140625" style="126" customWidth="1"/>
    <col min="1314" max="1314" width="1.42578125" style="126" customWidth="1"/>
    <col min="1315" max="1315" width="6.28515625" style="126" bestFit="1" customWidth="1"/>
    <col min="1316" max="1317" width="5.140625" style="126" customWidth="1"/>
    <col min="1318" max="1318" width="1.42578125" style="126" customWidth="1"/>
    <col min="1319" max="1321" width="5.140625" style="126" customWidth="1"/>
    <col min="1322" max="1322" width="1.42578125" style="126" customWidth="1"/>
    <col min="1323" max="1325" width="5.140625" style="126" customWidth="1"/>
    <col min="1326" max="1326" width="1.42578125" style="126" customWidth="1"/>
    <col min="1327" max="1329" width="5.140625" style="126" customWidth="1"/>
    <col min="1330" max="1330" width="1.42578125" style="126" customWidth="1"/>
    <col min="1331" max="1333" width="5.140625" style="126" customWidth="1"/>
    <col min="1334" max="1334" width="1.42578125" style="126" customWidth="1"/>
    <col min="1335" max="1337" width="5.140625" style="126" customWidth="1"/>
    <col min="1338" max="1536" width="11.42578125" style="126"/>
    <col min="1537" max="1537" width="16" style="126" customWidth="1"/>
    <col min="1538" max="1538" width="7" style="126" bestFit="1" customWidth="1"/>
    <col min="1539" max="1540" width="6.140625" style="126" customWidth="1"/>
    <col min="1541" max="1541" width="1.42578125" style="126" customWidth="1"/>
    <col min="1542" max="1544" width="6" style="126" bestFit="1" customWidth="1"/>
    <col min="1545" max="1545" width="1.42578125" style="126" customWidth="1"/>
    <col min="1546" max="1548" width="6" style="126" bestFit="1" customWidth="1"/>
    <col min="1549" max="1549" width="1.42578125" style="126" customWidth="1"/>
    <col min="1550" max="1552" width="6" style="126" bestFit="1" customWidth="1"/>
    <col min="1553" max="1553" width="1.42578125" style="126" customWidth="1"/>
    <col min="1554" max="1554" width="6" style="126" customWidth="1"/>
    <col min="1555" max="1555" width="6" style="126" bestFit="1" customWidth="1"/>
    <col min="1556" max="1556" width="6" style="126" customWidth="1"/>
    <col min="1557" max="1557" width="1.42578125" style="126" customWidth="1"/>
    <col min="1558" max="1559" width="6" style="126" bestFit="1" customWidth="1"/>
    <col min="1560" max="1560" width="6" style="126" customWidth="1"/>
    <col min="1561" max="1561" width="1.42578125" style="126" customWidth="1"/>
    <col min="1562" max="1564" width="5.140625" style="126" customWidth="1"/>
    <col min="1565" max="1565" width="1.42578125" style="126" customWidth="1"/>
    <col min="1566" max="1566" width="16" style="126" customWidth="1"/>
    <col min="1567" max="1567" width="6.28515625" style="126" bestFit="1" customWidth="1"/>
    <col min="1568" max="1569" width="6.140625" style="126" customWidth="1"/>
    <col min="1570" max="1570" width="1.42578125" style="126" customWidth="1"/>
    <col min="1571" max="1571" width="6.28515625" style="126" bestFit="1" customWidth="1"/>
    <col min="1572" max="1573" width="5.140625" style="126" customWidth="1"/>
    <col min="1574" max="1574" width="1.42578125" style="126" customWidth="1"/>
    <col min="1575" max="1577" width="5.140625" style="126" customWidth="1"/>
    <col min="1578" max="1578" width="1.42578125" style="126" customWidth="1"/>
    <col min="1579" max="1581" width="5.140625" style="126" customWidth="1"/>
    <col min="1582" max="1582" width="1.42578125" style="126" customWidth="1"/>
    <col min="1583" max="1585" width="5.140625" style="126" customWidth="1"/>
    <col min="1586" max="1586" width="1.42578125" style="126" customWidth="1"/>
    <col min="1587" max="1589" width="5.140625" style="126" customWidth="1"/>
    <col min="1590" max="1590" width="1.42578125" style="126" customWidth="1"/>
    <col min="1591" max="1593" width="5.140625" style="126" customWidth="1"/>
    <col min="1594" max="1792" width="11.42578125" style="126"/>
    <col min="1793" max="1793" width="16" style="126" customWidth="1"/>
    <col min="1794" max="1794" width="7" style="126" bestFit="1" customWidth="1"/>
    <col min="1795" max="1796" width="6.140625" style="126" customWidth="1"/>
    <col min="1797" max="1797" width="1.42578125" style="126" customWidth="1"/>
    <col min="1798" max="1800" width="6" style="126" bestFit="1" customWidth="1"/>
    <col min="1801" max="1801" width="1.42578125" style="126" customWidth="1"/>
    <col min="1802" max="1804" width="6" style="126" bestFit="1" customWidth="1"/>
    <col min="1805" max="1805" width="1.42578125" style="126" customWidth="1"/>
    <col min="1806" max="1808" width="6" style="126" bestFit="1" customWidth="1"/>
    <col min="1809" max="1809" width="1.42578125" style="126" customWidth="1"/>
    <col min="1810" max="1810" width="6" style="126" customWidth="1"/>
    <col min="1811" max="1811" width="6" style="126" bestFit="1" customWidth="1"/>
    <col min="1812" max="1812" width="6" style="126" customWidth="1"/>
    <col min="1813" max="1813" width="1.42578125" style="126" customWidth="1"/>
    <col min="1814" max="1815" width="6" style="126" bestFit="1" customWidth="1"/>
    <col min="1816" max="1816" width="6" style="126" customWidth="1"/>
    <col min="1817" max="1817" width="1.42578125" style="126" customWidth="1"/>
    <col min="1818" max="1820" width="5.140625" style="126" customWidth="1"/>
    <col min="1821" max="1821" width="1.42578125" style="126" customWidth="1"/>
    <col min="1822" max="1822" width="16" style="126" customWidth="1"/>
    <col min="1823" max="1823" width="6.28515625" style="126" bestFit="1" customWidth="1"/>
    <col min="1824" max="1825" width="6.140625" style="126" customWidth="1"/>
    <col min="1826" max="1826" width="1.42578125" style="126" customWidth="1"/>
    <col min="1827" max="1827" width="6.28515625" style="126" bestFit="1" customWidth="1"/>
    <col min="1828" max="1829" width="5.140625" style="126" customWidth="1"/>
    <col min="1830" max="1830" width="1.42578125" style="126" customWidth="1"/>
    <col min="1831" max="1833" width="5.140625" style="126" customWidth="1"/>
    <col min="1834" max="1834" width="1.42578125" style="126" customWidth="1"/>
    <col min="1835" max="1837" width="5.140625" style="126" customWidth="1"/>
    <col min="1838" max="1838" width="1.42578125" style="126" customWidth="1"/>
    <col min="1839" max="1841" width="5.140625" style="126" customWidth="1"/>
    <col min="1842" max="1842" width="1.42578125" style="126" customWidth="1"/>
    <col min="1843" max="1845" width="5.140625" style="126" customWidth="1"/>
    <col min="1846" max="1846" width="1.42578125" style="126" customWidth="1"/>
    <col min="1847" max="1849" width="5.140625" style="126" customWidth="1"/>
    <col min="1850" max="2048" width="11.42578125" style="126"/>
    <col min="2049" max="2049" width="16" style="126" customWidth="1"/>
    <col min="2050" max="2050" width="7" style="126" bestFit="1" customWidth="1"/>
    <col min="2051" max="2052" width="6.140625" style="126" customWidth="1"/>
    <col min="2053" max="2053" width="1.42578125" style="126" customWidth="1"/>
    <col min="2054" max="2056" width="6" style="126" bestFit="1" customWidth="1"/>
    <col min="2057" max="2057" width="1.42578125" style="126" customWidth="1"/>
    <col min="2058" max="2060" width="6" style="126" bestFit="1" customWidth="1"/>
    <col min="2061" max="2061" width="1.42578125" style="126" customWidth="1"/>
    <col min="2062" max="2064" width="6" style="126" bestFit="1" customWidth="1"/>
    <col min="2065" max="2065" width="1.42578125" style="126" customWidth="1"/>
    <col min="2066" max="2066" width="6" style="126" customWidth="1"/>
    <col min="2067" max="2067" width="6" style="126" bestFit="1" customWidth="1"/>
    <col min="2068" max="2068" width="6" style="126" customWidth="1"/>
    <col min="2069" max="2069" width="1.42578125" style="126" customWidth="1"/>
    <col min="2070" max="2071" width="6" style="126" bestFit="1" customWidth="1"/>
    <col min="2072" max="2072" width="6" style="126" customWidth="1"/>
    <col min="2073" max="2073" width="1.42578125" style="126" customWidth="1"/>
    <col min="2074" max="2076" width="5.140625" style="126" customWidth="1"/>
    <col min="2077" max="2077" width="1.42578125" style="126" customWidth="1"/>
    <col min="2078" max="2078" width="16" style="126" customWidth="1"/>
    <col min="2079" max="2079" width="6.28515625" style="126" bestFit="1" customWidth="1"/>
    <col min="2080" max="2081" width="6.140625" style="126" customWidth="1"/>
    <col min="2082" max="2082" width="1.42578125" style="126" customWidth="1"/>
    <col min="2083" max="2083" width="6.28515625" style="126" bestFit="1" customWidth="1"/>
    <col min="2084" max="2085" width="5.140625" style="126" customWidth="1"/>
    <col min="2086" max="2086" width="1.42578125" style="126" customWidth="1"/>
    <col min="2087" max="2089" width="5.140625" style="126" customWidth="1"/>
    <col min="2090" max="2090" width="1.42578125" style="126" customWidth="1"/>
    <col min="2091" max="2093" width="5.140625" style="126" customWidth="1"/>
    <col min="2094" max="2094" width="1.42578125" style="126" customWidth="1"/>
    <col min="2095" max="2097" width="5.140625" style="126" customWidth="1"/>
    <col min="2098" max="2098" width="1.42578125" style="126" customWidth="1"/>
    <col min="2099" max="2101" width="5.140625" style="126" customWidth="1"/>
    <col min="2102" max="2102" width="1.42578125" style="126" customWidth="1"/>
    <col min="2103" max="2105" width="5.140625" style="126" customWidth="1"/>
    <col min="2106" max="2304" width="11.42578125" style="126"/>
    <col min="2305" max="2305" width="16" style="126" customWidth="1"/>
    <col min="2306" max="2306" width="7" style="126" bestFit="1" customWidth="1"/>
    <col min="2307" max="2308" width="6.140625" style="126" customWidth="1"/>
    <col min="2309" max="2309" width="1.42578125" style="126" customWidth="1"/>
    <col min="2310" max="2312" width="6" style="126" bestFit="1" customWidth="1"/>
    <col min="2313" max="2313" width="1.42578125" style="126" customWidth="1"/>
    <col min="2314" max="2316" width="6" style="126" bestFit="1" customWidth="1"/>
    <col min="2317" max="2317" width="1.42578125" style="126" customWidth="1"/>
    <col min="2318" max="2320" width="6" style="126" bestFit="1" customWidth="1"/>
    <col min="2321" max="2321" width="1.42578125" style="126" customWidth="1"/>
    <col min="2322" max="2322" width="6" style="126" customWidth="1"/>
    <col min="2323" max="2323" width="6" style="126" bestFit="1" customWidth="1"/>
    <col min="2324" max="2324" width="6" style="126" customWidth="1"/>
    <col min="2325" max="2325" width="1.42578125" style="126" customWidth="1"/>
    <col min="2326" max="2327" width="6" style="126" bestFit="1" customWidth="1"/>
    <col min="2328" max="2328" width="6" style="126" customWidth="1"/>
    <col min="2329" max="2329" width="1.42578125" style="126" customWidth="1"/>
    <col min="2330" max="2332" width="5.140625" style="126" customWidth="1"/>
    <col min="2333" max="2333" width="1.42578125" style="126" customWidth="1"/>
    <col min="2334" max="2334" width="16" style="126" customWidth="1"/>
    <col min="2335" max="2335" width="6.28515625" style="126" bestFit="1" customWidth="1"/>
    <col min="2336" max="2337" width="6.140625" style="126" customWidth="1"/>
    <col min="2338" max="2338" width="1.42578125" style="126" customWidth="1"/>
    <col min="2339" max="2339" width="6.28515625" style="126" bestFit="1" customWidth="1"/>
    <col min="2340" max="2341" width="5.140625" style="126" customWidth="1"/>
    <col min="2342" max="2342" width="1.42578125" style="126" customWidth="1"/>
    <col min="2343" max="2345" width="5.140625" style="126" customWidth="1"/>
    <col min="2346" max="2346" width="1.42578125" style="126" customWidth="1"/>
    <col min="2347" max="2349" width="5.140625" style="126" customWidth="1"/>
    <col min="2350" max="2350" width="1.42578125" style="126" customWidth="1"/>
    <col min="2351" max="2353" width="5.140625" style="126" customWidth="1"/>
    <col min="2354" max="2354" width="1.42578125" style="126" customWidth="1"/>
    <col min="2355" max="2357" width="5.140625" style="126" customWidth="1"/>
    <col min="2358" max="2358" width="1.42578125" style="126" customWidth="1"/>
    <col min="2359" max="2361" width="5.140625" style="126" customWidth="1"/>
    <col min="2362" max="2560" width="11.42578125" style="126"/>
    <col min="2561" max="2561" width="16" style="126" customWidth="1"/>
    <col min="2562" max="2562" width="7" style="126" bestFit="1" customWidth="1"/>
    <col min="2563" max="2564" width="6.140625" style="126" customWidth="1"/>
    <col min="2565" max="2565" width="1.42578125" style="126" customWidth="1"/>
    <col min="2566" max="2568" width="6" style="126" bestFit="1" customWidth="1"/>
    <col min="2569" max="2569" width="1.42578125" style="126" customWidth="1"/>
    <col min="2570" max="2572" width="6" style="126" bestFit="1" customWidth="1"/>
    <col min="2573" max="2573" width="1.42578125" style="126" customWidth="1"/>
    <col min="2574" max="2576" width="6" style="126" bestFit="1" customWidth="1"/>
    <col min="2577" max="2577" width="1.42578125" style="126" customWidth="1"/>
    <col min="2578" max="2578" width="6" style="126" customWidth="1"/>
    <col min="2579" max="2579" width="6" style="126" bestFit="1" customWidth="1"/>
    <col min="2580" max="2580" width="6" style="126" customWidth="1"/>
    <col min="2581" max="2581" width="1.42578125" style="126" customWidth="1"/>
    <col min="2582" max="2583" width="6" style="126" bestFit="1" customWidth="1"/>
    <col min="2584" max="2584" width="6" style="126" customWidth="1"/>
    <col min="2585" max="2585" width="1.42578125" style="126" customWidth="1"/>
    <col min="2586" max="2588" width="5.140625" style="126" customWidth="1"/>
    <col min="2589" max="2589" width="1.42578125" style="126" customWidth="1"/>
    <col min="2590" max="2590" width="16" style="126" customWidth="1"/>
    <col min="2591" max="2591" width="6.28515625" style="126" bestFit="1" customWidth="1"/>
    <col min="2592" max="2593" width="6.140625" style="126" customWidth="1"/>
    <col min="2594" max="2594" width="1.42578125" style="126" customWidth="1"/>
    <col min="2595" max="2595" width="6.28515625" style="126" bestFit="1" customWidth="1"/>
    <col min="2596" max="2597" width="5.140625" style="126" customWidth="1"/>
    <col min="2598" max="2598" width="1.42578125" style="126" customWidth="1"/>
    <col min="2599" max="2601" width="5.140625" style="126" customWidth="1"/>
    <col min="2602" max="2602" width="1.42578125" style="126" customWidth="1"/>
    <col min="2603" max="2605" width="5.140625" style="126" customWidth="1"/>
    <col min="2606" max="2606" width="1.42578125" style="126" customWidth="1"/>
    <col min="2607" max="2609" width="5.140625" style="126" customWidth="1"/>
    <col min="2610" max="2610" width="1.42578125" style="126" customWidth="1"/>
    <col min="2611" max="2613" width="5.140625" style="126" customWidth="1"/>
    <col min="2614" max="2614" width="1.42578125" style="126" customWidth="1"/>
    <col min="2615" max="2617" width="5.140625" style="126" customWidth="1"/>
    <col min="2618" max="2816" width="11.42578125" style="126"/>
    <col min="2817" max="2817" width="16" style="126" customWidth="1"/>
    <col min="2818" max="2818" width="7" style="126" bestFit="1" customWidth="1"/>
    <col min="2819" max="2820" width="6.140625" style="126" customWidth="1"/>
    <col min="2821" max="2821" width="1.42578125" style="126" customWidth="1"/>
    <col min="2822" max="2824" width="6" style="126" bestFit="1" customWidth="1"/>
    <col min="2825" max="2825" width="1.42578125" style="126" customWidth="1"/>
    <col min="2826" max="2828" width="6" style="126" bestFit="1" customWidth="1"/>
    <col min="2829" max="2829" width="1.42578125" style="126" customWidth="1"/>
    <col min="2830" max="2832" width="6" style="126" bestFit="1" customWidth="1"/>
    <col min="2833" max="2833" width="1.42578125" style="126" customWidth="1"/>
    <col min="2834" max="2834" width="6" style="126" customWidth="1"/>
    <col min="2835" max="2835" width="6" style="126" bestFit="1" customWidth="1"/>
    <col min="2836" max="2836" width="6" style="126" customWidth="1"/>
    <col min="2837" max="2837" width="1.42578125" style="126" customWidth="1"/>
    <col min="2838" max="2839" width="6" style="126" bestFit="1" customWidth="1"/>
    <col min="2840" max="2840" width="6" style="126" customWidth="1"/>
    <col min="2841" max="2841" width="1.42578125" style="126" customWidth="1"/>
    <col min="2842" max="2844" width="5.140625" style="126" customWidth="1"/>
    <col min="2845" max="2845" width="1.42578125" style="126" customWidth="1"/>
    <col min="2846" max="2846" width="16" style="126" customWidth="1"/>
    <col min="2847" max="2847" width="6.28515625" style="126" bestFit="1" customWidth="1"/>
    <col min="2848" max="2849" width="6.140625" style="126" customWidth="1"/>
    <col min="2850" max="2850" width="1.42578125" style="126" customWidth="1"/>
    <col min="2851" max="2851" width="6.28515625" style="126" bestFit="1" customWidth="1"/>
    <col min="2852" max="2853" width="5.140625" style="126" customWidth="1"/>
    <col min="2854" max="2854" width="1.42578125" style="126" customWidth="1"/>
    <col min="2855" max="2857" width="5.140625" style="126" customWidth="1"/>
    <col min="2858" max="2858" width="1.42578125" style="126" customWidth="1"/>
    <col min="2859" max="2861" width="5.140625" style="126" customWidth="1"/>
    <col min="2862" max="2862" width="1.42578125" style="126" customWidth="1"/>
    <col min="2863" max="2865" width="5.140625" style="126" customWidth="1"/>
    <col min="2866" max="2866" width="1.42578125" style="126" customWidth="1"/>
    <col min="2867" max="2869" width="5.140625" style="126" customWidth="1"/>
    <col min="2870" max="2870" width="1.42578125" style="126" customWidth="1"/>
    <col min="2871" max="2873" width="5.140625" style="126" customWidth="1"/>
    <col min="2874" max="3072" width="11.42578125" style="126"/>
    <col min="3073" max="3073" width="16" style="126" customWidth="1"/>
    <col min="3074" max="3074" width="7" style="126" bestFit="1" customWidth="1"/>
    <col min="3075" max="3076" width="6.140625" style="126" customWidth="1"/>
    <col min="3077" max="3077" width="1.42578125" style="126" customWidth="1"/>
    <col min="3078" max="3080" width="6" style="126" bestFit="1" customWidth="1"/>
    <col min="3081" max="3081" width="1.42578125" style="126" customWidth="1"/>
    <col min="3082" max="3084" width="6" style="126" bestFit="1" customWidth="1"/>
    <col min="3085" max="3085" width="1.42578125" style="126" customWidth="1"/>
    <col min="3086" max="3088" width="6" style="126" bestFit="1" customWidth="1"/>
    <col min="3089" max="3089" width="1.42578125" style="126" customWidth="1"/>
    <col min="3090" max="3090" width="6" style="126" customWidth="1"/>
    <col min="3091" max="3091" width="6" style="126" bestFit="1" customWidth="1"/>
    <col min="3092" max="3092" width="6" style="126" customWidth="1"/>
    <col min="3093" max="3093" width="1.42578125" style="126" customWidth="1"/>
    <col min="3094" max="3095" width="6" style="126" bestFit="1" customWidth="1"/>
    <col min="3096" max="3096" width="6" style="126" customWidth="1"/>
    <col min="3097" max="3097" width="1.42578125" style="126" customWidth="1"/>
    <col min="3098" max="3100" width="5.140625" style="126" customWidth="1"/>
    <col min="3101" max="3101" width="1.42578125" style="126" customWidth="1"/>
    <col min="3102" max="3102" width="16" style="126" customWidth="1"/>
    <col min="3103" max="3103" width="6.28515625" style="126" bestFit="1" customWidth="1"/>
    <col min="3104" max="3105" width="6.140625" style="126" customWidth="1"/>
    <col min="3106" max="3106" width="1.42578125" style="126" customWidth="1"/>
    <col min="3107" max="3107" width="6.28515625" style="126" bestFit="1" customWidth="1"/>
    <col min="3108" max="3109" width="5.140625" style="126" customWidth="1"/>
    <col min="3110" max="3110" width="1.42578125" style="126" customWidth="1"/>
    <col min="3111" max="3113" width="5.140625" style="126" customWidth="1"/>
    <col min="3114" max="3114" width="1.42578125" style="126" customWidth="1"/>
    <col min="3115" max="3117" width="5.140625" style="126" customWidth="1"/>
    <col min="3118" max="3118" width="1.42578125" style="126" customWidth="1"/>
    <col min="3119" max="3121" width="5.140625" style="126" customWidth="1"/>
    <col min="3122" max="3122" width="1.42578125" style="126" customWidth="1"/>
    <col min="3123" max="3125" width="5.140625" style="126" customWidth="1"/>
    <col min="3126" max="3126" width="1.42578125" style="126" customWidth="1"/>
    <col min="3127" max="3129" width="5.140625" style="126" customWidth="1"/>
    <col min="3130" max="3328" width="11.42578125" style="126"/>
    <col min="3329" max="3329" width="16" style="126" customWidth="1"/>
    <col min="3330" max="3330" width="7" style="126" bestFit="1" customWidth="1"/>
    <col min="3331" max="3332" width="6.140625" style="126" customWidth="1"/>
    <col min="3333" max="3333" width="1.42578125" style="126" customWidth="1"/>
    <col min="3334" max="3336" width="6" style="126" bestFit="1" customWidth="1"/>
    <col min="3337" max="3337" width="1.42578125" style="126" customWidth="1"/>
    <col min="3338" max="3340" width="6" style="126" bestFit="1" customWidth="1"/>
    <col min="3341" max="3341" width="1.42578125" style="126" customWidth="1"/>
    <col min="3342" max="3344" width="6" style="126" bestFit="1" customWidth="1"/>
    <col min="3345" max="3345" width="1.42578125" style="126" customWidth="1"/>
    <col min="3346" max="3346" width="6" style="126" customWidth="1"/>
    <col min="3347" max="3347" width="6" style="126" bestFit="1" customWidth="1"/>
    <col min="3348" max="3348" width="6" style="126" customWidth="1"/>
    <col min="3349" max="3349" width="1.42578125" style="126" customWidth="1"/>
    <col min="3350" max="3351" width="6" style="126" bestFit="1" customWidth="1"/>
    <col min="3352" max="3352" width="6" style="126" customWidth="1"/>
    <col min="3353" max="3353" width="1.42578125" style="126" customWidth="1"/>
    <col min="3354" max="3356" width="5.140625" style="126" customWidth="1"/>
    <col min="3357" max="3357" width="1.42578125" style="126" customWidth="1"/>
    <col min="3358" max="3358" width="16" style="126" customWidth="1"/>
    <col min="3359" max="3359" width="6.28515625" style="126" bestFit="1" customWidth="1"/>
    <col min="3360" max="3361" width="6.140625" style="126" customWidth="1"/>
    <col min="3362" max="3362" width="1.42578125" style="126" customWidth="1"/>
    <col min="3363" max="3363" width="6.28515625" style="126" bestFit="1" customWidth="1"/>
    <col min="3364" max="3365" width="5.140625" style="126" customWidth="1"/>
    <col min="3366" max="3366" width="1.42578125" style="126" customWidth="1"/>
    <col min="3367" max="3369" width="5.140625" style="126" customWidth="1"/>
    <col min="3370" max="3370" width="1.42578125" style="126" customWidth="1"/>
    <col min="3371" max="3373" width="5.140625" style="126" customWidth="1"/>
    <col min="3374" max="3374" width="1.42578125" style="126" customWidth="1"/>
    <col min="3375" max="3377" width="5.140625" style="126" customWidth="1"/>
    <col min="3378" max="3378" width="1.42578125" style="126" customWidth="1"/>
    <col min="3379" max="3381" width="5.140625" style="126" customWidth="1"/>
    <col min="3382" max="3382" width="1.42578125" style="126" customWidth="1"/>
    <col min="3383" max="3385" width="5.140625" style="126" customWidth="1"/>
    <col min="3386" max="3584" width="11.42578125" style="126"/>
    <col min="3585" max="3585" width="16" style="126" customWidth="1"/>
    <col min="3586" max="3586" width="7" style="126" bestFit="1" customWidth="1"/>
    <col min="3587" max="3588" width="6.140625" style="126" customWidth="1"/>
    <col min="3589" max="3589" width="1.42578125" style="126" customWidth="1"/>
    <col min="3590" max="3592" width="6" style="126" bestFit="1" customWidth="1"/>
    <col min="3593" max="3593" width="1.42578125" style="126" customWidth="1"/>
    <col min="3594" max="3596" width="6" style="126" bestFit="1" customWidth="1"/>
    <col min="3597" max="3597" width="1.42578125" style="126" customWidth="1"/>
    <col min="3598" max="3600" width="6" style="126" bestFit="1" customWidth="1"/>
    <col min="3601" max="3601" width="1.42578125" style="126" customWidth="1"/>
    <col min="3602" max="3602" width="6" style="126" customWidth="1"/>
    <col min="3603" max="3603" width="6" style="126" bestFit="1" customWidth="1"/>
    <col min="3604" max="3604" width="6" style="126" customWidth="1"/>
    <col min="3605" max="3605" width="1.42578125" style="126" customWidth="1"/>
    <col min="3606" max="3607" width="6" style="126" bestFit="1" customWidth="1"/>
    <col min="3608" max="3608" width="6" style="126" customWidth="1"/>
    <col min="3609" max="3609" width="1.42578125" style="126" customWidth="1"/>
    <col min="3610" max="3612" width="5.140625" style="126" customWidth="1"/>
    <col min="3613" max="3613" width="1.42578125" style="126" customWidth="1"/>
    <col min="3614" max="3614" width="16" style="126" customWidth="1"/>
    <col min="3615" max="3615" width="6.28515625" style="126" bestFit="1" customWidth="1"/>
    <col min="3616" max="3617" width="6.140625" style="126" customWidth="1"/>
    <col min="3618" max="3618" width="1.42578125" style="126" customWidth="1"/>
    <col min="3619" max="3619" width="6.28515625" style="126" bestFit="1" customWidth="1"/>
    <col min="3620" max="3621" width="5.140625" style="126" customWidth="1"/>
    <col min="3622" max="3622" width="1.42578125" style="126" customWidth="1"/>
    <col min="3623" max="3625" width="5.140625" style="126" customWidth="1"/>
    <col min="3626" max="3626" width="1.42578125" style="126" customWidth="1"/>
    <col min="3627" max="3629" width="5.140625" style="126" customWidth="1"/>
    <col min="3630" max="3630" width="1.42578125" style="126" customWidth="1"/>
    <col min="3631" max="3633" width="5.140625" style="126" customWidth="1"/>
    <col min="3634" max="3634" width="1.42578125" style="126" customWidth="1"/>
    <col min="3635" max="3637" width="5.140625" style="126" customWidth="1"/>
    <col min="3638" max="3638" width="1.42578125" style="126" customWidth="1"/>
    <col min="3639" max="3641" width="5.140625" style="126" customWidth="1"/>
    <col min="3642" max="3840" width="11.42578125" style="126"/>
    <col min="3841" max="3841" width="16" style="126" customWidth="1"/>
    <col min="3842" max="3842" width="7" style="126" bestFit="1" customWidth="1"/>
    <col min="3843" max="3844" width="6.140625" style="126" customWidth="1"/>
    <col min="3845" max="3845" width="1.42578125" style="126" customWidth="1"/>
    <col min="3846" max="3848" width="6" style="126" bestFit="1" customWidth="1"/>
    <col min="3849" max="3849" width="1.42578125" style="126" customWidth="1"/>
    <col min="3850" max="3852" width="6" style="126" bestFit="1" customWidth="1"/>
    <col min="3853" max="3853" width="1.42578125" style="126" customWidth="1"/>
    <col min="3854" max="3856" width="6" style="126" bestFit="1" customWidth="1"/>
    <col min="3857" max="3857" width="1.42578125" style="126" customWidth="1"/>
    <col min="3858" max="3858" width="6" style="126" customWidth="1"/>
    <col min="3859" max="3859" width="6" style="126" bestFit="1" customWidth="1"/>
    <col min="3860" max="3860" width="6" style="126" customWidth="1"/>
    <col min="3861" max="3861" width="1.42578125" style="126" customWidth="1"/>
    <col min="3862" max="3863" width="6" style="126" bestFit="1" customWidth="1"/>
    <col min="3864" max="3864" width="6" style="126" customWidth="1"/>
    <col min="3865" max="3865" width="1.42578125" style="126" customWidth="1"/>
    <col min="3866" max="3868" width="5.140625" style="126" customWidth="1"/>
    <col min="3869" max="3869" width="1.42578125" style="126" customWidth="1"/>
    <col min="3870" max="3870" width="16" style="126" customWidth="1"/>
    <col min="3871" max="3871" width="6.28515625" style="126" bestFit="1" customWidth="1"/>
    <col min="3872" max="3873" width="6.140625" style="126" customWidth="1"/>
    <col min="3874" max="3874" width="1.42578125" style="126" customWidth="1"/>
    <col min="3875" max="3875" width="6.28515625" style="126" bestFit="1" customWidth="1"/>
    <col min="3876" max="3877" width="5.140625" style="126" customWidth="1"/>
    <col min="3878" max="3878" width="1.42578125" style="126" customWidth="1"/>
    <col min="3879" max="3881" width="5.140625" style="126" customWidth="1"/>
    <col min="3882" max="3882" width="1.42578125" style="126" customWidth="1"/>
    <col min="3883" max="3885" width="5.140625" style="126" customWidth="1"/>
    <col min="3886" max="3886" width="1.42578125" style="126" customWidth="1"/>
    <col min="3887" max="3889" width="5.140625" style="126" customWidth="1"/>
    <col min="3890" max="3890" width="1.42578125" style="126" customWidth="1"/>
    <col min="3891" max="3893" width="5.140625" style="126" customWidth="1"/>
    <col min="3894" max="3894" width="1.42578125" style="126" customWidth="1"/>
    <col min="3895" max="3897" width="5.140625" style="126" customWidth="1"/>
    <col min="3898" max="4096" width="11.42578125" style="126"/>
    <col min="4097" max="4097" width="16" style="126" customWidth="1"/>
    <col min="4098" max="4098" width="7" style="126" bestFit="1" customWidth="1"/>
    <col min="4099" max="4100" width="6.140625" style="126" customWidth="1"/>
    <col min="4101" max="4101" width="1.42578125" style="126" customWidth="1"/>
    <col min="4102" max="4104" width="6" style="126" bestFit="1" customWidth="1"/>
    <col min="4105" max="4105" width="1.42578125" style="126" customWidth="1"/>
    <col min="4106" max="4108" width="6" style="126" bestFit="1" customWidth="1"/>
    <col min="4109" max="4109" width="1.42578125" style="126" customWidth="1"/>
    <col min="4110" max="4112" width="6" style="126" bestFit="1" customWidth="1"/>
    <col min="4113" max="4113" width="1.42578125" style="126" customWidth="1"/>
    <col min="4114" max="4114" width="6" style="126" customWidth="1"/>
    <col min="4115" max="4115" width="6" style="126" bestFit="1" customWidth="1"/>
    <col min="4116" max="4116" width="6" style="126" customWidth="1"/>
    <col min="4117" max="4117" width="1.42578125" style="126" customWidth="1"/>
    <col min="4118" max="4119" width="6" style="126" bestFit="1" customWidth="1"/>
    <col min="4120" max="4120" width="6" style="126" customWidth="1"/>
    <col min="4121" max="4121" width="1.42578125" style="126" customWidth="1"/>
    <col min="4122" max="4124" width="5.140625" style="126" customWidth="1"/>
    <col min="4125" max="4125" width="1.42578125" style="126" customWidth="1"/>
    <col min="4126" max="4126" width="16" style="126" customWidth="1"/>
    <col min="4127" max="4127" width="6.28515625" style="126" bestFit="1" customWidth="1"/>
    <col min="4128" max="4129" width="6.140625" style="126" customWidth="1"/>
    <col min="4130" max="4130" width="1.42578125" style="126" customWidth="1"/>
    <col min="4131" max="4131" width="6.28515625" style="126" bestFit="1" customWidth="1"/>
    <col min="4132" max="4133" width="5.140625" style="126" customWidth="1"/>
    <col min="4134" max="4134" width="1.42578125" style="126" customWidth="1"/>
    <col min="4135" max="4137" width="5.140625" style="126" customWidth="1"/>
    <col min="4138" max="4138" width="1.42578125" style="126" customWidth="1"/>
    <col min="4139" max="4141" width="5.140625" style="126" customWidth="1"/>
    <col min="4142" max="4142" width="1.42578125" style="126" customWidth="1"/>
    <col min="4143" max="4145" width="5.140625" style="126" customWidth="1"/>
    <col min="4146" max="4146" width="1.42578125" style="126" customWidth="1"/>
    <col min="4147" max="4149" width="5.140625" style="126" customWidth="1"/>
    <col min="4150" max="4150" width="1.42578125" style="126" customWidth="1"/>
    <col min="4151" max="4153" width="5.140625" style="126" customWidth="1"/>
    <col min="4154" max="4352" width="11.42578125" style="126"/>
    <col min="4353" max="4353" width="16" style="126" customWidth="1"/>
    <col min="4354" max="4354" width="7" style="126" bestFit="1" customWidth="1"/>
    <col min="4355" max="4356" width="6.140625" style="126" customWidth="1"/>
    <col min="4357" max="4357" width="1.42578125" style="126" customWidth="1"/>
    <col min="4358" max="4360" width="6" style="126" bestFit="1" customWidth="1"/>
    <col min="4361" max="4361" width="1.42578125" style="126" customWidth="1"/>
    <col min="4362" max="4364" width="6" style="126" bestFit="1" customWidth="1"/>
    <col min="4365" max="4365" width="1.42578125" style="126" customWidth="1"/>
    <col min="4366" max="4368" width="6" style="126" bestFit="1" customWidth="1"/>
    <col min="4369" max="4369" width="1.42578125" style="126" customWidth="1"/>
    <col min="4370" max="4370" width="6" style="126" customWidth="1"/>
    <col min="4371" max="4371" width="6" style="126" bestFit="1" customWidth="1"/>
    <col min="4372" max="4372" width="6" style="126" customWidth="1"/>
    <col min="4373" max="4373" width="1.42578125" style="126" customWidth="1"/>
    <col min="4374" max="4375" width="6" style="126" bestFit="1" customWidth="1"/>
    <col min="4376" max="4376" width="6" style="126" customWidth="1"/>
    <col min="4377" max="4377" width="1.42578125" style="126" customWidth="1"/>
    <col min="4378" max="4380" width="5.140625" style="126" customWidth="1"/>
    <col min="4381" max="4381" width="1.42578125" style="126" customWidth="1"/>
    <col min="4382" max="4382" width="16" style="126" customWidth="1"/>
    <col min="4383" max="4383" width="6.28515625" style="126" bestFit="1" customWidth="1"/>
    <col min="4384" max="4385" width="6.140625" style="126" customWidth="1"/>
    <col min="4386" max="4386" width="1.42578125" style="126" customWidth="1"/>
    <col min="4387" max="4387" width="6.28515625" style="126" bestFit="1" customWidth="1"/>
    <col min="4388" max="4389" width="5.140625" style="126" customWidth="1"/>
    <col min="4390" max="4390" width="1.42578125" style="126" customWidth="1"/>
    <col min="4391" max="4393" width="5.140625" style="126" customWidth="1"/>
    <col min="4394" max="4394" width="1.42578125" style="126" customWidth="1"/>
    <col min="4395" max="4397" width="5.140625" style="126" customWidth="1"/>
    <col min="4398" max="4398" width="1.42578125" style="126" customWidth="1"/>
    <col min="4399" max="4401" width="5.140625" style="126" customWidth="1"/>
    <col min="4402" max="4402" width="1.42578125" style="126" customWidth="1"/>
    <col min="4403" max="4405" width="5.140625" style="126" customWidth="1"/>
    <col min="4406" max="4406" width="1.42578125" style="126" customWidth="1"/>
    <col min="4407" max="4409" width="5.140625" style="126" customWidth="1"/>
    <col min="4410" max="4608" width="11.42578125" style="126"/>
    <col min="4609" max="4609" width="16" style="126" customWidth="1"/>
    <col min="4610" max="4610" width="7" style="126" bestFit="1" customWidth="1"/>
    <col min="4611" max="4612" width="6.140625" style="126" customWidth="1"/>
    <col min="4613" max="4613" width="1.42578125" style="126" customWidth="1"/>
    <col min="4614" max="4616" width="6" style="126" bestFit="1" customWidth="1"/>
    <col min="4617" max="4617" width="1.42578125" style="126" customWidth="1"/>
    <col min="4618" max="4620" width="6" style="126" bestFit="1" customWidth="1"/>
    <col min="4621" max="4621" width="1.42578125" style="126" customWidth="1"/>
    <col min="4622" max="4624" width="6" style="126" bestFit="1" customWidth="1"/>
    <col min="4625" max="4625" width="1.42578125" style="126" customWidth="1"/>
    <col min="4626" max="4626" width="6" style="126" customWidth="1"/>
    <col min="4627" max="4627" width="6" style="126" bestFit="1" customWidth="1"/>
    <col min="4628" max="4628" width="6" style="126" customWidth="1"/>
    <col min="4629" max="4629" width="1.42578125" style="126" customWidth="1"/>
    <col min="4630" max="4631" width="6" style="126" bestFit="1" customWidth="1"/>
    <col min="4632" max="4632" width="6" style="126" customWidth="1"/>
    <col min="4633" max="4633" width="1.42578125" style="126" customWidth="1"/>
    <col min="4634" max="4636" width="5.140625" style="126" customWidth="1"/>
    <col min="4637" max="4637" width="1.42578125" style="126" customWidth="1"/>
    <col min="4638" max="4638" width="16" style="126" customWidth="1"/>
    <col min="4639" max="4639" width="6.28515625" style="126" bestFit="1" customWidth="1"/>
    <col min="4640" max="4641" width="6.140625" style="126" customWidth="1"/>
    <col min="4642" max="4642" width="1.42578125" style="126" customWidth="1"/>
    <col min="4643" max="4643" width="6.28515625" style="126" bestFit="1" customWidth="1"/>
    <col min="4644" max="4645" width="5.140625" style="126" customWidth="1"/>
    <col min="4646" max="4646" width="1.42578125" style="126" customWidth="1"/>
    <col min="4647" max="4649" width="5.140625" style="126" customWidth="1"/>
    <col min="4650" max="4650" width="1.42578125" style="126" customWidth="1"/>
    <col min="4651" max="4653" width="5.140625" style="126" customWidth="1"/>
    <col min="4654" max="4654" width="1.42578125" style="126" customWidth="1"/>
    <col min="4655" max="4657" width="5.140625" style="126" customWidth="1"/>
    <col min="4658" max="4658" width="1.42578125" style="126" customWidth="1"/>
    <col min="4659" max="4661" width="5.140625" style="126" customWidth="1"/>
    <col min="4662" max="4662" width="1.42578125" style="126" customWidth="1"/>
    <col min="4663" max="4665" width="5.140625" style="126" customWidth="1"/>
    <col min="4666" max="4864" width="11.42578125" style="126"/>
    <col min="4865" max="4865" width="16" style="126" customWidth="1"/>
    <col min="4866" max="4866" width="7" style="126" bestFit="1" customWidth="1"/>
    <col min="4867" max="4868" width="6.140625" style="126" customWidth="1"/>
    <col min="4869" max="4869" width="1.42578125" style="126" customWidth="1"/>
    <col min="4870" max="4872" width="6" style="126" bestFit="1" customWidth="1"/>
    <col min="4873" max="4873" width="1.42578125" style="126" customWidth="1"/>
    <col min="4874" max="4876" width="6" style="126" bestFit="1" customWidth="1"/>
    <col min="4877" max="4877" width="1.42578125" style="126" customWidth="1"/>
    <col min="4878" max="4880" width="6" style="126" bestFit="1" customWidth="1"/>
    <col min="4881" max="4881" width="1.42578125" style="126" customWidth="1"/>
    <col min="4882" max="4882" width="6" style="126" customWidth="1"/>
    <col min="4883" max="4883" width="6" style="126" bestFit="1" customWidth="1"/>
    <col min="4884" max="4884" width="6" style="126" customWidth="1"/>
    <col min="4885" max="4885" width="1.42578125" style="126" customWidth="1"/>
    <col min="4886" max="4887" width="6" style="126" bestFit="1" customWidth="1"/>
    <col min="4888" max="4888" width="6" style="126" customWidth="1"/>
    <col min="4889" max="4889" width="1.42578125" style="126" customWidth="1"/>
    <col min="4890" max="4892" width="5.140625" style="126" customWidth="1"/>
    <col min="4893" max="4893" width="1.42578125" style="126" customWidth="1"/>
    <col min="4894" max="4894" width="16" style="126" customWidth="1"/>
    <col min="4895" max="4895" width="6.28515625" style="126" bestFit="1" customWidth="1"/>
    <col min="4896" max="4897" width="6.140625" style="126" customWidth="1"/>
    <col min="4898" max="4898" width="1.42578125" style="126" customWidth="1"/>
    <col min="4899" max="4899" width="6.28515625" style="126" bestFit="1" customWidth="1"/>
    <col min="4900" max="4901" width="5.140625" style="126" customWidth="1"/>
    <col min="4902" max="4902" width="1.42578125" style="126" customWidth="1"/>
    <col min="4903" max="4905" width="5.140625" style="126" customWidth="1"/>
    <col min="4906" max="4906" width="1.42578125" style="126" customWidth="1"/>
    <col min="4907" max="4909" width="5.140625" style="126" customWidth="1"/>
    <col min="4910" max="4910" width="1.42578125" style="126" customWidth="1"/>
    <col min="4911" max="4913" width="5.140625" style="126" customWidth="1"/>
    <col min="4914" max="4914" width="1.42578125" style="126" customWidth="1"/>
    <col min="4915" max="4917" width="5.140625" style="126" customWidth="1"/>
    <col min="4918" max="4918" width="1.42578125" style="126" customWidth="1"/>
    <col min="4919" max="4921" width="5.140625" style="126" customWidth="1"/>
    <col min="4922" max="5120" width="11.42578125" style="126"/>
    <col min="5121" max="5121" width="16" style="126" customWidth="1"/>
    <col min="5122" max="5122" width="7" style="126" bestFit="1" customWidth="1"/>
    <col min="5123" max="5124" width="6.140625" style="126" customWidth="1"/>
    <col min="5125" max="5125" width="1.42578125" style="126" customWidth="1"/>
    <col min="5126" max="5128" width="6" style="126" bestFit="1" customWidth="1"/>
    <col min="5129" max="5129" width="1.42578125" style="126" customWidth="1"/>
    <col min="5130" max="5132" width="6" style="126" bestFit="1" customWidth="1"/>
    <col min="5133" max="5133" width="1.42578125" style="126" customWidth="1"/>
    <col min="5134" max="5136" width="6" style="126" bestFit="1" customWidth="1"/>
    <col min="5137" max="5137" width="1.42578125" style="126" customWidth="1"/>
    <col min="5138" max="5138" width="6" style="126" customWidth="1"/>
    <col min="5139" max="5139" width="6" style="126" bestFit="1" customWidth="1"/>
    <col min="5140" max="5140" width="6" style="126" customWidth="1"/>
    <col min="5141" max="5141" width="1.42578125" style="126" customWidth="1"/>
    <col min="5142" max="5143" width="6" style="126" bestFit="1" customWidth="1"/>
    <col min="5144" max="5144" width="6" style="126" customWidth="1"/>
    <col min="5145" max="5145" width="1.42578125" style="126" customWidth="1"/>
    <col min="5146" max="5148" width="5.140625" style="126" customWidth="1"/>
    <col min="5149" max="5149" width="1.42578125" style="126" customWidth="1"/>
    <col min="5150" max="5150" width="16" style="126" customWidth="1"/>
    <col min="5151" max="5151" width="6.28515625" style="126" bestFit="1" customWidth="1"/>
    <col min="5152" max="5153" width="6.140625" style="126" customWidth="1"/>
    <col min="5154" max="5154" width="1.42578125" style="126" customWidth="1"/>
    <col min="5155" max="5155" width="6.28515625" style="126" bestFit="1" customWidth="1"/>
    <col min="5156" max="5157" width="5.140625" style="126" customWidth="1"/>
    <col min="5158" max="5158" width="1.42578125" style="126" customWidth="1"/>
    <col min="5159" max="5161" width="5.140625" style="126" customWidth="1"/>
    <col min="5162" max="5162" width="1.42578125" style="126" customWidth="1"/>
    <col min="5163" max="5165" width="5.140625" style="126" customWidth="1"/>
    <col min="5166" max="5166" width="1.42578125" style="126" customWidth="1"/>
    <col min="5167" max="5169" width="5.140625" style="126" customWidth="1"/>
    <col min="5170" max="5170" width="1.42578125" style="126" customWidth="1"/>
    <col min="5171" max="5173" width="5.140625" style="126" customWidth="1"/>
    <col min="5174" max="5174" width="1.42578125" style="126" customWidth="1"/>
    <col min="5175" max="5177" width="5.140625" style="126" customWidth="1"/>
    <col min="5178" max="5376" width="11.42578125" style="126"/>
    <col min="5377" max="5377" width="16" style="126" customWidth="1"/>
    <col min="5378" max="5378" width="7" style="126" bestFit="1" customWidth="1"/>
    <col min="5379" max="5380" width="6.140625" style="126" customWidth="1"/>
    <col min="5381" max="5381" width="1.42578125" style="126" customWidth="1"/>
    <col min="5382" max="5384" width="6" style="126" bestFit="1" customWidth="1"/>
    <col min="5385" max="5385" width="1.42578125" style="126" customWidth="1"/>
    <col min="5386" max="5388" width="6" style="126" bestFit="1" customWidth="1"/>
    <col min="5389" max="5389" width="1.42578125" style="126" customWidth="1"/>
    <col min="5390" max="5392" width="6" style="126" bestFit="1" customWidth="1"/>
    <col min="5393" max="5393" width="1.42578125" style="126" customWidth="1"/>
    <col min="5394" max="5394" width="6" style="126" customWidth="1"/>
    <col min="5395" max="5395" width="6" style="126" bestFit="1" customWidth="1"/>
    <col min="5396" max="5396" width="6" style="126" customWidth="1"/>
    <col min="5397" max="5397" width="1.42578125" style="126" customWidth="1"/>
    <col min="5398" max="5399" width="6" style="126" bestFit="1" customWidth="1"/>
    <col min="5400" max="5400" width="6" style="126" customWidth="1"/>
    <col min="5401" max="5401" width="1.42578125" style="126" customWidth="1"/>
    <col min="5402" max="5404" width="5.140625" style="126" customWidth="1"/>
    <col min="5405" max="5405" width="1.42578125" style="126" customWidth="1"/>
    <col min="5406" max="5406" width="16" style="126" customWidth="1"/>
    <col min="5407" max="5407" width="6.28515625" style="126" bestFit="1" customWidth="1"/>
    <col min="5408" max="5409" width="6.140625" style="126" customWidth="1"/>
    <col min="5410" max="5410" width="1.42578125" style="126" customWidth="1"/>
    <col min="5411" max="5411" width="6.28515625" style="126" bestFit="1" customWidth="1"/>
    <col min="5412" max="5413" width="5.140625" style="126" customWidth="1"/>
    <col min="5414" max="5414" width="1.42578125" style="126" customWidth="1"/>
    <col min="5415" max="5417" width="5.140625" style="126" customWidth="1"/>
    <col min="5418" max="5418" width="1.42578125" style="126" customWidth="1"/>
    <col min="5419" max="5421" width="5.140625" style="126" customWidth="1"/>
    <col min="5422" max="5422" width="1.42578125" style="126" customWidth="1"/>
    <col min="5423" max="5425" width="5.140625" style="126" customWidth="1"/>
    <col min="5426" max="5426" width="1.42578125" style="126" customWidth="1"/>
    <col min="5427" max="5429" width="5.140625" style="126" customWidth="1"/>
    <col min="5430" max="5430" width="1.42578125" style="126" customWidth="1"/>
    <col min="5431" max="5433" width="5.140625" style="126" customWidth="1"/>
    <col min="5434" max="5632" width="11.42578125" style="126"/>
    <col min="5633" max="5633" width="16" style="126" customWidth="1"/>
    <col min="5634" max="5634" width="7" style="126" bestFit="1" customWidth="1"/>
    <col min="5635" max="5636" width="6.140625" style="126" customWidth="1"/>
    <col min="5637" max="5637" width="1.42578125" style="126" customWidth="1"/>
    <col min="5638" max="5640" width="6" style="126" bestFit="1" customWidth="1"/>
    <col min="5641" max="5641" width="1.42578125" style="126" customWidth="1"/>
    <col min="5642" max="5644" width="6" style="126" bestFit="1" customWidth="1"/>
    <col min="5645" max="5645" width="1.42578125" style="126" customWidth="1"/>
    <col min="5646" max="5648" width="6" style="126" bestFit="1" customWidth="1"/>
    <col min="5649" max="5649" width="1.42578125" style="126" customWidth="1"/>
    <col min="5650" max="5650" width="6" style="126" customWidth="1"/>
    <col min="5651" max="5651" width="6" style="126" bestFit="1" customWidth="1"/>
    <col min="5652" max="5652" width="6" style="126" customWidth="1"/>
    <col min="5653" max="5653" width="1.42578125" style="126" customWidth="1"/>
    <col min="5654" max="5655" width="6" style="126" bestFit="1" customWidth="1"/>
    <col min="5656" max="5656" width="6" style="126" customWidth="1"/>
    <col min="5657" max="5657" width="1.42578125" style="126" customWidth="1"/>
    <col min="5658" max="5660" width="5.140625" style="126" customWidth="1"/>
    <col min="5661" max="5661" width="1.42578125" style="126" customWidth="1"/>
    <col min="5662" max="5662" width="16" style="126" customWidth="1"/>
    <col min="5663" max="5663" width="6.28515625" style="126" bestFit="1" customWidth="1"/>
    <col min="5664" max="5665" width="6.140625" style="126" customWidth="1"/>
    <col min="5666" max="5666" width="1.42578125" style="126" customWidth="1"/>
    <col min="5667" max="5667" width="6.28515625" style="126" bestFit="1" customWidth="1"/>
    <col min="5668" max="5669" width="5.140625" style="126" customWidth="1"/>
    <col min="5670" max="5670" width="1.42578125" style="126" customWidth="1"/>
    <col min="5671" max="5673" width="5.140625" style="126" customWidth="1"/>
    <col min="5674" max="5674" width="1.42578125" style="126" customWidth="1"/>
    <col min="5675" max="5677" width="5.140625" style="126" customWidth="1"/>
    <col min="5678" max="5678" width="1.42578125" style="126" customWidth="1"/>
    <col min="5679" max="5681" width="5.140625" style="126" customWidth="1"/>
    <col min="5682" max="5682" width="1.42578125" style="126" customWidth="1"/>
    <col min="5683" max="5685" width="5.140625" style="126" customWidth="1"/>
    <col min="5686" max="5686" width="1.42578125" style="126" customWidth="1"/>
    <col min="5687" max="5689" width="5.140625" style="126" customWidth="1"/>
    <col min="5690" max="5888" width="11.42578125" style="126"/>
    <col min="5889" max="5889" width="16" style="126" customWidth="1"/>
    <col min="5890" max="5890" width="7" style="126" bestFit="1" customWidth="1"/>
    <col min="5891" max="5892" width="6.140625" style="126" customWidth="1"/>
    <col min="5893" max="5893" width="1.42578125" style="126" customWidth="1"/>
    <col min="5894" max="5896" width="6" style="126" bestFit="1" customWidth="1"/>
    <col min="5897" max="5897" width="1.42578125" style="126" customWidth="1"/>
    <col min="5898" max="5900" width="6" style="126" bestFit="1" customWidth="1"/>
    <col min="5901" max="5901" width="1.42578125" style="126" customWidth="1"/>
    <col min="5902" max="5904" width="6" style="126" bestFit="1" customWidth="1"/>
    <col min="5905" max="5905" width="1.42578125" style="126" customWidth="1"/>
    <col min="5906" max="5906" width="6" style="126" customWidth="1"/>
    <col min="5907" max="5907" width="6" style="126" bestFit="1" customWidth="1"/>
    <col min="5908" max="5908" width="6" style="126" customWidth="1"/>
    <col min="5909" max="5909" width="1.42578125" style="126" customWidth="1"/>
    <col min="5910" max="5911" width="6" style="126" bestFit="1" customWidth="1"/>
    <col min="5912" max="5912" width="6" style="126" customWidth="1"/>
    <col min="5913" max="5913" width="1.42578125" style="126" customWidth="1"/>
    <col min="5914" max="5916" width="5.140625" style="126" customWidth="1"/>
    <col min="5917" max="5917" width="1.42578125" style="126" customWidth="1"/>
    <col min="5918" max="5918" width="16" style="126" customWidth="1"/>
    <col min="5919" max="5919" width="6.28515625" style="126" bestFit="1" customWidth="1"/>
    <col min="5920" max="5921" width="6.140625" style="126" customWidth="1"/>
    <col min="5922" max="5922" width="1.42578125" style="126" customWidth="1"/>
    <col min="5923" max="5923" width="6.28515625" style="126" bestFit="1" customWidth="1"/>
    <col min="5924" max="5925" width="5.140625" style="126" customWidth="1"/>
    <col min="5926" max="5926" width="1.42578125" style="126" customWidth="1"/>
    <col min="5927" max="5929" width="5.140625" style="126" customWidth="1"/>
    <col min="5930" max="5930" width="1.42578125" style="126" customWidth="1"/>
    <col min="5931" max="5933" width="5.140625" style="126" customWidth="1"/>
    <col min="5934" max="5934" width="1.42578125" style="126" customWidth="1"/>
    <col min="5935" max="5937" width="5.140625" style="126" customWidth="1"/>
    <col min="5938" max="5938" width="1.42578125" style="126" customWidth="1"/>
    <col min="5939" max="5941" width="5.140625" style="126" customWidth="1"/>
    <col min="5942" max="5942" width="1.42578125" style="126" customWidth="1"/>
    <col min="5943" max="5945" width="5.140625" style="126" customWidth="1"/>
    <col min="5946" max="6144" width="11.42578125" style="126"/>
    <col min="6145" max="6145" width="16" style="126" customWidth="1"/>
    <col min="6146" max="6146" width="7" style="126" bestFit="1" customWidth="1"/>
    <col min="6147" max="6148" width="6.140625" style="126" customWidth="1"/>
    <col min="6149" max="6149" width="1.42578125" style="126" customWidth="1"/>
    <col min="6150" max="6152" width="6" style="126" bestFit="1" customWidth="1"/>
    <col min="6153" max="6153" width="1.42578125" style="126" customWidth="1"/>
    <col min="6154" max="6156" width="6" style="126" bestFit="1" customWidth="1"/>
    <col min="6157" max="6157" width="1.42578125" style="126" customWidth="1"/>
    <col min="6158" max="6160" width="6" style="126" bestFit="1" customWidth="1"/>
    <col min="6161" max="6161" width="1.42578125" style="126" customWidth="1"/>
    <col min="6162" max="6162" width="6" style="126" customWidth="1"/>
    <col min="6163" max="6163" width="6" style="126" bestFit="1" customWidth="1"/>
    <col min="6164" max="6164" width="6" style="126" customWidth="1"/>
    <col min="6165" max="6165" width="1.42578125" style="126" customWidth="1"/>
    <col min="6166" max="6167" width="6" style="126" bestFit="1" customWidth="1"/>
    <col min="6168" max="6168" width="6" style="126" customWidth="1"/>
    <col min="6169" max="6169" width="1.42578125" style="126" customWidth="1"/>
    <col min="6170" max="6172" width="5.140625" style="126" customWidth="1"/>
    <col min="6173" max="6173" width="1.42578125" style="126" customWidth="1"/>
    <col min="6174" max="6174" width="16" style="126" customWidth="1"/>
    <col min="6175" max="6175" width="6.28515625" style="126" bestFit="1" customWidth="1"/>
    <col min="6176" max="6177" width="6.140625" style="126" customWidth="1"/>
    <col min="6178" max="6178" width="1.42578125" style="126" customWidth="1"/>
    <col min="6179" max="6179" width="6.28515625" style="126" bestFit="1" customWidth="1"/>
    <col min="6180" max="6181" width="5.140625" style="126" customWidth="1"/>
    <col min="6182" max="6182" width="1.42578125" style="126" customWidth="1"/>
    <col min="6183" max="6185" width="5.140625" style="126" customWidth="1"/>
    <col min="6186" max="6186" width="1.42578125" style="126" customWidth="1"/>
    <col min="6187" max="6189" width="5.140625" style="126" customWidth="1"/>
    <col min="6190" max="6190" width="1.42578125" style="126" customWidth="1"/>
    <col min="6191" max="6193" width="5.140625" style="126" customWidth="1"/>
    <col min="6194" max="6194" width="1.42578125" style="126" customWidth="1"/>
    <col min="6195" max="6197" width="5.140625" style="126" customWidth="1"/>
    <col min="6198" max="6198" width="1.42578125" style="126" customWidth="1"/>
    <col min="6199" max="6201" width="5.140625" style="126" customWidth="1"/>
    <col min="6202" max="6400" width="11.42578125" style="126"/>
    <col min="6401" max="6401" width="16" style="126" customWidth="1"/>
    <col min="6402" max="6402" width="7" style="126" bestFit="1" customWidth="1"/>
    <col min="6403" max="6404" width="6.140625" style="126" customWidth="1"/>
    <col min="6405" max="6405" width="1.42578125" style="126" customWidth="1"/>
    <col min="6406" max="6408" width="6" style="126" bestFit="1" customWidth="1"/>
    <col min="6409" max="6409" width="1.42578125" style="126" customWidth="1"/>
    <col min="6410" max="6412" width="6" style="126" bestFit="1" customWidth="1"/>
    <col min="6413" max="6413" width="1.42578125" style="126" customWidth="1"/>
    <col min="6414" max="6416" width="6" style="126" bestFit="1" customWidth="1"/>
    <col min="6417" max="6417" width="1.42578125" style="126" customWidth="1"/>
    <col min="6418" max="6418" width="6" style="126" customWidth="1"/>
    <col min="6419" max="6419" width="6" style="126" bestFit="1" customWidth="1"/>
    <col min="6420" max="6420" width="6" style="126" customWidth="1"/>
    <col min="6421" max="6421" width="1.42578125" style="126" customWidth="1"/>
    <col min="6422" max="6423" width="6" style="126" bestFit="1" customWidth="1"/>
    <col min="6424" max="6424" width="6" style="126" customWidth="1"/>
    <col min="6425" max="6425" width="1.42578125" style="126" customWidth="1"/>
    <col min="6426" max="6428" width="5.140625" style="126" customWidth="1"/>
    <col min="6429" max="6429" width="1.42578125" style="126" customWidth="1"/>
    <col min="6430" max="6430" width="16" style="126" customWidth="1"/>
    <col min="6431" max="6431" width="6.28515625" style="126" bestFit="1" customWidth="1"/>
    <col min="6432" max="6433" width="6.140625" style="126" customWidth="1"/>
    <col min="6434" max="6434" width="1.42578125" style="126" customWidth="1"/>
    <col min="6435" max="6435" width="6.28515625" style="126" bestFit="1" customWidth="1"/>
    <col min="6436" max="6437" width="5.140625" style="126" customWidth="1"/>
    <col min="6438" max="6438" width="1.42578125" style="126" customWidth="1"/>
    <col min="6439" max="6441" width="5.140625" style="126" customWidth="1"/>
    <col min="6442" max="6442" width="1.42578125" style="126" customWidth="1"/>
    <col min="6443" max="6445" width="5.140625" style="126" customWidth="1"/>
    <col min="6446" max="6446" width="1.42578125" style="126" customWidth="1"/>
    <col min="6447" max="6449" width="5.140625" style="126" customWidth="1"/>
    <col min="6450" max="6450" width="1.42578125" style="126" customWidth="1"/>
    <col min="6451" max="6453" width="5.140625" style="126" customWidth="1"/>
    <col min="6454" max="6454" width="1.42578125" style="126" customWidth="1"/>
    <col min="6455" max="6457" width="5.140625" style="126" customWidth="1"/>
    <col min="6458" max="6656" width="11.42578125" style="126"/>
    <col min="6657" max="6657" width="16" style="126" customWidth="1"/>
    <col min="6658" max="6658" width="7" style="126" bestFit="1" customWidth="1"/>
    <col min="6659" max="6660" width="6.140625" style="126" customWidth="1"/>
    <col min="6661" max="6661" width="1.42578125" style="126" customWidth="1"/>
    <col min="6662" max="6664" width="6" style="126" bestFit="1" customWidth="1"/>
    <col min="6665" max="6665" width="1.42578125" style="126" customWidth="1"/>
    <col min="6666" max="6668" width="6" style="126" bestFit="1" customWidth="1"/>
    <col min="6669" max="6669" width="1.42578125" style="126" customWidth="1"/>
    <col min="6670" max="6672" width="6" style="126" bestFit="1" customWidth="1"/>
    <col min="6673" max="6673" width="1.42578125" style="126" customWidth="1"/>
    <col min="6674" max="6674" width="6" style="126" customWidth="1"/>
    <col min="6675" max="6675" width="6" style="126" bestFit="1" customWidth="1"/>
    <col min="6676" max="6676" width="6" style="126" customWidth="1"/>
    <col min="6677" max="6677" width="1.42578125" style="126" customWidth="1"/>
    <col min="6678" max="6679" width="6" style="126" bestFit="1" customWidth="1"/>
    <col min="6680" max="6680" width="6" style="126" customWidth="1"/>
    <col min="6681" max="6681" width="1.42578125" style="126" customWidth="1"/>
    <col min="6682" max="6684" width="5.140625" style="126" customWidth="1"/>
    <col min="6685" max="6685" width="1.42578125" style="126" customWidth="1"/>
    <col min="6686" max="6686" width="16" style="126" customWidth="1"/>
    <col min="6687" max="6687" width="6.28515625" style="126" bestFit="1" customWidth="1"/>
    <col min="6688" max="6689" width="6.140625" style="126" customWidth="1"/>
    <col min="6690" max="6690" width="1.42578125" style="126" customWidth="1"/>
    <col min="6691" max="6691" width="6.28515625" style="126" bestFit="1" customWidth="1"/>
    <col min="6692" max="6693" width="5.140625" style="126" customWidth="1"/>
    <col min="6694" max="6694" width="1.42578125" style="126" customWidth="1"/>
    <col min="6695" max="6697" width="5.140625" style="126" customWidth="1"/>
    <col min="6698" max="6698" width="1.42578125" style="126" customWidth="1"/>
    <col min="6699" max="6701" width="5.140625" style="126" customWidth="1"/>
    <col min="6702" max="6702" width="1.42578125" style="126" customWidth="1"/>
    <col min="6703" max="6705" width="5.140625" style="126" customWidth="1"/>
    <col min="6706" max="6706" width="1.42578125" style="126" customWidth="1"/>
    <col min="6707" max="6709" width="5.140625" style="126" customWidth="1"/>
    <col min="6710" max="6710" width="1.42578125" style="126" customWidth="1"/>
    <col min="6711" max="6713" width="5.140625" style="126" customWidth="1"/>
    <col min="6714" max="6912" width="11.42578125" style="126"/>
    <col min="6913" max="6913" width="16" style="126" customWidth="1"/>
    <col min="6914" max="6914" width="7" style="126" bestFit="1" customWidth="1"/>
    <col min="6915" max="6916" width="6.140625" style="126" customWidth="1"/>
    <col min="6917" max="6917" width="1.42578125" style="126" customWidth="1"/>
    <col min="6918" max="6920" width="6" style="126" bestFit="1" customWidth="1"/>
    <col min="6921" max="6921" width="1.42578125" style="126" customWidth="1"/>
    <col min="6922" max="6924" width="6" style="126" bestFit="1" customWidth="1"/>
    <col min="6925" max="6925" width="1.42578125" style="126" customWidth="1"/>
    <col min="6926" max="6928" width="6" style="126" bestFit="1" customWidth="1"/>
    <col min="6929" max="6929" width="1.42578125" style="126" customWidth="1"/>
    <col min="6930" max="6930" width="6" style="126" customWidth="1"/>
    <col min="6931" max="6931" width="6" style="126" bestFit="1" customWidth="1"/>
    <col min="6932" max="6932" width="6" style="126" customWidth="1"/>
    <col min="6933" max="6933" width="1.42578125" style="126" customWidth="1"/>
    <col min="6934" max="6935" width="6" style="126" bestFit="1" customWidth="1"/>
    <col min="6936" max="6936" width="6" style="126" customWidth="1"/>
    <col min="6937" max="6937" width="1.42578125" style="126" customWidth="1"/>
    <col min="6938" max="6940" width="5.140625" style="126" customWidth="1"/>
    <col min="6941" max="6941" width="1.42578125" style="126" customWidth="1"/>
    <col min="6942" max="6942" width="16" style="126" customWidth="1"/>
    <col min="6943" max="6943" width="6.28515625" style="126" bestFit="1" customWidth="1"/>
    <col min="6944" max="6945" width="6.140625" style="126" customWidth="1"/>
    <col min="6946" max="6946" width="1.42578125" style="126" customWidth="1"/>
    <col min="6947" max="6947" width="6.28515625" style="126" bestFit="1" customWidth="1"/>
    <col min="6948" max="6949" width="5.140625" style="126" customWidth="1"/>
    <col min="6950" max="6950" width="1.42578125" style="126" customWidth="1"/>
    <col min="6951" max="6953" width="5.140625" style="126" customWidth="1"/>
    <col min="6954" max="6954" width="1.42578125" style="126" customWidth="1"/>
    <col min="6955" max="6957" width="5.140625" style="126" customWidth="1"/>
    <col min="6958" max="6958" width="1.42578125" style="126" customWidth="1"/>
    <col min="6959" max="6961" width="5.140625" style="126" customWidth="1"/>
    <col min="6962" max="6962" width="1.42578125" style="126" customWidth="1"/>
    <col min="6963" max="6965" width="5.140625" style="126" customWidth="1"/>
    <col min="6966" max="6966" width="1.42578125" style="126" customWidth="1"/>
    <col min="6967" max="6969" width="5.140625" style="126" customWidth="1"/>
    <col min="6970" max="7168" width="11.42578125" style="126"/>
    <col min="7169" max="7169" width="16" style="126" customWidth="1"/>
    <col min="7170" max="7170" width="7" style="126" bestFit="1" customWidth="1"/>
    <col min="7171" max="7172" width="6.140625" style="126" customWidth="1"/>
    <col min="7173" max="7173" width="1.42578125" style="126" customWidth="1"/>
    <col min="7174" max="7176" width="6" style="126" bestFit="1" customWidth="1"/>
    <col min="7177" max="7177" width="1.42578125" style="126" customWidth="1"/>
    <col min="7178" max="7180" width="6" style="126" bestFit="1" customWidth="1"/>
    <col min="7181" max="7181" width="1.42578125" style="126" customWidth="1"/>
    <col min="7182" max="7184" width="6" style="126" bestFit="1" customWidth="1"/>
    <col min="7185" max="7185" width="1.42578125" style="126" customWidth="1"/>
    <col min="7186" max="7186" width="6" style="126" customWidth="1"/>
    <col min="7187" max="7187" width="6" style="126" bestFit="1" customWidth="1"/>
    <col min="7188" max="7188" width="6" style="126" customWidth="1"/>
    <col min="7189" max="7189" width="1.42578125" style="126" customWidth="1"/>
    <col min="7190" max="7191" width="6" style="126" bestFit="1" customWidth="1"/>
    <col min="7192" max="7192" width="6" style="126" customWidth="1"/>
    <col min="7193" max="7193" width="1.42578125" style="126" customWidth="1"/>
    <col min="7194" max="7196" width="5.140625" style="126" customWidth="1"/>
    <col min="7197" max="7197" width="1.42578125" style="126" customWidth="1"/>
    <col min="7198" max="7198" width="16" style="126" customWidth="1"/>
    <col min="7199" max="7199" width="6.28515625" style="126" bestFit="1" customWidth="1"/>
    <col min="7200" max="7201" width="6.140625" style="126" customWidth="1"/>
    <col min="7202" max="7202" width="1.42578125" style="126" customWidth="1"/>
    <col min="7203" max="7203" width="6.28515625" style="126" bestFit="1" customWidth="1"/>
    <col min="7204" max="7205" width="5.140625" style="126" customWidth="1"/>
    <col min="7206" max="7206" width="1.42578125" style="126" customWidth="1"/>
    <col min="7207" max="7209" width="5.140625" style="126" customWidth="1"/>
    <col min="7210" max="7210" width="1.42578125" style="126" customWidth="1"/>
    <col min="7211" max="7213" width="5.140625" style="126" customWidth="1"/>
    <col min="7214" max="7214" width="1.42578125" style="126" customWidth="1"/>
    <col min="7215" max="7217" width="5.140625" style="126" customWidth="1"/>
    <col min="7218" max="7218" width="1.42578125" style="126" customWidth="1"/>
    <col min="7219" max="7221" width="5.140625" style="126" customWidth="1"/>
    <col min="7222" max="7222" width="1.42578125" style="126" customWidth="1"/>
    <col min="7223" max="7225" width="5.140625" style="126" customWidth="1"/>
    <col min="7226" max="7424" width="11.42578125" style="126"/>
    <col min="7425" max="7425" width="16" style="126" customWidth="1"/>
    <col min="7426" max="7426" width="7" style="126" bestFit="1" customWidth="1"/>
    <col min="7427" max="7428" width="6.140625" style="126" customWidth="1"/>
    <col min="7429" max="7429" width="1.42578125" style="126" customWidth="1"/>
    <col min="7430" max="7432" width="6" style="126" bestFit="1" customWidth="1"/>
    <col min="7433" max="7433" width="1.42578125" style="126" customWidth="1"/>
    <col min="7434" max="7436" width="6" style="126" bestFit="1" customWidth="1"/>
    <col min="7437" max="7437" width="1.42578125" style="126" customWidth="1"/>
    <col min="7438" max="7440" width="6" style="126" bestFit="1" customWidth="1"/>
    <col min="7441" max="7441" width="1.42578125" style="126" customWidth="1"/>
    <col min="7442" max="7442" width="6" style="126" customWidth="1"/>
    <col min="7443" max="7443" width="6" style="126" bestFit="1" customWidth="1"/>
    <col min="7444" max="7444" width="6" style="126" customWidth="1"/>
    <col min="7445" max="7445" width="1.42578125" style="126" customWidth="1"/>
    <col min="7446" max="7447" width="6" style="126" bestFit="1" customWidth="1"/>
    <col min="7448" max="7448" width="6" style="126" customWidth="1"/>
    <col min="7449" max="7449" width="1.42578125" style="126" customWidth="1"/>
    <col min="7450" max="7452" width="5.140625" style="126" customWidth="1"/>
    <col min="7453" max="7453" width="1.42578125" style="126" customWidth="1"/>
    <col min="7454" max="7454" width="16" style="126" customWidth="1"/>
    <col min="7455" max="7455" width="6.28515625" style="126" bestFit="1" customWidth="1"/>
    <col min="7456" max="7457" width="6.140625" style="126" customWidth="1"/>
    <col min="7458" max="7458" width="1.42578125" style="126" customWidth="1"/>
    <col min="7459" max="7459" width="6.28515625" style="126" bestFit="1" customWidth="1"/>
    <col min="7460" max="7461" width="5.140625" style="126" customWidth="1"/>
    <col min="7462" max="7462" width="1.42578125" style="126" customWidth="1"/>
    <col min="7463" max="7465" width="5.140625" style="126" customWidth="1"/>
    <col min="7466" max="7466" width="1.42578125" style="126" customWidth="1"/>
    <col min="7467" max="7469" width="5.140625" style="126" customWidth="1"/>
    <col min="7470" max="7470" width="1.42578125" style="126" customWidth="1"/>
    <col min="7471" max="7473" width="5.140625" style="126" customWidth="1"/>
    <col min="7474" max="7474" width="1.42578125" style="126" customWidth="1"/>
    <col min="7475" max="7477" width="5.140625" style="126" customWidth="1"/>
    <col min="7478" max="7478" width="1.42578125" style="126" customWidth="1"/>
    <col min="7479" max="7481" width="5.140625" style="126" customWidth="1"/>
    <col min="7482" max="7680" width="11.42578125" style="126"/>
    <col min="7681" max="7681" width="16" style="126" customWidth="1"/>
    <col min="7682" max="7682" width="7" style="126" bestFit="1" customWidth="1"/>
    <col min="7683" max="7684" width="6.140625" style="126" customWidth="1"/>
    <col min="7685" max="7685" width="1.42578125" style="126" customWidth="1"/>
    <col min="7686" max="7688" width="6" style="126" bestFit="1" customWidth="1"/>
    <col min="7689" max="7689" width="1.42578125" style="126" customWidth="1"/>
    <col min="7690" max="7692" width="6" style="126" bestFit="1" customWidth="1"/>
    <col min="7693" max="7693" width="1.42578125" style="126" customWidth="1"/>
    <col min="7694" max="7696" width="6" style="126" bestFit="1" customWidth="1"/>
    <col min="7697" max="7697" width="1.42578125" style="126" customWidth="1"/>
    <col min="7698" max="7698" width="6" style="126" customWidth="1"/>
    <col min="7699" max="7699" width="6" style="126" bestFit="1" customWidth="1"/>
    <col min="7700" max="7700" width="6" style="126" customWidth="1"/>
    <col min="7701" max="7701" width="1.42578125" style="126" customWidth="1"/>
    <col min="7702" max="7703" width="6" style="126" bestFit="1" customWidth="1"/>
    <col min="7704" max="7704" width="6" style="126" customWidth="1"/>
    <col min="7705" max="7705" width="1.42578125" style="126" customWidth="1"/>
    <col min="7706" max="7708" width="5.140625" style="126" customWidth="1"/>
    <col min="7709" max="7709" width="1.42578125" style="126" customWidth="1"/>
    <col min="7710" max="7710" width="16" style="126" customWidth="1"/>
    <col min="7711" max="7711" width="6.28515625" style="126" bestFit="1" customWidth="1"/>
    <col min="7712" max="7713" width="6.140625" style="126" customWidth="1"/>
    <col min="7714" max="7714" width="1.42578125" style="126" customWidth="1"/>
    <col min="7715" max="7715" width="6.28515625" style="126" bestFit="1" customWidth="1"/>
    <col min="7716" max="7717" width="5.140625" style="126" customWidth="1"/>
    <col min="7718" max="7718" width="1.42578125" style="126" customWidth="1"/>
    <col min="7719" max="7721" width="5.140625" style="126" customWidth="1"/>
    <col min="7722" max="7722" width="1.42578125" style="126" customWidth="1"/>
    <col min="7723" max="7725" width="5.140625" style="126" customWidth="1"/>
    <col min="7726" max="7726" width="1.42578125" style="126" customWidth="1"/>
    <col min="7727" max="7729" width="5.140625" style="126" customWidth="1"/>
    <col min="7730" max="7730" width="1.42578125" style="126" customWidth="1"/>
    <col min="7731" max="7733" width="5.140625" style="126" customWidth="1"/>
    <col min="7734" max="7734" width="1.42578125" style="126" customWidth="1"/>
    <col min="7735" max="7737" width="5.140625" style="126" customWidth="1"/>
    <col min="7738" max="7936" width="11.42578125" style="126"/>
    <col min="7937" max="7937" width="16" style="126" customWidth="1"/>
    <col min="7938" max="7938" width="7" style="126" bestFit="1" customWidth="1"/>
    <col min="7939" max="7940" width="6.140625" style="126" customWidth="1"/>
    <col min="7941" max="7941" width="1.42578125" style="126" customWidth="1"/>
    <col min="7942" max="7944" width="6" style="126" bestFit="1" customWidth="1"/>
    <col min="7945" max="7945" width="1.42578125" style="126" customWidth="1"/>
    <col min="7946" max="7948" width="6" style="126" bestFit="1" customWidth="1"/>
    <col min="7949" max="7949" width="1.42578125" style="126" customWidth="1"/>
    <col min="7950" max="7952" width="6" style="126" bestFit="1" customWidth="1"/>
    <col min="7953" max="7953" width="1.42578125" style="126" customWidth="1"/>
    <col min="7954" max="7954" width="6" style="126" customWidth="1"/>
    <col min="7955" max="7955" width="6" style="126" bestFit="1" customWidth="1"/>
    <col min="7956" max="7956" width="6" style="126" customWidth="1"/>
    <col min="7957" max="7957" width="1.42578125" style="126" customWidth="1"/>
    <col min="7958" max="7959" width="6" style="126" bestFit="1" customWidth="1"/>
    <col min="7960" max="7960" width="6" style="126" customWidth="1"/>
    <col min="7961" max="7961" width="1.42578125" style="126" customWidth="1"/>
    <col min="7962" max="7964" width="5.140625" style="126" customWidth="1"/>
    <col min="7965" max="7965" width="1.42578125" style="126" customWidth="1"/>
    <col min="7966" max="7966" width="16" style="126" customWidth="1"/>
    <col min="7967" max="7967" width="6.28515625" style="126" bestFit="1" customWidth="1"/>
    <col min="7968" max="7969" width="6.140625" style="126" customWidth="1"/>
    <col min="7970" max="7970" width="1.42578125" style="126" customWidth="1"/>
    <col min="7971" max="7971" width="6.28515625" style="126" bestFit="1" customWidth="1"/>
    <col min="7972" max="7973" width="5.140625" style="126" customWidth="1"/>
    <col min="7974" max="7974" width="1.42578125" style="126" customWidth="1"/>
    <col min="7975" max="7977" width="5.140625" style="126" customWidth="1"/>
    <col min="7978" max="7978" width="1.42578125" style="126" customWidth="1"/>
    <col min="7979" max="7981" width="5.140625" style="126" customWidth="1"/>
    <col min="7982" max="7982" width="1.42578125" style="126" customWidth="1"/>
    <col min="7983" max="7985" width="5.140625" style="126" customWidth="1"/>
    <col min="7986" max="7986" width="1.42578125" style="126" customWidth="1"/>
    <col min="7987" max="7989" width="5.140625" style="126" customWidth="1"/>
    <col min="7990" max="7990" width="1.42578125" style="126" customWidth="1"/>
    <col min="7991" max="7993" width="5.140625" style="126" customWidth="1"/>
    <col min="7994" max="8192" width="11.42578125" style="126"/>
    <col min="8193" max="8193" width="16" style="126" customWidth="1"/>
    <col min="8194" max="8194" width="7" style="126" bestFit="1" customWidth="1"/>
    <col min="8195" max="8196" width="6.140625" style="126" customWidth="1"/>
    <col min="8197" max="8197" width="1.42578125" style="126" customWidth="1"/>
    <col min="8198" max="8200" width="6" style="126" bestFit="1" customWidth="1"/>
    <col min="8201" max="8201" width="1.42578125" style="126" customWidth="1"/>
    <col min="8202" max="8204" width="6" style="126" bestFit="1" customWidth="1"/>
    <col min="8205" max="8205" width="1.42578125" style="126" customWidth="1"/>
    <col min="8206" max="8208" width="6" style="126" bestFit="1" customWidth="1"/>
    <col min="8209" max="8209" width="1.42578125" style="126" customWidth="1"/>
    <col min="8210" max="8210" width="6" style="126" customWidth="1"/>
    <col min="8211" max="8211" width="6" style="126" bestFit="1" customWidth="1"/>
    <col min="8212" max="8212" width="6" style="126" customWidth="1"/>
    <col min="8213" max="8213" width="1.42578125" style="126" customWidth="1"/>
    <col min="8214" max="8215" width="6" style="126" bestFit="1" customWidth="1"/>
    <col min="8216" max="8216" width="6" style="126" customWidth="1"/>
    <col min="8217" max="8217" width="1.42578125" style="126" customWidth="1"/>
    <col min="8218" max="8220" width="5.140625" style="126" customWidth="1"/>
    <col min="8221" max="8221" width="1.42578125" style="126" customWidth="1"/>
    <col min="8222" max="8222" width="16" style="126" customWidth="1"/>
    <col min="8223" max="8223" width="6.28515625" style="126" bestFit="1" customWidth="1"/>
    <col min="8224" max="8225" width="6.140625" style="126" customWidth="1"/>
    <col min="8226" max="8226" width="1.42578125" style="126" customWidth="1"/>
    <col min="8227" max="8227" width="6.28515625" style="126" bestFit="1" customWidth="1"/>
    <col min="8228" max="8229" width="5.140625" style="126" customWidth="1"/>
    <col min="8230" max="8230" width="1.42578125" style="126" customWidth="1"/>
    <col min="8231" max="8233" width="5.140625" style="126" customWidth="1"/>
    <col min="8234" max="8234" width="1.42578125" style="126" customWidth="1"/>
    <col min="8235" max="8237" width="5.140625" style="126" customWidth="1"/>
    <col min="8238" max="8238" width="1.42578125" style="126" customWidth="1"/>
    <col min="8239" max="8241" width="5.140625" style="126" customWidth="1"/>
    <col min="8242" max="8242" width="1.42578125" style="126" customWidth="1"/>
    <col min="8243" max="8245" width="5.140625" style="126" customWidth="1"/>
    <col min="8246" max="8246" width="1.42578125" style="126" customWidth="1"/>
    <col min="8247" max="8249" width="5.140625" style="126" customWidth="1"/>
    <col min="8250" max="8448" width="11.42578125" style="126"/>
    <col min="8449" max="8449" width="16" style="126" customWidth="1"/>
    <col min="8450" max="8450" width="7" style="126" bestFit="1" customWidth="1"/>
    <col min="8451" max="8452" width="6.140625" style="126" customWidth="1"/>
    <col min="8453" max="8453" width="1.42578125" style="126" customWidth="1"/>
    <col min="8454" max="8456" width="6" style="126" bestFit="1" customWidth="1"/>
    <col min="8457" max="8457" width="1.42578125" style="126" customWidth="1"/>
    <col min="8458" max="8460" width="6" style="126" bestFit="1" customWidth="1"/>
    <col min="8461" max="8461" width="1.42578125" style="126" customWidth="1"/>
    <col min="8462" max="8464" width="6" style="126" bestFit="1" customWidth="1"/>
    <col min="8465" max="8465" width="1.42578125" style="126" customWidth="1"/>
    <col min="8466" max="8466" width="6" style="126" customWidth="1"/>
    <col min="8467" max="8467" width="6" style="126" bestFit="1" customWidth="1"/>
    <col min="8468" max="8468" width="6" style="126" customWidth="1"/>
    <col min="8469" max="8469" width="1.42578125" style="126" customWidth="1"/>
    <col min="8470" max="8471" width="6" style="126" bestFit="1" customWidth="1"/>
    <col min="8472" max="8472" width="6" style="126" customWidth="1"/>
    <col min="8473" max="8473" width="1.42578125" style="126" customWidth="1"/>
    <col min="8474" max="8476" width="5.140625" style="126" customWidth="1"/>
    <col min="8477" max="8477" width="1.42578125" style="126" customWidth="1"/>
    <col min="8478" max="8478" width="16" style="126" customWidth="1"/>
    <col min="8479" max="8479" width="6.28515625" style="126" bestFit="1" customWidth="1"/>
    <col min="8480" max="8481" width="6.140625" style="126" customWidth="1"/>
    <col min="8482" max="8482" width="1.42578125" style="126" customWidth="1"/>
    <col min="8483" max="8483" width="6.28515625" style="126" bestFit="1" customWidth="1"/>
    <col min="8484" max="8485" width="5.140625" style="126" customWidth="1"/>
    <col min="8486" max="8486" width="1.42578125" style="126" customWidth="1"/>
    <col min="8487" max="8489" width="5.140625" style="126" customWidth="1"/>
    <col min="8490" max="8490" width="1.42578125" style="126" customWidth="1"/>
    <col min="8491" max="8493" width="5.140625" style="126" customWidth="1"/>
    <col min="8494" max="8494" width="1.42578125" style="126" customWidth="1"/>
    <col min="8495" max="8497" width="5.140625" style="126" customWidth="1"/>
    <col min="8498" max="8498" width="1.42578125" style="126" customWidth="1"/>
    <col min="8499" max="8501" width="5.140625" style="126" customWidth="1"/>
    <col min="8502" max="8502" width="1.42578125" style="126" customWidth="1"/>
    <col min="8503" max="8505" width="5.140625" style="126" customWidth="1"/>
    <col min="8506" max="8704" width="11.42578125" style="126"/>
    <col min="8705" max="8705" width="16" style="126" customWidth="1"/>
    <col min="8706" max="8706" width="7" style="126" bestFit="1" customWidth="1"/>
    <col min="8707" max="8708" width="6.140625" style="126" customWidth="1"/>
    <col min="8709" max="8709" width="1.42578125" style="126" customWidth="1"/>
    <col min="8710" max="8712" width="6" style="126" bestFit="1" customWidth="1"/>
    <col min="8713" max="8713" width="1.42578125" style="126" customWidth="1"/>
    <col min="8714" max="8716" width="6" style="126" bestFit="1" customWidth="1"/>
    <col min="8717" max="8717" width="1.42578125" style="126" customWidth="1"/>
    <col min="8718" max="8720" width="6" style="126" bestFit="1" customWidth="1"/>
    <col min="8721" max="8721" width="1.42578125" style="126" customWidth="1"/>
    <col min="8722" max="8722" width="6" style="126" customWidth="1"/>
    <col min="8723" max="8723" width="6" style="126" bestFit="1" customWidth="1"/>
    <col min="8724" max="8724" width="6" style="126" customWidth="1"/>
    <col min="8725" max="8725" width="1.42578125" style="126" customWidth="1"/>
    <col min="8726" max="8727" width="6" style="126" bestFit="1" customWidth="1"/>
    <col min="8728" max="8728" width="6" style="126" customWidth="1"/>
    <col min="8729" max="8729" width="1.42578125" style="126" customWidth="1"/>
    <col min="8730" max="8732" width="5.140625" style="126" customWidth="1"/>
    <col min="8733" max="8733" width="1.42578125" style="126" customWidth="1"/>
    <col min="8734" max="8734" width="16" style="126" customWidth="1"/>
    <col min="8735" max="8735" width="6.28515625" style="126" bestFit="1" customWidth="1"/>
    <col min="8736" max="8737" width="6.140625" style="126" customWidth="1"/>
    <col min="8738" max="8738" width="1.42578125" style="126" customWidth="1"/>
    <col min="8739" max="8739" width="6.28515625" style="126" bestFit="1" customWidth="1"/>
    <col min="8740" max="8741" width="5.140625" style="126" customWidth="1"/>
    <col min="8742" max="8742" width="1.42578125" style="126" customWidth="1"/>
    <col min="8743" max="8745" width="5.140625" style="126" customWidth="1"/>
    <col min="8746" max="8746" width="1.42578125" style="126" customWidth="1"/>
    <col min="8747" max="8749" width="5.140625" style="126" customWidth="1"/>
    <col min="8750" max="8750" width="1.42578125" style="126" customWidth="1"/>
    <col min="8751" max="8753" width="5.140625" style="126" customWidth="1"/>
    <col min="8754" max="8754" width="1.42578125" style="126" customWidth="1"/>
    <col min="8755" max="8757" width="5.140625" style="126" customWidth="1"/>
    <col min="8758" max="8758" width="1.42578125" style="126" customWidth="1"/>
    <col min="8759" max="8761" width="5.140625" style="126" customWidth="1"/>
    <col min="8762" max="8960" width="11.42578125" style="126"/>
    <col min="8961" max="8961" width="16" style="126" customWidth="1"/>
    <col min="8962" max="8962" width="7" style="126" bestFit="1" customWidth="1"/>
    <col min="8963" max="8964" width="6.140625" style="126" customWidth="1"/>
    <col min="8965" max="8965" width="1.42578125" style="126" customWidth="1"/>
    <col min="8966" max="8968" width="6" style="126" bestFit="1" customWidth="1"/>
    <col min="8969" max="8969" width="1.42578125" style="126" customWidth="1"/>
    <col min="8970" max="8972" width="6" style="126" bestFit="1" customWidth="1"/>
    <col min="8973" max="8973" width="1.42578125" style="126" customWidth="1"/>
    <col min="8974" max="8976" width="6" style="126" bestFit="1" customWidth="1"/>
    <col min="8977" max="8977" width="1.42578125" style="126" customWidth="1"/>
    <col min="8978" max="8978" width="6" style="126" customWidth="1"/>
    <col min="8979" max="8979" width="6" style="126" bestFit="1" customWidth="1"/>
    <col min="8980" max="8980" width="6" style="126" customWidth="1"/>
    <col min="8981" max="8981" width="1.42578125" style="126" customWidth="1"/>
    <col min="8982" max="8983" width="6" style="126" bestFit="1" customWidth="1"/>
    <col min="8984" max="8984" width="6" style="126" customWidth="1"/>
    <col min="8985" max="8985" width="1.42578125" style="126" customWidth="1"/>
    <col min="8986" max="8988" width="5.140625" style="126" customWidth="1"/>
    <col min="8989" max="8989" width="1.42578125" style="126" customWidth="1"/>
    <col min="8990" max="8990" width="16" style="126" customWidth="1"/>
    <col min="8991" max="8991" width="6.28515625" style="126" bestFit="1" customWidth="1"/>
    <col min="8992" max="8993" width="6.140625" style="126" customWidth="1"/>
    <col min="8994" max="8994" width="1.42578125" style="126" customWidth="1"/>
    <col min="8995" max="8995" width="6.28515625" style="126" bestFit="1" customWidth="1"/>
    <col min="8996" max="8997" width="5.140625" style="126" customWidth="1"/>
    <col min="8998" max="8998" width="1.42578125" style="126" customWidth="1"/>
    <col min="8999" max="9001" width="5.140625" style="126" customWidth="1"/>
    <col min="9002" max="9002" width="1.42578125" style="126" customWidth="1"/>
    <col min="9003" max="9005" width="5.140625" style="126" customWidth="1"/>
    <col min="9006" max="9006" width="1.42578125" style="126" customWidth="1"/>
    <col min="9007" max="9009" width="5.140625" style="126" customWidth="1"/>
    <col min="9010" max="9010" width="1.42578125" style="126" customWidth="1"/>
    <col min="9011" max="9013" width="5.140625" style="126" customWidth="1"/>
    <col min="9014" max="9014" width="1.42578125" style="126" customWidth="1"/>
    <col min="9015" max="9017" width="5.140625" style="126" customWidth="1"/>
    <col min="9018" max="9216" width="11.42578125" style="126"/>
    <col min="9217" max="9217" width="16" style="126" customWidth="1"/>
    <col min="9218" max="9218" width="7" style="126" bestFit="1" customWidth="1"/>
    <col min="9219" max="9220" width="6.140625" style="126" customWidth="1"/>
    <col min="9221" max="9221" width="1.42578125" style="126" customWidth="1"/>
    <col min="9222" max="9224" width="6" style="126" bestFit="1" customWidth="1"/>
    <col min="9225" max="9225" width="1.42578125" style="126" customWidth="1"/>
    <col min="9226" max="9228" width="6" style="126" bestFit="1" customWidth="1"/>
    <col min="9229" max="9229" width="1.42578125" style="126" customWidth="1"/>
    <col min="9230" max="9232" width="6" style="126" bestFit="1" customWidth="1"/>
    <col min="9233" max="9233" width="1.42578125" style="126" customWidth="1"/>
    <col min="9234" max="9234" width="6" style="126" customWidth="1"/>
    <col min="9235" max="9235" width="6" style="126" bestFit="1" customWidth="1"/>
    <col min="9236" max="9236" width="6" style="126" customWidth="1"/>
    <col min="9237" max="9237" width="1.42578125" style="126" customWidth="1"/>
    <col min="9238" max="9239" width="6" style="126" bestFit="1" customWidth="1"/>
    <col min="9240" max="9240" width="6" style="126" customWidth="1"/>
    <col min="9241" max="9241" width="1.42578125" style="126" customWidth="1"/>
    <col min="9242" max="9244" width="5.140625" style="126" customWidth="1"/>
    <col min="9245" max="9245" width="1.42578125" style="126" customWidth="1"/>
    <col min="9246" max="9246" width="16" style="126" customWidth="1"/>
    <col min="9247" max="9247" width="6.28515625" style="126" bestFit="1" customWidth="1"/>
    <col min="9248" max="9249" width="6.140625" style="126" customWidth="1"/>
    <col min="9250" max="9250" width="1.42578125" style="126" customWidth="1"/>
    <col min="9251" max="9251" width="6.28515625" style="126" bestFit="1" customWidth="1"/>
    <col min="9252" max="9253" width="5.140625" style="126" customWidth="1"/>
    <col min="9254" max="9254" width="1.42578125" style="126" customWidth="1"/>
    <col min="9255" max="9257" width="5.140625" style="126" customWidth="1"/>
    <col min="9258" max="9258" width="1.42578125" style="126" customWidth="1"/>
    <col min="9259" max="9261" width="5.140625" style="126" customWidth="1"/>
    <col min="9262" max="9262" width="1.42578125" style="126" customWidth="1"/>
    <col min="9263" max="9265" width="5.140625" style="126" customWidth="1"/>
    <col min="9266" max="9266" width="1.42578125" style="126" customWidth="1"/>
    <col min="9267" max="9269" width="5.140625" style="126" customWidth="1"/>
    <col min="9270" max="9270" width="1.42578125" style="126" customWidth="1"/>
    <col min="9271" max="9273" width="5.140625" style="126" customWidth="1"/>
    <col min="9274" max="9472" width="11.42578125" style="126"/>
    <col min="9473" max="9473" width="16" style="126" customWidth="1"/>
    <col min="9474" max="9474" width="7" style="126" bestFit="1" customWidth="1"/>
    <col min="9475" max="9476" width="6.140625" style="126" customWidth="1"/>
    <col min="9477" max="9477" width="1.42578125" style="126" customWidth="1"/>
    <col min="9478" max="9480" width="6" style="126" bestFit="1" customWidth="1"/>
    <col min="9481" max="9481" width="1.42578125" style="126" customWidth="1"/>
    <col min="9482" max="9484" width="6" style="126" bestFit="1" customWidth="1"/>
    <col min="9485" max="9485" width="1.42578125" style="126" customWidth="1"/>
    <col min="9486" max="9488" width="6" style="126" bestFit="1" customWidth="1"/>
    <col min="9489" max="9489" width="1.42578125" style="126" customWidth="1"/>
    <col min="9490" max="9490" width="6" style="126" customWidth="1"/>
    <col min="9491" max="9491" width="6" style="126" bestFit="1" customWidth="1"/>
    <col min="9492" max="9492" width="6" style="126" customWidth="1"/>
    <col min="9493" max="9493" width="1.42578125" style="126" customWidth="1"/>
    <col min="9494" max="9495" width="6" style="126" bestFit="1" customWidth="1"/>
    <col min="9496" max="9496" width="6" style="126" customWidth="1"/>
    <col min="9497" max="9497" width="1.42578125" style="126" customWidth="1"/>
    <col min="9498" max="9500" width="5.140625" style="126" customWidth="1"/>
    <col min="9501" max="9501" width="1.42578125" style="126" customWidth="1"/>
    <col min="9502" max="9502" width="16" style="126" customWidth="1"/>
    <col min="9503" max="9503" width="6.28515625" style="126" bestFit="1" customWidth="1"/>
    <col min="9504" max="9505" width="6.140625" style="126" customWidth="1"/>
    <col min="9506" max="9506" width="1.42578125" style="126" customWidth="1"/>
    <col min="9507" max="9507" width="6.28515625" style="126" bestFit="1" customWidth="1"/>
    <col min="9508" max="9509" width="5.140625" style="126" customWidth="1"/>
    <col min="9510" max="9510" width="1.42578125" style="126" customWidth="1"/>
    <col min="9511" max="9513" width="5.140625" style="126" customWidth="1"/>
    <col min="9514" max="9514" width="1.42578125" style="126" customWidth="1"/>
    <col min="9515" max="9517" width="5.140625" style="126" customWidth="1"/>
    <col min="9518" max="9518" width="1.42578125" style="126" customWidth="1"/>
    <col min="9519" max="9521" width="5.140625" style="126" customWidth="1"/>
    <col min="9522" max="9522" width="1.42578125" style="126" customWidth="1"/>
    <col min="9523" max="9525" width="5.140625" style="126" customWidth="1"/>
    <col min="9526" max="9526" width="1.42578125" style="126" customWidth="1"/>
    <col min="9527" max="9529" width="5.140625" style="126" customWidth="1"/>
    <col min="9530" max="9728" width="11.42578125" style="126"/>
    <col min="9729" max="9729" width="16" style="126" customWidth="1"/>
    <col min="9730" max="9730" width="7" style="126" bestFit="1" customWidth="1"/>
    <col min="9731" max="9732" width="6.140625" style="126" customWidth="1"/>
    <col min="9733" max="9733" width="1.42578125" style="126" customWidth="1"/>
    <col min="9734" max="9736" width="6" style="126" bestFit="1" customWidth="1"/>
    <col min="9737" max="9737" width="1.42578125" style="126" customWidth="1"/>
    <col min="9738" max="9740" width="6" style="126" bestFit="1" customWidth="1"/>
    <col min="9741" max="9741" width="1.42578125" style="126" customWidth="1"/>
    <col min="9742" max="9744" width="6" style="126" bestFit="1" customWidth="1"/>
    <col min="9745" max="9745" width="1.42578125" style="126" customWidth="1"/>
    <col min="9746" max="9746" width="6" style="126" customWidth="1"/>
    <col min="9747" max="9747" width="6" style="126" bestFit="1" customWidth="1"/>
    <col min="9748" max="9748" width="6" style="126" customWidth="1"/>
    <col min="9749" max="9749" width="1.42578125" style="126" customWidth="1"/>
    <col min="9750" max="9751" width="6" style="126" bestFit="1" customWidth="1"/>
    <col min="9752" max="9752" width="6" style="126" customWidth="1"/>
    <col min="9753" max="9753" width="1.42578125" style="126" customWidth="1"/>
    <col min="9754" max="9756" width="5.140625" style="126" customWidth="1"/>
    <col min="9757" max="9757" width="1.42578125" style="126" customWidth="1"/>
    <col min="9758" max="9758" width="16" style="126" customWidth="1"/>
    <col min="9759" max="9759" width="6.28515625" style="126" bestFit="1" customWidth="1"/>
    <col min="9760" max="9761" width="6.140625" style="126" customWidth="1"/>
    <col min="9762" max="9762" width="1.42578125" style="126" customWidth="1"/>
    <col min="9763" max="9763" width="6.28515625" style="126" bestFit="1" customWidth="1"/>
    <col min="9764" max="9765" width="5.140625" style="126" customWidth="1"/>
    <col min="9766" max="9766" width="1.42578125" style="126" customWidth="1"/>
    <col min="9767" max="9769" width="5.140625" style="126" customWidth="1"/>
    <col min="9770" max="9770" width="1.42578125" style="126" customWidth="1"/>
    <col min="9771" max="9773" width="5.140625" style="126" customWidth="1"/>
    <col min="9774" max="9774" width="1.42578125" style="126" customWidth="1"/>
    <col min="9775" max="9777" width="5.140625" style="126" customWidth="1"/>
    <col min="9778" max="9778" width="1.42578125" style="126" customWidth="1"/>
    <col min="9779" max="9781" width="5.140625" style="126" customWidth="1"/>
    <col min="9782" max="9782" width="1.42578125" style="126" customWidth="1"/>
    <col min="9783" max="9785" width="5.140625" style="126" customWidth="1"/>
    <col min="9786" max="9984" width="11.42578125" style="126"/>
    <col min="9985" max="9985" width="16" style="126" customWidth="1"/>
    <col min="9986" max="9986" width="7" style="126" bestFit="1" customWidth="1"/>
    <col min="9987" max="9988" width="6.140625" style="126" customWidth="1"/>
    <col min="9989" max="9989" width="1.42578125" style="126" customWidth="1"/>
    <col min="9990" max="9992" width="6" style="126" bestFit="1" customWidth="1"/>
    <col min="9993" max="9993" width="1.42578125" style="126" customWidth="1"/>
    <col min="9994" max="9996" width="6" style="126" bestFit="1" customWidth="1"/>
    <col min="9997" max="9997" width="1.42578125" style="126" customWidth="1"/>
    <col min="9998" max="10000" width="6" style="126" bestFit="1" customWidth="1"/>
    <col min="10001" max="10001" width="1.42578125" style="126" customWidth="1"/>
    <col min="10002" max="10002" width="6" style="126" customWidth="1"/>
    <col min="10003" max="10003" width="6" style="126" bestFit="1" customWidth="1"/>
    <col min="10004" max="10004" width="6" style="126" customWidth="1"/>
    <col min="10005" max="10005" width="1.42578125" style="126" customWidth="1"/>
    <col min="10006" max="10007" width="6" style="126" bestFit="1" customWidth="1"/>
    <col min="10008" max="10008" width="6" style="126" customWidth="1"/>
    <col min="10009" max="10009" width="1.42578125" style="126" customWidth="1"/>
    <col min="10010" max="10012" width="5.140625" style="126" customWidth="1"/>
    <col min="10013" max="10013" width="1.42578125" style="126" customWidth="1"/>
    <col min="10014" max="10014" width="16" style="126" customWidth="1"/>
    <col min="10015" max="10015" width="6.28515625" style="126" bestFit="1" customWidth="1"/>
    <col min="10016" max="10017" width="6.140625" style="126" customWidth="1"/>
    <col min="10018" max="10018" width="1.42578125" style="126" customWidth="1"/>
    <col min="10019" max="10019" width="6.28515625" style="126" bestFit="1" customWidth="1"/>
    <col min="10020" max="10021" width="5.140625" style="126" customWidth="1"/>
    <col min="10022" max="10022" width="1.42578125" style="126" customWidth="1"/>
    <col min="10023" max="10025" width="5.140625" style="126" customWidth="1"/>
    <col min="10026" max="10026" width="1.42578125" style="126" customWidth="1"/>
    <col min="10027" max="10029" width="5.140625" style="126" customWidth="1"/>
    <col min="10030" max="10030" width="1.42578125" style="126" customWidth="1"/>
    <col min="10031" max="10033" width="5.140625" style="126" customWidth="1"/>
    <col min="10034" max="10034" width="1.42578125" style="126" customWidth="1"/>
    <col min="10035" max="10037" width="5.140625" style="126" customWidth="1"/>
    <col min="10038" max="10038" width="1.42578125" style="126" customWidth="1"/>
    <col min="10039" max="10041" width="5.140625" style="126" customWidth="1"/>
    <col min="10042" max="10240" width="11.42578125" style="126"/>
    <col min="10241" max="10241" width="16" style="126" customWidth="1"/>
    <col min="10242" max="10242" width="7" style="126" bestFit="1" customWidth="1"/>
    <col min="10243" max="10244" width="6.140625" style="126" customWidth="1"/>
    <col min="10245" max="10245" width="1.42578125" style="126" customWidth="1"/>
    <col min="10246" max="10248" width="6" style="126" bestFit="1" customWidth="1"/>
    <col min="10249" max="10249" width="1.42578125" style="126" customWidth="1"/>
    <col min="10250" max="10252" width="6" style="126" bestFit="1" customWidth="1"/>
    <col min="10253" max="10253" width="1.42578125" style="126" customWidth="1"/>
    <col min="10254" max="10256" width="6" style="126" bestFit="1" customWidth="1"/>
    <col min="10257" max="10257" width="1.42578125" style="126" customWidth="1"/>
    <col min="10258" max="10258" width="6" style="126" customWidth="1"/>
    <col min="10259" max="10259" width="6" style="126" bestFit="1" customWidth="1"/>
    <col min="10260" max="10260" width="6" style="126" customWidth="1"/>
    <col min="10261" max="10261" width="1.42578125" style="126" customWidth="1"/>
    <col min="10262" max="10263" width="6" style="126" bestFit="1" customWidth="1"/>
    <col min="10264" max="10264" width="6" style="126" customWidth="1"/>
    <col min="10265" max="10265" width="1.42578125" style="126" customWidth="1"/>
    <col min="10266" max="10268" width="5.140625" style="126" customWidth="1"/>
    <col min="10269" max="10269" width="1.42578125" style="126" customWidth="1"/>
    <col min="10270" max="10270" width="16" style="126" customWidth="1"/>
    <col min="10271" max="10271" width="6.28515625" style="126" bestFit="1" customWidth="1"/>
    <col min="10272" max="10273" width="6.140625" style="126" customWidth="1"/>
    <col min="10274" max="10274" width="1.42578125" style="126" customWidth="1"/>
    <col min="10275" max="10275" width="6.28515625" style="126" bestFit="1" customWidth="1"/>
    <col min="10276" max="10277" width="5.140625" style="126" customWidth="1"/>
    <col min="10278" max="10278" width="1.42578125" style="126" customWidth="1"/>
    <col min="10279" max="10281" width="5.140625" style="126" customWidth="1"/>
    <col min="10282" max="10282" width="1.42578125" style="126" customWidth="1"/>
    <col min="10283" max="10285" width="5.140625" style="126" customWidth="1"/>
    <col min="10286" max="10286" width="1.42578125" style="126" customWidth="1"/>
    <col min="10287" max="10289" width="5.140625" style="126" customWidth="1"/>
    <col min="10290" max="10290" width="1.42578125" style="126" customWidth="1"/>
    <col min="10291" max="10293" width="5.140625" style="126" customWidth="1"/>
    <col min="10294" max="10294" width="1.42578125" style="126" customWidth="1"/>
    <col min="10295" max="10297" width="5.140625" style="126" customWidth="1"/>
    <col min="10298" max="10496" width="11.42578125" style="126"/>
    <col min="10497" max="10497" width="16" style="126" customWidth="1"/>
    <col min="10498" max="10498" width="7" style="126" bestFit="1" customWidth="1"/>
    <col min="10499" max="10500" width="6.140625" style="126" customWidth="1"/>
    <col min="10501" max="10501" width="1.42578125" style="126" customWidth="1"/>
    <col min="10502" max="10504" width="6" style="126" bestFit="1" customWidth="1"/>
    <col min="10505" max="10505" width="1.42578125" style="126" customWidth="1"/>
    <col min="10506" max="10508" width="6" style="126" bestFit="1" customWidth="1"/>
    <col min="10509" max="10509" width="1.42578125" style="126" customWidth="1"/>
    <col min="10510" max="10512" width="6" style="126" bestFit="1" customWidth="1"/>
    <col min="10513" max="10513" width="1.42578125" style="126" customWidth="1"/>
    <col min="10514" max="10514" width="6" style="126" customWidth="1"/>
    <col min="10515" max="10515" width="6" style="126" bestFit="1" customWidth="1"/>
    <col min="10516" max="10516" width="6" style="126" customWidth="1"/>
    <col min="10517" max="10517" width="1.42578125" style="126" customWidth="1"/>
    <col min="10518" max="10519" width="6" style="126" bestFit="1" customWidth="1"/>
    <col min="10520" max="10520" width="6" style="126" customWidth="1"/>
    <col min="10521" max="10521" width="1.42578125" style="126" customWidth="1"/>
    <col min="10522" max="10524" width="5.140625" style="126" customWidth="1"/>
    <col min="10525" max="10525" width="1.42578125" style="126" customWidth="1"/>
    <col min="10526" max="10526" width="16" style="126" customWidth="1"/>
    <col min="10527" max="10527" width="6.28515625" style="126" bestFit="1" customWidth="1"/>
    <col min="10528" max="10529" width="6.140625" style="126" customWidth="1"/>
    <col min="10530" max="10530" width="1.42578125" style="126" customWidth="1"/>
    <col min="10531" max="10531" width="6.28515625" style="126" bestFit="1" customWidth="1"/>
    <col min="10532" max="10533" width="5.140625" style="126" customWidth="1"/>
    <col min="10534" max="10534" width="1.42578125" style="126" customWidth="1"/>
    <col min="10535" max="10537" width="5.140625" style="126" customWidth="1"/>
    <col min="10538" max="10538" width="1.42578125" style="126" customWidth="1"/>
    <col min="10539" max="10541" width="5.140625" style="126" customWidth="1"/>
    <col min="10542" max="10542" width="1.42578125" style="126" customWidth="1"/>
    <col min="10543" max="10545" width="5.140625" style="126" customWidth="1"/>
    <col min="10546" max="10546" width="1.42578125" style="126" customWidth="1"/>
    <col min="10547" max="10549" width="5.140625" style="126" customWidth="1"/>
    <col min="10550" max="10550" width="1.42578125" style="126" customWidth="1"/>
    <col min="10551" max="10553" width="5.140625" style="126" customWidth="1"/>
    <col min="10554" max="10752" width="11.42578125" style="126"/>
    <col min="10753" max="10753" width="16" style="126" customWidth="1"/>
    <col min="10754" max="10754" width="7" style="126" bestFit="1" customWidth="1"/>
    <col min="10755" max="10756" width="6.140625" style="126" customWidth="1"/>
    <col min="10757" max="10757" width="1.42578125" style="126" customWidth="1"/>
    <col min="10758" max="10760" width="6" style="126" bestFit="1" customWidth="1"/>
    <col min="10761" max="10761" width="1.42578125" style="126" customWidth="1"/>
    <col min="10762" max="10764" width="6" style="126" bestFit="1" customWidth="1"/>
    <col min="10765" max="10765" width="1.42578125" style="126" customWidth="1"/>
    <col min="10766" max="10768" width="6" style="126" bestFit="1" customWidth="1"/>
    <col min="10769" max="10769" width="1.42578125" style="126" customWidth="1"/>
    <col min="10770" max="10770" width="6" style="126" customWidth="1"/>
    <col min="10771" max="10771" width="6" style="126" bestFit="1" customWidth="1"/>
    <col min="10772" max="10772" width="6" style="126" customWidth="1"/>
    <col min="10773" max="10773" width="1.42578125" style="126" customWidth="1"/>
    <col min="10774" max="10775" width="6" style="126" bestFit="1" customWidth="1"/>
    <col min="10776" max="10776" width="6" style="126" customWidth="1"/>
    <col min="10777" max="10777" width="1.42578125" style="126" customWidth="1"/>
    <col min="10778" max="10780" width="5.140625" style="126" customWidth="1"/>
    <col min="10781" max="10781" width="1.42578125" style="126" customWidth="1"/>
    <col min="10782" max="10782" width="16" style="126" customWidth="1"/>
    <col min="10783" max="10783" width="6.28515625" style="126" bestFit="1" customWidth="1"/>
    <col min="10784" max="10785" width="6.140625" style="126" customWidth="1"/>
    <col min="10786" max="10786" width="1.42578125" style="126" customWidth="1"/>
    <col min="10787" max="10787" width="6.28515625" style="126" bestFit="1" customWidth="1"/>
    <col min="10788" max="10789" width="5.140625" style="126" customWidth="1"/>
    <col min="10790" max="10790" width="1.42578125" style="126" customWidth="1"/>
    <col min="10791" max="10793" width="5.140625" style="126" customWidth="1"/>
    <col min="10794" max="10794" width="1.42578125" style="126" customWidth="1"/>
    <col min="10795" max="10797" width="5.140625" style="126" customWidth="1"/>
    <col min="10798" max="10798" width="1.42578125" style="126" customWidth="1"/>
    <col min="10799" max="10801" width="5.140625" style="126" customWidth="1"/>
    <col min="10802" max="10802" width="1.42578125" style="126" customWidth="1"/>
    <col min="10803" max="10805" width="5.140625" style="126" customWidth="1"/>
    <col min="10806" max="10806" width="1.42578125" style="126" customWidth="1"/>
    <col min="10807" max="10809" width="5.140625" style="126" customWidth="1"/>
    <col min="10810" max="11008" width="11.42578125" style="126"/>
    <col min="11009" max="11009" width="16" style="126" customWidth="1"/>
    <col min="11010" max="11010" width="7" style="126" bestFit="1" customWidth="1"/>
    <col min="11011" max="11012" width="6.140625" style="126" customWidth="1"/>
    <col min="11013" max="11013" width="1.42578125" style="126" customWidth="1"/>
    <col min="11014" max="11016" width="6" style="126" bestFit="1" customWidth="1"/>
    <col min="11017" max="11017" width="1.42578125" style="126" customWidth="1"/>
    <col min="11018" max="11020" width="6" style="126" bestFit="1" customWidth="1"/>
    <col min="11021" max="11021" width="1.42578125" style="126" customWidth="1"/>
    <col min="11022" max="11024" width="6" style="126" bestFit="1" customWidth="1"/>
    <col min="11025" max="11025" width="1.42578125" style="126" customWidth="1"/>
    <col min="11026" max="11026" width="6" style="126" customWidth="1"/>
    <col min="11027" max="11027" width="6" style="126" bestFit="1" customWidth="1"/>
    <col min="11028" max="11028" width="6" style="126" customWidth="1"/>
    <col min="11029" max="11029" width="1.42578125" style="126" customWidth="1"/>
    <col min="11030" max="11031" width="6" style="126" bestFit="1" customWidth="1"/>
    <col min="11032" max="11032" width="6" style="126" customWidth="1"/>
    <col min="11033" max="11033" width="1.42578125" style="126" customWidth="1"/>
    <col min="11034" max="11036" width="5.140625" style="126" customWidth="1"/>
    <col min="11037" max="11037" width="1.42578125" style="126" customWidth="1"/>
    <col min="11038" max="11038" width="16" style="126" customWidth="1"/>
    <col min="11039" max="11039" width="6.28515625" style="126" bestFit="1" customWidth="1"/>
    <col min="11040" max="11041" width="6.140625" style="126" customWidth="1"/>
    <col min="11042" max="11042" width="1.42578125" style="126" customWidth="1"/>
    <col min="11043" max="11043" width="6.28515625" style="126" bestFit="1" customWidth="1"/>
    <col min="11044" max="11045" width="5.140625" style="126" customWidth="1"/>
    <col min="11046" max="11046" width="1.42578125" style="126" customWidth="1"/>
    <col min="11047" max="11049" width="5.140625" style="126" customWidth="1"/>
    <col min="11050" max="11050" width="1.42578125" style="126" customWidth="1"/>
    <col min="11051" max="11053" width="5.140625" style="126" customWidth="1"/>
    <col min="11054" max="11054" width="1.42578125" style="126" customWidth="1"/>
    <col min="11055" max="11057" width="5.140625" style="126" customWidth="1"/>
    <col min="11058" max="11058" width="1.42578125" style="126" customWidth="1"/>
    <col min="11059" max="11061" width="5.140625" style="126" customWidth="1"/>
    <col min="11062" max="11062" width="1.42578125" style="126" customWidth="1"/>
    <col min="11063" max="11065" width="5.140625" style="126" customWidth="1"/>
    <col min="11066" max="11264" width="11.42578125" style="126"/>
    <col min="11265" max="11265" width="16" style="126" customWidth="1"/>
    <col min="11266" max="11266" width="7" style="126" bestFit="1" customWidth="1"/>
    <col min="11267" max="11268" width="6.140625" style="126" customWidth="1"/>
    <col min="11269" max="11269" width="1.42578125" style="126" customWidth="1"/>
    <col min="11270" max="11272" width="6" style="126" bestFit="1" customWidth="1"/>
    <col min="11273" max="11273" width="1.42578125" style="126" customWidth="1"/>
    <col min="11274" max="11276" width="6" style="126" bestFit="1" customWidth="1"/>
    <col min="11277" max="11277" width="1.42578125" style="126" customWidth="1"/>
    <col min="11278" max="11280" width="6" style="126" bestFit="1" customWidth="1"/>
    <col min="11281" max="11281" width="1.42578125" style="126" customWidth="1"/>
    <col min="11282" max="11282" width="6" style="126" customWidth="1"/>
    <col min="11283" max="11283" width="6" style="126" bestFit="1" customWidth="1"/>
    <col min="11284" max="11284" width="6" style="126" customWidth="1"/>
    <col min="11285" max="11285" width="1.42578125" style="126" customWidth="1"/>
    <col min="11286" max="11287" width="6" style="126" bestFit="1" customWidth="1"/>
    <col min="11288" max="11288" width="6" style="126" customWidth="1"/>
    <col min="11289" max="11289" width="1.42578125" style="126" customWidth="1"/>
    <col min="11290" max="11292" width="5.140625" style="126" customWidth="1"/>
    <col min="11293" max="11293" width="1.42578125" style="126" customWidth="1"/>
    <col min="11294" max="11294" width="16" style="126" customWidth="1"/>
    <col min="11295" max="11295" width="6.28515625" style="126" bestFit="1" customWidth="1"/>
    <col min="11296" max="11297" width="6.140625" style="126" customWidth="1"/>
    <col min="11298" max="11298" width="1.42578125" style="126" customWidth="1"/>
    <col min="11299" max="11299" width="6.28515625" style="126" bestFit="1" customWidth="1"/>
    <col min="11300" max="11301" width="5.140625" style="126" customWidth="1"/>
    <col min="11302" max="11302" width="1.42578125" style="126" customWidth="1"/>
    <col min="11303" max="11305" width="5.140625" style="126" customWidth="1"/>
    <col min="11306" max="11306" width="1.42578125" style="126" customWidth="1"/>
    <col min="11307" max="11309" width="5.140625" style="126" customWidth="1"/>
    <col min="11310" max="11310" width="1.42578125" style="126" customWidth="1"/>
    <col min="11311" max="11313" width="5.140625" style="126" customWidth="1"/>
    <col min="11314" max="11314" width="1.42578125" style="126" customWidth="1"/>
    <col min="11315" max="11317" width="5.140625" style="126" customWidth="1"/>
    <col min="11318" max="11318" width="1.42578125" style="126" customWidth="1"/>
    <col min="11319" max="11321" width="5.140625" style="126" customWidth="1"/>
    <col min="11322" max="11520" width="11.42578125" style="126"/>
    <col min="11521" max="11521" width="16" style="126" customWidth="1"/>
    <col min="11522" max="11522" width="7" style="126" bestFit="1" customWidth="1"/>
    <col min="11523" max="11524" width="6.140625" style="126" customWidth="1"/>
    <col min="11525" max="11525" width="1.42578125" style="126" customWidth="1"/>
    <col min="11526" max="11528" width="6" style="126" bestFit="1" customWidth="1"/>
    <col min="11529" max="11529" width="1.42578125" style="126" customWidth="1"/>
    <col min="11530" max="11532" width="6" style="126" bestFit="1" customWidth="1"/>
    <col min="11533" max="11533" width="1.42578125" style="126" customWidth="1"/>
    <col min="11534" max="11536" width="6" style="126" bestFit="1" customWidth="1"/>
    <col min="11537" max="11537" width="1.42578125" style="126" customWidth="1"/>
    <col min="11538" max="11538" width="6" style="126" customWidth="1"/>
    <col min="11539" max="11539" width="6" style="126" bestFit="1" customWidth="1"/>
    <col min="11540" max="11540" width="6" style="126" customWidth="1"/>
    <col min="11541" max="11541" width="1.42578125" style="126" customWidth="1"/>
    <col min="11542" max="11543" width="6" style="126" bestFit="1" customWidth="1"/>
    <col min="11544" max="11544" width="6" style="126" customWidth="1"/>
    <col min="11545" max="11545" width="1.42578125" style="126" customWidth="1"/>
    <col min="11546" max="11548" width="5.140625" style="126" customWidth="1"/>
    <col min="11549" max="11549" width="1.42578125" style="126" customWidth="1"/>
    <col min="11550" max="11550" width="16" style="126" customWidth="1"/>
    <col min="11551" max="11551" width="6.28515625" style="126" bestFit="1" customWidth="1"/>
    <col min="11552" max="11553" width="6.140625" style="126" customWidth="1"/>
    <col min="11554" max="11554" width="1.42578125" style="126" customWidth="1"/>
    <col min="11555" max="11555" width="6.28515625" style="126" bestFit="1" customWidth="1"/>
    <col min="11556" max="11557" width="5.140625" style="126" customWidth="1"/>
    <col min="11558" max="11558" width="1.42578125" style="126" customWidth="1"/>
    <col min="11559" max="11561" width="5.140625" style="126" customWidth="1"/>
    <col min="11562" max="11562" width="1.42578125" style="126" customWidth="1"/>
    <col min="11563" max="11565" width="5.140625" style="126" customWidth="1"/>
    <col min="11566" max="11566" width="1.42578125" style="126" customWidth="1"/>
    <col min="11567" max="11569" width="5.140625" style="126" customWidth="1"/>
    <col min="11570" max="11570" width="1.42578125" style="126" customWidth="1"/>
    <col min="11571" max="11573" width="5.140625" style="126" customWidth="1"/>
    <col min="11574" max="11574" width="1.42578125" style="126" customWidth="1"/>
    <col min="11575" max="11577" width="5.140625" style="126" customWidth="1"/>
    <col min="11578" max="11776" width="11.42578125" style="126"/>
    <col min="11777" max="11777" width="16" style="126" customWidth="1"/>
    <col min="11778" max="11778" width="7" style="126" bestFit="1" customWidth="1"/>
    <col min="11779" max="11780" width="6.140625" style="126" customWidth="1"/>
    <col min="11781" max="11781" width="1.42578125" style="126" customWidth="1"/>
    <col min="11782" max="11784" width="6" style="126" bestFit="1" customWidth="1"/>
    <col min="11785" max="11785" width="1.42578125" style="126" customWidth="1"/>
    <col min="11786" max="11788" width="6" style="126" bestFit="1" customWidth="1"/>
    <col min="11789" max="11789" width="1.42578125" style="126" customWidth="1"/>
    <col min="11790" max="11792" width="6" style="126" bestFit="1" customWidth="1"/>
    <col min="11793" max="11793" width="1.42578125" style="126" customWidth="1"/>
    <col min="11794" max="11794" width="6" style="126" customWidth="1"/>
    <col min="11795" max="11795" width="6" style="126" bestFit="1" customWidth="1"/>
    <col min="11796" max="11796" width="6" style="126" customWidth="1"/>
    <col min="11797" max="11797" width="1.42578125" style="126" customWidth="1"/>
    <col min="11798" max="11799" width="6" style="126" bestFit="1" customWidth="1"/>
    <col min="11800" max="11800" width="6" style="126" customWidth="1"/>
    <col min="11801" max="11801" width="1.42578125" style="126" customWidth="1"/>
    <col min="11802" max="11804" width="5.140625" style="126" customWidth="1"/>
    <col min="11805" max="11805" width="1.42578125" style="126" customWidth="1"/>
    <col min="11806" max="11806" width="16" style="126" customWidth="1"/>
    <col min="11807" max="11807" width="6.28515625" style="126" bestFit="1" customWidth="1"/>
    <col min="11808" max="11809" width="6.140625" style="126" customWidth="1"/>
    <col min="11810" max="11810" width="1.42578125" style="126" customWidth="1"/>
    <col min="11811" max="11811" width="6.28515625" style="126" bestFit="1" customWidth="1"/>
    <col min="11812" max="11813" width="5.140625" style="126" customWidth="1"/>
    <col min="11814" max="11814" width="1.42578125" style="126" customWidth="1"/>
    <col min="11815" max="11817" width="5.140625" style="126" customWidth="1"/>
    <col min="11818" max="11818" width="1.42578125" style="126" customWidth="1"/>
    <col min="11819" max="11821" width="5.140625" style="126" customWidth="1"/>
    <col min="11822" max="11822" width="1.42578125" style="126" customWidth="1"/>
    <col min="11823" max="11825" width="5.140625" style="126" customWidth="1"/>
    <col min="11826" max="11826" width="1.42578125" style="126" customWidth="1"/>
    <col min="11827" max="11829" width="5.140625" style="126" customWidth="1"/>
    <col min="11830" max="11830" width="1.42578125" style="126" customWidth="1"/>
    <col min="11831" max="11833" width="5.140625" style="126" customWidth="1"/>
    <col min="11834" max="12032" width="11.42578125" style="126"/>
    <col min="12033" max="12033" width="16" style="126" customWidth="1"/>
    <col min="12034" max="12034" width="7" style="126" bestFit="1" customWidth="1"/>
    <col min="12035" max="12036" width="6.140625" style="126" customWidth="1"/>
    <col min="12037" max="12037" width="1.42578125" style="126" customWidth="1"/>
    <col min="12038" max="12040" width="6" style="126" bestFit="1" customWidth="1"/>
    <col min="12041" max="12041" width="1.42578125" style="126" customWidth="1"/>
    <col min="12042" max="12044" width="6" style="126" bestFit="1" customWidth="1"/>
    <col min="12045" max="12045" width="1.42578125" style="126" customWidth="1"/>
    <col min="12046" max="12048" width="6" style="126" bestFit="1" customWidth="1"/>
    <col min="12049" max="12049" width="1.42578125" style="126" customWidth="1"/>
    <col min="12050" max="12050" width="6" style="126" customWidth="1"/>
    <col min="12051" max="12051" width="6" style="126" bestFit="1" customWidth="1"/>
    <col min="12052" max="12052" width="6" style="126" customWidth="1"/>
    <col min="12053" max="12053" width="1.42578125" style="126" customWidth="1"/>
    <col min="12054" max="12055" width="6" style="126" bestFit="1" customWidth="1"/>
    <col min="12056" max="12056" width="6" style="126" customWidth="1"/>
    <col min="12057" max="12057" width="1.42578125" style="126" customWidth="1"/>
    <col min="12058" max="12060" width="5.140625" style="126" customWidth="1"/>
    <col min="12061" max="12061" width="1.42578125" style="126" customWidth="1"/>
    <col min="12062" max="12062" width="16" style="126" customWidth="1"/>
    <col min="12063" max="12063" width="6.28515625" style="126" bestFit="1" customWidth="1"/>
    <col min="12064" max="12065" width="6.140625" style="126" customWidth="1"/>
    <col min="12066" max="12066" width="1.42578125" style="126" customWidth="1"/>
    <col min="12067" max="12067" width="6.28515625" style="126" bestFit="1" customWidth="1"/>
    <col min="12068" max="12069" width="5.140625" style="126" customWidth="1"/>
    <col min="12070" max="12070" width="1.42578125" style="126" customWidth="1"/>
    <col min="12071" max="12073" width="5.140625" style="126" customWidth="1"/>
    <col min="12074" max="12074" width="1.42578125" style="126" customWidth="1"/>
    <col min="12075" max="12077" width="5.140625" style="126" customWidth="1"/>
    <col min="12078" max="12078" width="1.42578125" style="126" customWidth="1"/>
    <col min="12079" max="12081" width="5.140625" style="126" customWidth="1"/>
    <col min="12082" max="12082" width="1.42578125" style="126" customWidth="1"/>
    <col min="12083" max="12085" width="5.140625" style="126" customWidth="1"/>
    <col min="12086" max="12086" width="1.42578125" style="126" customWidth="1"/>
    <col min="12087" max="12089" width="5.140625" style="126" customWidth="1"/>
    <col min="12090" max="12288" width="11.42578125" style="126"/>
    <col min="12289" max="12289" width="16" style="126" customWidth="1"/>
    <col min="12290" max="12290" width="7" style="126" bestFit="1" customWidth="1"/>
    <col min="12291" max="12292" width="6.140625" style="126" customWidth="1"/>
    <col min="12293" max="12293" width="1.42578125" style="126" customWidth="1"/>
    <col min="12294" max="12296" width="6" style="126" bestFit="1" customWidth="1"/>
    <col min="12297" max="12297" width="1.42578125" style="126" customWidth="1"/>
    <col min="12298" max="12300" width="6" style="126" bestFit="1" customWidth="1"/>
    <col min="12301" max="12301" width="1.42578125" style="126" customWidth="1"/>
    <col min="12302" max="12304" width="6" style="126" bestFit="1" customWidth="1"/>
    <col min="12305" max="12305" width="1.42578125" style="126" customWidth="1"/>
    <col min="12306" max="12306" width="6" style="126" customWidth="1"/>
    <col min="12307" max="12307" width="6" style="126" bestFit="1" customWidth="1"/>
    <col min="12308" max="12308" width="6" style="126" customWidth="1"/>
    <col min="12309" max="12309" width="1.42578125" style="126" customWidth="1"/>
    <col min="12310" max="12311" width="6" style="126" bestFit="1" customWidth="1"/>
    <col min="12312" max="12312" width="6" style="126" customWidth="1"/>
    <col min="12313" max="12313" width="1.42578125" style="126" customWidth="1"/>
    <col min="12314" max="12316" width="5.140625" style="126" customWidth="1"/>
    <col min="12317" max="12317" width="1.42578125" style="126" customWidth="1"/>
    <col min="12318" max="12318" width="16" style="126" customWidth="1"/>
    <col min="12319" max="12319" width="6.28515625" style="126" bestFit="1" customWidth="1"/>
    <col min="12320" max="12321" width="6.140625" style="126" customWidth="1"/>
    <col min="12322" max="12322" width="1.42578125" style="126" customWidth="1"/>
    <col min="12323" max="12323" width="6.28515625" style="126" bestFit="1" customWidth="1"/>
    <col min="12324" max="12325" width="5.140625" style="126" customWidth="1"/>
    <col min="12326" max="12326" width="1.42578125" style="126" customWidth="1"/>
    <col min="12327" max="12329" width="5.140625" style="126" customWidth="1"/>
    <col min="12330" max="12330" width="1.42578125" style="126" customWidth="1"/>
    <col min="12331" max="12333" width="5.140625" style="126" customWidth="1"/>
    <col min="12334" max="12334" width="1.42578125" style="126" customWidth="1"/>
    <col min="12335" max="12337" width="5.140625" style="126" customWidth="1"/>
    <col min="12338" max="12338" width="1.42578125" style="126" customWidth="1"/>
    <col min="12339" max="12341" width="5.140625" style="126" customWidth="1"/>
    <col min="12342" max="12342" width="1.42578125" style="126" customWidth="1"/>
    <col min="12343" max="12345" width="5.140625" style="126" customWidth="1"/>
    <col min="12346" max="12544" width="11.42578125" style="126"/>
    <col min="12545" max="12545" width="16" style="126" customWidth="1"/>
    <col min="12546" max="12546" width="7" style="126" bestFit="1" customWidth="1"/>
    <col min="12547" max="12548" width="6.140625" style="126" customWidth="1"/>
    <col min="12549" max="12549" width="1.42578125" style="126" customWidth="1"/>
    <col min="12550" max="12552" width="6" style="126" bestFit="1" customWidth="1"/>
    <col min="12553" max="12553" width="1.42578125" style="126" customWidth="1"/>
    <col min="12554" max="12556" width="6" style="126" bestFit="1" customWidth="1"/>
    <col min="12557" max="12557" width="1.42578125" style="126" customWidth="1"/>
    <col min="12558" max="12560" width="6" style="126" bestFit="1" customWidth="1"/>
    <col min="12561" max="12561" width="1.42578125" style="126" customWidth="1"/>
    <col min="12562" max="12562" width="6" style="126" customWidth="1"/>
    <col min="12563" max="12563" width="6" style="126" bestFit="1" customWidth="1"/>
    <col min="12564" max="12564" width="6" style="126" customWidth="1"/>
    <col min="12565" max="12565" width="1.42578125" style="126" customWidth="1"/>
    <col min="12566" max="12567" width="6" style="126" bestFit="1" customWidth="1"/>
    <col min="12568" max="12568" width="6" style="126" customWidth="1"/>
    <col min="12569" max="12569" width="1.42578125" style="126" customWidth="1"/>
    <col min="12570" max="12572" width="5.140625" style="126" customWidth="1"/>
    <col min="12573" max="12573" width="1.42578125" style="126" customWidth="1"/>
    <col min="12574" max="12574" width="16" style="126" customWidth="1"/>
    <col min="12575" max="12575" width="6.28515625" style="126" bestFit="1" customWidth="1"/>
    <col min="12576" max="12577" width="6.140625" style="126" customWidth="1"/>
    <col min="12578" max="12578" width="1.42578125" style="126" customWidth="1"/>
    <col min="12579" max="12579" width="6.28515625" style="126" bestFit="1" customWidth="1"/>
    <col min="12580" max="12581" width="5.140625" style="126" customWidth="1"/>
    <col min="12582" max="12582" width="1.42578125" style="126" customWidth="1"/>
    <col min="12583" max="12585" width="5.140625" style="126" customWidth="1"/>
    <col min="12586" max="12586" width="1.42578125" style="126" customWidth="1"/>
    <col min="12587" max="12589" width="5.140625" style="126" customWidth="1"/>
    <col min="12590" max="12590" width="1.42578125" style="126" customWidth="1"/>
    <col min="12591" max="12593" width="5.140625" style="126" customWidth="1"/>
    <col min="12594" max="12594" width="1.42578125" style="126" customWidth="1"/>
    <col min="12595" max="12597" width="5.140625" style="126" customWidth="1"/>
    <col min="12598" max="12598" width="1.42578125" style="126" customWidth="1"/>
    <col min="12599" max="12601" width="5.140625" style="126" customWidth="1"/>
    <col min="12602" max="12800" width="11.42578125" style="126"/>
    <col min="12801" max="12801" width="16" style="126" customWidth="1"/>
    <col min="12802" max="12802" width="7" style="126" bestFit="1" customWidth="1"/>
    <col min="12803" max="12804" width="6.140625" style="126" customWidth="1"/>
    <col min="12805" max="12805" width="1.42578125" style="126" customWidth="1"/>
    <col min="12806" max="12808" width="6" style="126" bestFit="1" customWidth="1"/>
    <col min="12809" max="12809" width="1.42578125" style="126" customWidth="1"/>
    <col min="12810" max="12812" width="6" style="126" bestFit="1" customWidth="1"/>
    <col min="12813" max="12813" width="1.42578125" style="126" customWidth="1"/>
    <col min="12814" max="12816" width="6" style="126" bestFit="1" customWidth="1"/>
    <col min="12817" max="12817" width="1.42578125" style="126" customWidth="1"/>
    <col min="12818" max="12818" width="6" style="126" customWidth="1"/>
    <col min="12819" max="12819" width="6" style="126" bestFit="1" customWidth="1"/>
    <col min="12820" max="12820" width="6" style="126" customWidth="1"/>
    <col min="12821" max="12821" width="1.42578125" style="126" customWidth="1"/>
    <col min="12822" max="12823" width="6" style="126" bestFit="1" customWidth="1"/>
    <col min="12824" max="12824" width="6" style="126" customWidth="1"/>
    <col min="12825" max="12825" width="1.42578125" style="126" customWidth="1"/>
    <col min="12826" max="12828" width="5.140625" style="126" customWidth="1"/>
    <col min="12829" max="12829" width="1.42578125" style="126" customWidth="1"/>
    <col min="12830" max="12830" width="16" style="126" customWidth="1"/>
    <col min="12831" max="12831" width="6.28515625" style="126" bestFit="1" customWidth="1"/>
    <col min="12832" max="12833" width="6.140625" style="126" customWidth="1"/>
    <col min="12834" max="12834" width="1.42578125" style="126" customWidth="1"/>
    <col min="12835" max="12835" width="6.28515625" style="126" bestFit="1" customWidth="1"/>
    <col min="12836" max="12837" width="5.140625" style="126" customWidth="1"/>
    <col min="12838" max="12838" width="1.42578125" style="126" customWidth="1"/>
    <col min="12839" max="12841" width="5.140625" style="126" customWidth="1"/>
    <col min="12842" max="12842" width="1.42578125" style="126" customWidth="1"/>
    <col min="12843" max="12845" width="5.140625" style="126" customWidth="1"/>
    <col min="12846" max="12846" width="1.42578125" style="126" customWidth="1"/>
    <col min="12847" max="12849" width="5.140625" style="126" customWidth="1"/>
    <col min="12850" max="12850" width="1.42578125" style="126" customWidth="1"/>
    <col min="12851" max="12853" width="5.140625" style="126" customWidth="1"/>
    <col min="12854" max="12854" width="1.42578125" style="126" customWidth="1"/>
    <col min="12855" max="12857" width="5.140625" style="126" customWidth="1"/>
    <col min="12858" max="13056" width="11.42578125" style="126"/>
    <col min="13057" max="13057" width="16" style="126" customWidth="1"/>
    <col min="13058" max="13058" width="7" style="126" bestFit="1" customWidth="1"/>
    <col min="13059" max="13060" width="6.140625" style="126" customWidth="1"/>
    <col min="13061" max="13061" width="1.42578125" style="126" customWidth="1"/>
    <col min="13062" max="13064" width="6" style="126" bestFit="1" customWidth="1"/>
    <col min="13065" max="13065" width="1.42578125" style="126" customWidth="1"/>
    <col min="13066" max="13068" width="6" style="126" bestFit="1" customWidth="1"/>
    <col min="13069" max="13069" width="1.42578125" style="126" customWidth="1"/>
    <col min="13070" max="13072" width="6" style="126" bestFit="1" customWidth="1"/>
    <col min="13073" max="13073" width="1.42578125" style="126" customWidth="1"/>
    <col min="13074" max="13074" width="6" style="126" customWidth="1"/>
    <col min="13075" max="13075" width="6" style="126" bestFit="1" customWidth="1"/>
    <col min="13076" max="13076" width="6" style="126" customWidth="1"/>
    <col min="13077" max="13077" width="1.42578125" style="126" customWidth="1"/>
    <col min="13078" max="13079" width="6" style="126" bestFit="1" customWidth="1"/>
    <col min="13080" max="13080" width="6" style="126" customWidth="1"/>
    <col min="13081" max="13081" width="1.42578125" style="126" customWidth="1"/>
    <col min="13082" max="13084" width="5.140625" style="126" customWidth="1"/>
    <col min="13085" max="13085" width="1.42578125" style="126" customWidth="1"/>
    <col min="13086" max="13086" width="16" style="126" customWidth="1"/>
    <col min="13087" max="13087" width="6.28515625" style="126" bestFit="1" customWidth="1"/>
    <col min="13088" max="13089" width="6.140625" style="126" customWidth="1"/>
    <col min="13090" max="13090" width="1.42578125" style="126" customWidth="1"/>
    <col min="13091" max="13091" width="6.28515625" style="126" bestFit="1" customWidth="1"/>
    <col min="13092" max="13093" width="5.140625" style="126" customWidth="1"/>
    <col min="13094" max="13094" width="1.42578125" style="126" customWidth="1"/>
    <col min="13095" max="13097" width="5.140625" style="126" customWidth="1"/>
    <col min="13098" max="13098" width="1.42578125" style="126" customWidth="1"/>
    <col min="13099" max="13101" width="5.140625" style="126" customWidth="1"/>
    <col min="13102" max="13102" width="1.42578125" style="126" customWidth="1"/>
    <col min="13103" max="13105" width="5.140625" style="126" customWidth="1"/>
    <col min="13106" max="13106" width="1.42578125" style="126" customWidth="1"/>
    <col min="13107" max="13109" width="5.140625" style="126" customWidth="1"/>
    <col min="13110" max="13110" width="1.42578125" style="126" customWidth="1"/>
    <col min="13111" max="13113" width="5.140625" style="126" customWidth="1"/>
    <col min="13114" max="13312" width="11.42578125" style="126"/>
    <col min="13313" max="13313" width="16" style="126" customWidth="1"/>
    <col min="13314" max="13314" width="7" style="126" bestFit="1" customWidth="1"/>
    <col min="13315" max="13316" width="6.140625" style="126" customWidth="1"/>
    <col min="13317" max="13317" width="1.42578125" style="126" customWidth="1"/>
    <col min="13318" max="13320" width="6" style="126" bestFit="1" customWidth="1"/>
    <col min="13321" max="13321" width="1.42578125" style="126" customWidth="1"/>
    <col min="13322" max="13324" width="6" style="126" bestFit="1" customWidth="1"/>
    <col min="13325" max="13325" width="1.42578125" style="126" customWidth="1"/>
    <col min="13326" max="13328" width="6" style="126" bestFit="1" customWidth="1"/>
    <col min="13329" max="13329" width="1.42578125" style="126" customWidth="1"/>
    <col min="13330" max="13330" width="6" style="126" customWidth="1"/>
    <col min="13331" max="13331" width="6" style="126" bestFit="1" customWidth="1"/>
    <col min="13332" max="13332" width="6" style="126" customWidth="1"/>
    <col min="13333" max="13333" width="1.42578125" style="126" customWidth="1"/>
    <col min="13334" max="13335" width="6" style="126" bestFit="1" customWidth="1"/>
    <col min="13336" max="13336" width="6" style="126" customWidth="1"/>
    <col min="13337" max="13337" width="1.42578125" style="126" customWidth="1"/>
    <col min="13338" max="13340" width="5.140625" style="126" customWidth="1"/>
    <col min="13341" max="13341" width="1.42578125" style="126" customWidth="1"/>
    <col min="13342" max="13342" width="16" style="126" customWidth="1"/>
    <col min="13343" max="13343" width="6.28515625" style="126" bestFit="1" customWidth="1"/>
    <col min="13344" max="13345" width="6.140625" style="126" customWidth="1"/>
    <col min="13346" max="13346" width="1.42578125" style="126" customWidth="1"/>
    <col min="13347" max="13347" width="6.28515625" style="126" bestFit="1" customWidth="1"/>
    <col min="13348" max="13349" width="5.140625" style="126" customWidth="1"/>
    <col min="13350" max="13350" width="1.42578125" style="126" customWidth="1"/>
    <col min="13351" max="13353" width="5.140625" style="126" customWidth="1"/>
    <col min="13354" max="13354" width="1.42578125" style="126" customWidth="1"/>
    <col min="13355" max="13357" width="5.140625" style="126" customWidth="1"/>
    <col min="13358" max="13358" width="1.42578125" style="126" customWidth="1"/>
    <col min="13359" max="13361" width="5.140625" style="126" customWidth="1"/>
    <col min="13362" max="13362" width="1.42578125" style="126" customWidth="1"/>
    <col min="13363" max="13365" width="5.140625" style="126" customWidth="1"/>
    <col min="13366" max="13366" width="1.42578125" style="126" customWidth="1"/>
    <col min="13367" max="13369" width="5.140625" style="126" customWidth="1"/>
    <col min="13370" max="13568" width="11.42578125" style="126"/>
    <col min="13569" max="13569" width="16" style="126" customWidth="1"/>
    <col min="13570" max="13570" width="7" style="126" bestFit="1" customWidth="1"/>
    <col min="13571" max="13572" width="6.140625" style="126" customWidth="1"/>
    <col min="13573" max="13573" width="1.42578125" style="126" customWidth="1"/>
    <col min="13574" max="13576" width="6" style="126" bestFit="1" customWidth="1"/>
    <col min="13577" max="13577" width="1.42578125" style="126" customWidth="1"/>
    <col min="13578" max="13580" width="6" style="126" bestFit="1" customWidth="1"/>
    <col min="13581" max="13581" width="1.42578125" style="126" customWidth="1"/>
    <col min="13582" max="13584" width="6" style="126" bestFit="1" customWidth="1"/>
    <col min="13585" max="13585" width="1.42578125" style="126" customWidth="1"/>
    <col min="13586" max="13586" width="6" style="126" customWidth="1"/>
    <col min="13587" max="13587" width="6" style="126" bestFit="1" customWidth="1"/>
    <col min="13588" max="13588" width="6" style="126" customWidth="1"/>
    <col min="13589" max="13589" width="1.42578125" style="126" customWidth="1"/>
    <col min="13590" max="13591" width="6" style="126" bestFit="1" customWidth="1"/>
    <col min="13592" max="13592" width="6" style="126" customWidth="1"/>
    <col min="13593" max="13593" width="1.42578125" style="126" customWidth="1"/>
    <col min="13594" max="13596" width="5.140625" style="126" customWidth="1"/>
    <col min="13597" max="13597" width="1.42578125" style="126" customWidth="1"/>
    <col min="13598" max="13598" width="16" style="126" customWidth="1"/>
    <col min="13599" max="13599" width="6.28515625" style="126" bestFit="1" customWidth="1"/>
    <col min="13600" max="13601" width="6.140625" style="126" customWidth="1"/>
    <col min="13602" max="13602" width="1.42578125" style="126" customWidth="1"/>
    <col min="13603" max="13603" width="6.28515625" style="126" bestFit="1" customWidth="1"/>
    <col min="13604" max="13605" width="5.140625" style="126" customWidth="1"/>
    <col min="13606" max="13606" width="1.42578125" style="126" customWidth="1"/>
    <col min="13607" max="13609" width="5.140625" style="126" customWidth="1"/>
    <col min="13610" max="13610" width="1.42578125" style="126" customWidth="1"/>
    <col min="13611" max="13613" width="5.140625" style="126" customWidth="1"/>
    <col min="13614" max="13614" width="1.42578125" style="126" customWidth="1"/>
    <col min="13615" max="13617" width="5.140625" style="126" customWidth="1"/>
    <col min="13618" max="13618" width="1.42578125" style="126" customWidth="1"/>
    <col min="13619" max="13621" width="5.140625" style="126" customWidth="1"/>
    <col min="13622" max="13622" width="1.42578125" style="126" customWidth="1"/>
    <col min="13623" max="13625" width="5.140625" style="126" customWidth="1"/>
    <col min="13626" max="13824" width="11.42578125" style="126"/>
    <col min="13825" max="13825" width="16" style="126" customWidth="1"/>
    <col min="13826" max="13826" width="7" style="126" bestFit="1" customWidth="1"/>
    <col min="13827" max="13828" width="6.140625" style="126" customWidth="1"/>
    <col min="13829" max="13829" width="1.42578125" style="126" customWidth="1"/>
    <col min="13830" max="13832" width="6" style="126" bestFit="1" customWidth="1"/>
    <col min="13833" max="13833" width="1.42578125" style="126" customWidth="1"/>
    <col min="13834" max="13836" width="6" style="126" bestFit="1" customWidth="1"/>
    <col min="13837" max="13837" width="1.42578125" style="126" customWidth="1"/>
    <col min="13838" max="13840" width="6" style="126" bestFit="1" customWidth="1"/>
    <col min="13841" max="13841" width="1.42578125" style="126" customWidth="1"/>
    <col min="13842" max="13842" width="6" style="126" customWidth="1"/>
    <col min="13843" max="13843" width="6" style="126" bestFit="1" customWidth="1"/>
    <col min="13844" max="13844" width="6" style="126" customWidth="1"/>
    <col min="13845" max="13845" width="1.42578125" style="126" customWidth="1"/>
    <col min="13846" max="13847" width="6" style="126" bestFit="1" customWidth="1"/>
    <col min="13848" max="13848" width="6" style="126" customWidth="1"/>
    <col min="13849" max="13849" width="1.42578125" style="126" customWidth="1"/>
    <col min="13850" max="13852" width="5.140625" style="126" customWidth="1"/>
    <col min="13853" max="13853" width="1.42578125" style="126" customWidth="1"/>
    <col min="13854" max="13854" width="16" style="126" customWidth="1"/>
    <col min="13855" max="13855" width="6.28515625" style="126" bestFit="1" customWidth="1"/>
    <col min="13856" max="13857" width="6.140625" style="126" customWidth="1"/>
    <col min="13858" max="13858" width="1.42578125" style="126" customWidth="1"/>
    <col min="13859" max="13859" width="6.28515625" style="126" bestFit="1" customWidth="1"/>
    <col min="13860" max="13861" width="5.140625" style="126" customWidth="1"/>
    <col min="13862" max="13862" width="1.42578125" style="126" customWidth="1"/>
    <col min="13863" max="13865" width="5.140625" style="126" customWidth="1"/>
    <col min="13866" max="13866" width="1.42578125" style="126" customWidth="1"/>
    <col min="13867" max="13869" width="5.140625" style="126" customWidth="1"/>
    <col min="13870" max="13870" width="1.42578125" style="126" customWidth="1"/>
    <col min="13871" max="13873" width="5.140625" style="126" customWidth="1"/>
    <col min="13874" max="13874" width="1.42578125" style="126" customWidth="1"/>
    <col min="13875" max="13877" width="5.140625" style="126" customWidth="1"/>
    <col min="13878" max="13878" width="1.42578125" style="126" customWidth="1"/>
    <col min="13879" max="13881" width="5.140625" style="126" customWidth="1"/>
    <col min="13882" max="14080" width="11.42578125" style="126"/>
    <col min="14081" max="14081" width="16" style="126" customWidth="1"/>
    <col min="14082" max="14082" width="7" style="126" bestFit="1" customWidth="1"/>
    <col min="14083" max="14084" width="6.140625" style="126" customWidth="1"/>
    <col min="14085" max="14085" width="1.42578125" style="126" customWidth="1"/>
    <col min="14086" max="14088" width="6" style="126" bestFit="1" customWidth="1"/>
    <col min="14089" max="14089" width="1.42578125" style="126" customWidth="1"/>
    <col min="14090" max="14092" width="6" style="126" bestFit="1" customWidth="1"/>
    <col min="14093" max="14093" width="1.42578125" style="126" customWidth="1"/>
    <col min="14094" max="14096" width="6" style="126" bestFit="1" customWidth="1"/>
    <col min="14097" max="14097" width="1.42578125" style="126" customWidth="1"/>
    <col min="14098" max="14098" width="6" style="126" customWidth="1"/>
    <col min="14099" max="14099" width="6" style="126" bestFit="1" customWidth="1"/>
    <col min="14100" max="14100" width="6" style="126" customWidth="1"/>
    <col min="14101" max="14101" width="1.42578125" style="126" customWidth="1"/>
    <col min="14102" max="14103" width="6" style="126" bestFit="1" customWidth="1"/>
    <col min="14104" max="14104" width="6" style="126" customWidth="1"/>
    <col min="14105" max="14105" width="1.42578125" style="126" customWidth="1"/>
    <col min="14106" max="14108" width="5.140625" style="126" customWidth="1"/>
    <col min="14109" max="14109" width="1.42578125" style="126" customWidth="1"/>
    <col min="14110" max="14110" width="16" style="126" customWidth="1"/>
    <col min="14111" max="14111" width="6.28515625" style="126" bestFit="1" customWidth="1"/>
    <col min="14112" max="14113" width="6.140625" style="126" customWidth="1"/>
    <col min="14114" max="14114" width="1.42578125" style="126" customWidth="1"/>
    <col min="14115" max="14115" width="6.28515625" style="126" bestFit="1" customWidth="1"/>
    <col min="14116" max="14117" width="5.140625" style="126" customWidth="1"/>
    <col min="14118" max="14118" width="1.42578125" style="126" customWidth="1"/>
    <col min="14119" max="14121" width="5.140625" style="126" customWidth="1"/>
    <col min="14122" max="14122" width="1.42578125" style="126" customWidth="1"/>
    <col min="14123" max="14125" width="5.140625" style="126" customWidth="1"/>
    <col min="14126" max="14126" width="1.42578125" style="126" customWidth="1"/>
    <col min="14127" max="14129" width="5.140625" style="126" customWidth="1"/>
    <col min="14130" max="14130" width="1.42578125" style="126" customWidth="1"/>
    <col min="14131" max="14133" width="5.140625" style="126" customWidth="1"/>
    <col min="14134" max="14134" width="1.42578125" style="126" customWidth="1"/>
    <col min="14135" max="14137" width="5.140625" style="126" customWidth="1"/>
    <col min="14138" max="14336" width="11.42578125" style="126"/>
    <col min="14337" max="14337" width="16" style="126" customWidth="1"/>
    <col min="14338" max="14338" width="7" style="126" bestFit="1" customWidth="1"/>
    <col min="14339" max="14340" width="6.140625" style="126" customWidth="1"/>
    <col min="14341" max="14341" width="1.42578125" style="126" customWidth="1"/>
    <col min="14342" max="14344" width="6" style="126" bestFit="1" customWidth="1"/>
    <col min="14345" max="14345" width="1.42578125" style="126" customWidth="1"/>
    <col min="14346" max="14348" width="6" style="126" bestFit="1" customWidth="1"/>
    <col min="14349" max="14349" width="1.42578125" style="126" customWidth="1"/>
    <col min="14350" max="14352" width="6" style="126" bestFit="1" customWidth="1"/>
    <col min="14353" max="14353" width="1.42578125" style="126" customWidth="1"/>
    <col min="14354" max="14354" width="6" style="126" customWidth="1"/>
    <col min="14355" max="14355" width="6" style="126" bestFit="1" customWidth="1"/>
    <col min="14356" max="14356" width="6" style="126" customWidth="1"/>
    <col min="14357" max="14357" width="1.42578125" style="126" customWidth="1"/>
    <col min="14358" max="14359" width="6" style="126" bestFit="1" customWidth="1"/>
    <col min="14360" max="14360" width="6" style="126" customWidth="1"/>
    <col min="14361" max="14361" width="1.42578125" style="126" customWidth="1"/>
    <col min="14362" max="14364" width="5.140625" style="126" customWidth="1"/>
    <col min="14365" max="14365" width="1.42578125" style="126" customWidth="1"/>
    <col min="14366" max="14366" width="16" style="126" customWidth="1"/>
    <col min="14367" max="14367" width="6.28515625" style="126" bestFit="1" customWidth="1"/>
    <col min="14368" max="14369" width="6.140625" style="126" customWidth="1"/>
    <col min="14370" max="14370" width="1.42578125" style="126" customWidth="1"/>
    <col min="14371" max="14371" width="6.28515625" style="126" bestFit="1" customWidth="1"/>
    <col min="14372" max="14373" width="5.140625" style="126" customWidth="1"/>
    <col min="14374" max="14374" width="1.42578125" style="126" customWidth="1"/>
    <col min="14375" max="14377" width="5.140625" style="126" customWidth="1"/>
    <col min="14378" max="14378" width="1.42578125" style="126" customWidth="1"/>
    <col min="14379" max="14381" width="5.140625" style="126" customWidth="1"/>
    <col min="14382" max="14382" width="1.42578125" style="126" customWidth="1"/>
    <col min="14383" max="14385" width="5.140625" style="126" customWidth="1"/>
    <col min="14386" max="14386" width="1.42578125" style="126" customWidth="1"/>
    <col min="14387" max="14389" width="5.140625" style="126" customWidth="1"/>
    <col min="14390" max="14390" width="1.42578125" style="126" customWidth="1"/>
    <col min="14391" max="14393" width="5.140625" style="126" customWidth="1"/>
    <col min="14394" max="14592" width="11.42578125" style="126"/>
    <col min="14593" max="14593" width="16" style="126" customWidth="1"/>
    <col min="14594" max="14594" width="7" style="126" bestFit="1" customWidth="1"/>
    <col min="14595" max="14596" width="6.140625" style="126" customWidth="1"/>
    <col min="14597" max="14597" width="1.42578125" style="126" customWidth="1"/>
    <col min="14598" max="14600" width="6" style="126" bestFit="1" customWidth="1"/>
    <col min="14601" max="14601" width="1.42578125" style="126" customWidth="1"/>
    <col min="14602" max="14604" width="6" style="126" bestFit="1" customWidth="1"/>
    <col min="14605" max="14605" width="1.42578125" style="126" customWidth="1"/>
    <col min="14606" max="14608" width="6" style="126" bestFit="1" customWidth="1"/>
    <col min="14609" max="14609" width="1.42578125" style="126" customWidth="1"/>
    <col min="14610" max="14610" width="6" style="126" customWidth="1"/>
    <col min="14611" max="14611" width="6" style="126" bestFit="1" customWidth="1"/>
    <col min="14612" max="14612" width="6" style="126" customWidth="1"/>
    <col min="14613" max="14613" width="1.42578125" style="126" customWidth="1"/>
    <col min="14614" max="14615" width="6" style="126" bestFit="1" customWidth="1"/>
    <col min="14616" max="14616" width="6" style="126" customWidth="1"/>
    <col min="14617" max="14617" width="1.42578125" style="126" customWidth="1"/>
    <col min="14618" max="14620" width="5.140625" style="126" customWidth="1"/>
    <col min="14621" max="14621" width="1.42578125" style="126" customWidth="1"/>
    <col min="14622" max="14622" width="16" style="126" customWidth="1"/>
    <col min="14623" max="14623" width="6.28515625" style="126" bestFit="1" customWidth="1"/>
    <col min="14624" max="14625" width="6.140625" style="126" customWidth="1"/>
    <col min="14626" max="14626" width="1.42578125" style="126" customWidth="1"/>
    <col min="14627" max="14627" width="6.28515625" style="126" bestFit="1" customWidth="1"/>
    <col min="14628" max="14629" width="5.140625" style="126" customWidth="1"/>
    <col min="14630" max="14630" width="1.42578125" style="126" customWidth="1"/>
    <col min="14631" max="14633" width="5.140625" style="126" customWidth="1"/>
    <col min="14634" max="14634" width="1.42578125" style="126" customWidth="1"/>
    <col min="14635" max="14637" width="5.140625" style="126" customWidth="1"/>
    <col min="14638" max="14638" width="1.42578125" style="126" customWidth="1"/>
    <col min="14639" max="14641" width="5.140625" style="126" customWidth="1"/>
    <col min="14642" max="14642" width="1.42578125" style="126" customWidth="1"/>
    <col min="14643" max="14645" width="5.140625" style="126" customWidth="1"/>
    <col min="14646" max="14646" width="1.42578125" style="126" customWidth="1"/>
    <col min="14647" max="14649" width="5.140625" style="126" customWidth="1"/>
    <col min="14650" max="14848" width="11.42578125" style="126"/>
    <col min="14849" max="14849" width="16" style="126" customWidth="1"/>
    <col min="14850" max="14850" width="7" style="126" bestFit="1" customWidth="1"/>
    <col min="14851" max="14852" width="6.140625" style="126" customWidth="1"/>
    <col min="14853" max="14853" width="1.42578125" style="126" customWidth="1"/>
    <col min="14854" max="14856" width="6" style="126" bestFit="1" customWidth="1"/>
    <col min="14857" max="14857" width="1.42578125" style="126" customWidth="1"/>
    <col min="14858" max="14860" width="6" style="126" bestFit="1" customWidth="1"/>
    <col min="14861" max="14861" width="1.42578125" style="126" customWidth="1"/>
    <col min="14862" max="14864" width="6" style="126" bestFit="1" customWidth="1"/>
    <col min="14865" max="14865" width="1.42578125" style="126" customWidth="1"/>
    <col min="14866" max="14866" width="6" style="126" customWidth="1"/>
    <col min="14867" max="14867" width="6" style="126" bestFit="1" customWidth="1"/>
    <col min="14868" max="14868" width="6" style="126" customWidth="1"/>
    <col min="14869" max="14869" width="1.42578125" style="126" customWidth="1"/>
    <col min="14870" max="14871" width="6" style="126" bestFit="1" customWidth="1"/>
    <col min="14872" max="14872" width="6" style="126" customWidth="1"/>
    <col min="14873" max="14873" width="1.42578125" style="126" customWidth="1"/>
    <col min="14874" max="14876" width="5.140625" style="126" customWidth="1"/>
    <col min="14877" max="14877" width="1.42578125" style="126" customWidth="1"/>
    <col min="14878" max="14878" width="16" style="126" customWidth="1"/>
    <col min="14879" max="14879" width="6.28515625" style="126" bestFit="1" customWidth="1"/>
    <col min="14880" max="14881" width="6.140625" style="126" customWidth="1"/>
    <col min="14882" max="14882" width="1.42578125" style="126" customWidth="1"/>
    <col min="14883" max="14883" width="6.28515625" style="126" bestFit="1" customWidth="1"/>
    <col min="14884" max="14885" width="5.140625" style="126" customWidth="1"/>
    <col min="14886" max="14886" width="1.42578125" style="126" customWidth="1"/>
    <col min="14887" max="14889" width="5.140625" style="126" customWidth="1"/>
    <col min="14890" max="14890" width="1.42578125" style="126" customWidth="1"/>
    <col min="14891" max="14893" width="5.140625" style="126" customWidth="1"/>
    <col min="14894" max="14894" width="1.42578125" style="126" customWidth="1"/>
    <col min="14895" max="14897" width="5.140625" style="126" customWidth="1"/>
    <col min="14898" max="14898" width="1.42578125" style="126" customWidth="1"/>
    <col min="14899" max="14901" width="5.140625" style="126" customWidth="1"/>
    <col min="14902" max="14902" width="1.42578125" style="126" customWidth="1"/>
    <col min="14903" max="14905" width="5.140625" style="126" customWidth="1"/>
    <col min="14906" max="15104" width="11.42578125" style="126"/>
    <col min="15105" max="15105" width="16" style="126" customWidth="1"/>
    <col min="15106" max="15106" width="7" style="126" bestFit="1" customWidth="1"/>
    <col min="15107" max="15108" width="6.140625" style="126" customWidth="1"/>
    <col min="15109" max="15109" width="1.42578125" style="126" customWidth="1"/>
    <col min="15110" max="15112" width="6" style="126" bestFit="1" customWidth="1"/>
    <col min="15113" max="15113" width="1.42578125" style="126" customWidth="1"/>
    <col min="15114" max="15116" width="6" style="126" bestFit="1" customWidth="1"/>
    <col min="15117" max="15117" width="1.42578125" style="126" customWidth="1"/>
    <col min="15118" max="15120" width="6" style="126" bestFit="1" customWidth="1"/>
    <col min="15121" max="15121" width="1.42578125" style="126" customWidth="1"/>
    <col min="15122" max="15122" width="6" style="126" customWidth="1"/>
    <col min="15123" max="15123" width="6" style="126" bestFit="1" customWidth="1"/>
    <col min="15124" max="15124" width="6" style="126" customWidth="1"/>
    <col min="15125" max="15125" width="1.42578125" style="126" customWidth="1"/>
    <col min="15126" max="15127" width="6" style="126" bestFit="1" customWidth="1"/>
    <col min="15128" max="15128" width="6" style="126" customWidth="1"/>
    <col min="15129" max="15129" width="1.42578125" style="126" customWidth="1"/>
    <col min="15130" max="15132" width="5.140625" style="126" customWidth="1"/>
    <col min="15133" max="15133" width="1.42578125" style="126" customWidth="1"/>
    <col min="15134" max="15134" width="16" style="126" customWidth="1"/>
    <col min="15135" max="15135" width="6.28515625" style="126" bestFit="1" customWidth="1"/>
    <col min="15136" max="15137" width="6.140625" style="126" customWidth="1"/>
    <col min="15138" max="15138" width="1.42578125" style="126" customWidth="1"/>
    <col min="15139" max="15139" width="6.28515625" style="126" bestFit="1" customWidth="1"/>
    <col min="15140" max="15141" width="5.140625" style="126" customWidth="1"/>
    <col min="15142" max="15142" width="1.42578125" style="126" customWidth="1"/>
    <col min="15143" max="15145" width="5.140625" style="126" customWidth="1"/>
    <col min="15146" max="15146" width="1.42578125" style="126" customWidth="1"/>
    <col min="15147" max="15149" width="5.140625" style="126" customWidth="1"/>
    <col min="15150" max="15150" width="1.42578125" style="126" customWidth="1"/>
    <col min="15151" max="15153" width="5.140625" style="126" customWidth="1"/>
    <col min="15154" max="15154" width="1.42578125" style="126" customWidth="1"/>
    <col min="15155" max="15157" width="5.140625" style="126" customWidth="1"/>
    <col min="15158" max="15158" width="1.42578125" style="126" customWidth="1"/>
    <col min="15159" max="15161" width="5.140625" style="126" customWidth="1"/>
    <col min="15162" max="15360" width="11.42578125" style="126"/>
    <col min="15361" max="15361" width="16" style="126" customWidth="1"/>
    <col min="15362" max="15362" width="7" style="126" bestFit="1" customWidth="1"/>
    <col min="15363" max="15364" width="6.140625" style="126" customWidth="1"/>
    <col min="15365" max="15365" width="1.42578125" style="126" customWidth="1"/>
    <col min="15366" max="15368" width="6" style="126" bestFit="1" customWidth="1"/>
    <col min="15369" max="15369" width="1.42578125" style="126" customWidth="1"/>
    <col min="15370" max="15372" width="6" style="126" bestFit="1" customWidth="1"/>
    <col min="15373" max="15373" width="1.42578125" style="126" customWidth="1"/>
    <col min="15374" max="15376" width="6" style="126" bestFit="1" customWidth="1"/>
    <col min="15377" max="15377" width="1.42578125" style="126" customWidth="1"/>
    <col min="15378" max="15378" width="6" style="126" customWidth="1"/>
    <col min="15379" max="15379" width="6" style="126" bestFit="1" customWidth="1"/>
    <col min="15380" max="15380" width="6" style="126" customWidth="1"/>
    <col min="15381" max="15381" width="1.42578125" style="126" customWidth="1"/>
    <col min="15382" max="15383" width="6" style="126" bestFit="1" customWidth="1"/>
    <col min="15384" max="15384" width="6" style="126" customWidth="1"/>
    <col min="15385" max="15385" width="1.42578125" style="126" customWidth="1"/>
    <col min="15386" max="15388" width="5.140625" style="126" customWidth="1"/>
    <col min="15389" max="15389" width="1.42578125" style="126" customWidth="1"/>
    <col min="15390" max="15390" width="16" style="126" customWidth="1"/>
    <col min="15391" max="15391" width="6.28515625" style="126" bestFit="1" customWidth="1"/>
    <col min="15392" max="15393" width="6.140625" style="126" customWidth="1"/>
    <col min="15394" max="15394" width="1.42578125" style="126" customWidth="1"/>
    <col min="15395" max="15395" width="6.28515625" style="126" bestFit="1" customWidth="1"/>
    <col min="15396" max="15397" width="5.140625" style="126" customWidth="1"/>
    <col min="15398" max="15398" width="1.42578125" style="126" customWidth="1"/>
    <col min="15399" max="15401" width="5.140625" style="126" customWidth="1"/>
    <col min="15402" max="15402" width="1.42578125" style="126" customWidth="1"/>
    <col min="15403" max="15405" width="5.140625" style="126" customWidth="1"/>
    <col min="15406" max="15406" width="1.42578125" style="126" customWidth="1"/>
    <col min="15407" max="15409" width="5.140625" style="126" customWidth="1"/>
    <col min="15410" max="15410" width="1.42578125" style="126" customWidth="1"/>
    <col min="15411" max="15413" width="5.140625" style="126" customWidth="1"/>
    <col min="15414" max="15414" width="1.42578125" style="126" customWidth="1"/>
    <col min="15415" max="15417" width="5.140625" style="126" customWidth="1"/>
    <col min="15418" max="15616" width="11.42578125" style="126"/>
    <col min="15617" max="15617" width="16" style="126" customWidth="1"/>
    <col min="15618" max="15618" width="7" style="126" bestFit="1" customWidth="1"/>
    <col min="15619" max="15620" width="6.140625" style="126" customWidth="1"/>
    <col min="15621" max="15621" width="1.42578125" style="126" customWidth="1"/>
    <col min="15622" max="15624" width="6" style="126" bestFit="1" customWidth="1"/>
    <col min="15625" max="15625" width="1.42578125" style="126" customWidth="1"/>
    <col min="15626" max="15628" width="6" style="126" bestFit="1" customWidth="1"/>
    <col min="15629" max="15629" width="1.42578125" style="126" customWidth="1"/>
    <col min="15630" max="15632" width="6" style="126" bestFit="1" customWidth="1"/>
    <col min="15633" max="15633" width="1.42578125" style="126" customWidth="1"/>
    <col min="15634" max="15634" width="6" style="126" customWidth="1"/>
    <col min="15635" max="15635" width="6" style="126" bestFit="1" customWidth="1"/>
    <col min="15636" max="15636" width="6" style="126" customWidth="1"/>
    <col min="15637" max="15637" width="1.42578125" style="126" customWidth="1"/>
    <col min="15638" max="15639" width="6" style="126" bestFit="1" customWidth="1"/>
    <col min="15640" max="15640" width="6" style="126" customWidth="1"/>
    <col min="15641" max="15641" width="1.42578125" style="126" customWidth="1"/>
    <col min="15642" max="15644" width="5.140625" style="126" customWidth="1"/>
    <col min="15645" max="15645" width="1.42578125" style="126" customWidth="1"/>
    <col min="15646" max="15646" width="16" style="126" customWidth="1"/>
    <col min="15647" max="15647" width="6.28515625" style="126" bestFit="1" customWidth="1"/>
    <col min="15648" max="15649" width="6.140625" style="126" customWidth="1"/>
    <col min="15650" max="15650" width="1.42578125" style="126" customWidth="1"/>
    <col min="15651" max="15651" width="6.28515625" style="126" bestFit="1" customWidth="1"/>
    <col min="15652" max="15653" width="5.140625" style="126" customWidth="1"/>
    <col min="15654" max="15654" width="1.42578125" style="126" customWidth="1"/>
    <col min="15655" max="15657" width="5.140625" style="126" customWidth="1"/>
    <col min="15658" max="15658" width="1.42578125" style="126" customWidth="1"/>
    <col min="15659" max="15661" width="5.140625" style="126" customWidth="1"/>
    <col min="15662" max="15662" width="1.42578125" style="126" customWidth="1"/>
    <col min="15663" max="15665" width="5.140625" style="126" customWidth="1"/>
    <col min="15666" max="15666" width="1.42578125" style="126" customWidth="1"/>
    <col min="15667" max="15669" width="5.140625" style="126" customWidth="1"/>
    <col min="15670" max="15670" width="1.42578125" style="126" customWidth="1"/>
    <col min="15671" max="15673" width="5.140625" style="126" customWidth="1"/>
    <col min="15674" max="15872" width="11.42578125" style="126"/>
    <col min="15873" max="15873" width="16" style="126" customWidth="1"/>
    <col min="15874" max="15874" width="7" style="126" bestFit="1" customWidth="1"/>
    <col min="15875" max="15876" width="6.140625" style="126" customWidth="1"/>
    <col min="15877" max="15877" width="1.42578125" style="126" customWidth="1"/>
    <col min="15878" max="15880" width="6" style="126" bestFit="1" customWidth="1"/>
    <col min="15881" max="15881" width="1.42578125" style="126" customWidth="1"/>
    <col min="15882" max="15884" width="6" style="126" bestFit="1" customWidth="1"/>
    <col min="15885" max="15885" width="1.42578125" style="126" customWidth="1"/>
    <col min="15886" max="15888" width="6" style="126" bestFit="1" customWidth="1"/>
    <col min="15889" max="15889" width="1.42578125" style="126" customWidth="1"/>
    <col min="15890" max="15890" width="6" style="126" customWidth="1"/>
    <col min="15891" max="15891" width="6" style="126" bestFit="1" customWidth="1"/>
    <col min="15892" max="15892" width="6" style="126" customWidth="1"/>
    <col min="15893" max="15893" width="1.42578125" style="126" customWidth="1"/>
    <col min="15894" max="15895" width="6" style="126" bestFit="1" customWidth="1"/>
    <col min="15896" max="15896" width="6" style="126" customWidth="1"/>
    <col min="15897" max="15897" width="1.42578125" style="126" customWidth="1"/>
    <col min="15898" max="15900" width="5.140625" style="126" customWidth="1"/>
    <col min="15901" max="15901" width="1.42578125" style="126" customWidth="1"/>
    <col min="15902" max="15902" width="16" style="126" customWidth="1"/>
    <col min="15903" max="15903" width="6.28515625" style="126" bestFit="1" customWidth="1"/>
    <col min="15904" max="15905" width="6.140625" style="126" customWidth="1"/>
    <col min="15906" max="15906" width="1.42578125" style="126" customWidth="1"/>
    <col min="15907" max="15907" width="6.28515625" style="126" bestFit="1" customWidth="1"/>
    <col min="15908" max="15909" width="5.140625" style="126" customWidth="1"/>
    <col min="15910" max="15910" width="1.42578125" style="126" customWidth="1"/>
    <col min="15911" max="15913" width="5.140625" style="126" customWidth="1"/>
    <col min="15914" max="15914" width="1.42578125" style="126" customWidth="1"/>
    <col min="15915" max="15917" width="5.140625" style="126" customWidth="1"/>
    <col min="15918" max="15918" width="1.42578125" style="126" customWidth="1"/>
    <col min="15919" max="15921" width="5.140625" style="126" customWidth="1"/>
    <col min="15922" max="15922" width="1.42578125" style="126" customWidth="1"/>
    <col min="15923" max="15925" width="5.140625" style="126" customWidth="1"/>
    <col min="15926" max="15926" width="1.42578125" style="126" customWidth="1"/>
    <col min="15927" max="15929" width="5.140625" style="126" customWidth="1"/>
    <col min="15930" max="16128" width="11.42578125" style="126"/>
    <col min="16129" max="16129" width="16" style="126" customWidth="1"/>
    <col min="16130" max="16130" width="7" style="126" bestFit="1" customWidth="1"/>
    <col min="16131" max="16132" width="6.140625" style="126" customWidth="1"/>
    <col min="16133" max="16133" width="1.42578125" style="126" customWidth="1"/>
    <col min="16134" max="16136" width="6" style="126" bestFit="1" customWidth="1"/>
    <col min="16137" max="16137" width="1.42578125" style="126" customWidth="1"/>
    <col min="16138" max="16140" width="6" style="126" bestFit="1" customWidth="1"/>
    <col min="16141" max="16141" width="1.42578125" style="126" customWidth="1"/>
    <col min="16142" max="16144" width="6" style="126" bestFit="1" customWidth="1"/>
    <col min="16145" max="16145" width="1.42578125" style="126" customWidth="1"/>
    <col min="16146" max="16146" width="6" style="126" customWidth="1"/>
    <col min="16147" max="16147" width="6" style="126" bestFit="1" customWidth="1"/>
    <col min="16148" max="16148" width="6" style="126" customWidth="1"/>
    <col min="16149" max="16149" width="1.42578125" style="126" customWidth="1"/>
    <col min="16150" max="16151" width="6" style="126" bestFit="1" customWidth="1"/>
    <col min="16152" max="16152" width="6" style="126" customWidth="1"/>
    <col min="16153" max="16153" width="1.42578125" style="126" customWidth="1"/>
    <col min="16154" max="16156" width="5.140625" style="126" customWidth="1"/>
    <col min="16157" max="16157" width="1.42578125" style="126" customWidth="1"/>
    <col min="16158" max="16158" width="16" style="126" customWidth="1"/>
    <col min="16159" max="16159" width="6.28515625" style="126" bestFit="1" customWidth="1"/>
    <col min="16160" max="16161" width="6.140625" style="126" customWidth="1"/>
    <col min="16162" max="16162" width="1.42578125" style="126" customWidth="1"/>
    <col min="16163" max="16163" width="6.28515625" style="126" bestFit="1" customWidth="1"/>
    <col min="16164" max="16165" width="5.140625" style="126" customWidth="1"/>
    <col min="16166" max="16166" width="1.42578125" style="126" customWidth="1"/>
    <col min="16167" max="16169" width="5.140625" style="126" customWidth="1"/>
    <col min="16170" max="16170" width="1.42578125" style="126" customWidth="1"/>
    <col min="16171" max="16173" width="5.140625" style="126" customWidth="1"/>
    <col min="16174" max="16174" width="1.42578125" style="126" customWidth="1"/>
    <col min="16175" max="16177" width="5.140625" style="126" customWidth="1"/>
    <col min="16178" max="16178" width="1.42578125" style="126" customWidth="1"/>
    <col min="16179" max="16181" width="5.140625" style="126" customWidth="1"/>
    <col min="16182" max="16182" width="1.42578125" style="126" customWidth="1"/>
    <col min="16183" max="16185" width="5.140625" style="126" customWidth="1"/>
    <col min="16186" max="16384" width="11.42578125" style="126"/>
  </cols>
  <sheetData>
    <row r="1" spans="1:62" ht="15" customHeight="1" x14ac:dyDescent="0.25">
      <c r="AD1" s="286" t="s">
        <v>362</v>
      </c>
      <c r="AE1" s="286"/>
    </row>
    <row r="2" spans="1:62" ht="15" customHeight="1" x14ac:dyDescent="0.25">
      <c r="AD2" s="286"/>
      <c r="AE2" s="286"/>
    </row>
    <row r="3" spans="1:62" ht="15" customHeight="1" x14ac:dyDescent="0.25">
      <c r="A3" s="308" t="s">
        <v>325</v>
      </c>
      <c r="B3" s="308"/>
      <c r="C3" s="308"/>
      <c r="D3" s="308"/>
      <c r="E3" s="308"/>
      <c r="F3" s="308"/>
      <c r="G3" s="308"/>
      <c r="H3" s="308"/>
      <c r="I3" s="308"/>
      <c r="J3" s="308"/>
      <c r="K3" s="308"/>
      <c r="L3" s="308"/>
      <c r="M3" s="308"/>
      <c r="N3" s="308"/>
      <c r="O3" s="308"/>
      <c r="P3" s="308"/>
      <c r="Q3" s="308"/>
      <c r="R3" s="308"/>
      <c r="S3" s="308"/>
      <c r="T3" s="308"/>
      <c r="U3" s="308"/>
      <c r="V3" s="308"/>
      <c r="W3" s="308"/>
      <c r="X3" s="308"/>
      <c r="Y3" s="308"/>
      <c r="Z3" s="308"/>
      <c r="AA3" s="308"/>
      <c r="AB3" s="308"/>
      <c r="AD3" s="308" t="s">
        <v>326</v>
      </c>
      <c r="AE3" s="308"/>
      <c r="AF3" s="308"/>
      <c r="AG3" s="308"/>
      <c r="AH3" s="308"/>
      <c r="AI3" s="308"/>
      <c r="AJ3" s="308"/>
      <c r="AK3" s="308"/>
      <c r="AL3" s="308"/>
      <c r="AM3" s="308"/>
      <c r="AN3" s="308"/>
      <c r="AO3" s="308"/>
      <c r="AP3" s="308"/>
      <c r="AQ3" s="308"/>
      <c r="AR3" s="308"/>
      <c r="AS3" s="308"/>
      <c r="AT3" s="308"/>
      <c r="AU3" s="308"/>
      <c r="AV3" s="308"/>
      <c r="AW3" s="308"/>
      <c r="AX3" s="308"/>
      <c r="AY3" s="308"/>
      <c r="AZ3" s="308"/>
      <c r="BA3" s="308"/>
      <c r="BB3" s="308"/>
      <c r="BC3" s="308"/>
      <c r="BD3" s="308"/>
      <c r="BE3" s="308"/>
    </row>
    <row r="4" spans="1:62" ht="15" customHeight="1" x14ac:dyDescent="0.25">
      <c r="A4" s="307" t="s">
        <v>165</v>
      </c>
      <c r="B4" s="307"/>
      <c r="C4" s="307"/>
      <c r="D4" s="307"/>
      <c r="E4" s="307"/>
      <c r="F4" s="307"/>
      <c r="G4" s="307"/>
      <c r="H4" s="307"/>
      <c r="I4" s="307"/>
      <c r="J4" s="307"/>
      <c r="K4" s="307"/>
      <c r="L4" s="307"/>
      <c r="M4" s="307"/>
      <c r="N4" s="307"/>
      <c r="O4" s="307"/>
      <c r="P4" s="307"/>
      <c r="Q4" s="307"/>
      <c r="R4" s="307"/>
      <c r="S4" s="307"/>
      <c r="T4" s="307"/>
      <c r="U4" s="307"/>
      <c r="V4" s="307"/>
      <c r="W4" s="307"/>
      <c r="X4" s="307"/>
      <c r="Y4" s="307"/>
      <c r="Z4" s="307"/>
      <c r="AA4" s="307"/>
      <c r="AB4" s="307"/>
      <c r="AD4" s="307" t="s">
        <v>166</v>
      </c>
      <c r="AE4" s="307"/>
      <c r="AF4" s="307"/>
      <c r="AG4" s="307"/>
      <c r="AH4" s="307"/>
      <c r="AI4" s="307"/>
      <c r="AJ4" s="307"/>
      <c r="AK4" s="307"/>
      <c r="AL4" s="307"/>
      <c r="AM4" s="307"/>
      <c r="AN4" s="307"/>
      <c r="AO4" s="307"/>
      <c r="AP4" s="307"/>
      <c r="AQ4" s="307"/>
      <c r="AR4" s="307"/>
      <c r="AS4" s="307"/>
      <c r="AT4" s="307"/>
      <c r="AU4" s="307"/>
      <c r="AV4" s="307"/>
      <c r="AW4" s="307"/>
      <c r="AX4" s="307"/>
      <c r="AY4" s="307"/>
      <c r="AZ4" s="307"/>
      <c r="BA4" s="307"/>
      <c r="BB4" s="307"/>
      <c r="BC4" s="307"/>
      <c r="BD4" s="307"/>
      <c r="BE4" s="307"/>
    </row>
    <row r="5" spans="1:62" s="104" customFormat="1" ht="15" customHeight="1" x14ac:dyDescent="0.2">
      <c r="A5" s="307" t="s">
        <v>257</v>
      </c>
      <c r="B5" s="307"/>
      <c r="C5" s="307"/>
      <c r="D5" s="307"/>
      <c r="E5" s="307"/>
      <c r="F5" s="307"/>
      <c r="G5" s="307"/>
      <c r="H5" s="307"/>
      <c r="I5" s="307"/>
      <c r="J5" s="307"/>
      <c r="K5" s="307"/>
      <c r="L5" s="307"/>
      <c r="M5" s="307"/>
      <c r="N5" s="307"/>
      <c r="O5" s="307"/>
      <c r="P5" s="307"/>
      <c r="Q5" s="307"/>
      <c r="R5" s="307"/>
      <c r="S5" s="307"/>
      <c r="T5" s="307"/>
      <c r="U5" s="307"/>
      <c r="V5" s="307"/>
      <c r="W5" s="307"/>
      <c r="X5" s="307"/>
      <c r="Y5" s="307"/>
      <c r="Z5" s="307"/>
      <c r="AA5" s="307"/>
      <c r="AB5" s="307"/>
      <c r="AD5" s="307" t="s">
        <v>257</v>
      </c>
      <c r="AE5" s="307"/>
      <c r="AF5" s="307"/>
      <c r="AG5" s="307"/>
      <c r="AH5" s="307"/>
      <c r="AI5" s="307"/>
      <c r="AJ5" s="307"/>
      <c r="AK5" s="307"/>
      <c r="AL5" s="307"/>
      <c r="AM5" s="307"/>
      <c r="AN5" s="307"/>
      <c r="AO5" s="307"/>
      <c r="AP5" s="307"/>
      <c r="AQ5" s="307"/>
      <c r="AR5" s="307"/>
      <c r="AS5" s="307"/>
      <c r="AT5" s="307"/>
      <c r="AU5" s="307"/>
      <c r="AV5" s="307"/>
      <c r="AW5" s="307"/>
      <c r="AX5" s="307"/>
      <c r="AY5" s="307"/>
      <c r="AZ5" s="307"/>
      <c r="BA5" s="307"/>
      <c r="BB5" s="307"/>
      <c r="BC5" s="307"/>
      <c r="BD5" s="307"/>
      <c r="BE5" s="307"/>
      <c r="BG5" s="98"/>
      <c r="BH5" s="98"/>
      <c r="BI5" s="98"/>
      <c r="BJ5" s="98"/>
    </row>
    <row r="6" spans="1:62" s="104" customFormat="1" ht="15" customHeight="1" x14ac:dyDescent="0.2">
      <c r="A6" s="307" t="s">
        <v>268</v>
      </c>
      <c r="B6" s="307"/>
      <c r="C6" s="307"/>
      <c r="D6" s="307"/>
      <c r="E6" s="307"/>
      <c r="F6" s="307"/>
      <c r="G6" s="307"/>
      <c r="H6" s="307"/>
      <c r="I6" s="307"/>
      <c r="J6" s="307"/>
      <c r="K6" s="307"/>
      <c r="L6" s="307"/>
      <c r="M6" s="307"/>
      <c r="N6" s="307"/>
      <c r="O6" s="307"/>
      <c r="P6" s="307"/>
      <c r="Q6" s="307"/>
      <c r="R6" s="307"/>
      <c r="S6" s="307"/>
      <c r="T6" s="307"/>
      <c r="U6" s="307"/>
      <c r="V6" s="307"/>
      <c r="W6" s="307"/>
      <c r="X6" s="307"/>
      <c r="Y6" s="307"/>
      <c r="Z6" s="307"/>
      <c r="AA6" s="307"/>
      <c r="AB6" s="307"/>
      <c r="AD6" s="307" t="s">
        <v>268</v>
      </c>
      <c r="AE6" s="307"/>
      <c r="AF6" s="307"/>
      <c r="AG6" s="307"/>
      <c r="AH6" s="307"/>
      <c r="AI6" s="307"/>
      <c r="AJ6" s="307"/>
      <c r="AK6" s="307"/>
      <c r="AL6" s="307"/>
      <c r="AM6" s="307"/>
      <c r="AN6" s="307"/>
      <c r="AO6" s="307"/>
      <c r="AP6" s="307"/>
      <c r="AQ6" s="307"/>
      <c r="AR6" s="307"/>
      <c r="AS6" s="307"/>
      <c r="AT6" s="307"/>
      <c r="AU6" s="307"/>
      <c r="AV6" s="307"/>
      <c r="AW6" s="307"/>
      <c r="AX6" s="307"/>
      <c r="AY6" s="307"/>
      <c r="AZ6" s="307"/>
      <c r="BA6" s="307"/>
      <c r="BB6" s="307"/>
      <c r="BC6" s="307"/>
      <c r="BD6" s="307"/>
      <c r="BE6" s="307"/>
      <c r="BG6" s="98"/>
      <c r="BH6" s="98"/>
      <c r="BI6" s="98"/>
      <c r="BJ6" s="98"/>
    </row>
    <row r="7" spans="1:62" s="104" customFormat="1" ht="15" customHeight="1" x14ac:dyDescent="0.2">
      <c r="A7" s="307" t="s">
        <v>250</v>
      </c>
      <c r="B7" s="307"/>
      <c r="C7" s="307"/>
      <c r="D7" s="307"/>
      <c r="E7" s="307"/>
      <c r="F7" s="307"/>
      <c r="G7" s="307"/>
      <c r="H7" s="307"/>
      <c r="I7" s="307"/>
      <c r="J7" s="307"/>
      <c r="K7" s="307"/>
      <c r="L7" s="307"/>
      <c r="M7" s="307"/>
      <c r="N7" s="307"/>
      <c r="O7" s="307"/>
      <c r="P7" s="307"/>
      <c r="Q7" s="307"/>
      <c r="R7" s="307"/>
      <c r="S7" s="307"/>
      <c r="T7" s="307"/>
      <c r="U7" s="307"/>
      <c r="V7" s="307"/>
      <c r="W7" s="307"/>
      <c r="X7" s="307"/>
      <c r="Y7" s="307"/>
      <c r="Z7" s="307"/>
      <c r="AA7" s="307"/>
      <c r="AB7" s="307"/>
      <c r="AD7" s="307" t="s">
        <v>250</v>
      </c>
      <c r="AE7" s="307"/>
      <c r="AF7" s="307"/>
      <c r="AG7" s="307"/>
      <c r="AH7" s="307"/>
      <c r="AI7" s="307"/>
      <c r="AJ7" s="307"/>
      <c r="AK7" s="307"/>
      <c r="AL7" s="307"/>
      <c r="AM7" s="307"/>
      <c r="AN7" s="307"/>
      <c r="AO7" s="307"/>
      <c r="AP7" s="307"/>
      <c r="AQ7" s="307"/>
      <c r="AR7" s="307"/>
      <c r="AS7" s="307"/>
      <c r="AT7" s="307"/>
      <c r="AU7" s="307"/>
      <c r="AV7" s="307"/>
      <c r="AW7" s="307"/>
      <c r="AX7" s="307"/>
      <c r="AY7" s="307"/>
      <c r="AZ7" s="307"/>
      <c r="BA7" s="307"/>
      <c r="BB7" s="307"/>
      <c r="BC7" s="307"/>
      <c r="BD7" s="307"/>
      <c r="BE7" s="307"/>
      <c r="BG7" s="98"/>
      <c r="BH7" s="98"/>
      <c r="BI7" s="98"/>
      <c r="BJ7" s="98"/>
    </row>
    <row r="8" spans="1:62" s="104" customFormat="1" ht="15" customHeight="1" x14ac:dyDescent="0.2">
      <c r="A8" s="307" t="s">
        <v>259</v>
      </c>
      <c r="B8" s="307"/>
      <c r="C8" s="307"/>
      <c r="D8" s="307"/>
      <c r="E8" s="307"/>
      <c r="F8" s="307"/>
      <c r="G8" s="307"/>
      <c r="H8" s="307"/>
      <c r="I8" s="307"/>
      <c r="J8" s="307"/>
      <c r="K8" s="307"/>
      <c r="L8" s="307"/>
      <c r="M8" s="307"/>
      <c r="N8" s="307"/>
      <c r="O8" s="307"/>
      <c r="P8" s="307"/>
      <c r="Q8" s="307"/>
      <c r="R8" s="307"/>
      <c r="S8" s="307"/>
      <c r="T8" s="307"/>
      <c r="U8" s="307"/>
      <c r="V8" s="307"/>
      <c r="W8" s="307"/>
      <c r="X8" s="307"/>
      <c r="Y8" s="307"/>
      <c r="Z8" s="307"/>
      <c r="AA8" s="307"/>
      <c r="AB8" s="307"/>
      <c r="AD8" s="307" t="s">
        <v>259</v>
      </c>
      <c r="AE8" s="307"/>
      <c r="AF8" s="307"/>
      <c r="AG8" s="307"/>
      <c r="AH8" s="307"/>
      <c r="AI8" s="307"/>
      <c r="AJ8" s="307"/>
      <c r="AK8" s="307"/>
      <c r="AL8" s="307"/>
      <c r="AM8" s="307"/>
      <c r="AN8" s="307"/>
      <c r="AO8" s="307"/>
      <c r="AP8" s="307"/>
      <c r="AQ8" s="307"/>
      <c r="AR8" s="307"/>
      <c r="AS8" s="307"/>
      <c r="AT8" s="307"/>
      <c r="AU8" s="307"/>
      <c r="AV8" s="307"/>
      <c r="AW8" s="307"/>
      <c r="AX8" s="307"/>
      <c r="AY8" s="307"/>
      <c r="AZ8" s="307"/>
      <c r="BA8" s="307"/>
      <c r="BB8" s="307"/>
      <c r="BC8" s="307"/>
      <c r="BD8" s="307"/>
      <c r="BE8" s="307"/>
      <c r="BG8" s="98"/>
      <c r="BH8" s="98"/>
      <c r="BI8" s="98"/>
      <c r="BJ8" s="98"/>
    </row>
    <row r="9" spans="1:62" ht="15" customHeight="1" thickBot="1" x14ac:dyDescent="0.3">
      <c r="A9" s="124"/>
      <c r="B9" s="147"/>
      <c r="C9" s="124"/>
      <c r="D9" s="124"/>
      <c r="E9" s="124"/>
      <c r="F9" s="125"/>
      <c r="G9" s="124"/>
      <c r="H9" s="124"/>
      <c r="I9" s="124"/>
      <c r="J9" s="124"/>
      <c r="K9" s="124"/>
      <c r="L9" s="124"/>
      <c r="M9" s="124"/>
      <c r="N9" s="124"/>
      <c r="O9" s="124"/>
      <c r="P9" s="124"/>
      <c r="Q9" s="124"/>
      <c r="R9" s="124"/>
      <c r="S9" s="124"/>
      <c r="T9" s="124"/>
      <c r="U9" s="124"/>
      <c r="V9" s="124"/>
      <c r="W9" s="124"/>
      <c r="X9" s="124"/>
      <c r="Y9" s="124"/>
      <c r="Z9" s="124"/>
      <c r="AA9" s="124"/>
      <c r="AB9" s="124"/>
      <c r="AD9" s="124"/>
      <c r="AE9" s="147"/>
      <c r="AF9" s="124"/>
      <c r="AG9" s="124"/>
      <c r="AH9" s="124"/>
      <c r="AI9" s="125"/>
      <c r="AJ9" s="124"/>
      <c r="AK9" s="124"/>
      <c r="AL9" s="124"/>
      <c r="AM9" s="124"/>
      <c r="AN9" s="124"/>
      <c r="AO9" s="124"/>
      <c r="AP9" s="124"/>
      <c r="AQ9" s="124"/>
      <c r="AR9" s="124"/>
      <c r="AS9" s="124"/>
      <c r="AT9" s="124"/>
      <c r="AU9" s="124"/>
      <c r="AV9" s="124"/>
      <c r="AW9" s="124"/>
      <c r="AX9" s="124"/>
      <c r="AY9" s="124"/>
      <c r="AZ9" s="124"/>
      <c r="BA9" s="124"/>
      <c r="BB9" s="124"/>
      <c r="BC9" s="124"/>
      <c r="BD9" s="124"/>
      <c r="BE9" s="124"/>
    </row>
    <row r="10" spans="1:62" s="104" customFormat="1" ht="15" customHeight="1" x14ac:dyDescent="0.2">
      <c r="A10" s="309" t="s">
        <v>264</v>
      </c>
      <c r="B10" s="302" t="s">
        <v>19</v>
      </c>
      <c r="C10" s="302"/>
      <c r="D10" s="302"/>
      <c r="E10" s="111"/>
      <c r="F10" s="302" t="s">
        <v>116</v>
      </c>
      <c r="G10" s="302"/>
      <c r="H10" s="302"/>
      <c r="I10" s="111"/>
      <c r="J10" s="302" t="s">
        <v>117</v>
      </c>
      <c r="K10" s="302"/>
      <c r="L10" s="302"/>
      <c r="M10" s="111"/>
      <c r="N10" s="302" t="s">
        <v>118</v>
      </c>
      <c r="O10" s="302"/>
      <c r="P10" s="302"/>
      <c r="Q10" s="111"/>
      <c r="R10" s="302" t="s">
        <v>119</v>
      </c>
      <c r="S10" s="302"/>
      <c r="T10" s="302"/>
      <c r="U10" s="111"/>
      <c r="V10" s="302" t="s">
        <v>120</v>
      </c>
      <c r="W10" s="302"/>
      <c r="X10" s="302"/>
      <c r="Y10" s="111"/>
      <c r="Z10" s="302" t="s">
        <v>121</v>
      </c>
      <c r="AA10" s="302"/>
      <c r="AB10" s="302"/>
      <c r="AD10" s="309" t="s">
        <v>264</v>
      </c>
      <c r="AE10" s="302" t="s">
        <v>19</v>
      </c>
      <c r="AF10" s="302"/>
      <c r="AG10" s="302"/>
      <c r="AH10" s="111"/>
      <c r="AI10" s="302" t="s">
        <v>116</v>
      </c>
      <c r="AJ10" s="302"/>
      <c r="AK10" s="302"/>
      <c r="AL10" s="111"/>
      <c r="AM10" s="302" t="s">
        <v>117</v>
      </c>
      <c r="AN10" s="302"/>
      <c r="AO10" s="302"/>
      <c r="AP10" s="111"/>
      <c r="AQ10" s="302" t="s">
        <v>118</v>
      </c>
      <c r="AR10" s="302"/>
      <c r="AS10" s="302"/>
      <c r="AT10" s="111"/>
      <c r="AU10" s="302" t="s">
        <v>119</v>
      </c>
      <c r="AV10" s="302"/>
      <c r="AW10" s="302"/>
      <c r="AX10" s="111"/>
      <c r="AY10" s="302" t="s">
        <v>120</v>
      </c>
      <c r="AZ10" s="302"/>
      <c r="BA10" s="302"/>
      <c r="BB10" s="111"/>
      <c r="BC10" s="302" t="s">
        <v>121</v>
      </c>
      <c r="BD10" s="302"/>
      <c r="BE10" s="302"/>
      <c r="BG10" s="98"/>
      <c r="BH10" s="98"/>
      <c r="BI10" s="98"/>
      <c r="BJ10" s="98"/>
    </row>
    <row r="11" spans="1:62" s="104" customFormat="1" ht="15" customHeight="1" thickBot="1" x14ac:dyDescent="0.25">
      <c r="A11" s="310"/>
      <c r="B11" s="112" t="s">
        <v>70</v>
      </c>
      <c r="C11" s="112" t="s">
        <v>71</v>
      </c>
      <c r="D11" s="112" t="s">
        <v>72</v>
      </c>
      <c r="E11" s="113"/>
      <c r="F11" s="112" t="s">
        <v>70</v>
      </c>
      <c r="G11" s="112" t="s">
        <v>71</v>
      </c>
      <c r="H11" s="112" t="s">
        <v>72</v>
      </c>
      <c r="I11" s="113"/>
      <c r="J11" s="112" t="s">
        <v>70</v>
      </c>
      <c r="K11" s="112" t="s">
        <v>71</v>
      </c>
      <c r="L11" s="112" t="s">
        <v>72</v>
      </c>
      <c r="M11" s="113"/>
      <c r="N11" s="112" t="s">
        <v>70</v>
      </c>
      <c r="O11" s="112" t="s">
        <v>71</v>
      </c>
      <c r="P11" s="112" t="s">
        <v>72</v>
      </c>
      <c r="Q11" s="113"/>
      <c r="R11" s="112" t="s">
        <v>70</v>
      </c>
      <c r="S11" s="112" t="s">
        <v>71</v>
      </c>
      <c r="T11" s="112" t="s">
        <v>72</v>
      </c>
      <c r="U11" s="113"/>
      <c r="V11" s="112" t="s">
        <v>70</v>
      </c>
      <c r="W11" s="112" t="s">
        <v>71</v>
      </c>
      <c r="X11" s="112" t="s">
        <v>72</v>
      </c>
      <c r="Y11" s="113"/>
      <c r="Z11" s="112" t="s">
        <v>70</v>
      </c>
      <c r="AA11" s="112" t="s">
        <v>71</v>
      </c>
      <c r="AB11" s="112" t="s">
        <v>72</v>
      </c>
      <c r="AD11" s="310"/>
      <c r="AE11" s="112" t="s">
        <v>70</v>
      </c>
      <c r="AF11" s="112" t="s">
        <v>71</v>
      </c>
      <c r="AG11" s="112" t="s">
        <v>72</v>
      </c>
      <c r="AH11" s="113"/>
      <c r="AI11" s="112" t="s">
        <v>70</v>
      </c>
      <c r="AJ11" s="112" t="s">
        <v>71</v>
      </c>
      <c r="AK11" s="112" t="s">
        <v>72</v>
      </c>
      <c r="AL11" s="113"/>
      <c r="AM11" s="112" t="s">
        <v>70</v>
      </c>
      <c r="AN11" s="112" t="s">
        <v>71</v>
      </c>
      <c r="AO11" s="112" t="s">
        <v>72</v>
      </c>
      <c r="AP11" s="113"/>
      <c r="AQ11" s="112" t="s">
        <v>70</v>
      </c>
      <c r="AR11" s="112" t="s">
        <v>71</v>
      </c>
      <c r="AS11" s="112" t="s">
        <v>72</v>
      </c>
      <c r="AT11" s="113"/>
      <c r="AU11" s="112" t="s">
        <v>70</v>
      </c>
      <c r="AV11" s="112" t="s">
        <v>71</v>
      </c>
      <c r="AW11" s="112" t="s">
        <v>72</v>
      </c>
      <c r="AX11" s="113"/>
      <c r="AY11" s="112" t="s">
        <v>70</v>
      </c>
      <c r="AZ11" s="112" t="s">
        <v>71</v>
      </c>
      <c r="BA11" s="112" t="s">
        <v>72</v>
      </c>
      <c r="BB11" s="113"/>
      <c r="BC11" s="112" t="s">
        <v>70</v>
      </c>
      <c r="BD11" s="112" t="s">
        <v>71</v>
      </c>
      <c r="BE11" s="112" t="s">
        <v>72</v>
      </c>
      <c r="BG11" s="98"/>
      <c r="BH11" s="98"/>
      <c r="BI11" s="98"/>
      <c r="BJ11" s="98"/>
    </row>
    <row r="12" spans="1:62" ht="15" customHeight="1" x14ac:dyDescent="0.25">
      <c r="A12" s="129"/>
      <c r="B12" s="115"/>
      <c r="C12" s="115"/>
      <c r="D12" s="115"/>
      <c r="E12" s="116"/>
      <c r="F12" s="115"/>
      <c r="G12" s="115"/>
      <c r="H12" s="115"/>
      <c r="I12" s="116"/>
      <c r="J12" s="115"/>
      <c r="K12" s="115"/>
      <c r="L12" s="115"/>
      <c r="M12" s="116"/>
      <c r="N12" s="115"/>
      <c r="O12" s="115"/>
      <c r="P12" s="115"/>
      <c r="Q12" s="116"/>
      <c r="R12" s="115"/>
      <c r="S12" s="115"/>
      <c r="T12" s="115"/>
      <c r="U12" s="116"/>
      <c r="V12" s="115"/>
      <c r="W12" s="115"/>
      <c r="X12" s="115"/>
      <c r="Y12" s="116"/>
      <c r="Z12" s="115"/>
      <c r="AA12" s="115"/>
      <c r="AB12" s="115"/>
      <c r="AD12" s="129"/>
      <c r="AE12" s="115"/>
      <c r="AF12" s="115"/>
      <c r="AG12" s="115"/>
      <c r="AH12" s="116"/>
      <c r="AI12" s="115"/>
      <c r="AJ12" s="115"/>
      <c r="AK12" s="115"/>
      <c r="AL12" s="116"/>
      <c r="AM12" s="115"/>
      <c r="AN12" s="115"/>
      <c r="AO12" s="115"/>
      <c r="AP12" s="116"/>
      <c r="AQ12" s="115"/>
      <c r="AR12" s="115"/>
      <c r="AS12" s="115"/>
      <c r="AT12" s="116"/>
      <c r="AU12" s="115"/>
      <c r="AV12" s="115"/>
      <c r="AW12" s="115"/>
      <c r="AX12" s="116"/>
      <c r="AY12" s="115"/>
      <c r="AZ12" s="115"/>
      <c r="BA12" s="115"/>
      <c r="BB12" s="116"/>
      <c r="BC12" s="115"/>
      <c r="BD12" s="115"/>
      <c r="BE12" s="115"/>
    </row>
    <row r="13" spans="1:62" s="152" customFormat="1" ht="15" customHeight="1" x14ac:dyDescent="0.25">
      <c r="A13" s="154" t="s">
        <v>266</v>
      </c>
      <c r="B13" s="156">
        <f>+F13+J13+N13+R13+V13+Z13</f>
        <v>15146</v>
      </c>
      <c r="C13" s="156">
        <f>+G13+K13+O13+S13+W13+AA13</f>
        <v>7023</v>
      </c>
      <c r="D13" s="156">
        <f>+H13+L13+P13+T13+X13+AB13</f>
        <v>8123</v>
      </c>
      <c r="E13" s="156"/>
      <c r="F13" s="156">
        <f>SUM(F15:F36)</f>
        <v>2425</v>
      </c>
      <c r="G13" s="156">
        <f>SUM(G15:G36)</f>
        <v>1206</v>
      </c>
      <c r="H13" s="156">
        <f>SUM(H15:H36)</f>
        <v>1219</v>
      </c>
      <c r="I13" s="156"/>
      <c r="J13" s="156">
        <f>SUM(J15:J36)</f>
        <v>2715</v>
      </c>
      <c r="K13" s="156">
        <f>SUM(K15:K36)</f>
        <v>1334</v>
      </c>
      <c r="L13" s="156">
        <f>SUM(L15:L36)</f>
        <v>1381</v>
      </c>
      <c r="M13" s="156"/>
      <c r="N13" s="156">
        <f>SUM(N15:N36)</f>
        <v>3281</v>
      </c>
      <c r="O13" s="156">
        <f>SUM(O15:O36)</f>
        <v>1503</v>
      </c>
      <c r="P13" s="156">
        <f>SUM(P15:P36)</f>
        <v>1778</v>
      </c>
      <c r="Q13" s="156"/>
      <c r="R13" s="156">
        <f>SUM(R15:R36)</f>
        <v>3147</v>
      </c>
      <c r="S13" s="156">
        <f>SUM(S15:S36)</f>
        <v>1447</v>
      </c>
      <c r="T13" s="156">
        <f>SUM(T15:T36)</f>
        <v>1700</v>
      </c>
      <c r="U13" s="156"/>
      <c r="V13" s="156">
        <f>SUM(V15:V36)</f>
        <v>3578</v>
      </c>
      <c r="W13" s="156">
        <f>SUM(W15:W36)</f>
        <v>1533</v>
      </c>
      <c r="X13" s="156">
        <f>SUM(X15:X36)</f>
        <v>2045</v>
      </c>
      <c r="Y13" s="156"/>
      <c r="Z13" s="156">
        <f>SUM(Z15:Z36)</f>
        <v>0</v>
      </c>
      <c r="AA13" s="156">
        <f>SUM(AA15:AA36)</f>
        <v>0</v>
      </c>
      <c r="AB13" s="156">
        <f>SUM(AB15:AB36)</f>
        <v>0</v>
      </c>
      <c r="AD13" s="154" t="s">
        <v>266</v>
      </c>
      <c r="AE13" s="219">
        <f>+B13/(B13+B54)*100</f>
        <v>56.7882719058153</v>
      </c>
      <c r="AF13" s="219">
        <f t="shared" ref="AF13:AG13" si="0">+C13/(C13+C54)*100</f>
        <v>53.480048735912277</v>
      </c>
      <c r="AG13" s="219">
        <f t="shared" si="0"/>
        <v>59.997045572051114</v>
      </c>
      <c r="AH13" s="167"/>
      <c r="AI13" s="219">
        <f>+F13/(F13+F54)*100</f>
        <v>53.203159280386139</v>
      </c>
      <c r="AJ13" s="219">
        <f t="shared" ref="AJ13" si="1">+G13/(G13+G54)*100</f>
        <v>48.201438848920866</v>
      </c>
      <c r="AK13" s="219">
        <f t="shared" ref="AK13" si="2">+H13/(H13+H54)*100</f>
        <v>59.289883268482491</v>
      </c>
      <c r="AL13" s="167"/>
      <c r="AM13" s="219">
        <f>+J13/(J13+J54)*100</f>
        <v>53.402832415420932</v>
      </c>
      <c r="AN13" s="219">
        <f t="shared" ref="AN13" si="3">+K13/(K13+K54)*100</f>
        <v>50.244821092278727</v>
      </c>
      <c r="AO13" s="219">
        <f t="shared" ref="AO13" si="4">+L13/(L13+L54)*100</f>
        <v>56.854672704816799</v>
      </c>
      <c r="AP13" s="167"/>
      <c r="AQ13" s="219">
        <f>+N13/(N13+N54)*100</f>
        <v>61.269841269841272</v>
      </c>
      <c r="AR13" s="219">
        <f t="shared" ref="AR13" si="5">+O13/(O13+O54)*100</f>
        <v>56.292134831460672</v>
      </c>
      <c r="AS13" s="219">
        <f t="shared" ref="AS13" si="6">+P13/(P13+P54)*100</f>
        <v>66.219739292364991</v>
      </c>
      <c r="AT13" s="167"/>
      <c r="AU13" s="219">
        <f>+R13/(R13+R54)*100</f>
        <v>50.758064516129032</v>
      </c>
      <c r="AV13" s="219">
        <f t="shared" ref="AV13" si="7">+S13/(S13+S54)*100</f>
        <v>49.965469613259664</v>
      </c>
      <c r="AW13" s="219">
        <f t="shared" ref="AW13" si="8">+T13/(T13+T54)*100</f>
        <v>51.452784503631968</v>
      </c>
      <c r="AX13" s="167"/>
      <c r="AY13" s="219">
        <f>+V13/(V13+V54)*100</f>
        <v>65.363536719035437</v>
      </c>
      <c r="AZ13" s="219">
        <f t="shared" ref="AZ13" si="9">+W13/(W13+W54)*100</f>
        <v>63.636363636363633</v>
      </c>
      <c r="BA13" s="219">
        <f t="shared" ref="BA13" si="10">+X13/(X13+X54)*100</f>
        <v>66.721044045677004</v>
      </c>
      <c r="BB13" s="167"/>
      <c r="BC13" s="242">
        <v>0</v>
      </c>
      <c r="BD13" s="242">
        <v>0</v>
      </c>
      <c r="BE13" s="242">
        <v>0</v>
      </c>
      <c r="BF13" s="154"/>
      <c r="BG13" s="154"/>
      <c r="BH13" s="154"/>
      <c r="BI13" s="154"/>
    </row>
    <row r="14" spans="1:62" ht="15" customHeight="1" x14ac:dyDescent="0.25">
      <c r="A14" s="110"/>
      <c r="B14" s="153"/>
      <c r="C14" s="153"/>
      <c r="D14" s="153"/>
      <c r="E14" s="153"/>
      <c r="F14" s="153"/>
      <c r="G14" s="153"/>
      <c r="H14" s="153"/>
      <c r="I14" s="153"/>
      <c r="J14" s="153"/>
      <c r="K14" s="153"/>
      <c r="L14" s="153"/>
      <c r="M14" s="153"/>
      <c r="N14" s="153"/>
      <c r="O14" s="153"/>
      <c r="P14" s="153"/>
      <c r="Q14" s="153"/>
      <c r="R14" s="153"/>
      <c r="S14" s="153"/>
      <c r="T14" s="153"/>
      <c r="U14" s="153"/>
      <c r="V14" s="153"/>
      <c r="W14" s="153"/>
      <c r="X14" s="153"/>
      <c r="Y14" s="153"/>
      <c r="Z14" s="153"/>
      <c r="AA14" s="153"/>
      <c r="AB14" s="153"/>
      <c r="AD14" s="110"/>
      <c r="AE14" s="219"/>
      <c r="AF14" s="219"/>
      <c r="AG14" s="219"/>
      <c r="AH14" s="148"/>
      <c r="AI14" s="219"/>
      <c r="AJ14" s="219"/>
      <c r="AK14" s="219"/>
      <c r="AL14" s="148"/>
      <c r="AM14" s="219"/>
      <c r="AN14" s="219"/>
      <c r="AO14" s="219"/>
      <c r="AP14" s="148"/>
      <c r="AQ14" s="219"/>
      <c r="AR14" s="219"/>
      <c r="AS14" s="219"/>
      <c r="AT14" s="148"/>
      <c r="AU14" s="219"/>
      <c r="AV14" s="219"/>
      <c r="AW14" s="219"/>
      <c r="AX14" s="148"/>
      <c r="AY14" s="219"/>
      <c r="AZ14" s="219"/>
      <c r="BA14" s="219"/>
      <c r="BB14" s="148"/>
      <c r="BC14" s="240"/>
      <c r="BD14" s="240"/>
      <c r="BE14" s="240"/>
    </row>
    <row r="15" spans="1:62" ht="15" customHeight="1" x14ac:dyDescent="0.25">
      <c r="A15" s="110" t="s">
        <v>79</v>
      </c>
      <c r="B15" s="121">
        <v>237</v>
      </c>
      <c r="C15" s="121">
        <v>92</v>
      </c>
      <c r="D15" s="121">
        <v>145</v>
      </c>
      <c r="E15" s="121"/>
      <c r="F15" s="121">
        <v>35</v>
      </c>
      <c r="G15" s="121">
        <v>11</v>
      </c>
      <c r="H15" s="121">
        <v>24</v>
      </c>
      <c r="I15" s="121"/>
      <c r="J15" s="121">
        <v>44</v>
      </c>
      <c r="K15" s="121">
        <v>19</v>
      </c>
      <c r="L15" s="121">
        <v>25</v>
      </c>
      <c r="M15" s="121"/>
      <c r="N15" s="121">
        <v>78</v>
      </c>
      <c r="O15" s="121">
        <v>30</v>
      </c>
      <c r="P15" s="121">
        <v>48</v>
      </c>
      <c r="Q15" s="121"/>
      <c r="R15" s="121">
        <v>40</v>
      </c>
      <c r="S15" s="121">
        <v>22</v>
      </c>
      <c r="T15" s="121">
        <v>18</v>
      </c>
      <c r="U15" s="121"/>
      <c r="V15" s="121">
        <v>40</v>
      </c>
      <c r="W15" s="121">
        <v>10</v>
      </c>
      <c r="X15" s="121">
        <v>30</v>
      </c>
      <c r="Y15" s="121"/>
      <c r="Z15" s="121">
        <v>0</v>
      </c>
      <c r="AA15" s="121">
        <v>0</v>
      </c>
      <c r="AB15" s="121">
        <v>0</v>
      </c>
      <c r="AD15" s="110" t="s">
        <v>79</v>
      </c>
      <c r="AE15" s="128">
        <f t="shared" ref="AE15:AE36" si="11">+B15/(B15+B56)*100</f>
        <v>58.808933002481389</v>
      </c>
      <c r="AF15" s="128">
        <f t="shared" ref="AF15:AF36" si="12">+C15/(C15+C56)*100</f>
        <v>51.111111111111107</v>
      </c>
      <c r="AG15" s="128">
        <f t="shared" ref="AG15:AG36" si="13">+D15/(D15+D56)*100</f>
        <v>65.02242152466367</v>
      </c>
      <c r="AH15" s="148"/>
      <c r="AI15" s="128">
        <f t="shared" ref="AI15:AI36" si="14">+F15/(F15+F56)*100</f>
        <v>40.697674418604649</v>
      </c>
      <c r="AJ15" s="128">
        <f t="shared" ref="AJ15:AJ36" si="15">+G15/(G15+G56)*100</f>
        <v>27.500000000000004</v>
      </c>
      <c r="AK15" s="128">
        <f t="shared" ref="AK15:AK36" si="16">+H15/(H15+H56)*100</f>
        <v>52.173913043478258</v>
      </c>
      <c r="AL15" s="136"/>
      <c r="AM15" s="128">
        <f t="shared" ref="AM15:AM36" si="17">+J15/(J15+J56)*100</f>
        <v>47.826086956521742</v>
      </c>
      <c r="AN15" s="128">
        <f t="shared" ref="AN15:AN36" si="18">+K15/(K15+K56)*100</f>
        <v>38</v>
      </c>
      <c r="AO15" s="128">
        <f t="shared" ref="AO15:AO36" si="19">+L15/(L15+L56)*100</f>
        <v>59.523809523809526</v>
      </c>
      <c r="AP15" s="136"/>
      <c r="AQ15" s="128">
        <f t="shared" ref="AQ15:AQ36" si="20">+N15/(N15+N56)*100</f>
        <v>71.559633027522935</v>
      </c>
      <c r="AR15" s="128">
        <f t="shared" ref="AR15:AR36" si="21">+O15/(O15+O56)*100</f>
        <v>60</v>
      </c>
      <c r="AS15" s="128">
        <f t="shared" ref="AS15:AS36" si="22">+P15/(P15+P56)*100</f>
        <v>81.355932203389841</v>
      </c>
      <c r="AT15" s="136"/>
      <c r="AU15" s="128">
        <f t="shared" ref="AU15:AU36" si="23">+R15/(R15+R56)*100</f>
        <v>59.701492537313428</v>
      </c>
      <c r="AV15" s="128">
        <f t="shared" ref="AV15:AV36" si="24">+S15/(S15+S56)*100</f>
        <v>78.571428571428569</v>
      </c>
      <c r="AW15" s="128">
        <f t="shared" ref="AW15:AW36" si="25">+T15/(T15+T56)*100</f>
        <v>46.153846153846153</v>
      </c>
      <c r="AX15" s="136"/>
      <c r="AY15" s="128">
        <f t="shared" ref="AY15:AY36" si="26">+V15/(V15+V56)*100</f>
        <v>81.632653061224488</v>
      </c>
      <c r="AZ15" s="128">
        <f t="shared" ref="AZ15:AZ36" si="27">+W15/(W15+W56)*100</f>
        <v>83.333333333333343</v>
      </c>
      <c r="BA15" s="128">
        <f t="shared" ref="BA15:BA36" si="28">+X15/(X15+X56)*100</f>
        <v>81.081081081081081</v>
      </c>
      <c r="BB15" s="148"/>
      <c r="BC15" s="240">
        <v>0</v>
      </c>
      <c r="BD15" s="240">
        <v>0</v>
      </c>
      <c r="BE15" s="240">
        <v>0</v>
      </c>
    </row>
    <row r="16" spans="1:62" ht="15" customHeight="1" x14ac:dyDescent="0.25">
      <c r="A16" s="110" t="s">
        <v>80</v>
      </c>
      <c r="B16" s="121">
        <v>494</v>
      </c>
      <c r="C16" s="121">
        <v>194</v>
      </c>
      <c r="D16" s="121">
        <v>300</v>
      </c>
      <c r="E16" s="121"/>
      <c r="F16" s="121">
        <v>105</v>
      </c>
      <c r="G16" s="121">
        <v>47</v>
      </c>
      <c r="H16" s="121">
        <v>58</v>
      </c>
      <c r="I16" s="121"/>
      <c r="J16" s="121">
        <v>95</v>
      </c>
      <c r="K16" s="121">
        <v>40</v>
      </c>
      <c r="L16" s="121">
        <v>55</v>
      </c>
      <c r="M16" s="121"/>
      <c r="N16" s="121">
        <v>142</v>
      </c>
      <c r="O16" s="121">
        <v>59</v>
      </c>
      <c r="P16" s="121">
        <v>83</v>
      </c>
      <c r="Q16" s="121"/>
      <c r="R16" s="121">
        <v>62</v>
      </c>
      <c r="S16" s="121">
        <v>19</v>
      </c>
      <c r="T16" s="121">
        <v>43</v>
      </c>
      <c r="U16" s="121"/>
      <c r="V16" s="121">
        <v>90</v>
      </c>
      <c r="W16" s="121">
        <v>29</v>
      </c>
      <c r="X16" s="121">
        <v>61</v>
      </c>
      <c r="Y16" s="121"/>
      <c r="Z16" s="121">
        <v>0</v>
      </c>
      <c r="AA16" s="121">
        <v>0</v>
      </c>
      <c r="AB16" s="121">
        <v>0</v>
      </c>
      <c r="AD16" s="110" t="s">
        <v>80</v>
      </c>
      <c r="AE16" s="128">
        <f t="shared" si="11"/>
        <v>55.257270693512304</v>
      </c>
      <c r="AF16" s="128">
        <f t="shared" si="12"/>
        <v>48.743718592964825</v>
      </c>
      <c r="AG16" s="128">
        <f t="shared" si="13"/>
        <v>60.483870967741936</v>
      </c>
      <c r="AH16" s="148"/>
      <c r="AI16" s="128">
        <f t="shared" si="14"/>
        <v>57.692307692307686</v>
      </c>
      <c r="AJ16" s="128">
        <f t="shared" si="15"/>
        <v>52.222222222222229</v>
      </c>
      <c r="AK16" s="128">
        <f t="shared" si="16"/>
        <v>63.04347826086957</v>
      </c>
      <c r="AL16" s="136"/>
      <c r="AM16" s="128">
        <f t="shared" si="17"/>
        <v>47.029702970297024</v>
      </c>
      <c r="AN16" s="128">
        <f t="shared" si="18"/>
        <v>40.816326530612244</v>
      </c>
      <c r="AO16" s="128">
        <f t="shared" si="19"/>
        <v>52.884615384615387</v>
      </c>
      <c r="AP16" s="136"/>
      <c r="AQ16" s="128">
        <f t="shared" si="20"/>
        <v>65.437788018433181</v>
      </c>
      <c r="AR16" s="128">
        <f t="shared" si="21"/>
        <v>60.824742268041234</v>
      </c>
      <c r="AS16" s="128">
        <f t="shared" si="22"/>
        <v>69.166666666666671</v>
      </c>
      <c r="AT16" s="136"/>
      <c r="AU16" s="128">
        <f t="shared" si="23"/>
        <v>36.470588235294116</v>
      </c>
      <c r="AV16" s="128">
        <f t="shared" si="24"/>
        <v>29.230769230769234</v>
      </c>
      <c r="AW16" s="128">
        <f t="shared" si="25"/>
        <v>40.952380952380949</v>
      </c>
      <c r="AX16" s="136"/>
      <c r="AY16" s="128">
        <f t="shared" si="26"/>
        <v>73.170731707317074</v>
      </c>
      <c r="AZ16" s="128">
        <f t="shared" si="27"/>
        <v>60.416666666666664</v>
      </c>
      <c r="BA16" s="128">
        <f t="shared" si="28"/>
        <v>81.333333333333329</v>
      </c>
      <c r="BB16" s="148"/>
      <c r="BC16" s="240">
        <v>0</v>
      </c>
      <c r="BD16" s="240">
        <v>0</v>
      </c>
      <c r="BE16" s="240">
        <v>0</v>
      </c>
    </row>
    <row r="17" spans="1:57" ht="15" customHeight="1" x14ac:dyDescent="0.25">
      <c r="A17" s="110" t="s">
        <v>82</v>
      </c>
      <c r="B17" s="121">
        <v>292</v>
      </c>
      <c r="C17" s="121">
        <v>141</v>
      </c>
      <c r="D17" s="121">
        <v>151</v>
      </c>
      <c r="E17" s="121"/>
      <c r="F17" s="121">
        <v>70</v>
      </c>
      <c r="G17" s="121">
        <v>37</v>
      </c>
      <c r="H17" s="121">
        <v>33</v>
      </c>
      <c r="I17" s="121"/>
      <c r="J17" s="121">
        <v>50</v>
      </c>
      <c r="K17" s="121">
        <v>20</v>
      </c>
      <c r="L17" s="121">
        <v>30</v>
      </c>
      <c r="M17" s="121"/>
      <c r="N17" s="121">
        <v>117</v>
      </c>
      <c r="O17" s="121">
        <v>64</v>
      </c>
      <c r="P17" s="121">
        <v>53</v>
      </c>
      <c r="Q17" s="121"/>
      <c r="R17" s="121">
        <v>39</v>
      </c>
      <c r="S17" s="121">
        <v>14</v>
      </c>
      <c r="T17" s="121">
        <v>25</v>
      </c>
      <c r="U17" s="121"/>
      <c r="V17" s="121">
        <v>16</v>
      </c>
      <c r="W17" s="121">
        <v>6</v>
      </c>
      <c r="X17" s="121">
        <v>10</v>
      </c>
      <c r="Y17" s="121"/>
      <c r="Z17" s="121">
        <v>0</v>
      </c>
      <c r="AA17" s="121">
        <v>0</v>
      </c>
      <c r="AB17" s="121">
        <v>0</v>
      </c>
      <c r="AD17" s="110" t="s">
        <v>82</v>
      </c>
      <c r="AE17" s="128">
        <f t="shared" si="11"/>
        <v>38.070404172099089</v>
      </c>
      <c r="AF17" s="128">
        <f t="shared" si="12"/>
        <v>36.814621409921671</v>
      </c>
      <c r="AG17" s="128">
        <f t="shared" si="13"/>
        <v>39.322916666666671</v>
      </c>
      <c r="AH17" s="148"/>
      <c r="AI17" s="128">
        <f t="shared" si="14"/>
        <v>40.697674418604649</v>
      </c>
      <c r="AJ17" s="128">
        <f t="shared" si="15"/>
        <v>35.922330097087382</v>
      </c>
      <c r="AK17" s="128">
        <f t="shared" si="16"/>
        <v>47.826086956521742</v>
      </c>
      <c r="AL17" s="136"/>
      <c r="AM17" s="128">
        <f t="shared" si="17"/>
        <v>29.069767441860467</v>
      </c>
      <c r="AN17" s="128">
        <f t="shared" si="18"/>
        <v>22.222222222222221</v>
      </c>
      <c r="AO17" s="128">
        <f t="shared" si="19"/>
        <v>36.585365853658537</v>
      </c>
      <c r="AP17" s="136"/>
      <c r="AQ17" s="128">
        <f t="shared" si="20"/>
        <v>62.234042553191493</v>
      </c>
      <c r="AR17" s="128">
        <f t="shared" si="21"/>
        <v>79.012345679012341</v>
      </c>
      <c r="AS17" s="128">
        <f t="shared" si="22"/>
        <v>49.532710280373834</v>
      </c>
      <c r="AT17" s="136"/>
      <c r="AU17" s="128">
        <f t="shared" si="23"/>
        <v>26</v>
      </c>
      <c r="AV17" s="128">
        <f t="shared" si="24"/>
        <v>19.444444444444446</v>
      </c>
      <c r="AW17" s="128">
        <f t="shared" si="25"/>
        <v>32.051282051282051</v>
      </c>
      <c r="AX17" s="136"/>
      <c r="AY17" s="128">
        <f t="shared" si="26"/>
        <v>18.823529411764707</v>
      </c>
      <c r="AZ17" s="128">
        <f t="shared" si="27"/>
        <v>16.216216216216218</v>
      </c>
      <c r="BA17" s="128">
        <f t="shared" si="28"/>
        <v>20.833333333333336</v>
      </c>
      <c r="BB17" s="148"/>
      <c r="BC17" s="240">
        <v>0</v>
      </c>
      <c r="BD17" s="240">
        <v>0</v>
      </c>
      <c r="BE17" s="240">
        <v>0</v>
      </c>
    </row>
    <row r="18" spans="1:57" ht="15" customHeight="1" x14ac:dyDescent="0.25">
      <c r="A18" s="110" t="s">
        <v>83</v>
      </c>
      <c r="B18" s="121">
        <v>271</v>
      </c>
      <c r="C18" s="121">
        <v>123</v>
      </c>
      <c r="D18" s="121">
        <v>148</v>
      </c>
      <c r="E18" s="121"/>
      <c r="F18" s="121">
        <v>45</v>
      </c>
      <c r="G18" s="121">
        <v>21</v>
      </c>
      <c r="H18" s="121">
        <v>24</v>
      </c>
      <c r="I18" s="121"/>
      <c r="J18" s="121">
        <v>53</v>
      </c>
      <c r="K18" s="121">
        <v>23</v>
      </c>
      <c r="L18" s="121">
        <v>30</v>
      </c>
      <c r="M18" s="121"/>
      <c r="N18" s="121">
        <v>73</v>
      </c>
      <c r="O18" s="121">
        <v>37</v>
      </c>
      <c r="P18" s="121">
        <v>36</v>
      </c>
      <c r="Q18" s="121"/>
      <c r="R18" s="121">
        <v>53</v>
      </c>
      <c r="S18" s="121">
        <v>25</v>
      </c>
      <c r="T18" s="121">
        <v>28</v>
      </c>
      <c r="U18" s="121"/>
      <c r="V18" s="121">
        <v>47</v>
      </c>
      <c r="W18" s="121">
        <v>17</v>
      </c>
      <c r="X18" s="121">
        <v>30</v>
      </c>
      <c r="Y18" s="121"/>
      <c r="Z18" s="121">
        <v>0</v>
      </c>
      <c r="AA18" s="121">
        <v>0</v>
      </c>
      <c r="AB18" s="121">
        <v>0</v>
      </c>
      <c r="AD18" s="110" t="s">
        <v>83</v>
      </c>
      <c r="AE18" s="128">
        <f t="shared" si="11"/>
        <v>57.415254237288138</v>
      </c>
      <c r="AF18" s="128">
        <f t="shared" si="12"/>
        <v>51.037344398340245</v>
      </c>
      <c r="AG18" s="128">
        <f t="shared" si="13"/>
        <v>64.069264069264065</v>
      </c>
      <c r="AH18" s="148"/>
      <c r="AI18" s="128">
        <f t="shared" si="14"/>
        <v>63.380281690140848</v>
      </c>
      <c r="AJ18" s="128">
        <f t="shared" si="15"/>
        <v>53.846153846153847</v>
      </c>
      <c r="AK18" s="128">
        <f t="shared" si="16"/>
        <v>75</v>
      </c>
      <c r="AL18" s="136"/>
      <c r="AM18" s="128">
        <f t="shared" si="17"/>
        <v>62.352941176470587</v>
      </c>
      <c r="AN18" s="128">
        <f t="shared" si="18"/>
        <v>52.272727272727273</v>
      </c>
      <c r="AO18" s="128">
        <f t="shared" si="19"/>
        <v>73.170731707317074</v>
      </c>
      <c r="AP18" s="136"/>
      <c r="AQ18" s="128">
        <f t="shared" si="20"/>
        <v>62.393162393162392</v>
      </c>
      <c r="AR18" s="128">
        <f t="shared" si="21"/>
        <v>54.411764705882348</v>
      </c>
      <c r="AS18" s="128">
        <f t="shared" si="22"/>
        <v>73.469387755102048</v>
      </c>
      <c r="AT18" s="136"/>
      <c r="AU18" s="128">
        <f t="shared" si="23"/>
        <v>48.18181818181818</v>
      </c>
      <c r="AV18" s="128">
        <f t="shared" si="24"/>
        <v>45.454545454545453</v>
      </c>
      <c r="AW18" s="128">
        <f t="shared" si="25"/>
        <v>50.909090909090907</v>
      </c>
      <c r="AX18" s="136"/>
      <c r="AY18" s="128">
        <f t="shared" si="26"/>
        <v>52.80898876404494</v>
      </c>
      <c r="AZ18" s="128">
        <f t="shared" si="27"/>
        <v>48.571428571428569</v>
      </c>
      <c r="BA18" s="128">
        <f t="shared" si="28"/>
        <v>55.555555555555557</v>
      </c>
      <c r="BB18" s="148"/>
      <c r="BC18" s="240">
        <v>0</v>
      </c>
      <c r="BD18" s="240">
        <v>0</v>
      </c>
      <c r="BE18" s="240">
        <v>0</v>
      </c>
    </row>
    <row r="19" spans="1:57" ht="15" customHeight="1" x14ac:dyDescent="0.25">
      <c r="A19" s="110" t="s">
        <v>84</v>
      </c>
      <c r="B19" s="121">
        <v>1591</v>
      </c>
      <c r="C19" s="121">
        <v>779</v>
      </c>
      <c r="D19" s="121">
        <v>812</v>
      </c>
      <c r="E19" s="121"/>
      <c r="F19" s="121">
        <v>215</v>
      </c>
      <c r="G19" s="121">
        <v>114</v>
      </c>
      <c r="H19" s="121">
        <v>101</v>
      </c>
      <c r="I19" s="121"/>
      <c r="J19" s="121">
        <v>211</v>
      </c>
      <c r="K19" s="121">
        <v>123</v>
      </c>
      <c r="L19" s="121">
        <v>88</v>
      </c>
      <c r="M19" s="121"/>
      <c r="N19" s="121">
        <v>310</v>
      </c>
      <c r="O19" s="121">
        <v>148</v>
      </c>
      <c r="P19" s="121">
        <v>162</v>
      </c>
      <c r="Q19" s="121"/>
      <c r="R19" s="121">
        <v>365</v>
      </c>
      <c r="S19" s="121">
        <v>185</v>
      </c>
      <c r="T19" s="121">
        <v>180</v>
      </c>
      <c r="U19" s="121"/>
      <c r="V19" s="121">
        <v>490</v>
      </c>
      <c r="W19" s="121">
        <v>209</v>
      </c>
      <c r="X19" s="121">
        <v>281</v>
      </c>
      <c r="Y19" s="121"/>
      <c r="Z19" s="121">
        <v>0</v>
      </c>
      <c r="AA19" s="121">
        <v>0</v>
      </c>
      <c r="AB19" s="121">
        <v>0</v>
      </c>
      <c r="AD19" s="110" t="s">
        <v>84</v>
      </c>
      <c r="AE19" s="128">
        <f t="shared" si="11"/>
        <v>55.687784389219466</v>
      </c>
      <c r="AF19" s="128">
        <f t="shared" si="12"/>
        <v>50.915032679738559</v>
      </c>
      <c r="AG19" s="128">
        <f t="shared" si="13"/>
        <v>61.190655614167298</v>
      </c>
      <c r="AH19" s="148"/>
      <c r="AI19" s="128">
        <f t="shared" si="14"/>
        <v>48.206278026905828</v>
      </c>
      <c r="AJ19" s="128">
        <f t="shared" si="15"/>
        <v>43.018867924528301</v>
      </c>
      <c r="AK19" s="128">
        <f t="shared" si="16"/>
        <v>55.80110497237569</v>
      </c>
      <c r="AL19" s="136"/>
      <c r="AM19" s="128">
        <f t="shared" si="17"/>
        <v>44.234800838574422</v>
      </c>
      <c r="AN19" s="128">
        <f t="shared" si="18"/>
        <v>43.309859154929576</v>
      </c>
      <c r="AO19" s="128">
        <f t="shared" si="19"/>
        <v>45.595854922279791</v>
      </c>
      <c r="AP19" s="136"/>
      <c r="AQ19" s="128">
        <f t="shared" si="20"/>
        <v>58.601134215500949</v>
      </c>
      <c r="AR19" s="128">
        <f t="shared" si="21"/>
        <v>51.929824561403507</v>
      </c>
      <c r="AS19" s="128">
        <f t="shared" si="22"/>
        <v>66.393442622950815</v>
      </c>
      <c r="AT19" s="136"/>
      <c r="AU19" s="128">
        <f t="shared" si="23"/>
        <v>47.036082474226802</v>
      </c>
      <c r="AV19" s="128">
        <f t="shared" si="24"/>
        <v>45.232273838630803</v>
      </c>
      <c r="AW19" s="128">
        <f t="shared" si="25"/>
        <v>49.04632152588556</v>
      </c>
      <c r="AX19" s="136"/>
      <c r="AY19" s="128">
        <f t="shared" si="26"/>
        <v>77.901430842607311</v>
      </c>
      <c r="AZ19" s="128">
        <f t="shared" si="27"/>
        <v>72.822299651567945</v>
      </c>
      <c r="BA19" s="128">
        <f t="shared" si="28"/>
        <v>82.163742690058484</v>
      </c>
      <c r="BB19" s="148"/>
      <c r="BC19" s="240">
        <v>0</v>
      </c>
      <c r="BD19" s="240">
        <v>0</v>
      </c>
      <c r="BE19" s="240">
        <v>0</v>
      </c>
    </row>
    <row r="20" spans="1:57" ht="15" customHeight="1" x14ac:dyDescent="0.25">
      <c r="A20" s="110" t="s">
        <v>86</v>
      </c>
      <c r="B20" s="121">
        <v>962</v>
      </c>
      <c r="C20" s="121">
        <v>512</v>
      </c>
      <c r="D20" s="121">
        <v>450</v>
      </c>
      <c r="E20" s="121"/>
      <c r="F20" s="121">
        <v>219</v>
      </c>
      <c r="G20" s="121">
        <v>112</v>
      </c>
      <c r="H20" s="121">
        <v>107</v>
      </c>
      <c r="I20" s="121"/>
      <c r="J20" s="121">
        <v>224</v>
      </c>
      <c r="K20" s="121">
        <v>128</v>
      </c>
      <c r="L20" s="121">
        <v>96</v>
      </c>
      <c r="M20" s="121"/>
      <c r="N20" s="121">
        <v>191</v>
      </c>
      <c r="O20" s="121">
        <v>98</v>
      </c>
      <c r="P20" s="121">
        <v>93</v>
      </c>
      <c r="Q20" s="121"/>
      <c r="R20" s="121">
        <v>197</v>
      </c>
      <c r="S20" s="121">
        <v>101</v>
      </c>
      <c r="T20" s="121">
        <v>96</v>
      </c>
      <c r="U20" s="121"/>
      <c r="V20" s="121">
        <v>131</v>
      </c>
      <c r="W20" s="121">
        <v>73</v>
      </c>
      <c r="X20" s="121">
        <v>58</v>
      </c>
      <c r="Y20" s="121"/>
      <c r="Z20" s="121">
        <v>0</v>
      </c>
      <c r="AA20" s="121">
        <v>0</v>
      </c>
      <c r="AB20" s="121">
        <v>0</v>
      </c>
      <c r="AD20" s="110" t="s">
        <v>86</v>
      </c>
      <c r="AE20" s="128">
        <f t="shared" si="11"/>
        <v>58.056729028364515</v>
      </c>
      <c r="AF20" s="128">
        <f t="shared" si="12"/>
        <v>60.952380952380956</v>
      </c>
      <c r="AG20" s="128">
        <f t="shared" si="13"/>
        <v>55.079559363525085</v>
      </c>
      <c r="AH20" s="148"/>
      <c r="AI20" s="128">
        <f t="shared" si="14"/>
        <v>58.713136729222512</v>
      </c>
      <c r="AJ20" s="128">
        <f t="shared" si="15"/>
        <v>57.142857142857139</v>
      </c>
      <c r="AK20" s="128">
        <f t="shared" si="16"/>
        <v>60.451977401129945</v>
      </c>
      <c r="AL20" s="136"/>
      <c r="AM20" s="128">
        <f t="shared" si="17"/>
        <v>54.501216545012163</v>
      </c>
      <c r="AN20" s="128">
        <f t="shared" si="18"/>
        <v>58.18181818181818</v>
      </c>
      <c r="AO20" s="128">
        <f t="shared" si="19"/>
        <v>50.261780104712038</v>
      </c>
      <c r="AP20" s="136"/>
      <c r="AQ20" s="128">
        <f t="shared" si="20"/>
        <v>61.414790996784561</v>
      </c>
      <c r="AR20" s="128">
        <f t="shared" si="21"/>
        <v>60.493827160493829</v>
      </c>
      <c r="AS20" s="128">
        <f t="shared" si="22"/>
        <v>62.416107382550337</v>
      </c>
      <c r="AT20" s="136"/>
      <c r="AU20" s="128">
        <f t="shared" si="23"/>
        <v>57.771260997067451</v>
      </c>
      <c r="AV20" s="128">
        <f t="shared" si="24"/>
        <v>65.161290322580641</v>
      </c>
      <c r="AW20" s="128">
        <f t="shared" si="25"/>
        <v>51.612903225806448</v>
      </c>
      <c r="AX20" s="136"/>
      <c r="AY20" s="128">
        <f t="shared" si="26"/>
        <v>59.276018099547514</v>
      </c>
      <c r="AZ20" s="128">
        <f t="shared" si="27"/>
        <v>68.224299065420553</v>
      </c>
      <c r="BA20" s="128">
        <f t="shared" si="28"/>
        <v>50.877192982456144</v>
      </c>
      <c r="BB20" s="148"/>
      <c r="BC20" s="240">
        <v>0</v>
      </c>
      <c r="BD20" s="240">
        <v>0</v>
      </c>
      <c r="BE20" s="240">
        <v>0</v>
      </c>
    </row>
    <row r="21" spans="1:57" ht="15" customHeight="1" x14ac:dyDescent="0.25">
      <c r="A21" s="110" t="s">
        <v>87</v>
      </c>
      <c r="B21" s="121">
        <v>1374</v>
      </c>
      <c r="C21" s="121">
        <v>660</v>
      </c>
      <c r="D21" s="121">
        <v>714</v>
      </c>
      <c r="E21" s="121"/>
      <c r="F21" s="121">
        <v>222</v>
      </c>
      <c r="G21" s="121">
        <v>93</v>
      </c>
      <c r="H21" s="121">
        <v>129</v>
      </c>
      <c r="I21" s="121"/>
      <c r="J21" s="121">
        <v>286</v>
      </c>
      <c r="K21" s="121">
        <v>136</v>
      </c>
      <c r="L21" s="121">
        <v>150</v>
      </c>
      <c r="M21" s="121"/>
      <c r="N21" s="121">
        <v>293</v>
      </c>
      <c r="O21" s="121">
        <v>144</v>
      </c>
      <c r="P21" s="121">
        <v>149</v>
      </c>
      <c r="Q21" s="121"/>
      <c r="R21" s="121">
        <v>286</v>
      </c>
      <c r="S21" s="121">
        <v>154</v>
      </c>
      <c r="T21" s="121">
        <v>132</v>
      </c>
      <c r="U21" s="121"/>
      <c r="V21" s="121">
        <v>287</v>
      </c>
      <c r="W21" s="121">
        <v>133</v>
      </c>
      <c r="X21" s="121">
        <v>154</v>
      </c>
      <c r="Y21" s="121"/>
      <c r="Z21" s="121">
        <v>0</v>
      </c>
      <c r="AA21" s="121">
        <v>0</v>
      </c>
      <c r="AB21" s="121">
        <v>0</v>
      </c>
      <c r="AD21" s="110" t="s">
        <v>87</v>
      </c>
      <c r="AE21" s="128">
        <f t="shared" si="11"/>
        <v>62.739726027397261</v>
      </c>
      <c r="AF21" s="128">
        <f t="shared" si="12"/>
        <v>59.033989266547401</v>
      </c>
      <c r="AG21" s="128">
        <f t="shared" si="13"/>
        <v>66.604477611940297</v>
      </c>
      <c r="AH21" s="148"/>
      <c r="AI21" s="128">
        <f t="shared" si="14"/>
        <v>60.162601626016269</v>
      </c>
      <c r="AJ21" s="128">
        <f t="shared" si="15"/>
        <v>51.955307262569825</v>
      </c>
      <c r="AK21" s="128">
        <f t="shared" si="16"/>
        <v>67.89473684210526</v>
      </c>
      <c r="AL21" s="136"/>
      <c r="AM21" s="128">
        <f t="shared" si="17"/>
        <v>66.822429906542055</v>
      </c>
      <c r="AN21" s="128">
        <f t="shared" si="18"/>
        <v>62.385321100917437</v>
      </c>
      <c r="AO21" s="128">
        <f t="shared" si="19"/>
        <v>71.428571428571431</v>
      </c>
      <c r="AP21" s="136"/>
      <c r="AQ21" s="128">
        <f t="shared" si="20"/>
        <v>56.23800383877159</v>
      </c>
      <c r="AR21" s="128">
        <f t="shared" si="21"/>
        <v>52.554744525547449</v>
      </c>
      <c r="AS21" s="128">
        <f t="shared" si="22"/>
        <v>60.323886639676118</v>
      </c>
      <c r="AT21" s="136"/>
      <c r="AU21" s="128">
        <f t="shared" si="23"/>
        <v>67.612293144208039</v>
      </c>
      <c r="AV21" s="128">
        <f t="shared" si="24"/>
        <v>66.956521739130437</v>
      </c>
      <c r="AW21" s="128">
        <f t="shared" si="25"/>
        <v>68.393782383419691</v>
      </c>
      <c r="AX21" s="136"/>
      <c r="AY21" s="128">
        <f t="shared" si="26"/>
        <v>63.919821826280618</v>
      </c>
      <c r="AZ21" s="128">
        <f t="shared" si="27"/>
        <v>61.29032258064516</v>
      </c>
      <c r="BA21" s="128">
        <f t="shared" si="28"/>
        <v>66.379310344827587</v>
      </c>
      <c r="BB21" s="148"/>
      <c r="BC21" s="240">
        <v>0</v>
      </c>
      <c r="BD21" s="240">
        <v>0</v>
      </c>
      <c r="BE21" s="240">
        <v>0</v>
      </c>
    </row>
    <row r="22" spans="1:57" ht="15" customHeight="1" x14ac:dyDescent="0.25">
      <c r="A22" s="110" t="s">
        <v>90</v>
      </c>
      <c r="B22" s="121">
        <v>1448</v>
      </c>
      <c r="C22" s="121">
        <v>677</v>
      </c>
      <c r="D22" s="121">
        <v>771</v>
      </c>
      <c r="E22" s="121"/>
      <c r="F22" s="121">
        <v>295</v>
      </c>
      <c r="G22" s="121">
        <v>152</v>
      </c>
      <c r="H22" s="121">
        <v>143</v>
      </c>
      <c r="I22" s="121"/>
      <c r="J22" s="121">
        <v>332</v>
      </c>
      <c r="K22" s="121">
        <v>173</v>
      </c>
      <c r="L22" s="121">
        <v>159</v>
      </c>
      <c r="M22" s="121"/>
      <c r="N22" s="121">
        <v>331</v>
      </c>
      <c r="O22" s="121">
        <v>138</v>
      </c>
      <c r="P22" s="121">
        <v>193</v>
      </c>
      <c r="Q22" s="121"/>
      <c r="R22" s="121">
        <v>258</v>
      </c>
      <c r="S22" s="121">
        <v>114</v>
      </c>
      <c r="T22" s="121">
        <v>144</v>
      </c>
      <c r="U22" s="121"/>
      <c r="V22" s="121">
        <v>232</v>
      </c>
      <c r="W22" s="121">
        <v>100</v>
      </c>
      <c r="X22" s="121">
        <v>132</v>
      </c>
      <c r="Y22" s="121"/>
      <c r="Z22" s="121">
        <v>0</v>
      </c>
      <c r="AA22" s="121">
        <v>0</v>
      </c>
      <c r="AB22" s="121">
        <v>0</v>
      </c>
      <c r="AD22" s="110" t="s">
        <v>90</v>
      </c>
      <c r="AE22" s="128">
        <f t="shared" si="11"/>
        <v>56.918238993710688</v>
      </c>
      <c r="AF22" s="128">
        <f t="shared" si="12"/>
        <v>53.349093774625686</v>
      </c>
      <c r="AG22" s="128">
        <f t="shared" si="13"/>
        <v>60.470588235294123</v>
      </c>
      <c r="AH22" s="148"/>
      <c r="AI22" s="128">
        <f t="shared" si="14"/>
        <v>50.427350427350426</v>
      </c>
      <c r="AJ22" s="128">
        <f t="shared" si="15"/>
        <v>46.060606060606062</v>
      </c>
      <c r="AK22" s="128">
        <f t="shared" si="16"/>
        <v>56.078431372549019</v>
      </c>
      <c r="AL22" s="136"/>
      <c r="AM22" s="128">
        <f t="shared" si="17"/>
        <v>59.927797833935017</v>
      </c>
      <c r="AN22" s="128">
        <f t="shared" si="18"/>
        <v>57.666666666666664</v>
      </c>
      <c r="AO22" s="128">
        <f t="shared" si="19"/>
        <v>62.598425196850393</v>
      </c>
      <c r="AP22" s="136"/>
      <c r="AQ22" s="128">
        <f t="shared" si="20"/>
        <v>70.575692963752672</v>
      </c>
      <c r="AR22" s="128">
        <f t="shared" si="21"/>
        <v>63.013698630136986</v>
      </c>
      <c r="AS22" s="128">
        <f t="shared" si="22"/>
        <v>77.2</v>
      </c>
      <c r="AT22" s="136"/>
      <c r="AU22" s="128">
        <f t="shared" si="23"/>
        <v>50.292397660818708</v>
      </c>
      <c r="AV22" s="128">
        <f t="shared" si="24"/>
        <v>45.783132530120483</v>
      </c>
      <c r="AW22" s="128">
        <f t="shared" si="25"/>
        <v>54.54545454545454</v>
      </c>
      <c r="AX22" s="136"/>
      <c r="AY22" s="128">
        <f t="shared" si="26"/>
        <v>54.846335697399532</v>
      </c>
      <c r="AZ22" s="128">
        <f t="shared" si="27"/>
        <v>58.479532163742689</v>
      </c>
      <c r="BA22" s="128">
        <f t="shared" si="28"/>
        <v>52.380952380952387</v>
      </c>
      <c r="BB22" s="148"/>
      <c r="BC22" s="240">
        <v>0</v>
      </c>
      <c r="BD22" s="240">
        <v>0</v>
      </c>
      <c r="BE22" s="240">
        <v>0</v>
      </c>
    </row>
    <row r="23" spans="1:57" ht="15" customHeight="1" x14ac:dyDescent="0.25">
      <c r="A23" s="110" t="s">
        <v>91</v>
      </c>
      <c r="B23" s="121">
        <v>404</v>
      </c>
      <c r="C23" s="121">
        <v>214</v>
      </c>
      <c r="D23" s="121">
        <v>190</v>
      </c>
      <c r="E23" s="121"/>
      <c r="F23" s="121">
        <v>49</v>
      </c>
      <c r="G23" s="121">
        <v>32</v>
      </c>
      <c r="H23" s="121">
        <v>17</v>
      </c>
      <c r="I23" s="121"/>
      <c r="J23" s="121">
        <v>78</v>
      </c>
      <c r="K23" s="121">
        <v>37</v>
      </c>
      <c r="L23" s="121">
        <v>41</v>
      </c>
      <c r="M23" s="121"/>
      <c r="N23" s="121">
        <v>95</v>
      </c>
      <c r="O23" s="121">
        <v>54</v>
      </c>
      <c r="P23" s="121">
        <v>41</v>
      </c>
      <c r="Q23" s="121"/>
      <c r="R23" s="121">
        <v>103</v>
      </c>
      <c r="S23" s="121">
        <v>48</v>
      </c>
      <c r="T23" s="121">
        <v>55</v>
      </c>
      <c r="U23" s="121"/>
      <c r="V23" s="121">
        <v>79</v>
      </c>
      <c r="W23" s="121">
        <v>43</v>
      </c>
      <c r="X23" s="121">
        <v>36</v>
      </c>
      <c r="Y23" s="121"/>
      <c r="Z23" s="121">
        <v>0</v>
      </c>
      <c r="AA23" s="121">
        <v>0</v>
      </c>
      <c r="AB23" s="121">
        <v>0</v>
      </c>
      <c r="AD23" s="110" t="s">
        <v>91</v>
      </c>
      <c r="AE23" s="128">
        <f t="shared" si="11"/>
        <v>74.401473296500924</v>
      </c>
      <c r="AF23" s="128">
        <f t="shared" si="12"/>
        <v>73.287671232876718</v>
      </c>
      <c r="AG23" s="128">
        <f t="shared" si="13"/>
        <v>75.697211155378483</v>
      </c>
      <c r="AH23" s="148"/>
      <c r="AI23" s="128">
        <f t="shared" si="14"/>
        <v>61.250000000000007</v>
      </c>
      <c r="AJ23" s="128">
        <f t="shared" si="15"/>
        <v>60.377358490566039</v>
      </c>
      <c r="AK23" s="128">
        <f t="shared" si="16"/>
        <v>62.962962962962962</v>
      </c>
      <c r="AL23" s="136"/>
      <c r="AM23" s="128">
        <f t="shared" si="17"/>
        <v>72.89719626168224</v>
      </c>
      <c r="AN23" s="128">
        <f t="shared" si="18"/>
        <v>67.272727272727266</v>
      </c>
      <c r="AO23" s="128">
        <f t="shared" si="19"/>
        <v>78.84615384615384</v>
      </c>
      <c r="AP23" s="136"/>
      <c r="AQ23" s="128">
        <f t="shared" si="20"/>
        <v>91.34615384615384</v>
      </c>
      <c r="AR23" s="128">
        <f t="shared" si="21"/>
        <v>94.73684210526315</v>
      </c>
      <c r="AS23" s="128">
        <f t="shared" si="22"/>
        <v>87.2340425531915</v>
      </c>
      <c r="AT23" s="136"/>
      <c r="AU23" s="128">
        <f t="shared" si="23"/>
        <v>74.637681159420282</v>
      </c>
      <c r="AV23" s="128">
        <f t="shared" si="24"/>
        <v>71.641791044776113</v>
      </c>
      <c r="AW23" s="128">
        <f t="shared" si="25"/>
        <v>77.464788732394368</v>
      </c>
      <c r="AX23" s="136"/>
      <c r="AY23" s="128">
        <f t="shared" si="26"/>
        <v>69.298245614035096</v>
      </c>
      <c r="AZ23" s="128">
        <f t="shared" si="27"/>
        <v>71.666666666666671</v>
      </c>
      <c r="BA23" s="128">
        <f t="shared" si="28"/>
        <v>66.666666666666657</v>
      </c>
      <c r="BB23" s="148"/>
      <c r="BC23" s="240">
        <v>0</v>
      </c>
      <c r="BD23" s="240">
        <v>0</v>
      </c>
      <c r="BE23" s="240">
        <v>0</v>
      </c>
    </row>
    <row r="24" spans="1:57" ht="15" customHeight="1" x14ac:dyDescent="0.25">
      <c r="A24" s="110" t="s">
        <v>92</v>
      </c>
      <c r="B24" s="121">
        <v>713</v>
      </c>
      <c r="C24" s="121">
        <v>317</v>
      </c>
      <c r="D24" s="121">
        <v>396</v>
      </c>
      <c r="E24" s="121"/>
      <c r="F24" s="121">
        <v>143</v>
      </c>
      <c r="G24" s="121">
        <v>67</v>
      </c>
      <c r="H24" s="121">
        <v>76</v>
      </c>
      <c r="I24" s="121"/>
      <c r="J24" s="121">
        <v>122</v>
      </c>
      <c r="K24" s="121">
        <v>54</v>
      </c>
      <c r="L24" s="121">
        <v>68</v>
      </c>
      <c r="M24" s="121"/>
      <c r="N24" s="121">
        <v>167</v>
      </c>
      <c r="O24" s="121">
        <v>70</v>
      </c>
      <c r="P24" s="121">
        <v>97</v>
      </c>
      <c r="Q24" s="121"/>
      <c r="R24" s="121">
        <v>93</v>
      </c>
      <c r="S24" s="121">
        <v>45</v>
      </c>
      <c r="T24" s="121">
        <v>48</v>
      </c>
      <c r="U24" s="121"/>
      <c r="V24" s="121">
        <v>188</v>
      </c>
      <c r="W24" s="121">
        <v>81</v>
      </c>
      <c r="X24" s="121">
        <v>107</v>
      </c>
      <c r="Y24" s="121"/>
      <c r="Z24" s="121">
        <v>0</v>
      </c>
      <c r="AA24" s="121">
        <v>0</v>
      </c>
      <c r="AB24" s="121">
        <v>0</v>
      </c>
      <c r="AD24" s="110" t="s">
        <v>92</v>
      </c>
      <c r="AE24" s="128">
        <f t="shared" si="11"/>
        <v>47.788203753351205</v>
      </c>
      <c r="AF24" s="128">
        <f t="shared" si="12"/>
        <v>46.142649199417754</v>
      </c>
      <c r="AG24" s="128">
        <f t="shared" si="13"/>
        <v>49.192546583850934</v>
      </c>
      <c r="AH24" s="148"/>
      <c r="AI24" s="128">
        <f t="shared" si="14"/>
        <v>50.175438596491226</v>
      </c>
      <c r="AJ24" s="128">
        <f t="shared" si="15"/>
        <v>48.201438848920866</v>
      </c>
      <c r="AK24" s="128">
        <f t="shared" si="16"/>
        <v>52.054794520547944</v>
      </c>
      <c r="AL24" s="136"/>
      <c r="AM24" s="128">
        <f t="shared" si="17"/>
        <v>42.214532871972317</v>
      </c>
      <c r="AN24" s="128">
        <f t="shared" si="18"/>
        <v>40.298507462686565</v>
      </c>
      <c r="AO24" s="128">
        <f t="shared" si="19"/>
        <v>43.870967741935488</v>
      </c>
      <c r="AP24" s="136"/>
      <c r="AQ24" s="128">
        <f t="shared" si="20"/>
        <v>51.863354037267086</v>
      </c>
      <c r="AR24" s="128">
        <f t="shared" si="21"/>
        <v>47.297297297297298</v>
      </c>
      <c r="AS24" s="128">
        <f t="shared" si="22"/>
        <v>55.747126436781613</v>
      </c>
      <c r="AT24" s="136"/>
      <c r="AU24" s="128">
        <f t="shared" si="23"/>
        <v>28.703703703703702</v>
      </c>
      <c r="AV24" s="128">
        <f t="shared" si="24"/>
        <v>31.46853146853147</v>
      </c>
      <c r="AW24" s="128">
        <f t="shared" si="25"/>
        <v>26.519337016574585</v>
      </c>
      <c r="AX24" s="136"/>
      <c r="AY24" s="128">
        <f t="shared" si="26"/>
        <v>69.117647058823522</v>
      </c>
      <c r="AZ24" s="128">
        <f t="shared" si="27"/>
        <v>65.853658536585371</v>
      </c>
      <c r="BA24" s="128">
        <f t="shared" si="28"/>
        <v>71.812080536912745</v>
      </c>
      <c r="BB24" s="148"/>
      <c r="BC24" s="240">
        <v>0</v>
      </c>
      <c r="BD24" s="240">
        <v>0</v>
      </c>
      <c r="BE24" s="240">
        <v>0</v>
      </c>
    </row>
    <row r="25" spans="1:57" ht="15" customHeight="1" x14ac:dyDescent="0.25">
      <c r="A25" s="110" t="s">
        <v>162</v>
      </c>
      <c r="B25" s="121">
        <v>767</v>
      </c>
      <c r="C25" s="121">
        <v>283</v>
      </c>
      <c r="D25" s="121">
        <v>484</v>
      </c>
      <c r="E25" s="121"/>
      <c r="F25" s="121">
        <v>84</v>
      </c>
      <c r="G25" s="121">
        <v>26</v>
      </c>
      <c r="H25" s="121">
        <v>58</v>
      </c>
      <c r="I25" s="121"/>
      <c r="J25" s="121">
        <v>150</v>
      </c>
      <c r="K25" s="121">
        <v>68</v>
      </c>
      <c r="L25" s="121">
        <v>82</v>
      </c>
      <c r="M25" s="121"/>
      <c r="N25" s="121">
        <v>151</v>
      </c>
      <c r="O25" s="121">
        <v>36</v>
      </c>
      <c r="P25" s="121">
        <v>115</v>
      </c>
      <c r="Q25" s="121"/>
      <c r="R25" s="121">
        <v>187</v>
      </c>
      <c r="S25" s="121">
        <v>76</v>
      </c>
      <c r="T25" s="121">
        <v>111</v>
      </c>
      <c r="U25" s="121"/>
      <c r="V25" s="121">
        <v>195</v>
      </c>
      <c r="W25" s="121">
        <v>77</v>
      </c>
      <c r="X25" s="121">
        <v>118</v>
      </c>
      <c r="Y25" s="121"/>
      <c r="Z25" s="121">
        <v>0</v>
      </c>
      <c r="AA25" s="121">
        <v>0</v>
      </c>
      <c r="AB25" s="121">
        <v>0</v>
      </c>
      <c r="AD25" s="110" t="s">
        <v>162</v>
      </c>
      <c r="AE25" s="128">
        <f t="shared" si="11"/>
        <v>63.598673300165842</v>
      </c>
      <c r="AF25" s="128">
        <f t="shared" si="12"/>
        <v>53.700189753320679</v>
      </c>
      <c r="AG25" s="128">
        <f t="shared" si="13"/>
        <v>71.281296023564067</v>
      </c>
      <c r="AH25" s="148"/>
      <c r="AI25" s="128">
        <f t="shared" si="14"/>
        <v>49.411764705882355</v>
      </c>
      <c r="AJ25" s="128">
        <f t="shared" si="15"/>
        <v>35.135135135135137</v>
      </c>
      <c r="AK25" s="128">
        <f t="shared" si="16"/>
        <v>60.416666666666664</v>
      </c>
      <c r="AL25" s="136"/>
      <c r="AM25" s="128">
        <f t="shared" si="17"/>
        <v>63.559322033898304</v>
      </c>
      <c r="AN25" s="128">
        <f t="shared" si="18"/>
        <v>51.908396946564885</v>
      </c>
      <c r="AO25" s="128">
        <f t="shared" si="19"/>
        <v>78.095238095238102</v>
      </c>
      <c r="AP25" s="136"/>
      <c r="AQ25" s="128">
        <f t="shared" si="20"/>
        <v>68.325791855203619</v>
      </c>
      <c r="AR25" s="128">
        <f t="shared" si="21"/>
        <v>48</v>
      </c>
      <c r="AS25" s="128">
        <f t="shared" si="22"/>
        <v>78.767123287671239</v>
      </c>
      <c r="AT25" s="136"/>
      <c r="AU25" s="128">
        <f t="shared" si="23"/>
        <v>59.365079365079367</v>
      </c>
      <c r="AV25" s="128">
        <f t="shared" si="24"/>
        <v>53.900709219858157</v>
      </c>
      <c r="AW25" s="128">
        <f t="shared" si="25"/>
        <v>63.793103448275865</v>
      </c>
      <c r="AX25" s="136"/>
      <c r="AY25" s="128">
        <f t="shared" si="26"/>
        <v>73.86363636363636</v>
      </c>
      <c r="AZ25" s="128">
        <f t="shared" si="27"/>
        <v>72.641509433962256</v>
      </c>
      <c r="BA25" s="128">
        <f t="shared" si="28"/>
        <v>74.683544303797461</v>
      </c>
      <c r="BB25" s="148"/>
      <c r="BC25" s="240">
        <v>0</v>
      </c>
      <c r="BD25" s="240">
        <v>0</v>
      </c>
      <c r="BE25" s="240">
        <v>0</v>
      </c>
    </row>
    <row r="26" spans="1:57" ht="15" customHeight="1" x14ac:dyDescent="0.25">
      <c r="A26" s="157" t="s">
        <v>94</v>
      </c>
      <c r="B26" s="121">
        <v>557</v>
      </c>
      <c r="C26" s="121">
        <v>232</v>
      </c>
      <c r="D26" s="121">
        <v>325</v>
      </c>
      <c r="E26" s="121"/>
      <c r="F26" s="121">
        <v>89</v>
      </c>
      <c r="G26" s="121">
        <v>38</v>
      </c>
      <c r="H26" s="121">
        <v>51</v>
      </c>
      <c r="I26" s="121"/>
      <c r="J26" s="121">
        <v>131</v>
      </c>
      <c r="K26" s="121">
        <v>55</v>
      </c>
      <c r="L26" s="121">
        <v>76</v>
      </c>
      <c r="M26" s="121"/>
      <c r="N26" s="121">
        <v>113</v>
      </c>
      <c r="O26" s="121">
        <v>46</v>
      </c>
      <c r="P26" s="121">
        <v>67</v>
      </c>
      <c r="Q26" s="121"/>
      <c r="R26" s="121">
        <v>105</v>
      </c>
      <c r="S26" s="121">
        <v>43</v>
      </c>
      <c r="T26" s="121">
        <v>62</v>
      </c>
      <c r="U26" s="121"/>
      <c r="V26" s="121">
        <v>119</v>
      </c>
      <c r="W26" s="121">
        <v>50</v>
      </c>
      <c r="X26" s="121">
        <v>69</v>
      </c>
      <c r="Y26" s="121"/>
      <c r="Z26" s="121">
        <v>0</v>
      </c>
      <c r="AA26" s="121">
        <v>0</v>
      </c>
      <c r="AB26" s="121">
        <v>0</v>
      </c>
      <c r="AD26" s="157" t="s">
        <v>94</v>
      </c>
      <c r="AE26" s="128">
        <f t="shared" si="11"/>
        <v>47.243426632739613</v>
      </c>
      <c r="AF26" s="128">
        <f t="shared" si="12"/>
        <v>41.134751773049643</v>
      </c>
      <c r="AG26" s="128">
        <f t="shared" si="13"/>
        <v>52.845528455284551</v>
      </c>
      <c r="AH26" s="148"/>
      <c r="AI26" s="128">
        <f t="shared" si="14"/>
        <v>40.271493212669682</v>
      </c>
      <c r="AJ26" s="128">
        <f t="shared" si="15"/>
        <v>29.921259842519689</v>
      </c>
      <c r="AK26" s="128">
        <f t="shared" si="16"/>
        <v>54.255319148936167</v>
      </c>
      <c r="AL26" s="136"/>
      <c r="AM26" s="128">
        <f t="shared" si="17"/>
        <v>46.619217081850536</v>
      </c>
      <c r="AN26" s="128">
        <f t="shared" si="18"/>
        <v>42.307692307692307</v>
      </c>
      <c r="AO26" s="128">
        <f t="shared" si="19"/>
        <v>50.331125827814574</v>
      </c>
      <c r="AP26" s="136"/>
      <c r="AQ26" s="128">
        <f t="shared" si="20"/>
        <v>54.854368932038831</v>
      </c>
      <c r="AR26" s="128">
        <f t="shared" si="21"/>
        <v>46</v>
      </c>
      <c r="AS26" s="128">
        <f t="shared" si="22"/>
        <v>63.20754716981132</v>
      </c>
      <c r="AT26" s="136"/>
      <c r="AU26" s="128">
        <f t="shared" si="23"/>
        <v>38.745387453874542</v>
      </c>
      <c r="AV26" s="128">
        <f t="shared" si="24"/>
        <v>37.068965517241381</v>
      </c>
      <c r="AW26" s="128">
        <f t="shared" si="25"/>
        <v>40</v>
      </c>
      <c r="AX26" s="136"/>
      <c r="AY26" s="128">
        <f t="shared" si="26"/>
        <v>59.5</v>
      </c>
      <c r="AZ26" s="128">
        <f t="shared" si="27"/>
        <v>54.945054945054949</v>
      </c>
      <c r="BA26" s="128">
        <f t="shared" si="28"/>
        <v>63.302752293577981</v>
      </c>
      <c r="BB26" s="148"/>
      <c r="BC26" s="240">
        <v>0</v>
      </c>
      <c r="BD26" s="240">
        <v>0</v>
      </c>
      <c r="BE26" s="240">
        <v>0</v>
      </c>
    </row>
    <row r="27" spans="1:57" ht="15" customHeight="1" x14ac:dyDescent="0.25">
      <c r="A27" s="110" t="s">
        <v>95</v>
      </c>
      <c r="B27" s="121">
        <v>148</v>
      </c>
      <c r="C27" s="121">
        <v>69</v>
      </c>
      <c r="D27" s="121">
        <v>79</v>
      </c>
      <c r="E27" s="121"/>
      <c r="F27" s="121">
        <v>20</v>
      </c>
      <c r="G27" s="121">
        <v>7</v>
      </c>
      <c r="H27" s="121">
        <v>13</v>
      </c>
      <c r="I27" s="121"/>
      <c r="J27" s="121">
        <v>21</v>
      </c>
      <c r="K27" s="121">
        <v>9</v>
      </c>
      <c r="L27" s="121">
        <v>12</v>
      </c>
      <c r="M27" s="121"/>
      <c r="N27" s="121">
        <v>27</v>
      </c>
      <c r="O27" s="121">
        <v>12</v>
      </c>
      <c r="P27" s="121">
        <v>15</v>
      </c>
      <c r="Q27" s="121"/>
      <c r="R27" s="121">
        <v>45</v>
      </c>
      <c r="S27" s="121">
        <v>23</v>
      </c>
      <c r="T27" s="121">
        <v>22</v>
      </c>
      <c r="U27" s="121"/>
      <c r="V27" s="121">
        <v>35</v>
      </c>
      <c r="W27" s="121">
        <v>18</v>
      </c>
      <c r="X27" s="121">
        <v>17</v>
      </c>
      <c r="Y27" s="121"/>
      <c r="Z27" s="121">
        <v>0</v>
      </c>
      <c r="AA27" s="121">
        <v>0</v>
      </c>
      <c r="AB27" s="121">
        <v>0</v>
      </c>
      <c r="AD27" s="110" t="s">
        <v>95</v>
      </c>
      <c r="AE27" s="128">
        <f t="shared" si="11"/>
        <v>44.444444444444443</v>
      </c>
      <c r="AF27" s="128">
        <f t="shared" si="12"/>
        <v>40.116279069767444</v>
      </c>
      <c r="AG27" s="128">
        <f t="shared" si="13"/>
        <v>49.068322981366457</v>
      </c>
      <c r="AH27" s="148"/>
      <c r="AI27" s="128">
        <f t="shared" si="14"/>
        <v>58.82352941176471</v>
      </c>
      <c r="AJ27" s="128">
        <f t="shared" si="15"/>
        <v>46.666666666666664</v>
      </c>
      <c r="AK27" s="128">
        <f t="shared" si="16"/>
        <v>68.421052631578945</v>
      </c>
      <c r="AL27" s="136"/>
      <c r="AM27" s="128">
        <f t="shared" si="17"/>
        <v>53.846153846153847</v>
      </c>
      <c r="AN27" s="128">
        <f t="shared" si="18"/>
        <v>47.368421052631575</v>
      </c>
      <c r="AO27" s="128">
        <f t="shared" si="19"/>
        <v>60</v>
      </c>
      <c r="AP27" s="136"/>
      <c r="AQ27" s="128">
        <f t="shared" si="20"/>
        <v>46.551724137931032</v>
      </c>
      <c r="AR27" s="128">
        <f t="shared" si="21"/>
        <v>36.363636363636367</v>
      </c>
      <c r="AS27" s="128">
        <f t="shared" si="22"/>
        <v>60</v>
      </c>
      <c r="AT27" s="136"/>
      <c r="AU27" s="128">
        <f t="shared" si="23"/>
        <v>46.391752577319586</v>
      </c>
      <c r="AV27" s="128">
        <f t="shared" si="24"/>
        <v>47.916666666666671</v>
      </c>
      <c r="AW27" s="128">
        <f t="shared" si="25"/>
        <v>44.897959183673471</v>
      </c>
      <c r="AX27" s="136"/>
      <c r="AY27" s="128">
        <f t="shared" si="26"/>
        <v>33.333333333333329</v>
      </c>
      <c r="AZ27" s="128">
        <f t="shared" si="27"/>
        <v>31.578947368421051</v>
      </c>
      <c r="BA27" s="128">
        <f t="shared" si="28"/>
        <v>35.416666666666671</v>
      </c>
      <c r="BB27" s="148"/>
      <c r="BC27" s="240">
        <v>0</v>
      </c>
      <c r="BD27" s="240">
        <v>0</v>
      </c>
      <c r="BE27" s="240">
        <v>0</v>
      </c>
    </row>
    <row r="28" spans="1:57" ht="15" customHeight="1" x14ac:dyDescent="0.25">
      <c r="A28" s="110" t="s">
        <v>96</v>
      </c>
      <c r="B28" s="121">
        <v>123</v>
      </c>
      <c r="C28" s="121">
        <v>53</v>
      </c>
      <c r="D28" s="121">
        <v>70</v>
      </c>
      <c r="E28" s="121"/>
      <c r="F28" s="121">
        <v>15</v>
      </c>
      <c r="G28" s="121">
        <v>8</v>
      </c>
      <c r="H28" s="121">
        <v>7</v>
      </c>
      <c r="I28" s="121"/>
      <c r="J28" s="121">
        <v>17</v>
      </c>
      <c r="K28" s="121">
        <v>6</v>
      </c>
      <c r="L28" s="121">
        <v>11</v>
      </c>
      <c r="M28" s="121"/>
      <c r="N28" s="121">
        <v>13</v>
      </c>
      <c r="O28" s="121">
        <v>4</v>
      </c>
      <c r="P28" s="121">
        <v>9</v>
      </c>
      <c r="Q28" s="121"/>
      <c r="R28" s="121">
        <v>42</v>
      </c>
      <c r="S28" s="121">
        <v>18</v>
      </c>
      <c r="T28" s="121">
        <v>24</v>
      </c>
      <c r="U28" s="121"/>
      <c r="V28" s="121">
        <v>36</v>
      </c>
      <c r="W28" s="121">
        <v>17</v>
      </c>
      <c r="X28" s="121">
        <v>19</v>
      </c>
      <c r="Y28" s="121"/>
      <c r="Z28" s="121">
        <v>0</v>
      </c>
      <c r="AA28" s="121">
        <v>0</v>
      </c>
      <c r="AB28" s="121">
        <v>0</v>
      </c>
      <c r="AD28" s="110" t="s">
        <v>96</v>
      </c>
      <c r="AE28" s="128">
        <f t="shared" si="11"/>
        <v>53.711790393013104</v>
      </c>
      <c r="AF28" s="128">
        <f t="shared" si="12"/>
        <v>50.96153846153846</v>
      </c>
      <c r="AG28" s="128">
        <f t="shared" si="13"/>
        <v>56.000000000000007</v>
      </c>
      <c r="AH28" s="148"/>
      <c r="AI28" s="128">
        <f t="shared" si="14"/>
        <v>57.692307692307686</v>
      </c>
      <c r="AJ28" s="128">
        <f t="shared" si="15"/>
        <v>50</v>
      </c>
      <c r="AK28" s="128">
        <f t="shared" si="16"/>
        <v>70</v>
      </c>
      <c r="AL28" s="136"/>
      <c r="AM28" s="128">
        <f t="shared" si="17"/>
        <v>58.620689655172406</v>
      </c>
      <c r="AN28" s="128">
        <f t="shared" si="18"/>
        <v>42.857142857142854</v>
      </c>
      <c r="AO28" s="128">
        <f t="shared" si="19"/>
        <v>73.333333333333329</v>
      </c>
      <c r="AP28" s="136"/>
      <c r="AQ28" s="128">
        <f t="shared" si="20"/>
        <v>30.232558139534881</v>
      </c>
      <c r="AR28" s="128">
        <f t="shared" si="21"/>
        <v>19.047619047619047</v>
      </c>
      <c r="AS28" s="128">
        <f t="shared" si="22"/>
        <v>40.909090909090914</v>
      </c>
      <c r="AT28" s="136"/>
      <c r="AU28" s="128">
        <f t="shared" si="23"/>
        <v>72.41379310344827</v>
      </c>
      <c r="AV28" s="128">
        <f t="shared" si="24"/>
        <v>81.818181818181827</v>
      </c>
      <c r="AW28" s="128">
        <f t="shared" si="25"/>
        <v>66.666666666666657</v>
      </c>
      <c r="AX28" s="136"/>
      <c r="AY28" s="128">
        <f t="shared" si="26"/>
        <v>49.315068493150683</v>
      </c>
      <c r="AZ28" s="128">
        <f t="shared" si="27"/>
        <v>54.838709677419352</v>
      </c>
      <c r="BA28" s="128">
        <f t="shared" si="28"/>
        <v>45.238095238095241</v>
      </c>
      <c r="BB28" s="148"/>
      <c r="BC28" s="240">
        <v>0</v>
      </c>
      <c r="BD28" s="240">
        <v>0</v>
      </c>
      <c r="BE28" s="240">
        <v>0</v>
      </c>
    </row>
    <row r="29" spans="1:57" ht="15" customHeight="1" x14ac:dyDescent="0.25">
      <c r="A29" s="110" t="s">
        <v>97</v>
      </c>
      <c r="B29" s="121">
        <v>325</v>
      </c>
      <c r="C29" s="121">
        <v>136</v>
      </c>
      <c r="D29" s="121">
        <v>189</v>
      </c>
      <c r="E29" s="121"/>
      <c r="F29" s="121">
        <v>27</v>
      </c>
      <c r="G29" s="121">
        <v>8</v>
      </c>
      <c r="H29" s="121">
        <v>19</v>
      </c>
      <c r="I29" s="121"/>
      <c r="J29" s="121">
        <v>44</v>
      </c>
      <c r="K29" s="121">
        <v>19</v>
      </c>
      <c r="L29" s="121">
        <v>25</v>
      </c>
      <c r="M29" s="121"/>
      <c r="N29" s="121">
        <v>92</v>
      </c>
      <c r="O29" s="121">
        <v>43</v>
      </c>
      <c r="P29" s="121">
        <v>49</v>
      </c>
      <c r="Q29" s="121"/>
      <c r="R29" s="121">
        <v>66</v>
      </c>
      <c r="S29" s="121">
        <v>23</v>
      </c>
      <c r="T29" s="121">
        <v>43</v>
      </c>
      <c r="U29" s="121"/>
      <c r="V29" s="121">
        <v>96</v>
      </c>
      <c r="W29" s="121">
        <v>43</v>
      </c>
      <c r="X29" s="121">
        <v>53</v>
      </c>
      <c r="Y29" s="121"/>
      <c r="Z29" s="121">
        <v>0</v>
      </c>
      <c r="AA29" s="121">
        <v>0</v>
      </c>
      <c r="AB29" s="121">
        <v>0</v>
      </c>
      <c r="AD29" s="110" t="s">
        <v>97</v>
      </c>
      <c r="AE29" s="128">
        <f t="shared" si="11"/>
        <v>49.542682926829265</v>
      </c>
      <c r="AF29" s="128">
        <f t="shared" si="12"/>
        <v>47.058823529411761</v>
      </c>
      <c r="AG29" s="128">
        <f t="shared" si="13"/>
        <v>51.498637602179841</v>
      </c>
      <c r="AH29" s="148"/>
      <c r="AI29" s="128">
        <f t="shared" si="14"/>
        <v>32.926829268292686</v>
      </c>
      <c r="AJ29" s="128">
        <f t="shared" si="15"/>
        <v>22.222222222222221</v>
      </c>
      <c r="AK29" s="128">
        <f t="shared" si="16"/>
        <v>41.304347826086953</v>
      </c>
      <c r="AL29" s="136"/>
      <c r="AM29" s="128">
        <f t="shared" si="17"/>
        <v>42.307692307692307</v>
      </c>
      <c r="AN29" s="128">
        <f t="shared" si="18"/>
        <v>40.425531914893611</v>
      </c>
      <c r="AO29" s="128">
        <f t="shared" si="19"/>
        <v>43.859649122807014</v>
      </c>
      <c r="AP29" s="136"/>
      <c r="AQ29" s="128">
        <f t="shared" si="20"/>
        <v>63.888888888888886</v>
      </c>
      <c r="AR29" s="128">
        <f t="shared" si="21"/>
        <v>65.151515151515156</v>
      </c>
      <c r="AS29" s="128">
        <f t="shared" si="22"/>
        <v>62.820512820512818</v>
      </c>
      <c r="AT29" s="136"/>
      <c r="AU29" s="128">
        <f t="shared" si="23"/>
        <v>40.243902439024396</v>
      </c>
      <c r="AV29" s="128">
        <f t="shared" si="24"/>
        <v>34.328358208955223</v>
      </c>
      <c r="AW29" s="128">
        <f t="shared" si="25"/>
        <v>44.329896907216494</v>
      </c>
      <c r="AX29" s="136"/>
      <c r="AY29" s="128">
        <f t="shared" si="26"/>
        <v>59.259259259259252</v>
      </c>
      <c r="AZ29" s="128">
        <f t="shared" si="27"/>
        <v>58.904109589041099</v>
      </c>
      <c r="BA29" s="128">
        <f t="shared" si="28"/>
        <v>59.550561797752813</v>
      </c>
      <c r="BB29" s="148"/>
      <c r="BC29" s="240">
        <v>0</v>
      </c>
      <c r="BD29" s="240">
        <v>0</v>
      </c>
      <c r="BE29" s="240">
        <v>0</v>
      </c>
    </row>
    <row r="30" spans="1:57" ht="15" customHeight="1" x14ac:dyDescent="0.25">
      <c r="A30" s="110" t="s">
        <v>98</v>
      </c>
      <c r="B30" s="121">
        <v>275</v>
      </c>
      <c r="C30" s="121">
        <v>126</v>
      </c>
      <c r="D30" s="121">
        <v>149</v>
      </c>
      <c r="E30" s="121"/>
      <c r="F30" s="121">
        <v>32</v>
      </c>
      <c r="G30" s="121">
        <v>17</v>
      </c>
      <c r="H30" s="121">
        <v>15</v>
      </c>
      <c r="I30" s="121"/>
      <c r="J30" s="121">
        <v>37</v>
      </c>
      <c r="K30" s="121">
        <v>22</v>
      </c>
      <c r="L30" s="121">
        <v>15</v>
      </c>
      <c r="M30" s="121"/>
      <c r="N30" s="121">
        <v>40</v>
      </c>
      <c r="O30" s="121">
        <v>20</v>
      </c>
      <c r="P30" s="121">
        <v>20</v>
      </c>
      <c r="Q30" s="121"/>
      <c r="R30" s="121">
        <v>72</v>
      </c>
      <c r="S30" s="121">
        <v>31</v>
      </c>
      <c r="T30" s="121">
        <v>41</v>
      </c>
      <c r="U30" s="121"/>
      <c r="V30" s="121">
        <v>94</v>
      </c>
      <c r="W30" s="121">
        <v>36</v>
      </c>
      <c r="X30" s="121">
        <v>58</v>
      </c>
      <c r="Y30" s="121"/>
      <c r="Z30" s="121">
        <v>0</v>
      </c>
      <c r="AA30" s="121">
        <v>0</v>
      </c>
      <c r="AB30" s="121">
        <v>0</v>
      </c>
      <c r="AD30" s="110" t="s">
        <v>98</v>
      </c>
      <c r="AE30" s="128">
        <f t="shared" si="11"/>
        <v>54.563492063492056</v>
      </c>
      <c r="AF30" s="128">
        <f t="shared" si="12"/>
        <v>51.012145748987855</v>
      </c>
      <c r="AG30" s="128">
        <f t="shared" si="13"/>
        <v>57.976653696498062</v>
      </c>
      <c r="AH30" s="148"/>
      <c r="AI30" s="128">
        <f t="shared" si="14"/>
        <v>42.666666666666671</v>
      </c>
      <c r="AJ30" s="128">
        <f t="shared" si="15"/>
        <v>36.170212765957451</v>
      </c>
      <c r="AK30" s="128">
        <f t="shared" si="16"/>
        <v>53.571428571428569</v>
      </c>
      <c r="AL30" s="136"/>
      <c r="AM30" s="128">
        <f t="shared" si="17"/>
        <v>41.111111111111107</v>
      </c>
      <c r="AN30" s="128">
        <f t="shared" si="18"/>
        <v>44</v>
      </c>
      <c r="AO30" s="128">
        <f t="shared" si="19"/>
        <v>37.5</v>
      </c>
      <c r="AP30" s="136"/>
      <c r="AQ30" s="128">
        <f t="shared" si="20"/>
        <v>45.454545454545453</v>
      </c>
      <c r="AR30" s="128">
        <f t="shared" si="21"/>
        <v>40</v>
      </c>
      <c r="AS30" s="128">
        <f t="shared" si="22"/>
        <v>52.631578947368418</v>
      </c>
      <c r="AT30" s="136"/>
      <c r="AU30" s="128">
        <f t="shared" si="23"/>
        <v>55.813953488372093</v>
      </c>
      <c r="AV30" s="128">
        <f t="shared" si="24"/>
        <v>57.407407407407405</v>
      </c>
      <c r="AW30" s="128">
        <f t="shared" si="25"/>
        <v>54.666666666666664</v>
      </c>
      <c r="AX30" s="136"/>
      <c r="AY30" s="128">
        <f t="shared" si="26"/>
        <v>77.049180327868854</v>
      </c>
      <c r="AZ30" s="128">
        <f t="shared" si="27"/>
        <v>78.260869565217391</v>
      </c>
      <c r="BA30" s="128">
        <f t="shared" si="28"/>
        <v>76.31578947368422</v>
      </c>
      <c r="BB30" s="148"/>
      <c r="BC30" s="240">
        <v>0</v>
      </c>
      <c r="BD30" s="240">
        <v>0</v>
      </c>
      <c r="BE30" s="240">
        <v>0</v>
      </c>
    </row>
    <row r="31" spans="1:57" ht="15" customHeight="1" x14ac:dyDescent="0.25">
      <c r="A31" s="110" t="s">
        <v>99</v>
      </c>
      <c r="B31" s="121">
        <v>1314</v>
      </c>
      <c r="C31" s="121">
        <v>675</v>
      </c>
      <c r="D31" s="121">
        <v>639</v>
      </c>
      <c r="E31" s="121"/>
      <c r="F31" s="121">
        <v>151</v>
      </c>
      <c r="G31" s="121">
        <v>94</v>
      </c>
      <c r="H31" s="121">
        <v>57</v>
      </c>
      <c r="I31" s="121"/>
      <c r="J31" s="121">
        <v>158</v>
      </c>
      <c r="K31" s="121">
        <v>82</v>
      </c>
      <c r="L31" s="121">
        <v>76</v>
      </c>
      <c r="M31" s="121"/>
      <c r="N31" s="121">
        <v>294</v>
      </c>
      <c r="O31" s="121">
        <v>157</v>
      </c>
      <c r="P31" s="121">
        <v>137</v>
      </c>
      <c r="Q31" s="121"/>
      <c r="R31" s="121">
        <v>313</v>
      </c>
      <c r="S31" s="121">
        <v>159</v>
      </c>
      <c r="T31" s="121">
        <v>154</v>
      </c>
      <c r="U31" s="121"/>
      <c r="V31" s="121">
        <v>398</v>
      </c>
      <c r="W31" s="121">
        <v>183</v>
      </c>
      <c r="X31" s="121">
        <v>215</v>
      </c>
      <c r="Y31" s="121"/>
      <c r="Z31" s="121">
        <v>0</v>
      </c>
      <c r="AA31" s="121">
        <v>0</v>
      </c>
      <c r="AB31" s="121">
        <v>0</v>
      </c>
      <c r="AD31" s="110" t="s">
        <v>99</v>
      </c>
      <c r="AE31" s="128">
        <f t="shared" si="11"/>
        <v>58.739383102369246</v>
      </c>
      <c r="AF31" s="128">
        <f t="shared" si="12"/>
        <v>57.251908396946561</v>
      </c>
      <c r="AG31" s="128">
        <f t="shared" si="13"/>
        <v>60.396975425330815</v>
      </c>
      <c r="AH31" s="148"/>
      <c r="AI31" s="128">
        <f t="shared" si="14"/>
        <v>57.633587786259547</v>
      </c>
      <c r="AJ31" s="128">
        <f t="shared" si="15"/>
        <v>58.024691358024697</v>
      </c>
      <c r="AK31" s="128">
        <f t="shared" si="16"/>
        <v>56.999999999999993</v>
      </c>
      <c r="AL31" s="136"/>
      <c r="AM31" s="128">
        <f t="shared" si="17"/>
        <v>48.916408668730647</v>
      </c>
      <c r="AN31" s="128">
        <f t="shared" si="18"/>
        <v>46.590909090909086</v>
      </c>
      <c r="AO31" s="128">
        <f t="shared" si="19"/>
        <v>51.700680272108848</v>
      </c>
      <c r="AP31" s="136"/>
      <c r="AQ31" s="128">
        <f t="shared" si="20"/>
        <v>58.682634730538922</v>
      </c>
      <c r="AR31" s="128">
        <f t="shared" si="21"/>
        <v>55.871886120996436</v>
      </c>
      <c r="AS31" s="128">
        <f t="shared" si="22"/>
        <v>62.272727272727266</v>
      </c>
      <c r="AT31" s="136"/>
      <c r="AU31" s="128">
        <f t="shared" si="23"/>
        <v>57.642725598526702</v>
      </c>
      <c r="AV31" s="128">
        <f t="shared" si="24"/>
        <v>56.583629893238431</v>
      </c>
      <c r="AW31" s="128">
        <f t="shared" si="25"/>
        <v>58.778625954198475</v>
      </c>
      <c r="AX31" s="136"/>
      <c r="AY31" s="128">
        <f t="shared" si="26"/>
        <v>65.460526315789465</v>
      </c>
      <c r="AZ31" s="128">
        <f t="shared" si="27"/>
        <v>65.591397849462368</v>
      </c>
      <c r="BA31" s="128">
        <f t="shared" si="28"/>
        <v>65.349544072948333</v>
      </c>
      <c r="BB31" s="148"/>
      <c r="BC31" s="240">
        <v>0</v>
      </c>
      <c r="BD31" s="240">
        <v>0</v>
      </c>
      <c r="BE31" s="240">
        <v>0</v>
      </c>
    </row>
    <row r="32" spans="1:57" ht="15" customHeight="1" x14ac:dyDescent="0.25">
      <c r="A32" s="110" t="s">
        <v>100</v>
      </c>
      <c r="B32" s="121">
        <v>960</v>
      </c>
      <c r="C32" s="121">
        <v>442</v>
      </c>
      <c r="D32" s="121">
        <v>518</v>
      </c>
      <c r="E32" s="121"/>
      <c r="F32" s="121">
        <v>200</v>
      </c>
      <c r="G32" s="121">
        <v>103</v>
      </c>
      <c r="H32" s="121">
        <v>97</v>
      </c>
      <c r="I32" s="121"/>
      <c r="J32" s="121">
        <v>172</v>
      </c>
      <c r="K32" s="121">
        <v>83</v>
      </c>
      <c r="L32" s="121">
        <v>89</v>
      </c>
      <c r="M32" s="121"/>
      <c r="N32" s="121">
        <v>185</v>
      </c>
      <c r="O32" s="121">
        <v>84</v>
      </c>
      <c r="P32" s="121">
        <v>101</v>
      </c>
      <c r="Q32" s="121"/>
      <c r="R32" s="121">
        <v>182</v>
      </c>
      <c r="S32" s="121">
        <v>79</v>
      </c>
      <c r="T32" s="121">
        <v>103</v>
      </c>
      <c r="U32" s="121"/>
      <c r="V32" s="121">
        <v>221</v>
      </c>
      <c r="W32" s="121">
        <v>93</v>
      </c>
      <c r="X32" s="121">
        <v>128</v>
      </c>
      <c r="Y32" s="121"/>
      <c r="Z32" s="121">
        <v>0</v>
      </c>
      <c r="AA32" s="121">
        <v>0</v>
      </c>
      <c r="AB32" s="121">
        <v>0</v>
      </c>
      <c r="AD32" s="110" t="s">
        <v>100</v>
      </c>
      <c r="AE32" s="128">
        <f t="shared" si="11"/>
        <v>63.366336633663366</v>
      </c>
      <c r="AF32" s="128">
        <f t="shared" si="12"/>
        <v>61.731843575418999</v>
      </c>
      <c r="AG32" s="128">
        <f t="shared" si="13"/>
        <v>64.831038798498113</v>
      </c>
      <c r="AH32" s="148"/>
      <c r="AI32" s="128">
        <f t="shared" si="14"/>
        <v>69.20415224913495</v>
      </c>
      <c r="AJ32" s="128">
        <f t="shared" si="15"/>
        <v>61.30952380952381</v>
      </c>
      <c r="AK32" s="128">
        <f t="shared" si="16"/>
        <v>80.165289256198349</v>
      </c>
      <c r="AL32" s="136"/>
      <c r="AM32" s="128">
        <f t="shared" si="17"/>
        <v>65.399239543726239</v>
      </c>
      <c r="AN32" s="128">
        <f t="shared" si="18"/>
        <v>64.341085271317837</v>
      </c>
      <c r="AO32" s="128">
        <f t="shared" si="19"/>
        <v>66.417910447761201</v>
      </c>
      <c r="AP32" s="136"/>
      <c r="AQ32" s="128">
        <f t="shared" si="20"/>
        <v>58.544303797468359</v>
      </c>
      <c r="AR32" s="128">
        <f t="shared" si="21"/>
        <v>53.164556962025308</v>
      </c>
      <c r="AS32" s="128">
        <f t="shared" si="22"/>
        <v>63.924050632911388</v>
      </c>
      <c r="AT32" s="136"/>
      <c r="AU32" s="128">
        <f t="shared" si="23"/>
        <v>50.555555555555557</v>
      </c>
      <c r="AV32" s="128">
        <f t="shared" si="24"/>
        <v>56.834532374100718</v>
      </c>
      <c r="AW32" s="128">
        <f t="shared" si="25"/>
        <v>46.606334841628957</v>
      </c>
      <c r="AX32" s="136"/>
      <c r="AY32" s="128">
        <f t="shared" si="26"/>
        <v>77.00348432055749</v>
      </c>
      <c r="AZ32" s="128">
        <f t="shared" si="27"/>
        <v>76.229508196721312</v>
      </c>
      <c r="BA32" s="128">
        <f t="shared" si="28"/>
        <v>77.575757575757578</v>
      </c>
      <c r="BB32" s="148"/>
      <c r="BC32" s="240">
        <v>0</v>
      </c>
      <c r="BD32" s="240">
        <v>0</v>
      </c>
      <c r="BE32" s="240">
        <v>0</v>
      </c>
    </row>
    <row r="33" spans="1:62" ht="15" customHeight="1" x14ac:dyDescent="0.25">
      <c r="A33" s="110" t="s">
        <v>163</v>
      </c>
      <c r="B33" s="121">
        <v>983</v>
      </c>
      <c r="C33" s="121">
        <v>451</v>
      </c>
      <c r="D33" s="121">
        <v>532</v>
      </c>
      <c r="E33" s="121"/>
      <c r="F33" s="121">
        <v>144</v>
      </c>
      <c r="G33" s="121">
        <v>81</v>
      </c>
      <c r="H33" s="121">
        <v>63</v>
      </c>
      <c r="I33" s="121"/>
      <c r="J33" s="121">
        <v>174</v>
      </c>
      <c r="K33" s="121">
        <v>91</v>
      </c>
      <c r="L33" s="121">
        <v>83</v>
      </c>
      <c r="M33" s="121"/>
      <c r="N33" s="121">
        <v>192</v>
      </c>
      <c r="O33" s="121">
        <v>92</v>
      </c>
      <c r="P33" s="121">
        <v>100</v>
      </c>
      <c r="Q33" s="121"/>
      <c r="R33" s="121">
        <v>244</v>
      </c>
      <c r="S33" s="121">
        <v>103</v>
      </c>
      <c r="T33" s="121">
        <v>141</v>
      </c>
      <c r="U33" s="121"/>
      <c r="V33" s="121">
        <v>229</v>
      </c>
      <c r="W33" s="121">
        <v>84</v>
      </c>
      <c r="X33" s="121">
        <v>145</v>
      </c>
      <c r="Y33" s="121"/>
      <c r="Z33" s="121">
        <v>0</v>
      </c>
      <c r="AA33" s="121">
        <v>0</v>
      </c>
      <c r="AB33" s="121">
        <v>0</v>
      </c>
      <c r="AD33" s="110" t="s">
        <v>163</v>
      </c>
      <c r="AE33" s="128">
        <f t="shared" si="11"/>
        <v>60.34376918354819</v>
      </c>
      <c r="AF33" s="128">
        <f t="shared" si="12"/>
        <v>55.610357583230574</v>
      </c>
      <c r="AG33" s="128">
        <f t="shared" si="13"/>
        <v>65.036674816625919</v>
      </c>
      <c r="AH33" s="148"/>
      <c r="AI33" s="128">
        <f t="shared" si="14"/>
        <v>56.031128404669261</v>
      </c>
      <c r="AJ33" s="128">
        <f t="shared" si="15"/>
        <v>54.729729729729726</v>
      </c>
      <c r="AK33" s="128">
        <f t="shared" si="16"/>
        <v>57.798165137614674</v>
      </c>
      <c r="AL33" s="136"/>
      <c r="AM33" s="128">
        <f t="shared" si="17"/>
        <v>58.193979933110363</v>
      </c>
      <c r="AN33" s="128">
        <f t="shared" si="18"/>
        <v>54.819277108433738</v>
      </c>
      <c r="AO33" s="128">
        <f t="shared" si="19"/>
        <v>62.406015037593988</v>
      </c>
      <c r="AP33" s="136"/>
      <c r="AQ33" s="128">
        <f t="shared" si="20"/>
        <v>65.084745762711862</v>
      </c>
      <c r="AR33" s="128">
        <f t="shared" si="21"/>
        <v>58.974358974358978</v>
      </c>
      <c r="AS33" s="128">
        <f t="shared" si="22"/>
        <v>71.942446043165461</v>
      </c>
      <c r="AT33" s="136"/>
      <c r="AU33" s="128">
        <f t="shared" si="23"/>
        <v>57.142857142857139</v>
      </c>
      <c r="AV33" s="128">
        <f t="shared" si="24"/>
        <v>55.376344086021504</v>
      </c>
      <c r="AW33" s="128">
        <f t="shared" si="25"/>
        <v>58.506224066390047</v>
      </c>
      <c r="AX33" s="136"/>
      <c r="AY33" s="128">
        <f t="shared" si="26"/>
        <v>65.242165242165242</v>
      </c>
      <c r="AZ33" s="128">
        <f t="shared" si="27"/>
        <v>54.193548387096783</v>
      </c>
      <c r="BA33" s="128">
        <f t="shared" si="28"/>
        <v>73.979591836734699</v>
      </c>
      <c r="BB33" s="148"/>
      <c r="BC33" s="240">
        <v>0</v>
      </c>
      <c r="BD33" s="240">
        <v>0</v>
      </c>
      <c r="BE33" s="240">
        <v>0</v>
      </c>
    </row>
    <row r="34" spans="1:62" ht="15" customHeight="1" x14ac:dyDescent="0.25">
      <c r="A34" s="110" t="s">
        <v>103</v>
      </c>
      <c r="B34" s="121">
        <v>1144</v>
      </c>
      <c r="C34" s="121">
        <v>501</v>
      </c>
      <c r="D34" s="121">
        <v>643</v>
      </c>
      <c r="E34" s="121"/>
      <c r="F34" s="121">
        <v>184</v>
      </c>
      <c r="G34" s="121">
        <v>95</v>
      </c>
      <c r="H34" s="121">
        <v>89</v>
      </c>
      <c r="I34" s="121"/>
      <c r="J34" s="121">
        <v>190</v>
      </c>
      <c r="K34" s="121">
        <v>90</v>
      </c>
      <c r="L34" s="121">
        <v>100</v>
      </c>
      <c r="M34" s="121"/>
      <c r="N34" s="121">
        <v>209</v>
      </c>
      <c r="O34" s="121">
        <v>89</v>
      </c>
      <c r="P34" s="121">
        <v>120</v>
      </c>
      <c r="Q34" s="121"/>
      <c r="R34" s="121">
        <v>233</v>
      </c>
      <c r="S34" s="121">
        <v>90</v>
      </c>
      <c r="T34" s="121">
        <v>143</v>
      </c>
      <c r="U34" s="121"/>
      <c r="V34" s="121">
        <v>328</v>
      </c>
      <c r="W34" s="121">
        <v>137</v>
      </c>
      <c r="X34" s="121">
        <v>191</v>
      </c>
      <c r="Y34" s="121"/>
      <c r="Z34" s="121">
        <v>0</v>
      </c>
      <c r="AA34" s="121">
        <v>0</v>
      </c>
      <c r="AB34" s="121">
        <v>0</v>
      </c>
      <c r="AD34" s="110" t="s">
        <v>103</v>
      </c>
      <c r="AE34" s="128">
        <f t="shared" si="11"/>
        <v>60.433174854727945</v>
      </c>
      <c r="AF34" s="128">
        <f t="shared" si="12"/>
        <v>57.061503416856496</v>
      </c>
      <c r="AG34" s="128">
        <f t="shared" si="13"/>
        <v>63.349753694581281</v>
      </c>
      <c r="AH34" s="148"/>
      <c r="AI34" s="128">
        <f t="shared" si="14"/>
        <v>54.437869822485204</v>
      </c>
      <c r="AJ34" s="128">
        <f t="shared" si="15"/>
        <v>52.486187845303867</v>
      </c>
      <c r="AK34" s="128">
        <f t="shared" si="16"/>
        <v>56.687898089171973</v>
      </c>
      <c r="AL34" s="136"/>
      <c r="AM34" s="128">
        <f t="shared" si="17"/>
        <v>52.631578947368418</v>
      </c>
      <c r="AN34" s="128">
        <f t="shared" si="18"/>
        <v>52.325581395348841</v>
      </c>
      <c r="AO34" s="128">
        <f t="shared" si="19"/>
        <v>52.910052910052904</v>
      </c>
      <c r="AP34" s="136"/>
      <c r="AQ34" s="128">
        <f t="shared" si="20"/>
        <v>63.719512195121951</v>
      </c>
      <c r="AR34" s="128">
        <f t="shared" si="21"/>
        <v>55.279503105590067</v>
      </c>
      <c r="AS34" s="128">
        <f t="shared" si="22"/>
        <v>71.856287425149702</v>
      </c>
      <c r="AT34" s="136"/>
      <c r="AU34" s="128">
        <f t="shared" si="23"/>
        <v>52.834467120181408</v>
      </c>
      <c r="AV34" s="128">
        <f t="shared" si="24"/>
        <v>47.872340425531917</v>
      </c>
      <c r="AW34" s="128">
        <f t="shared" si="25"/>
        <v>56.521739130434781</v>
      </c>
      <c r="AX34" s="136"/>
      <c r="AY34" s="128">
        <f t="shared" si="26"/>
        <v>77.17647058823529</v>
      </c>
      <c r="AZ34" s="128">
        <f t="shared" si="27"/>
        <v>77.840909090909093</v>
      </c>
      <c r="BA34" s="128">
        <f t="shared" si="28"/>
        <v>76.706827309236942</v>
      </c>
      <c r="BB34" s="148"/>
      <c r="BC34" s="240">
        <v>0</v>
      </c>
      <c r="BD34" s="240">
        <v>0</v>
      </c>
      <c r="BE34" s="240">
        <v>0</v>
      </c>
    </row>
    <row r="35" spans="1:62" s="169" customFormat="1" ht="15" customHeight="1" x14ac:dyDescent="0.25">
      <c r="A35" s="110" t="s">
        <v>104</v>
      </c>
      <c r="B35" s="121">
        <v>741</v>
      </c>
      <c r="C35" s="121">
        <v>335</v>
      </c>
      <c r="D35" s="121">
        <v>406</v>
      </c>
      <c r="E35" s="121"/>
      <c r="F35" s="121">
        <v>75</v>
      </c>
      <c r="G35" s="121">
        <v>41</v>
      </c>
      <c r="H35" s="121">
        <v>34</v>
      </c>
      <c r="I35" s="121"/>
      <c r="J35" s="121">
        <v>123</v>
      </c>
      <c r="K35" s="121">
        <v>54</v>
      </c>
      <c r="L35" s="121">
        <v>69</v>
      </c>
      <c r="M35" s="121"/>
      <c r="N35" s="121">
        <v>165</v>
      </c>
      <c r="O35" s="121">
        <v>77</v>
      </c>
      <c r="P35" s="121">
        <v>88</v>
      </c>
      <c r="Q35" s="121"/>
      <c r="R35" s="121">
        <v>161</v>
      </c>
      <c r="S35" s="121">
        <v>75</v>
      </c>
      <c r="T35" s="121">
        <v>86</v>
      </c>
      <c r="U35" s="121"/>
      <c r="V35" s="121">
        <v>217</v>
      </c>
      <c r="W35" s="121">
        <v>88</v>
      </c>
      <c r="X35" s="121">
        <v>129</v>
      </c>
      <c r="Y35" s="121"/>
      <c r="Z35" s="121">
        <v>0</v>
      </c>
      <c r="AA35" s="121">
        <v>0</v>
      </c>
      <c r="AB35" s="121">
        <v>0</v>
      </c>
      <c r="AD35" s="110" t="s">
        <v>104</v>
      </c>
      <c r="AE35" s="128">
        <f t="shared" si="11"/>
        <v>57.531055900621119</v>
      </c>
      <c r="AF35" s="128">
        <f t="shared" si="12"/>
        <v>56.020066889632105</v>
      </c>
      <c r="AG35" s="128">
        <f t="shared" si="13"/>
        <v>58.840579710144922</v>
      </c>
      <c r="AH35" s="148"/>
      <c r="AI35" s="128">
        <f t="shared" si="14"/>
        <v>64.102564102564102</v>
      </c>
      <c r="AJ35" s="128">
        <f t="shared" si="15"/>
        <v>60.294117647058819</v>
      </c>
      <c r="AK35" s="128">
        <f t="shared" si="16"/>
        <v>69.387755102040813</v>
      </c>
      <c r="AL35" s="136"/>
      <c r="AM35" s="128">
        <f t="shared" si="17"/>
        <v>57.476635514018696</v>
      </c>
      <c r="AN35" s="128">
        <f t="shared" si="18"/>
        <v>48.648648648648653</v>
      </c>
      <c r="AO35" s="128">
        <f t="shared" si="19"/>
        <v>66.990291262135926</v>
      </c>
      <c r="AP35" s="136"/>
      <c r="AQ35" s="128">
        <f t="shared" si="20"/>
        <v>70.815450643776828</v>
      </c>
      <c r="AR35" s="128">
        <f t="shared" si="21"/>
        <v>71.296296296296291</v>
      </c>
      <c r="AS35" s="128">
        <f t="shared" si="22"/>
        <v>70.399999999999991</v>
      </c>
      <c r="AT35" s="136"/>
      <c r="AU35" s="128">
        <f t="shared" si="23"/>
        <v>46.264367816091955</v>
      </c>
      <c r="AV35" s="128">
        <f t="shared" si="24"/>
        <v>47.169811320754718</v>
      </c>
      <c r="AW35" s="128">
        <f t="shared" si="25"/>
        <v>45.5026455026455</v>
      </c>
      <c r="AX35" s="136"/>
      <c r="AY35" s="128">
        <f t="shared" si="26"/>
        <v>57.712765957446813</v>
      </c>
      <c r="AZ35" s="128">
        <f t="shared" si="27"/>
        <v>57.894736842105267</v>
      </c>
      <c r="BA35" s="128">
        <f t="shared" si="28"/>
        <v>57.589285714285708</v>
      </c>
      <c r="BB35" s="148"/>
      <c r="BC35" s="240">
        <v>0</v>
      </c>
      <c r="BD35" s="240">
        <v>0</v>
      </c>
      <c r="BE35" s="240">
        <v>0</v>
      </c>
      <c r="BF35" s="136"/>
      <c r="BG35" s="136"/>
      <c r="BH35" s="136"/>
      <c r="BI35" s="136"/>
    </row>
    <row r="36" spans="1:62" ht="15" customHeight="1" thickBot="1" x14ac:dyDescent="0.3">
      <c r="A36" s="110" t="s">
        <v>164</v>
      </c>
      <c r="B36" s="123">
        <v>23</v>
      </c>
      <c r="C36" s="123">
        <v>11</v>
      </c>
      <c r="D36" s="123">
        <v>12</v>
      </c>
      <c r="E36" s="123"/>
      <c r="F36" s="123">
        <v>6</v>
      </c>
      <c r="G36" s="123">
        <v>2</v>
      </c>
      <c r="H36" s="123">
        <v>4</v>
      </c>
      <c r="I36" s="123"/>
      <c r="J36" s="123">
        <v>3</v>
      </c>
      <c r="K36" s="123">
        <v>2</v>
      </c>
      <c r="L36" s="123">
        <v>1</v>
      </c>
      <c r="M36" s="123"/>
      <c r="N36" s="123">
        <v>3</v>
      </c>
      <c r="O36" s="123">
        <v>1</v>
      </c>
      <c r="P36" s="123">
        <v>2</v>
      </c>
      <c r="Q36" s="123"/>
      <c r="R36" s="123">
        <v>1</v>
      </c>
      <c r="S36" s="123">
        <v>0</v>
      </c>
      <c r="T36" s="123">
        <v>1</v>
      </c>
      <c r="U36" s="123"/>
      <c r="V36" s="123">
        <v>10</v>
      </c>
      <c r="W36" s="123">
        <v>6</v>
      </c>
      <c r="X36" s="123">
        <v>4</v>
      </c>
      <c r="Y36" s="123"/>
      <c r="Z36" s="123">
        <v>0</v>
      </c>
      <c r="AA36" s="123">
        <v>0</v>
      </c>
      <c r="AB36" s="123">
        <v>0</v>
      </c>
      <c r="AD36" s="110" t="s">
        <v>164</v>
      </c>
      <c r="AE36" s="128">
        <f t="shared" si="11"/>
        <v>12.568306010928962</v>
      </c>
      <c r="AF36" s="128">
        <f t="shared" si="12"/>
        <v>10.091743119266056</v>
      </c>
      <c r="AG36" s="128">
        <f t="shared" si="13"/>
        <v>16.216216216216218</v>
      </c>
      <c r="AH36" s="170"/>
      <c r="AI36" s="128">
        <f t="shared" si="14"/>
        <v>15.789473684210526</v>
      </c>
      <c r="AJ36" s="128">
        <f t="shared" si="15"/>
        <v>7.6923076923076925</v>
      </c>
      <c r="AK36" s="128">
        <f t="shared" si="16"/>
        <v>33.333333333333329</v>
      </c>
      <c r="AL36" s="125"/>
      <c r="AM36" s="128">
        <f t="shared" si="17"/>
        <v>10.714285714285714</v>
      </c>
      <c r="AN36" s="128">
        <f t="shared" si="18"/>
        <v>11.76470588235294</v>
      </c>
      <c r="AO36" s="128">
        <f t="shared" si="19"/>
        <v>9.0909090909090917</v>
      </c>
      <c r="AP36" s="125"/>
      <c r="AQ36" s="128">
        <f t="shared" si="20"/>
        <v>8.5714285714285712</v>
      </c>
      <c r="AR36" s="128">
        <f t="shared" si="21"/>
        <v>5</v>
      </c>
      <c r="AS36" s="128">
        <f t="shared" si="22"/>
        <v>13.333333333333334</v>
      </c>
      <c r="AT36" s="125"/>
      <c r="AU36" s="128">
        <f t="shared" si="23"/>
        <v>2.8571428571428572</v>
      </c>
      <c r="AV36" s="128">
        <f t="shared" si="24"/>
        <v>0</v>
      </c>
      <c r="AW36" s="128">
        <f t="shared" si="25"/>
        <v>7.6923076923076925</v>
      </c>
      <c r="AX36" s="125"/>
      <c r="AY36" s="128">
        <f t="shared" si="26"/>
        <v>21.276595744680851</v>
      </c>
      <c r="AZ36" s="128">
        <f t="shared" si="27"/>
        <v>25</v>
      </c>
      <c r="BA36" s="128">
        <f t="shared" si="28"/>
        <v>17.391304347826086</v>
      </c>
      <c r="BB36" s="170"/>
      <c r="BC36" s="243">
        <v>0</v>
      </c>
      <c r="BD36" s="243">
        <v>0</v>
      </c>
      <c r="BE36" s="243">
        <v>0</v>
      </c>
    </row>
    <row r="37" spans="1:62" s="104" customFormat="1" ht="15" customHeight="1" x14ac:dyDescent="0.2">
      <c r="A37" s="303" t="s">
        <v>260</v>
      </c>
      <c r="B37" s="303"/>
      <c r="C37" s="303"/>
      <c r="D37" s="303"/>
      <c r="E37" s="303"/>
      <c r="F37" s="303"/>
      <c r="G37" s="303"/>
      <c r="H37" s="303"/>
      <c r="I37" s="303"/>
      <c r="J37" s="303"/>
      <c r="K37" s="303"/>
      <c r="L37" s="303"/>
      <c r="M37" s="303"/>
      <c r="N37" s="303"/>
      <c r="O37" s="303"/>
      <c r="P37" s="303"/>
      <c r="Q37" s="303"/>
      <c r="R37" s="303"/>
      <c r="S37" s="303"/>
      <c r="T37" s="303"/>
      <c r="U37" s="303"/>
      <c r="V37" s="303"/>
      <c r="W37" s="303"/>
      <c r="X37" s="303"/>
      <c r="Y37" s="303"/>
      <c r="Z37" s="303"/>
      <c r="AA37" s="303"/>
      <c r="AB37" s="303"/>
      <c r="AD37" s="303" t="s">
        <v>260</v>
      </c>
      <c r="AE37" s="303"/>
      <c r="AF37" s="303"/>
      <c r="AG37" s="303"/>
      <c r="AH37" s="303"/>
      <c r="AI37" s="303"/>
      <c r="AJ37" s="303"/>
      <c r="AK37" s="303"/>
      <c r="AL37" s="303"/>
      <c r="AM37" s="303"/>
      <c r="AN37" s="303"/>
      <c r="AO37" s="303"/>
      <c r="AP37" s="303"/>
      <c r="AQ37" s="303"/>
      <c r="AR37" s="303"/>
      <c r="AS37" s="303"/>
      <c r="AT37" s="303"/>
      <c r="AU37" s="303"/>
      <c r="AV37" s="303"/>
      <c r="AW37" s="303"/>
      <c r="AX37" s="303"/>
      <c r="AY37" s="303"/>
      <c r="AZ37" s="303"/>
      <c r="BA37" s="303"/>
      <c r="BB37" s="303"/>
      <c r="BC37" s="303"/>
      <c r="BD37" s="303"/>
      <c r="BE37" s="303"/>
      <c r="BF37" s="98"/>
      <c r="BG37" s="98"/>
      <c r="BH37" s="98"/>
      <c r="BI37" s="98"/>
      <c r="BJ37" s="98"/>
    </row>
    <row r="38" spans="1:62" s="104" customFormat="1" ht="15" customHeight="1" x14ac:dyDescent="0.2">
      <c r="A38" s="304" t="s">
        <v>243</v>
      </c>
      <c r="B38" s="304"/>
      <c r="C38" s="304"/>
      <c r="D38" s="304"/>
      <c r="E38" s="304"/>
      <c r="F38" s="304"/>
      <c r="G38" s="304"/>
      <c r="H38" s="304"/>
      <c r="I38" s="304"/>
      <c r="J38" s="304"/>
      <c r="K38" s="304"/>
      <c r="L38" s="304"/>
      <c r="M38" s="304"/>
      <c r="N38" s="304"/>
      <c r="O38" s="304"/>
      <c r="P38" s="304"/>
      <c r="Q38" s="304"/>
      <c r="R38" s="304"/>
      <c r="S38" s="304"/>
      <c r="T38" s="304"/>
      <c r="U38" s="304"/>
      <c r="V38" s="304"/>
      <c r="W38" s="304"/>
      <c r="X38" s="304"/>
      <c r="Y38" s="304"/>
      <c r="Z38" s="304"/>
      <c r="AA38" s="304"/>
      <c r="AB38" s="304"/>
      <c r="AD38" s="304" t="s">
        <v>243</v>
      </c>
      <c r="AE38" s="304"/>
      <c r="AF38" s="304"/>
      <c r="AG38" s="304"/>
      <c r="AH38" s="304"/>
      <c r="AI38" s="304"/>
      <c r="AJ38" s="304"/>
      <c r="AK38" s="304"/>
      <c r="AL38" s="304"/>
      <c r="AM38" s="304"/>
      <c r="AN38" s="304"/>
      <c r="AO38" s="304"/>
      <c r="AP38" s="304"/>
      <c r="AQ38" s="304"/>
      <c r="AR38" s="304"/>
      <c r="AS38" s="304"/>
      <c r="AT38" s="304"/>
      <c r="AU38" s="304"/>
      <c r="AV38" s="304"/>
      <c r="AW38" s="304"/>
      <c r="AX38" s="304"/>
      <c r="AY38" s="304"/>
      <c r="AZ38" s="304"/>
      <c r="BA38" s="304"/>
      <c r="BB38" s="304"/>
      <c r="BC38" s="304"/>
      <c r="BD38" s="304"/>
      <c r="BE38" s="304"/>
      <c r="BF38" s="98"/>
      <c r="BG38" s="98"/>
      <c r="BH38" s="98"/>
      <c r="BI38" s="98"/>
      <c r="BJ38" s="98"/>
    </row>
    <row r="39" spans="1:62" s="104" customFormat="1" ht="15" customHeight="1" x14ac:dyDescent="0.2">
      <c r="A39" s="144"/>
      <c r="B39" s="144"/>
      <c r="C39" s="144"/>
      <c r="D39" s="144"/>
      <c r="E39" s="144"/>
      <c r="F39" s="144"/>
      <c r="G39" s="144"/>
      <c r="H39" s="144"/>
      <c r="I39" s="144"/>
      <c r="J39" s="144"/>
      <c r="K39" s="144"/>
      <c r="L39" s="144"/>
      <c r="M39" s="144"/>
      <c r="N39" s="144"/>
      <c r="O39" s="144"/>
      <c r="P39" s="144"/>
      <c r="Q39" s="144"/>
      <c r="R39" s="144"/>
      <c r="S39" s="144"/>
      <c r="T39" s="144"/>
      <c r="U39" s="144"/>
      <c r="V39" s="144"/>
      <c r="W39" s="144"/>
      <c r="X39" s="144"/>
      <c r="Y39" s="144"/>
      <c r="Z39" s="144"/>
      <c r="AA39" s="144"/>
      <c r="AB39" s="144"/>
      <c r="AD39" s="144"/>
      <c r="AE39" s="144"/>
      <c r="AF39" s="144"/>
      <c r="AG39" s="144"/>
      <c r="AH39" s="144"/>
      <c r="AI39" s="144"/>
      <c r="AJ39" s="144"/>
      <c r="AK39" s="144"/>
      <c r="AL39" s="144"/>
      <c r="AM39" s="144"/>
      <c r="AN39" s="144"/>
      <c r="AO39" s="144"/>
      <c r="AP39" s="144"/>
      <c r="AQ39" s="144"/>
      <c r="AR39" s="144"/>
      <c r="AS39" s="144"/>
      <c r="AT39" s="144"/>
      <c r="AU39" s="144"/>
      <c r="AV39" s="144"/>
      <c r="AW39" s="144"/>
      <c r="AX39" s="144"/>
      <c r="AY39" s="144"/>
      <c r="AZ39" s="144"/>
      <c r="BA39" s="144"/>
      <c r="BB39" s="144"/>
      <c r="BC39" s="144"/>
      <c r="BD39" s="144"/>
      <c r="BE39" s="144"/>
      <c r="BF39" s="98"/>
      <c r="BG39" s="98"/>
      <c r="BH39" s="98"/>
      <c r="BI39" s="98"/>
      <c r="BJ39" s="98"/>
    </row>
    <row r="40" spans="1:62" s="104" customFormat="1" ht="15" customHeight="1" x14ac:dyDescent="0.2">
      <c r="A40" s="144"/>
      <c r="B40" s="144"/>
      <c r="C40" s="144"/>
      <c r="D40" s="144"/>
      <c r="E40" s="144"/>
      <c r="F40" s="144"/>
      <c r="G40" s="144"/>
      <c r="H40" s="144"/>
      <c r="I40" s="144"/>
      <c r="J40" s="144"/>
      <c r="K40" s="144"/>
      <c r="L40" s="144"/>
      <c r="M40" s="144"/>
      <c r="N40" s="144"/>
      <c r="O40" s="144"/>
      <c r="P40" s="144"/>
      <c r="Q40" s="144"/>
      <c r="R40" s="144"/>
      <c r="S40" s="144"/>
      <c r="T40" s="144"/>
      <c r="U40" s="144"/>
      <c r="V40" s="144"/>
      <c r="W40" s="144"/>
      <c r="X40" s="144"/>
      <c r="Y40" s="144"/>
      <c r="Z40" s="144"/>
      <c r="AA40" s="144"/>
      <c r="AB40" s="144"/>
      <c r="AD40" s="144"/>
      <c r="AE40" s="144"/>
      <c r="AF40" s="144"/>
      <c r="AG40" s="144"/>
      <c r="AH40" s="144"/>
      <c r="AI40" s="144"/>
      <c r="AJ40" s="144"/>
      <c r="AK40" s="144"/>
      <c r="AL40" s="144"/>
      <c r="AM40" s="144"/>
      <c r="AN40" s="144"/>
      <c r="AO40" s="144"/>
      <c r="AP40" s="144"/>
      <c r="AQ40" s="144"/>
      <c r="AR40" s="144"/>
      <c r="AS40" s="144"/>
      <c r="AT40" s="144"/>
      <c r="AU40" s="144"/>
      <c r="AV40" s="144"/>
      <c r="AW40" s="144"/>
      <c r="AX40" s="144"/>
      <c r="AY40" s="144"/>
      <c r="AZ40" s="144"/>
      <c r="BA40" s="144"/>
      <c r="BB40" s="144"/>
      <c r="BC40" s="144"/>
      <c r="BD40" s="144"/>
      <c r="BE40" s="144"/>
      <c r="BF40" s="98"/>
      <c r="BG40" s="98"/>
      <c r="BH40" s="98"/>
      <c r="BI40" s="98"/>
      <c r="BJ40" s="98"/>
    </row>
    <row r="41" spans="1:62" s="104" customFormat="1" ht="15" customHeight="1" x14ac:dyDescent="0.2">
      <c r="A41" s="144"/>
      <c r="B41" s="144"/>
      <c r="C41" s="144"/>
      <c r="D41" s="144"/>
      <c r="E41" s="144"/>
      <c r="F41" s="144"/>
      <c r="G41" s="144"/>
      <c r="H41" s="144"/>
      <c r="I41" s="144"/>
      <c r="J41" s="144"/>
      <c r="K41" s="144"/>
      <c r="L41" s="144"/>
      <c r="M41" s="144"/>
      <c r="N41" s="144"/>
      <c r="O41" s="144"/>
      <c r="P41" s="144"/>
      <c r="Q41" s="144"/>
      <c r="R41" s="144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144"/>
      <c r="AW41" s="144"/>
      <c r="AX41" s="144"/>
      <c r="AY41" s="144"/>
      <c r="AZ41" s="144"/>
      <c r="BA41" s="144"/>
      <c r="BB41" s="144"/>
      <c r="BC41" s="144"/>
      <c r="BD41" s="144"/>
      <c r="BE41" s="144"/>
      <c r="BF41" s="98"/>
      <c r="BG41" s="98"/>
      <c r="BH41" s="98"/>
      <c r="BI41" s="98"/>
      <c r="BJ41" s="98"/>
    </row>
    <row r="42" spans="1:62" s="104" customFormat="1" ht="15" customHeight="1" x14ac:dyDescent="0.2">
      <c r="A42" s="144"/>
      <c r="B42" s="144"/>
      <c r="C42" s="144"/>
      <c r="D42" s="144"/>
      <c r="E42" s="144"/>
      <c r="F42" s="144"/>
      <c r="G42" s="144"/>
      <c r="H42" s="144"/>
      <c r="I42" s="144"/>
      <c r="J42" s="144"/>
      <c r="K42" s="144"/>
      <c r="L42" s="144"/>
      <c r="M42" s="144"/>
      <c r="N42" s="144"/>
      <c r="O42" s="144"/>
      <c r="P42" s="144"/>
      <c r="Q42" s="144"/>
      <c r="R42" s="144"/>
      <c r="S42" s="144"/>
      <c r="T42" s="144"/>
      <c r="U42" s="144"/>
      <c r="V42" s="144"/>
      <c r="W42" s="144"/>
      <c r="X42" s="144"/>
      <c r="Y42" s="144"/>
      <c r="Z42" s="144"/>
      <c r="AA42" s="144"/>
      <c r="AB42" s="144"/>
      <c r="AD42" s="144"/>
      <c r="AE42" s="144"/>
      <c r="AF42" s="144"/>
      <c r="AG42" s="144"/>
      <c r="AH42" s="144"/>
      <c r="AI42" s="144"/>
      <c r="AJ42" s="144"/>
      <c r="AK42" s="144"/>
      <c r="AL42" s="144"/>
      <c r="AM42" s="144"/>
      <c r="AN42" s="144"/>
      <c r="AO42" s="144"/>
      <c r="AP42" s="144"/>
      <c r="AQ42" s="144"/>
      <c r="AR42" s="144"/>
      <c r="AS42" s="144"/>
      <c r="AT42" s="144"/>
      <c r="AU42" s="144"/>
      <c r="AV42" s="144"/>
      <c r="AW42" s="144"/>
      <c r="AX42" s="144"/>
      <c r="AY42" s="144"/>
      <c r="AZ42" s="144"/>
      <c r="BA42" s="144"/>
      <c r="BB42" s="144"/>
      <c r="BC42" s="144"/>
      <c r="BD42" s="144"/>
      <c r="BE42" s="144"/>
      <c r="BF42" s="98"/>
      <c r="BG42" s="98"/>
      <c r="BH42" s="98"/>
      <c r="BI42" s="98"/>
      <c r="BJ42" s="98"/>
    </row>
    <row r="43" spans="1:62" s="104" customFormat="1" ht="15" customHeight="1" x14ac:dyDescent="0.2">
      <c r="A43" s="144"/>
      <c r="B43" s="144"/>
      <c r="C43" s="144"/>
      <c r="D43" s="144"/>
      <c r="E43" s="144"/>
      <c r="F43" s="144"/>
      <c r="G43" s="144"/>
      <c r="H43" s="144"/>
      <c r="I43" s="144"/>
      <c r="J43" s="144"/>
      <c r="K43" s="144"/>
      <c r="L43" s="144"/>
      <c r="M43" s="144"/>
      <c r="N43" s="144"/>
      <c r="O43" s="144"/>
      <c r="P43" s="144"/>
      <c r="Q43" s="144"/>
      <c r="R43" s="144"/>
      <c r="S43" s="144"/>
      <c r="T43" s="144"/>
      <c r="U43" s="144"/>
      <c r="V43" s="144"/>
      <c r="W43" s="144"/>
      <c r="X43" s="144"/>
      <c r="Y43" s="144"/>
      <c r="Z43" s="144"/>
      <c r="AA43" s="144"/>
      <c r="AB43" s="144"/>
      <c r="AD43" s="144"/>
      <c r="AE43" s="144"/>
      <c r="AF43" s="144"/>
      <c r="AG43" s="144"/>
      <c r="AH43" s="144"/>
      <c r="AI43" s="144"/>
      <c r="AJ43" s="144"/>
      <c r="AK43" s="144"/>
      <c r="AL43" s="144"/>
      <c r="AM43" s="144"/>
      <c r="AN43" s="144"/>
      <c r="AO43" s="144"/>
      <c r="AP43" s="144"/>
      <c r="AQ43" s="144"/>
      <c r="AR43" s="144"/>
      <c r="AS43" s="144"/>
      <c r="AT43" s="144"/>
      <c r="AU43" s="144"/>
      <c r="AV43" s="144"/>
      <c r="AW43" s="144"/>
      <c r="AX43" s="144"/>
      <c r="AY43" s="144"/>
      <c r="AZ43" s="144"/>
      <c r="BA43" s="144"/>
      <c r="BB43" s="144"/>
      <c r="BC43" s="144"/>
      <c r="BD43" s="144"/>
      <c r="BE43" s="144"/>
      <c r="BF43" s="98"/>
      <c r="BG43" s="98"/>
      <c r="BH43" s="98"/>
      <c r="BI43" s="98"/>
      <c r="BJ43" s="98"/>
    </row>
    <row r="44" spans="1:62" ht="15" customHeight="1" x14ac:dyDescent="0.25">
      <c r="A44" s="308" t="s">
        <v>327</v>
      </c>
      <c r="B44" s="308"/>
      <c r="C44" s="308"/>
      <c r="D44" s="308"/>
      <c r="E44" s="308"/>
      <c r="F44" s="308"/>
      <c r="G44" s="308"/>
      <c r="H44" s="308"/>
      <c r="I44" s="308"/>
      <c r="J44" s="308"/>
      <c r="K44" s="308"/>
      <c r="L44" s="308"/>
      <c r="M44" s="308"/>
      <c r="N44" s="308"/>
      <c r="O44" s="308"/>
      <c r="P44" s="308"/>
      <c r="Q44" s="308"/>
      <c r="R44" s="308"/>
      <c r="S44" s="308"/>
      <c r="T44" s="308"/>
      <c r="U44" s="308"/>
      <c r="V44" s="308"/>
      <c r="W44" s="308"/>
      <c r="X44" s="308"/>
      <c r="Y44" s="308"/>
      <c r="Z44" s="308"/>
      <c r="AA44" s="308"/>
      <c r="AB44" s="308"/>
      <c r="AD44" s="308" t="s">
        <v>328</v>
      </c>
      <c r="AE44" s="308"/>
      <c r="AF44" s="308"/>
      <c r="AG44" s="308"/>
      <c r="AH44" s="308"/>
      <c r="AI44" s="308"/>
      <c r="AJ44" s="308"/>
      <c r="AK44" s="308"/>
      <c r="AL44" s="308"/>
      <c r="AM44" s="308"/>
      <c r="AN44" s="308"/>
      <c r="AO44" s="308"/>
      <c r="AP44" s="308"/>
      <c r="AQ44" s="308"/>
      <c r="AR44" s="308"/>
      <c r="AS44" s="308"/>
      <c r="AT44" s="308"/>
      <c r="AU44" s="308"/>
      <c r="AV44" s="308"/>
      <c r="AW44" s="308"/>
      <c r="AX44" s="308"/>
      <c r="AY44" s="308"/>
      <c r="AZ44" s="308"/>
      <c r="BA44" s="308"/>
      <c r="BB44" s="308"/>
      <c r="BC44" s="308"/>
      <c r="BD44" s="308"/>
      <c r="BE44" s="308"/>
    </row>
    <row r="45" spans="1:62" ht="15" customHeight="1" x14ac:dyDescent="0.25">
      <c r="A45" s="307" t="s">
        <v>167</v>
      </c>
      <c r="B45" s="307"/>
      <c r="C45" s="307"/>
      <c r="D45" s="307"/>
      <c r="E45" s="307"/>
      <c r="F45" s="307"/>
      <c r="G45" s="307"/>
      <c r="H45" s="307"/>
      <c r="I45" s="307"/>
      <c r="J45" s="307"/>
      <c r="K45" s="307"/>
      <c r="L45" s="307"/>
      <c r="M45" s="307"/>
      <c r="N45" s="307"/>
      <c r="O45" s="307"/>
      <c r="P45" s="307"/>
      <c r="Q45" s="307"/>
      <c r="R45" s="307"/>
      <c r="S45" s="307"/>
      <c r="T45" s="307"/>
      <c r="U45" s="307"/>
      <c r="V45" s="307"/>
      <c r="W45" s="307"/>
      <c r="X45" s="307"/>
      <c r="Y45" s="307"/>
      <c r="Z45" s="307"/>
      <c r="AA45" s="307"/>
      <c r="AB45" s="307"/>
      <c r="AD45" s="307" t="s">
        <v>168</v>
      </c>
      <c r="AE45" s="307"/>
      <c r="AF45" s="307"/>
      <c r="AG45" s="307"/>
      <c r="AH45" s="307"/>
      <c r="AI45" s="307"/>
      <c r="AJ45" s="307"/>
      <c r="AK45" s="307"/>
      <c r="AL45" s="307"/>
      <c r="AM45" s="307"/>
      <c r="AN45" s="307"/>
      <c r="AO45" s="307"/>
      <c r="AP45" s="307"/>
      <c r="AQ45" s="307"/>
      <c r="AR45" s="307"/>
      <c r="AS45" s="307"/>
      <c r="AT45" s="307"/>
      <c r="AU45" s="307"/>
      <c r="AV45" s="307"/>
      <c r="AW45" s="307"/>
      <c r="AX45" s="307"/>
      <c r="AY45" s="307"/>
      <c r="AZ45" s="307"/>
      <c r="BA45" s="307"/>
      <c r="BB45" s="307"/>
      <c r="BC45" s="307"/>
      <c r="BD45" s="307"/>
      <c r="BE45" s="307"/>
    </row>
    <row r="46" spans="1:62" s="104" customFormat="1" ht="15" customHeight="1" x14ac:dyDescent="0.2">
      <c r="A46" s="307" t="s">
        <v>257</v>
      </c>
      <c r="B46" s="307"/>
      <c r="C46" s="307"/>
      <c r="D46" s="307"/>
      <c r="E46" s="307"/>
      <c r="F46" s="307"/>
      <c r="G46" s="307"/>
      <c r="H46" s="307"/>
      <c r="I46" s="307"/>
      <c r="J46" s="307"/>
      <c r="K46" s="307"/>
      <c r="L46" s="307"/>
      <c r="M46" s="307"/>
      <c r="N46" s="307"/>
      <c r="O46" s="307"/>
      <c r="P46" s="307"/>
      <c r="Q46" s="307"/>
      <c r="R46" s="307"/>
      <c r="S46" s="307"/>
      <c r="T46" s="307"/>
      <c r="U46" s="307"/>
      <c r="V46" s="307"/>
      <c r="W46" s="307"/>
      <c r="X46" s="307"/>
      <c r="Y46" s="307"/>
      <c r="Z46" s="307"/>
      <c r="AA46" s="307"/>
      <c r="AB46" s="307"/>
      <c r="AD46" s="307" t="s">
        <v>257</v>
      </c>
      <c r="AE46" s="307"/>
      <c r="AF46" s="307"/>
      <c r="AG46" s="307"/>
      <c r="AH46" s="307"/>
      <c r="AI46" s="307"/>
      <c r="AJ46" s="307"/>
      <c r="AK46" s="307"/>
      <c r="AL46" s="307"/>
      <c r="AM46" s="307"/>
      <c r="AN46" s="307"/>
      <c r="AO46" s="307"/>
      <c r="AP46" s="307"/>
      <c r="AQ46" s="307"/>
      <c r="AR46" s="307"/>
      <c r="AS46" s="307"/>
      <c r="AT46" s="307"/>
      <c r="AU46" s="307"/>
      <c r="AV46" s="307"/>
      <c r="AW46" s="307"/>
      <c r="AX46" s="307"/>
      <c r="AY46" s="307"/>
      <c r="AZ46" s="307"/>
      <c r="BA46" s="307"/>
      <c r="BB46" s="307"/>
      <c r="BC46" s="307"/>
      <c r="BD46" s="307"/>
      <c r="BE46" s="307"/>
      <c r="BG46" s="98"/>
      <c r="BH46" s="98"/>
      <c r="BI46" s="98"/>
      <c r="BJ46" s="98"/>
    </row>
    <row r="47" spans="1:62" s="104" customFormat="1" ht="15" customHeight="1" x14ac:dyDescent="0.2">
      <c r="A47" s="307" t="s">
        <v>268</v>
      </c>
      <c r="B47" s="307"/>
      <c r="C47" s="307"/>
      <c r="D47" s="307"/>
      <c r="E47" s="307"/>
      <c r="F47" s="307"/>
      <c r="G47" s="307"/>
      <c r="H47" s="307"/>
      <c r="I47" s="307"/>
      <c r="J47" s="307"/>
      <c r="K47" s="307"/>
      <c r="L47" s="307"/>
      <c r="M47" s="307"/>
      <c r="N47" s="307"/>
      <c r="O47" s="307"/>
      <c r="P47" s="307"/>
      <c r="Q47" s="307"/>
      <c r="R47" s="307"/>
      <c r="S47" s="307"/>
      <c r="T47" s="307"/>
      <c r="U47" s="307"/>
      <c r="V47" s="307"/>
      <c r="W47" s="307"/>
      <c r="X47" s="307"/>
      <c r="Y47" s="307"/>
      <c r="Z47" s="307"/>
      <c r="AA47" s="307"/>
      <c r="AB47" s="307"/>
      <c r="AD47" s="307" t="s">
        <v>268</v>
      </c>
      <c r="AE47" s="307"/>
      <c r="AF47" s="307"/>
      <c r="AG47" s="307"/>
      <c r="AH47" s="307"/>
      <c r="AI47" s="307"/>
      <c r="AJ47" s="307"/>
      <c r="AK47" s="307"/>
      <c r="AL47" s="307"/>
      <c r="AM47" s="307"/>
      <c r="AN47" s="307"/>
      <c r="AO47" s="307"/>
      <c r="AP47" s="307"/>
      <c r="AQ47" s="307"/>
      <c r="AR47" s="307"/>
      <c r="AS47" s="307"/>
      <c r="AT47" s="307"/>
      <c r="AU47" s="307"/>
      <c r="AV47" s="307"/>
      <c r="AW47" s="307"/>
      <c r="AX47" s="307"/>
      <c r="AY47" s="307"/>
      <c r="AZ47" s="307"/>
      <c r="BA47" s="307"/>
      <c r="BB47" s="307"/>
      <c r="BC47" s="307"/>
      <c r="BD47" s="307"/>
      <c r="BE47" s="307"/>
      <c r="BG47" s="98"/>
      <c r="BH47" s="98"/>
      <c r="BI47" s="98"/>
      <c r="BJ47" s="98"/>
    </row>
    <row r="48" spans="1:62" s="104" customFormat="1" ht="15" customHeight="1" x14ac:dyDescent="0.2">
      <c r="A48" s="307" t="s">
        <v>250</v>
      </c>
      <c r="B48" s="307"/>
      <c r="C48" s="307"/>
      <c r="D48" s="307"/>
      <c r="E48" s="307"/>
      <c r="F48" s="307"/>
      <c r="G48" s="307"/>
      <c r="H48" s="307"/>
      <c r="I48" s="307"/>
      <c r="J48" s="307"/>
      <c r="K48" s="307"/>
      <c r="L48" s="307"/>
      <c r="M48" s="307"/>
      <c r="N48" s="307"/>
      <c r="O48" s="307"/>
      <c r="P48" s="307"/>
      <c r="Q48" s="307"/>
      <c r="R48" s="307"/>
      <c r="S48" s="307"/>
      <c r="T48" s="307"/>
      <c r="U48" s="307"/>
      <c r="V48" s="307"/>
      <c r="W48" s="307"/>
      <c r="X48" s="307"/>
      <c r="Y48" s="307"/>
      <c r="Z48" s="307"/>
      <c r="AA48" s="307"/>
      <c r="AB48" s="307"/>
      <c r="AD48" s="307" t="s">
        <v>250</v>
      </c>
      <c r="AE48" s="307"/>
      <c r="AF48" s="307"/>
      <c r="AG48" s="307"/>
      <c r="AH48" s="307"/>
      <c r="AI48" s="307"/>
      <c r="AJ48" s="307"/>
      <c r="AK48" s="307"/>
      <c r="AL48" s="307"/>
      <c r="AM48" s="307"/>
      <c r="AN48" s="307"/>
      <c r="AO48" s="307"/>
      <c r="AP48" s="307"/>
      <c r="AQ48" s="307"/>
      <c r="AR48" s="307"/>
      <c r="AS48" s="307"/>
      <c r="AT48" s="307"/>
      <c r="AU48" s="307"/>
      <c r="AV48" s="307"/>
      <c r="AW48" s="307"/>
      <c r="AX48" s="307"/>
      <c r="AY48" s="307"/>
      <c r="AZ48" s="307"/>
      <c r="BA48" s="307"/>
      <c r="BB48" s="307"/>
      <c r="BC48" s="307"/>
      <c r="BD48" s="307"/>
      <c r="BE48" s="307"/>
      <c r="BG48" s="98"/>
      <c r="BH48" s="98"/>
      <c r="BI48" s="98"/>
      <c r="BJ48" s="98"/>
    </row>
    <row r="49" spans="1:62" s="104" customFormat="1" ht="15" customHeight="1" x14ac:dyDescent="0.2">
      <c r="A49" s="307" t="s">
        <v>259</v>
      </c>
      <c r="B49" s="307"/>
      <c r="C49" s="307"/>
      <c r="D49" s="307"/>
      <c r="E49" s="307"/>
      <c r="F49" s="307"/>
      <c r="G49" s="307"/>
      <c r="H49" s="307"/>
      <c r="I49" s="307"/>
      <c r="J49" s="307"/>
      <c r="K49" s="307"/>
      <c r="L49" s="307"/>
      <c r="M49" s="307"/>
      <c r="N49" s="307"/>
      <c r="O49" s="307"/>
      <c r="P49" s="307"/>
      <c r="Q49" s="307"/>
      <c r="R49" s="307"/>
      <c r="S49" s="307"/>
      <c r="T49" s="307"/>
      <c r="U49" s="307"/>
      <c r="V49" s="307"/>
      <c r="W49" s="307"/>
      <c r="X49" s="307"/>
      <c r="Y49" s="307"/>
      <c r="Z49" s="307"/>
      <c r="AA49" s="307"/>
      <c r="AB49" s="307"/>
      <c r="AD49" s="307" t="s">
        <v>259</v>
      </c>
      <c r="AE49" s="307"/>
      <c r="AF49" s="307"/>
      <c r="AG49" s="307"/>
      <c r="AH49" s="307"/>
      <c r="AI49" s="307"/>
      <c r="AJ49" s="307"/>
      <c r="AK49" s="307"/>
      <c r="AL49" s="307"/>
      <c r="AM49" s="307"/>
      <c r="AN49" s="307"/>
      <c r="AO49" s="307"/>
      <c r="AP49" s="307"/>
      <c r="AQ49" s="307"/>
      <c r="AR49" s="307"/>
      <c r="AS49" s="307"/>
      <c r="AT49" s="307"/>
      <c r="AU49" s="307"/>
      <c r="AV49" s="307"/>
      <c r="AW49" s="307"/>
      <c r="AX49" s="307"/>
      <c r="AY49" s="307"/>
      <c r="AZ49" s="307"/>
      <c r="BA49" s="307"/>
      <c r="BB49" s="307"/>
      <c r="BC49" s="307"/>
      <c r="BD49" s="307"/>
      <c r="BE49" s="307"/>
      <c r="BG49" s="98"/>
      <c r="BH49" s="98"/>
      <c r="BI49" s="98"/>
      <c r="BJ49" s="98"/>
    </row>
    <row r="50" spans="1:62" ht="15" customHeight="1" thickBot="1" x14ac:dyDescent="0.3">
      <c r="A50" s="124"/>
      <c r="B50" s="147"/>
      <c r="C50" s="124"/>
      <c r="D50" s="124"/>
      <c r="E50" s="124"/>
      <c r="F50" s="125"/>
      <c r="G50" s="124"/>
      <c r="H50" s="124"/>
      <c r="I50" s="124"/>
      <c r="J50" s="124"/>
      <c r="K50" s="124"/>
      <c r="L50" s="124"/>
      <c r="M50" s="124"/>
      <c r="N50" s="124"/>
      <c r="O50" s="124"/>
      <c r="P50" s="124"/>
      <c r="Q50" s="124"/>
      <c r="R50" s="124"/>
      <c r="S50" s="124"/>
      <c r="T50" s="124"/>
      <c r="U50" s="124"/>
      <c r="V50" s="124"/>
      <c r="W50" s="124"/>
      <c r="X50" s="124"/>
      <c r="Y50" s="124"/>
      <c r="Z50" s="124"/>
      <c r="AA50" s="124"/>
      <c r="AB50" s="124"/>
      <c r="AD50" s="124"/>
      <c r="AE50" s="147"/>
      <c r="AF50" s="124"/>
      <c r="AG50" s="124"/>
      <c r="AH50" s="124"/>
      <c r="AI50" s="125"/>
      <c r="AJ50" s="124"/>
      <c r="AK50" s="124"/>
      <c r="AL50" s="124"/>
      <c r="AM50" s="124"/>
      <c r="AN50" s="124"/>
      <c r="AO50" s="124"/>
      <c r="AP50" s="124"/>
      <c r="AQ50" s="124"/>
      <c r="AR50" s="124"/>
      <c r="AS50" s="124"/>
      <c r="AT50" s="124"/>
      <c r="AU50" s="124"/>
      <c r="AV50" s="124"/>
      <c r="AW50" s="124"/>
      <c r="AX50" s="124"/>
      <c r="AY50" s="124"/>
      <c r="AZ50" s="124"/>
      <c r="BA50" s="124"/>
      <c r="BB50" s="124"/>
      <c r="BC50" s="124"/>
      <c r="BD50" s="124"/>
      <c r="BE50" s="124"/>
    </row>
    <row r="51" spans="1:62" s="104" customFormat="1" ht="15" customHeight="1" x14ac:dyDescent="0.2">
      <c r="A51" s="309" t="s">
        <v>264</v>
      </c>
      <c r="B51" s="302" t="s">
        <v>19</v>
      </c>
      <c r="C51" s="302"/>
      <c r="D51" s="302"/>
      <c r="E51" s="111"/>
      <c r="F51" s="302" t="s">
        <v>116</v>
      </c>
      <c r="G51" s="302"/>
      <c r="H51" s="302"/>
      <c r="I51" s="111"/>
      <c r="J51" s="302" t="s">
        <v>117</v>
      </c>
      <c r="K51" s="302"/>
      <c r="L51" s="302"/>
      <c r="M51" s="111"/>
      <c r="N51" s="302" t="s">
        <v>118</v>
      </c>
      <c r="O51" s="302"/>
      <c r="P51" s="302"/>
      <c r="Q51" s="111"/>
      <c r="R51" s="302" t="s">
        <v>119</v>
      </c>
      <c r="S51" s="302"/>
      <c r="T51" s="302"/>
      <c r="U51" s="111"/>
      <c r="V51" s="302" t="s">
        <v>120</v>
      </c>
      <c r="W51" s="302"/>
      <c r="X51" s="302"/>
      <c r="Y51" s="111"/>
      <c r="Z51" s="302" t="s">
        <v>121</v>
      </c>
      <c r="AA51" s="302"/>
      <c r="AB51" s="302"/>
      <c r="AD51" s="309" t="s">
        <v>264</v>
      </c>
      <c r="AE51" s="302" t="s">
        <v>19</v>
      </c>
      <c r="AF51" s="302"/>
      <c r="AG51" s="302"/>
      <c r="AH51" s="111"/>
      <c r="AI51" s="302" t="s">
        <v>116</v>
      </c>
      <c r="AJ51" s="302"/>
      <c r="AK51" s="302"/>
      <c r="AL51" s="111"/>
      <c r="AM51" s="302" t="s">
        <v>117</v>
      </c>
      <c r="AN51" s="302"/>
      <c r="AO51" s="302"/>
      <c r="AP51" s="111"/>
      <c r="AQ51" s="302" t="s">
        <v>118</v>
      </c>
      <c r="AR51" s="302"/>
      <c r="AS51" s="302"/>
      <c r="AT51" s="111"/>
      <c r="AU51" s="302" t="s">
        <v>119</v>
      </c>
      <c r="AV51" s="302"/>
      <c r="AW51" s="302"/>
      <c r="AX51" s="111"/>
      <c r="AY51" s="302" t="s">
        <v>120</v>
      </c>
      <c r="AZ51" s="302"/>
      <c r="BA51" s="302"/>
      <c r="BB51" s="111"/>
      <c r="BC51" s="302" t="s">
        <v>121</v>
      </c>
      <c r="BD51" s="302"/>
      <c r="BE51" s="302"/>
      <c r="BG51" s="98"/>
      <c r="BH51" s="98"/>
      <c r="BI51" s="98"/>
      <c r="BJ51" s="98"/>
    </row>
    <row r="52" spans="1:62" s="104" customFormat="1" ht="15" customHeight="1" thickBot="1" x14ac:dyDescent="0.25">
      <c r="A52" s="310"/>
      <c r="B52" s="112" t="s">
        <v>70</v>
      </c>
      <c r="C52" s="112" t="s">
        <v>71</v>
      </c>
      <c r="D52" s="112" t="s">
        <v>72</v>
      </c>
      <c r="E52" s="113"/>
      <c r="F52" s="112" t="s">
        <v>70</v>
      </c>
      <c r="G52" s="112" t="s">
        <v>71</v>
      </c>
      <c r="H52" s="112" t="s">
        <v>72</v>
      </c>
      <c r="I52" s="113"/>
      <c r="J52" s="112" t="s">
        <v>70</v>
      </c>
      <c r="K52" s="112" t="s">
        <v>71</v>
      </c>
      <c r="L52" s="112" t="s">
        <v>72</v>
      </c>
      <c r="M52" s="113"/>
      <c r="N52" s="112" t="s">
        <v>70</v>
      </c>
      <c r="O52" s="112" t="s">
        <v>71</v>
      </c>
      <c r="P52" s="112" t="s">
        <v>72</v>
      </c>
      <c r="Q52" s="113"/>
      <c r="R52" s="112" t="s">
        <v>70</v>
      </c>
      <c r="S52" s="112" t="s">
        <v>71</v>
      </c>
      <c r="T52" s="112" t="s">
        <v>72</v>
      </c>
      <c r="U52" s="113"/>
      <c r="V52" s="112" t="s">
        <v>70</v>
      </c>
      <c r="W52" s="112" t="s">
        <v>71</v>
      </c>
      <c r="X52" s="112" t="s">
        <v>72</v>
      </c>
      <c r="Y52" s="113"/>
      <c r="Z52" s="112" t="s">
        <v>70</v>
      </c>
      <c r="AA52" s="112" t="s">
        <v>71</v>
      </c>
      <c r="AB52" s="112" t="s">
        <v>72</v>
      </c>
      <c r="AD52" s="310"/>
      <c r="AE52" s="112" t="s">
        <v>70</v>
      </c>
      <c r="AF52" s="112" t="s">
        <v>71</v>
      </c>
      <c r="AG52" s="112" t="s">
        <v>72</v>
      </c>
      <c r="AH52" s="113"/>
      <c r="AI52" s="112" t="s">
        <v>70</v>
      </c>
      <c r="AJ52" s="112" t="s">
        <v>71</v>
      </c>
      <c r="AK52" s="112" t="s">
        <v>72</v>
      </c>
      <c r="AL52" s="113"/>
      <c r="AM52" s="112" t="s">
        <v>70</v>
      </c>
      <c r="AN52" s="112" t="s">
        <v>71</v>
      </c>
      <c r="AO52" s="112" t="s">
        <v>72</v>
      </c>
      <c r="AP52" s="113"/>
      <c r="AQ52" s="112" t="s">
        <v>70</v>
      </c>
      <c r="AR52" s="112" t="s">
        <v>71</v>
      </c>
      <c r="AS52" s="112" t="s">
        <v>72</v>
      </c>
      <c r="AT52" s="113"/>
      <c r="AU52" s="112" t="s">
        <v>70</v>
      </c>
      <c r="AV52" s="112" t="s">
        <v>71</v>
      </c>
      <c r="AW52" s="112" t="s">
        <v>72</v>
      </c>
      <c r="AX52" s="113"/>
      <c r="AY52" s="112" t="s">
        <v>70</v>
      </c>
      <c r="AZ52" s="112" t="s">
        <v>71</v>
      </c>
      <c r="BA52" s="112" t="s">
        <v>72</v>
      </c>
      <c r="BB52" s="113"/>
      <c r="BC52" s="112" t="s">
        <v>70</v>
      </c>
      <c r="BD52" s="112" t="s">
        <v>71</v>
      </c>
      <c r="BE52" s="112" t="s">
        <v>72</v>
      </c>
      <c r="BG52" s="98"/>
      <c r="BH52" s="98"/>
      <c r="BI52" s="98"/>
      <c r="BJ52" s="98"/>
    </row>
    <row r="53" spans="1:62" ht="15" customHeight="1" x14ac:dyDescent="0.25">
      <c r="A53" s="129"/>
      <c r="B53" s="115"/>
      <c r="C53" s="115"/>
      <c r="D53" s="115"/>
      <c r="E53" s="116"/>
      <c r="F53" s="115"/>
      <c r="G53" s="115"/>
      <c r="H53" s="115"/>
      <c r="I53" s="116"/>
      <c r="J53" s="115"/>
      <c r="K53" s="115"/>
      <c r="L53" s="115"/>
      <c r="M53" s="116"/>
      <c r="N53" s="115"/>
      <c r="O53" s="115"/>
      <c r="P53" s="115"/>
      <c r="Q53" s="116"/>
      <c r="R53" s="115"/>
      <c r="S53" s="115"/>
      <c r="T53" s="115"/>
      <c r="U53" s="116"/>
      <c r="V53" s="115"/>
      <c r="W53" s="115"/>
      <c r="X53" s="115"/>
      <c r="Y53" s="116"/>
      <c r="Z53" s="115"/>
      <c r="AA53" s="115"/>
      <c r="AB53" s="115"/>
      <c r="AD53" s="129"/>
      <c r="AE53" s="115"/>
      <c r="AF53" s="115"/>
      <c r="AG53" s="115"/>
      <c r="AH53" s="116"/>
      <c r="AI53" s="115"/>
      <c r="AJ53" s="115"/>
      <c r="AK53" s="115"/>
      <c r="AL53" s="116"/>
      <c r="AM53" s="115"/>
      <c r="AN53" s="115"/>
      <c r="AO53" s="115"/>
      <c r="AP53" s="116"/>
      <c r="AQ53" s="115"/>
      <c r="AR53" s="115"/>
      <c r="AS53" s="115"/>
      <c r="AT53" s="116"/>
      <c r="AU53" s="115"/>
      <c r="AV53" s="115"/>
      <c r="AW53" s="115"/>
      <c r="AX53" s="116"/>
      <c r="AY53" s="115"/>
      <c r="AZ53" s="115"/>
      <c r="BA53" s="115"/>
      <c r="BB53" s="116"/>
      <c r="BC53" s="115"/>
      <c r="BD53" s="115"/>
      <c r="BE53" s="115"/>
    </row>
    <row r="54" spans="1:62" s="152" customFormat="1" ht="15" customHeight="1" x14ac:dyDescent="0.25">
      <c r="A54" s="154" t="s">
        <v>266</v>
      </c>
      <c r="B54" s="156">
        <f>+F54+J54+N54+R54+V54+Z54</f>
        <v>11525</v>
      </c>
      <c r="C54" s="156">
        <f>+G54+K54+O54+S54+W54+AA54</f>
        <v>6109</v>
      </c>
      <c r="D54" s="156">
        <f>+H54+L54+P54+T54+X54+AB54</f>
        <v>5416</v>
      </c>
      <c r="E54" s="156"/>
      <c r="F54" s="156">
        <f>SUM(F56:F77)</f>
        <v>2133</v>
      </c>
      <c r="G54" s="156">
        <f>SUM(G56:G77)</f>
        <v>1296</v>
      </c>
      <c r="H54" s="156">
        <f>SUM(H56:H77)</f>
        <v>837</v>
      </c>
      <c r="I54" s="156"/>
      <c r="J54" s="156">
        <f>SUM(J56:J77)</f>
        <v>2369</v>
      </c>
      <c r="K54" s="156">
        <f>SUM(K56:K77)</f>
        <v>1321</v>
      </c>
      <c r="L54" s="156">
        <f>SUM(L56:L77)</f>
        <v>1048</v>
      </c>
      <c r="M54" s="156"/>
      <c r="N54" s="156">
        <f>SUM(N56:N77)</f>
        <v>2074</v>
      </c>
      <c r="O54" s="156">
        <f>SUM(O56:O77)</f>
        <v>1167</v>
      </c>
      <c r="P54" s="156">
        <f>SUM(P56:P77)</f>
        <v>907</v>
      </c>
      <c r="Q54" s="156"/>
      <c r="R54" s="156">
        <f>SUM(R56:R77)</f>
        <v>3053</v>
      </c>
      <c r="S54" s="156">
        <f>SUM(S56:S77)</f>
        <v>1449</v>
      </c>
      <c r="T54" s="156">
        <f>SUM(T56:T77)</f>
        <v>1604</v>
      </c>
      <c r="U54" s="156"/>
      <c r="V54" s="156">
        <f>SUM(V56:V77)</f>
        <v>1896</v>
      </c>
      <c r="W54" s="156">
        <f>SUM(W56:W77)</f>
        <v>876</v>
      </c>
      <c r="X54" s="156">
        <f>SUM(X56:X77)</f>
        <v>1020</v>
      </c>
      <c r="Y54" s="156"/>
      <c r="Z54" s="156">
        <f>SUM(Z56:Z77)</f>
        <v>0</v>
      </c>
      <c r="AA54" s="156">
        <f>SUM(AA56:AA77)</f>
        <v>0</v>
      </c>
      <c r="AB54" s="156">
        <f>SUM(AB56:AB77)</f>
        <v>0</v>
      </c>
      <c r="AD54" s="154" t="s">
        <v>266</v>
      </c>
      <c r="AE54" s="219">
        <f>+B54/(B54+B13)*100</f>
        <v>43.211728094184693</v>
      </c>
      <c r="AF54" s="219">
        <f t="shared" ref="AF54:AG54" si="29">+C54/(C54+C13)*100</f>
        <v>46.519951264087723</v>
      </c>
      <c r="AG54" s="219">
        <f t="shared" si="29"/>
        <v>40.002954427948886</v>
      </c>
      <c r="AH54" s="220"/>
      <c r="AI54" s="219">
        <f>+F54/(F54+F13)*100</f>
        <v>46.796840719613861</v>
      </c>
      <c r="AJ54" s="219">
        <f t="shared" ref="AJ54" si="30">+G54/(G54+G13)*100</f>
        <v>51.798561151079134</v>
      </c>
      <c r="AK54" s="219">
        <f t="shared" ref="AK54" si="31">+H54/(H54+H13)*100</f>
        <v>40.710116731517509</v>
      </c>
      <c r="AL54" s="220"/>
      <c r="AM54" s="219">
        <f>+J54/(J54+J13)*100</f>
        <v>46.597167584579068</v>
      </c>
      <c r="AN54" s="219">
        <f t="shared" ref="AN54" si="32">+K54/(K54+K13)*100</f>
        <v>49.75517890772128</v>
      </c>
      <c r="AO54" s="219">
        <f t="shared" ref="AO54" si="33">+L54/(L54+L13)*100</f>
        <v>43.145327295183208</v>
      </c>
      <c r="AP54" s="220"/>
      <c r="AQ54" s="219">
        <f>+N54/(N54+N13)*100</f>
        <v>38.730158730158735</v>
      </c>
      <c r="AR54" s="219">
        <f t="shared" ref="AR54" si="34">+O54/(O54+O13)*100</f>
        <v>43.707865168539328</v>
      </c>
      <c r="AS54" s="219">
        <f t="shared" ref="AS54" si="35">+P54/(P54+P13)*100</f>
        <v>33.780260707635009</v>
      </c>
      <c r="AT54" s="220"/>
      <c r="AU54" s="219">
        <f>+R54/(R54+R13)*100</f>
        <v>49.241935483870968</v>
      </c>
      <c r="AV54" s="219">
        <f t="shared" ref="AV54" si="36">+S54/(S54+S13)*100</f>
        <v>50.034530386740329</v>
      </c>
      <c r="AW54" s="219">
        <f t="shared" ref="AW54" si="37">+T54/(T54+T13)*100</f>
        <v>48.54721549636804</v>
      </c>
      <c r="AX54" s="220"/>
      <c r="AY54" s="219">
        <f>+V54/(V54+V13)*100</f>
        <v>34.636463280964556</v>
      </c>
      <c r="AZ54" s="219">
        <f t="shared" ref="AZ54" si="38">+W54/(W54+W13)*100</f>
        <v>36.363636363636367</v>
      </c>
      <c r="BA54" s="219">
        <f t="shared" ref="BA54" si="39">+X54/(X54+X13)*100</f>
        <v>33.278955954323003</v>
      </c>
      <c r="BB54" s="220"/>
      <c r="BC54" s="242">
        <v>0</v>
      </c>
      <c r="BD54" s="242">
        <v>0</v>
      </c>
      <c r="BE54" s="242">
        <v>0</v>
      </c>
      <c r="BF54" s="154"/>
      <c r="BG54" s="154"/>
      <c r="BH54" s="154"/>
      <c r="BI54" s="154"/>
    </row>
    <row r="55" spans="1:62" ht="15" customHeight="1" x14ac:dyDescent="0.25">
      <c r="A55" s="110"/>
      <c r="B55" s="153"/>
      <c r="C55" s="153"/>
      <c r="D55" s="153"/>
      <c r="E55" s="153"/>
      <c r="F55" s="153"/>
      <c r="G55" s="153"/>
      <c r="H55" s="153"/>
      <c r="I55" s="153"/>
      <c r="J55" s="153"/>
      <c r="K55" s="153"/>
      <c r="L55" s="153"/>
      <c r="M55" s="153"/>
      <c r="N55" s="153"/>
      <c r="O55" s="153"/>
      <c r="P55" s="153"/>
      <c r="Q55" s="153"/>
      <c r="R55" s="153"/>
      <c r="S55" s="153"/>
      <c r="T55" s="153"/>
      <c r="U55" s="153"/>
      <c r="V55" s="153"/>
      <c r="W55" s="153"/>
      <c r="X55" s="153"/>
      <c r="Y55" s="153"/>
      <c r="Z55" s="153"/>
      <c r="AA55" s="153"/>
      <c r="AB55" s="153"/>
      <c r="AD55" s="110"/>
      <c r="AE55" s="128"/>
      <c r="AF55" s="128"/>
      <c r="AG55" s="128"/>
      <c r="AH55" s="153"/>
      <c r="AI55" s="128"/>
      <c r="AJ55" s="128"/>
      <c r="AK55" s="128"/>
      <c r="AL55" s="153"/>
      <c r="AM55" s="128"/>
      <c r="AN55" s="128"/>
      <c r="AO55" s="128"/>
      <c r="AP55" s="153"/>
      <c r="AQ55" s="128"/>
      <c r="AR55" s="128"/>
      <c r="AS55" s="128"/>
      <c r="AT55" s="153"/>
      <c r="AU55" s="128"/>
      <c r="AV55" s="128"/>
      <c r="AW55" s="128"/>
      <c r="AX55" s="153"/>
      <c r="AY55" s="128"/>
      <c r="AZ55" s="128"/>
      <c r="BA55" s="128"/>
      <c r="BB55" s="153"/>
      <c r="BC55" s="240"/>
      <c r="BD55" s="240"/>
      <c r="BE55" s="240"/>
    </row>
    <row r="56" spans="1:62" ht="15" customHeight="1" x14ac:dyDescent="0.25">
      <c r="A56" s="110" t="s">
        <v>79</v>
      </c>
      <c r="B56" s="121">
        <v>166</v>
      </c>
      <c r="C56" s="121">
        <v>88</v>
      </c>
      <c r="D56" s="121">
        <v>78</v>
      </c>
      <c r="E56" s="121"/>
      <c r="F56" s="121">
        <v>51</v>
      </c>
      <c r="G56" s="121">
        <v>29</v>
      </c>
      <c r="H56" s="121">
        <v>22</v>
      </c>
      <c r="I56" s="121"/>
      <c r="J56" s="121">
        <v>48</v>
      </c>
      <c r="K56" s="121">
        <v>31</v>
      </c>
      <c r="L56" s="121">
        <v>17</v>
      </c>
      <c r="M56" s="121"/>
      <c r="N56" s="121">
        <v>31</v>
      </c>
      <c r="O56" s="121">
        <v>20</v>
      </c>
      <c r="P56" s="121">
        <v>11</v>
      </c>
      <c r="Q56" s="121"/>
      <c r="R56" s="121">
        <v>27</v>
      </c>
      <c r="S56" s="121">
        <v>6</v>
      </c>
      <c r="T56" s="121">
        <v>21</v>
      </c>
      <c r="U56" s="121"/>
      <c r="V56" s="121">
        <v>9</v>
      </c>
      <c r="W56" s="121">
        <v>2</v>
      </c>
      <c r="X56" s="121">
        <v>7</v>
      </c>
      <c r="Y56" s="121"/>
      <c r="Z56" s="121">
        <v>0</v>
      </c>
      <c r="AA56" s="121">
        <v>0</v>
      </c>
      <c r="AB56" s="121">
        <v>0</v>
      </c>
      <c r="AD56" s="110" t="s">
        <v>79</v>
      </c>
      <c r="AE56" s="128">
        <f t="shared" ref="AE56:AE77" si="40">+B56/(B56+B15)*100</f>
        <v>41.191066997518611</v>
      </c>
      <c r="AF56" s="128">
        <f t="shared" ref="AF56:AF77" si="41">+C56/(C56+C15)*100</f>
        <v>48.888888888888886</v>
      </c>
      <c r="AG56" s="128">
        <f t="shared" ref="AG56:AG77" si="42">+D56/(D56+D15)*100</f>
        <v>34.977578475336323</v>
      </c>
      <c r="AH56" s="153"/>
      <c r="AI56" s="128">
        <f t="shared" ref="AI56:AI77" si="43">+F56/(F56+F15)*100</f>
        <v>59.302325581395351</v>
      </c>
      <c r="AJ56" s="128">
        <f t="shared" ref="AJ56:AJ77" si="44">+G56/(G56+G15)*100</f>
        <v>72.5</v>
      </c>
      <c r="AK56" s="128">
        <f t="shared" ref="AK56:AK77" si="45">+H56/(H56+H15)*100</f>
        <v>47.826086956521742</v>
      </c>
      <c r="AL56" s="169"/>
      <c r="AM56" s="128">
        <f t="shared" ref="AM56:AM77" si="46">+J56/(J56+J15)*100</f>
        <v>52.173913043478258</v>
      </c>
      <c r="AN56" s="128">
        <f t="shared" ref="AN56:AN77" si="47">+K56/(K56+K15)*100</f>
        <v>62</v>
      </c>
      <c r="AO56" s="128">
        <f t="shared" ref="AO56:AO77" si="48">+L56/(L56+L15)*100</f>
        <v>40.476190476190474</v>
      </c>
      <c r="AP56" s="169"/>
      <c r="AQ56" s="128">
        <f t="shared" ref="AQ56:AQ77" si="49">+N56/(N56+N15)*100</f>
        <v>28.440366972477065</v>
      </c>
      <c r="AR56" s="128">
        <f t="shared" ref="AR56:AR77" si="50">+O56/(O56+O15)*100</f>
        <v>40</v>
      </c>
      <c r="AS56" s="128">
        <f t="shared" ref="AS56:AS77" si="51">+P56/(P56+P15)*100</f>
        <v>18.64406779661017</v>
      </c>
      <c r="AT56" s="169"/>
      <c r="AU56" s="128">
        <f t="shared" ref="AU56:AU77" si="52">+R56/(R56+R15)*100</f>
        <v>40.298507462686565</v>
      </c>
      <c r="AV56" s="128">
        <f t="shared" ref="AV56:AV77" si="53">+S56/(S56+S15)*100</f>
        <v>21.428571428571427</v>
      </c>
      <c r="AW56" s="128">
        <f t="shared" ref="AW56:AW77" si="54">+T56/(T56+T15)*100</f>
        <v>53.846153846153847</v>
      </c>
      <c r="AX56" s="169"/>
      <c r="AY56" s="128">
        <f t="shared" ref="AY56:AY77" si="55">+V56/(V56+V15)*100</f>
        <v>18.367346938775512</v>
      </c>
      <c r="AZ56" s="128">
        <f t="shared" ref="AZ56:AZ77" si="56">+W56/(W56+W15)*100</f>
        <v>16.666666666666664</v>
      </c>
      <c r="BA56" s="128">
        <f t="shared" ref="BA56:BA77" si="57">+X56/(X56+X15)*100</f>
        <v>18.918918918918919</v>
      </c>
      <c r="BB56" s="153"/>
      <c r="BC56" s="240">
        <v>0</v>
      </c>
      <c r="BD56" s="240">
        <v>0</v>
      </c>
      <c r="BE56" s="240">
        <v>0</v>
      </c>
    </row>
    <row r="57" spans="1:62" ht="15" customHeight="1" x14ac:dyDescent="0.25">
      <c r="A57" s="110" t="s">
        <v>80</v>
      </c>
      <c r="B57" s="121">
        <v>400</v>
      </c>
      <c r="C57" s="121">
        <v>204</v>
      </c>
      <c r="D57" s="121">
        <v>196</v>
      </c>
      <c r="E57" s="121"/>
      <c r="F57" s="121">
        <v>77</v>
      </c>
      <c r="G57" s="121">
        <v>43</v>
      </c>
      <c r="H57" s="121">
        <v>34</v>
      </c>
      <c r="I57" s="121"/>
      <c r="J57" s="121">
        <v>107</v>
      </c>
      <c r="K57" s="121">
        <v>58</v>
      </c>
      <c r="L57" s="121">
        <v>49</v>
      </c>
      <c r="M57" s="121"/>
      <c r="N57" s="121">
        <v>75</v>
      </c>
      <c r="O57" s="121">
        <v>38</v>
      </c>
      <c r="P57" s="121">
        <v>37</v>
      </c>
      <c r="Q57" s="121"/>
      <c r="R57" s="121">
        <v>108</v>
      </c>
      <c r="S57" s="121">
        <v>46</v>
      </c>
      <c r="T57" s="121">
        <v>62</v>
      </c>
      <c r="U57" s="121"/>
      <c r="V57" s="121">
        <v>33</v>
      </c>
      <c r="W57" s="121">
        <v>19</v>
      </c>
      <c r="X57" s="121">
        <v>14</v>
      </c>
      <c r="Y57" s="121"/>
      <c r="Z57" s="121">
        <v>0</v>
      </c>
      <c r="AA57" s="121">
        <v>0</v>
      </c>
      <c r="AB57" s="121">
        <v>0</v>
      </c>
      <c r="AD57" s="110" t="s">
        <v>80</v>
      </c>
      <c r="AE57" s="128">
        <f t="shared" si="40"/>
        <v>44.742729306487696</v>
      </c>
      <c r="AF57" s="128">
        <f t="shared" si="41"/>
        <v>51.256281407035175</v>
      </c>
      <c r="AG57" s="128">
        <f t="shared" si="42"/>
        <v>39.516129032258064</v>
      </c>
      <c r="AH57" s="153"/>
      <c r="AI57" s="128">
        <f t="shared" si="43"/>
        <v>42.307692307692307</v>
      </c>
      <c r="AJ57" s="128">
        <f t="shared" si="44"/>
        <v>47.777777777777779</v>
      </c>
      <c r="AK57" s="128">
        <f t="shared" si="45"/>
        <v>36.95652173913043</v>
      </c>
      <c r="AL57" s="169"/>
      <c r="AM57" s="128">
        <f t="shared" si="46"/>
        <v>52.970297029702976</v>
      </c>
      <c r="AN57" s="128">
        <f t="shared" si="47"/>
        <v>59.183673469387756</v>
      </c>
      <c r="AO57" s="128">
        <f t="shared" si="48"/>
        <v>47.115384615384613</v>
      </c>
      <c r="AP57" s="169"/>
      <c r="AQ57" s="128">
        <f t="shared" si="49"/>
        <v>34.562211981566819</v>
      </c>
      <c r="AR57" s="128">
        <f t="shared" si="50"/>
        <v>39.175257731958766</v>
      </c>
      <c r="AS57" s="128">
        <f t="shared" si="51"/>
        <v>30.833333333333336</v>
      </c>
      <c r="AT57" s="169"/>
      <c r="AU57" s="128">
        <f t="shared" si="52"/>
        <v>63.529411764705877</v>
      </c>
      <c r="AV57" s="128">
        <f t="shared" si="53"/>
        <v>70.769230769230774</v>
      </c>
      <c r="AW57" s="128">
        <f t="shared" si="54"/>
        <v>59.047619047619051</v>
      </c>
      <c r="AX57" s="169"/>
      <c r="AY57" s="128">
        <f t="shared" si="55"/>
        <v>26.829268292682929</v>
      </c>
      <c r="AZ57" s="128">
        <f t="shared" si="56"/>
        <v>39.583333333333329</v>
      </c>
      <c r="BA57" s="128">
        <f t="shared" si="57"/>
        <v>18.666666666666668</v>
      </c>
      <c r="BB57" s="153"/>
      <c r="BC57" s="240">
        <v>0</v>
      </c>
      <c r="BD57" s="240">
        <v>0</v>
      </c>
      <c r="BE57" s="240">
        <v>0</v>
      </c>
    </row>
    <row r="58" spans="1:62" ht="15" customHeight="1" x14ac:dyDescent="0.25">
      <c r="A58" s="110" t="s">
        <v>82</v>
      </c>
      <c r="B58" s="121">
        <v>475</v>
      </c>
      <c r="C58" s="121">
        <v>242</v>
      </c>
      <c r="D58" s="121">
        <v>233</v>
      </c>
      <c r="E58" s="121"/>
      <c r="F58" s="121">
        <v>102</v>
      </c>
      <c r="G58" s="121">
        <v>66</v>
      </c>
      <c r="H58" s="121">
        <v>36</v>
      </c>
      <c r="I58" s="121"/>
      <c r="J58" s="121">
        <v>122</v>
      </c>
      <c r="K58" s="121">
        <v>70</v>
      </c>
      <c r="L58" s="121">
        <v>52</v>
      </c>
      <c r="M58" s="121"/>
      <c r="N58" s="121">
        <v>71</v>
      </c>
      <c r="O58" s="121">
        <v>17</v>
      </c>
      <c r="P58" s="121">
        <v>54</v>
      </c>
      <c r="Q58" s="121"/>
      <c r="R58" s="121">
        <v>111</v>
      </c>
      <c r="S58" s="121">
        <v>58</v>
      </c>
      <c r="T58" s="121">
        <v>53</v>
      </c>
      <c r="U58" s="121"/>
      <c r="V58" s="121">
        <v>69</v>
      </c>
      <c r="W58" s="121">
        <v>31</v>
      </c>
      <c r="X58" s="121">
        <v>38</v>
      </c>
      <c r="Y58" s="121"/>
      <c r="Z58" s="121">
        <v>0</v>
      </c>
      <c r="AA58" s="121">
        <v>0</v>
      </c>
      <c r="AB58" s="121">
        <v>0</v>
      </c>
      <c r="AD58" s="110" t="s">
        <v>82</v>
      </c>
      <c r="AE58" s="128">
        <f t="shared" si="40"/>
        <v>61.929595827900904</v>
      </c>
      <c r="AF58" s="128">
        <f t="shared" si="41"/>
        <v>63.185378590078336</v>
      </c>
      <c r="AG58" s="128">
        <f t="shared" si="42"/>
        <v>60.677083333333336</v>
      </c>
      <c r="AH58" s="153"/>
      <c r="AI58" s="128">
        <f t="shared" si="43"/>
        <v>59.302325581395351</v>
      </c>
      <c r="AJ58" s="128">
        <f t="shared" si="44"/>
        <v>64.077669902912632</v>
      </c>
      <c r="AK58" s="128">
        <f t="shared" si="45"/>
        <v>52.173913043478258</v>
      </c>
      <c r="AL58" s="169"/>
      <c r="AM58" s="128">
        <f t="shared" si="46"/>
        <v>70.930232558139537</v>
      </c>
      <c r="AN58" s="128">
        <f t="shared" si="47"/>
        <v>77.777777777777786</v>
      </c>
      <c r="AO58" s="128">
        <f t="shared" si="48"/>
        <v>63.414634146341463</v>
      </c>
      <c r="AP58" s="169"/>
      <c r="AQ58" s="128">
        <f t="shared" si="49"/>
        <v>37.765957446808514</v>
      </c>
      <c r="AR58" s="128">
        <f t="shared" si="50"/>
        <v>20.987654320987652</v>
      </c>
      <c r="AS58" s="128">
        <f t="shared" si="51"/>
        <v>50.467289719626166</v>
      </c>
      <c r="AT58" s="169"/>
      <c r="AU58" s="128">
        <f t="shared" si="52"/>
        <v>74</v>
      </c>
      <c r="AV58" s="128">
        <f t="shared" si="53"/>
        <v>80.555555555555557</v>
      </c>
      <c r="AW58" s="128">
        <f t="shared" si="54"/>
        <v>67.948717948717956</v>
      </c>
      <c r="AX58" s="169"/>
      <c r="AY58" s="128">
        <f t="shared" si="55"/>
        <v>81.17647058823529</v>
      </c>
      <c r="AZ58" s="128">
        <f t="shared" si="56"/>
        <v>83.78378378378379</v>
      </c>
      <c r="BA58" s="128">
        <f t="shared" si="57"/>
        <v>79.166666666666657</v>
      </c>
      <c r="BB58" s="153"/>
      <c r="BC58" s="240">
        <v>0</v>
      </c>
      <c r="BD58" s="240">
        <v>0</v>
      </c>
      <c r="BE58" s="240">
        <v>0</v>
      </c>
    </row>
    <row r="59" spans="1:62" ht="15" customHeight="1" x14ac:dyDescent="0.25">
      <c r="A59" s="110" t="s">
        <v>83</v>
      </c>
      <c r="B59" s="121">
        <v>201</v>
      </c>
      <c r="C59" s="121">
        <v>118</v>
      </c>
      <c r="D59" s="121">
        <v>83</v>
      </c>
      <c r="E59" s="121"/>
      <c r="F59" s="121">
        <v>26</v>
      </c>
      <c r="G59" s="121">
        <v>18</v>
      </c>
      <c r="H59" s="121">
        <v>8</v>
      </c>
      <c r="I59" s="121"/>
      <c r="J59" s="121">
        <v>32</v>
      </c>
      <c r="K59" s="121">
        <v>21</v>
      </c>
      <c r="L59" s="121">
        <v>11</v>
      </c>
      <c r="M59" s="121"/>
      <c r="N59" s="121">
        <v>44</v>
      </c>
      <c r="O59" s="121">
        <v>31</v>
      </c>
      <c r="P59" s="121">
        <v>13</v>
      </c>
      <c r="Q59" s="121"/>
      <c r="R59" s="121">
        <v>57</v>
      </c>
      <c r="S59" s="121">
        <v>30</v>
      </c>
      <c r="T59" s="121">
        <v>27</v>
      </c>
      <c r="U59" s="121"/>
      <c r="V59" s="121">
        <v>42</v>
      </c>
      <c r="W59" s="121">
        <v>18</v>
      </c>
      <c r="X59" s="121">
        <v>24</v>
      </c>
      <c r="Y59" s="121"/>
      <c r="Z59" s="121">
        <v>0</v>
      </c>
      <c r="AA59" s="121">
        <v>0</v>
      </c>
      <c r="AB59" s="121">
        <v>0</v>
      </c>
      <c r="AD59" s="110" t="s">
        <v>83</v>
      </c>
      <c r="AE59" s="128">
        <f t="shared" si="40"/>
        <v>42.584745762711862</v>
      </c>
      <c r="AF59" s="128">
        <f t="shared" si="41"/>
        <v>48.962655601659748</v>
      </c>
      <c r="AG59" s="128">
        <f t="shared" si="42"/>
        <v>35.930735930735928</v>
      </c>
      <c r="AH59" s="153"/>
      <c r="AI59" s="128">
        <f t="shared" si="43"/>
        <v>36.619718309859159</v>
      </c>
      <c r="AJ59" s="128">
        <f t="shared" si="44"/>
        <v>46.153846153846153</v>
      </c>
      <c r="AK59" s="128">
        <f t="shared" si="45"/>
        <v>25</v>
      </c>
      <c r="AL59" s="169"/>
      <c r="AM59" s="128">
        <f t="shared" si="46"/>
        <v>37.647058823529413</v>
      </c>
      <c r="AN59" s="128">
        <f t="shared" si="47"/>
        <v>47.727272727272727</v>
      </c>
      <c r="AO59" s="128">
        <f t="shared" si="48"/>
        <v>26.829268292682929</v>
      </c>
      <c r="AP59" s="169"/>
      <c r="AQ59" s="128">
        <f t="shared" si="49"/>
        <v>37.606837606837608</v>
      </c>
      <c r="AR59" s="128">
        <f t="shared" si="50"/>
        <v>45.588235294117645</v>
      </c>
      <c r="AS59" s="128">
        <f t="shared" si="51"/>
        <v>26.530612244897959</v>
      </c>
      <c r="AT59" s="169"/>
      <c r="AU59" s="128">
        <f t="shared" si="52"/>
        <v>51.81818181818182</v>
      </c>
      <c r="AV59" s="128">
        <f t="shared" si="53"/>
        <v>54.54545454545454</v>
      </c>
      <c r="AW59" s="128">
        <f t="shared" si="54"/>
        <v>49.090909090909093</v>
      </c>
      <c r="AX59" s="169"/>
      <c r="AY59" s="128">
        <f t="shared" si="55"/>
        <v>47.191011235955052</v>
      </c>
      <c r="AZ59" s="128">
        <f t="shared" si="56"/>
        <v>51.428571428571423</v>
      </c>
      <c r="BA59" s="128">
        <f t="shared" si="57"/>
        <v>44.444444444444443</v>
      </c>
      <c r="BB59" s="153"/>
      <c r="BC59" s="240">
        <v>0</v>
      </c>
      <c r="BD59" s="240">
        <v>0</v>
      </c>
      <c r="BE59" s="240">
        <v>0</v>
      </c>
    </row>
    <row r="60" spans="1:62" ht="15" customHeight="1" x14ac:dyDescent="0.25">
      <c r="A60" s="110" t="s">
        <v>84</v>
      </c>
      <c r="B60" s="121">
        <v>1266</v>
      </c>
      <c r="C60" s="121">
        <v>751</v>
      </c>
      <c r="D60" s="121">
        <v>515</v>
      </c>
      <c r="E60" s="121"/>
      <c r="F60" s="121">
        <v>231</v>
      </c>
      <c r="G60" s="121">
        <v>151</v>
      </c>
      <c r="H60" s="121">
        <v>80</v>
      </c>
      <c r="I60" s="121"/>
      <c r="J60" s="121">
        <v>266</v>
      </c>
      <c r="K60" s="121">
        <v>161</v>
      </c>
      <c r="L60" s="121">
        <v>105</v>
      </c>
      <c r="M60" s="121"/>
      <c r="N60" s="121">
        <v>219</v>
      </c>
      <c r="O60" s="121">
        <v>137</v>
      </c>
      <c r="P60" s="121">
        <v>82</v>
      </c>
      <c r="Q60" s="121"/>
      <c r="R60" s="121">
        <v>411</v>
      </c>
      <c r="S60" s="121">
        <v>224</v>
      </c>
      <c r="T60" s="121">
        <v>187</v>
      </c>
      <c r="U60" s="121"/>
      <c r="V60" s="121">
        <v>139</v>
      </c>
      <c r="W60" s="121">
        <v>78</v>
      </c>
      <c r="X60" s="121">
        <v>61</v>
      </c>
      <c r="Y60" s="121"/>
      <c r="Z60" s="121">
        <v>0</v>
      </c>
      <c r="AA60" s="121">
        <v>0</v>
      </c>
      <c r="AB60" s="121">
        <v>0</v>
      </c>
      <c r="AD60" s="110" t="s">
        <v>84</v>
      </c>
      <c r="AE60" s="128">
        <f t="shared" si="40"/>
        <v>44.312215610780534</v>
      </c>
      <c r="AF60" s="128">
        <f t="shared" si="41"/>
        <v>49.084967320261434</v>
      </c>
      <c r="AG60" s="128">
        <f t="shared" si="42"/>
        <v>38.809344385832709</v>
      </c>
      <c r="AH60" s="153"/>
      <c r="AI60" s="128">
        <f t="shared" si="43"/>
        <v>51.793721973094179</v>
      </c>
      <c r="AJ60" s="128">
        <f t="shared" si="44"/>
        <v>56.981132075471699</v>
      </c>
      <c r="AK60" s="128">
        <f t="shared" si="45"/>
        <v>44.19889502762431</v>
      </c>
      <c r="AL60" s="169"/>
      <c r="AM60" s="128">
        <f t="shared" si="46"/>
        <v>55.765199161425571</v>
      </c>
      <c r="AN60" s="128">
        <f t="shared" si="47"/>
        <v>56.690140845070424</v>
      </c>
      <c r="AO60" s="128">
        <f t="shared" si="48"/>
        <v>54.404145077720209</v>
      </c>
      <c r="AP60" s="169"/>
      <c r="AQ60" s="128">
        <f t="shared" si="49"/>
        <v>41.398865784499058</v>
      </c>
      <c r="AR60" s="128">
        <f t="shared" si="50"/>
        <v>48.070175438596493</v>
      </c>
      <c r="AS60" s="128">
        <f t="shared" si="51"/>
        <v>33.606557377049178</v>
      </c>
      <c r="AT60" s="169"/>
      <c r="AU60" s="128">
        <f t="shared" si="52"/>
        <v>52.963917525773198</v>
      </c>
      <c r="AV60" s="128">
        <f t="shared" si="53"/>
        <v>54.76772616136919</v>
      </c>
      <c r="AW60" s="128">
        <f t="shared" si="54"/>
        <v>50.95367847411444</v>
      </c>
      <c r="AX60" s="169"/>
      <c r="AY60" s="128">
        <f t="shared" si="55"/>
        <v>22.098569157392685</v>
      </c>
      <c r="AZ60" s="128">
        <f t="shared" si="56"/>
        <v>27.177700348432055</v>
      </c>
      <c r="BA60" s="128">
        <f t="shared" si="57"/>
        <v>17.836257309941519</v>
      </c>
      <c r="BB60" s="153"/>
      <c r="BC60" s="240">
        <v>0</v>
      </c>
      <c r="BD60" s="240">
        <v>0</v>
      </c>
      <c r="BE60" s="240">
        <v>0</v>
      </c>
    </row>
    <row r="61" spans="1:62" ht="15" customHeight="1" x14ac:dyDescent="0.25">
      <c r="A61" s="110" t="s">
        <v>86</v>
      </c>
      <c r="B61" s="121">
        <v>695</v>
      </c>
      <c r="C61" s="121">
        <v>328</v>
      </c>
      <c r="D61" s="121">
        <v>367</v>
      </c>
      <c r="E61" s="121"/>
      <c r="F61" s="121">
        <v>154</v>
      </c>
      <c r="G61" s="121">
        <v>84</v>
      </c>
      <c r="H61" s="121">
        <v>70</v>
      </c>
      <c r="I61" s="121"/>
      <c r="J61" s="121">
        <v>187</v>
      </c>
      <c r="K61" s="121">
        <v>92</v>
      </c>
      <c r="L61" s="121">
        <v>95</v>
      </c>
      <c r="M61" s="121"/>
      <c r="N61" s="121">
        <v>120</v>
      </c>
      <c r="O61" s="121">
        <v>64</v>
      </c>
      <c r="P61" s="121">
        <v>56</v>
      </c>
      <c r="Q61" s="121"/>
      <c r="R61" s="121">
        <v>144</v>
      </c>
      <c r="S61" s="121">
        <v>54</v>
      </c>
      <c r="T61" s="121">
        <v>90</v>
      </c>
      <c r="U61" s="121"/>
      <c r="V61" s="121">
        <v>90</v>
      </c>
      <c r="W61" s="121">
        <v>34</v>
      </c>
      <c r="X61" s="121">
        <v>56</v>
      </c>
      <c r="Y61" s="121"/>
      <c r="Z61" s="121">
        <v>0</v>
      </c>
      <c r="AA61" s="121">
        <v>0</v>
      </c>
      <c r="AB61" s="121">
        <v>0</v>
      </c>
      <c r="AD61" s="110" t="s">
        <v>86</v>
      </c>
      <c r="AE61" s="128">
        <f t="shared" si="40"/>
        <v>41.943270971635485</v>
      </c>
      <c r="AF61" s="128">
        <f t="shared" si="41"/>
        <v>39.047619047619051</v>
      </c>
      <c r="AG61" s="128">
        <f t="shared" si="42"/>
        <v>44.920440636474908</v>
      </c>
      <c r="AH61" s="153"/>
      <c r="AI61" s="128">
        <f t="shared" si="43"/>
        <v>41.286863270777481</v>
      </c>
      <c r="AJ61" s="128">
        <f t="shared" si="44"/>
        <v>42.857142857142854</v>
      </c>
      <c r="AK61" s="128">
        <f t="shared" si="45"/>
        <v>39.548022598870055</v>
      </c>
      <c r="AL61" s="169"/>
      <c r="AM61" s="128">
        <f t="shared" si="46"/>
        <v>45.498783454987837</v>
      </c>
      <c r="AN61" s="128">
        <f t="shared" si="47"/>
        <v>41.818181818181813</v>
      </c>
      <c r="AO61" s="128">
        <f t="shared" si="48"/>
        <v>49.738219895287962</v>
      </c>
      <c r="AP61" s="169"/>
      <c r="AQ61" s="128">
        <f t="shared" si="49"/>
        <v>38.585209003215432</v>
      </c>
      <c r="AR61" s="128">
        <f t="shared" si="50"/>
        <v>39.506172839506171</v>
      </c>
      <c r="AS61" s="128">
        <f t="shared" si="51"/>
        <v>37.583892617449663</v>
      </c>
      <c r="AT61" s="169"/>
      <c r="AU61" s="128">
        <f t="shared" si="52"/>
        <v>42.228739002932549</v>
      </c>
      <c r="AV61" s="128">
        <f t="shared" si="53"/>
        <v>34.838709677419352</v>
      </c>
      <c r="AW61" s="128">
        <f t="shared" si="54"/>
        <v>48.387096774193552</v>
      </c>
      <c r="AX61" s="169"/>
      <c r="AY61" s="128">
        <f t="shared" si="55"/>
        <v>40.723981900452486</v>
      </c>
      <c r="AZ61" s="128">
        <f t="shared" si="56"/>
        <v>31.775700934579437</v>
      </c>
      <c r="BA61" s="128">
        <f t="shared" si="57"/>
        <v>49.122807017543856</v>
      </c>
      <c r="BB61" s="153"/>
      <c r="BC61" s="240">
        <v>0</v>
      </c>
      <c r="BD61" s="240">
        <v>0</v>
      </c>
      <c r="BE61" s="240">
        <v>0</v>
      </c>
    </row>
    <row r="62" spans="1:62" ht="15" customHeight="1" x14ac:dyDescent="0.25">
      <c r="A62" s="110" t="s">
        <v>87</v>
      </c>
      <c r="B62" s="121">
        <v>816</v>
      </c>
      <c r="C62" s="121">
        <v>458</v>
      </c>
      <c r="D62" s="121">
        <v>358</v>
      </c>
      <c r="E62" s="121"/>
      <c r="F62" s="121">
        <v>147</v>
      </c>
      <c r="G62" s="121">
        <v>86</v>
      </c>
      <c r="H62" s="121">
        <v>61</v>
      </c>
      <c r="I62" s="121"/>
      <c r="J62" s="121">
        <v>142</v>
      </c>
      <c r="K62" s="121">
        <v>82</v>
      </c>
      <c r="L62" s="121">
        <v>60</v>
      </c>
      <c r="M62" s="121"/>
      <c r="N62" s="121">
        <v>228</v>
      </c>
      <c r="O62" s="121">
        <v>130</v>
      </c>
      <c r="P62" s="121">
        <v>98</v>
      </c>
      <c r="Q62" s="121"/>
      <c r="R62" s="121">
        <v>137</v>
      </c>
      <c r="S62" s="121">
        <v>76</v>
      </c>
      <c r="T62" s="121">
        <v>61</v>
      </c>
      <c r="U62" s="121"/>
      <c r="V62" s="121">
        <v>162</v>
      </c>
      <c r="W62" s="121">
        <v>84</v>
      </c>
      <c r="X62" s="121">
        <v>78</v>
      </c>
      <c r="Y62" s="121"/>
      <c r="Z62" s="121">
        <v>0</v>
      </c>
      <c r="AA62" s="121">
        <v>0</v>
      </c>
      <c r="AB62" s="121">
        <v>0</v>
      </c>
      <c r="AD62" s="110" t="s">
        <v>87</v>
      </c>
      <c r="AE62" s="128">
        <f t="shared" si="40"/>
        <v>37.260273972602739</v>
      </c>
      <c r="AF62" s="128">
        <f t="shared" si="41"/>
        <v>40.966010733452599</v>
      </c>
      <c r="AG62" s="128">
        <f t="shared" si="42"/>
        <v>33.395522388059703</v>
      </c>
      <c r="AH62" s="153"/>
      <c r="AI62" s="128">
        <f t="shared" si="43"/>
        <v>39.837398373983739</v>
      </c>
      <c r="AJ62" s="128">
        <f t="shared" si="44"/>
        <v>48.044692737430168</v>
      </c>
      <c r="AK62" s="128">
        <f t="shared" si="45"/>
        <v>32.10526315789474</v>
      </c>
      <c r="AL62" s="169"/>
      <c r="AM62" s="128">
        <f t="shared" si="46"/>
        <v>33.177570093457945</v>
      </c>
      <c r="AN62" s="128">
        <f t="shared" si="47"/>
        <v>37.61467889908257</v>
      </c>
      <c r="AO62" s="128">
        <f t="shared" si="48"/>
        <v>28.571428571428569</v>
      </c>
      <c r="AP62" s="169"/>
      <c r="AQ62" s="128">
        <f t="shared" si="49"/>
        <v>43.761996161228403</v>
      </c>
      <c r="AR62" s="128">
        <f t="shared" si="50"/>
        <v>47.445255474452551</v>
      </c>
      <c r="AS62" s="128">
        <f t="shared" si="51"/>
        <v>39.676113360323889</v>
      </c>
      <c r="AT62" s="169"/>
      <c r="AU62" s="128">
        <f t="shared" si="52"/>
        <v>32.387706855791961</v>
      </c>
      <c r="AV62" s="128">
        <f t="shared" si="53"/>
        <v>33.043478260869563</v>
      </c>
      <c r="AW62" s="128">
        <f t="shared" si="54"/>
        <v>31.606217616580313</v>
      </c>
      <c r="AX62" s="169"/>
      <c r="AY62" s="128">
        <f t="shared" si="55"/>
        <v>36.080178173719375</v>
      </c>
      <c r="AZ62" s="128">
        <f t="shared" si="56"/>
        <v>38.70967741935484</v>
      </c>
      <c r="BA62" s="128">
        <f t="shared" si="57"/>
        <v>33.620689655172413</v>
      </c>
      <c r="BB62" s="153"/>
      <c r="BC62" s="240">
        <v>0</v>
      </c>
      <c r="BD62" s="240">
        <v>0</v>
      </c>
      <c r="BE62" s="240">
        <v>0</v>
      </c>
    </row>
    <row r="63" spans="1:62" ht="15" customHeight="1" x14ac:dyDescent="0.25">
      <c r="A63" s="110" t="s">
        <v>90</v>
      </c>
      <c r="B63" s="121">
        <v>1096</v>
      </c>
      <c r="C63" s="121">
        <v>592</v>
      </c>
      <c r="D63" s="121">
        <v>504</v>
      </c>
      <c r="E63" s="121"/>
      <c r="F63" s="121">
        <v>290</v>
      </c>
      <c r="G63" s="121">
        <v>178</v>
      </c>
      <c r="H63" s="121">
        <v>112</v>
      </c>
      <c r="I63" s="121"/>
      <c r="J63" s="121">
        <v>222</v>
      </c>
      <c r="K63" s="121">
        <v>127</v>
      </c>
      <c r="L63" s="121">
        <v>95</v>
      </c>
      <c r="M63" s="121"/>
      <c r="N63" s="121">
        <v>138</v>
      </c>
      <c r="O63" s="121">
        <v>81</v>
      </c>
      <c r="P63" s="121">
        <v>57</v>
      </c>
      <c r="Q63" s="121"/>
      <c r="R63" s="121">
        <v>255</v>
      </c>
      <c r="S63" s="121">
        <v>135</v>
      </c>
      <c r="T63" s="121">
        <v>120</v>
      </c>
      <c r="U63" s="121"/>
      <c r="V63" s="121">
        <v>191</v>
      </c>
      <c r="W63" s="121">
        <v>71</v>
      </c>
      <c r="X63" s="121">
        <v>120</v>
      </c>
      <c r="Y63" s="121"/>
      <c r="Z63" s="121">
        <v>0</v>
      </c>
      <c r="AA63" s="121">
        <v>0</v>
      </c>
      <c r="AB63" s="121">
        <v>0</v>
      </c>
      <c r="AD63" s="110" t="s">
        <v>90</v>
      </c>
      <c r="AE63" s="128">
        <f t="shared" si="40"/>
        <v>43.081761006289312</v>
      </c>
      <c r="AF63" s="128">
        <f t="shared" si="41"/>
        <v>46.650906225374314</v>
      </c>
      <c r="AG63" s="128">
        <f t="shared" si="42"/>
        <v>39.529411764705877</v>
      </c>
      <c r="AH63" s="153"/>
      <c r="AI63" s="128">
        <f t="shared" si="43"/>
        <v>49.572649572649574</v>
      </c>
      <c r="AJ63" s="128">
        <f t="shared" si="44"/>
        <v>53.939393939393945</v>
      </c>
      <c r="AK63" s="128">
        <f t="shared" si="45"/>
        <v>43.921568627450981</v>
      </c>
      <c r="AL63" s="169"/>
      <c r="AM63" s="128">
        <f t="shared" si="46"/>
        <v>40.072202166064983</v>
      </c>
      <c r="AN63" s="128">
        <f t="shared" si="47"/>
        <v>42.333333333333336</v>
      </c>
      <c r="AO63" s="128">
        <f t="shared" si="48"/>
        <v>37.401574803149607</v>
      </c>
      <c r="AP63" s="169"/>
      <c r="AQ63" s="128">
        <f t="shared" si="49"/>
        <v>29.424307036247331</v>
      </c>
      <c r="AR63" s="128">
        <f t="shared" si="50"/>
        <v>36.986301369863014</v>
      </c>
      <c r="AS63" s="128">
        <f t="shared" si="51"/>
        <v>22.8</v>
      </c>
      <c r="AT63" s="169"/>
      <c r="AU63" s="128">
        <f t="shared" si="52"/>
        <v>49.707602339181285</v>
      </c>
      <c r="AV63" s="128">
        <f t="shared" si="53"/>
        <v>54.216867469879517</v>
      </c>
      <c r="AW63" s="128">
        <f t="shared" si="54"/>
        <v>45.454545454545453</v>
      </c>
      <c r="AX63" s="169"/>
      <c r="AY63" s="128">
        <f t="shared" si="55"/>
        <v>45.153664302600468</v>
      </c>
      <c r="AZ63" s="128">
        <f t="shared" si="56"/>
        <v>41.520467836257311</v>
      </c>
      <c r="BA63" s="128">
        <f t="shared" si="57"/>
        <v>47.619047619047613</v>
      </c>
      <c r="BB63" s="153"/>
      <c r="BC63" s="240">
        <v>0</v>
      </c>
      <c r="BD63" s="240">
        <v>0</v>
      </c>
      <c r="BE63" s="240">
        <v>0</v>
      </c>
    </row>
    <row r="64" spans="1:62" ht="15" customHeight="1" x14ac:dyDescent="0.25">
      <c r="A64" s="110" t="s">
        <v>91</v>
      </c>
      <c r="B64" s="121">
        <v>139</v>
      </c>
      <c r="C64" s="121">
        <v>78</v>
      </c>
      <c r="D64" s="121">
        <v>61</v>
      </c>
      <c r="E64" s="121"/>
      <c r="F64" s="121">
        <v>31</v>
      </c>
      <c r="G64" s="121">
        <v>21</v>
      </c>
      <c r="H64" s="121">
        <v>10</v>
      </c>
      <c r="I64" s="121"/>
      <c r="J64" s="121">
        <v>29</v>
      </c>
      <c r="K64" s="121">
        <v>18</v>
      </c>
      <c r="L64" s="121">
        <v>11</v>
      </c>
      <c r="M64" s="121"/>
      <c r="N64" s="121">
        <v>9</v>
      </c>
      <c r="O64" s="121">
        <v>3</v>
      </c>
      <c r="P64" s="121">
        <v>6</v>
      </c>
      <c r="Q64" s="121"/>
      <c r="R64" s="121">
        <v>35</v>
      </c>
      <c r="S64" s="121">
        <v>19</v>
      </c>
      <c r="T64" s="121">
        <v>16</v>
      </c>
      <c r="U64" s="121"/>
      <c r="V64" s="121">
        <v>35</v>
      </c>
      <c r="W64" s="121">
        <v>17</v>
      </c>
      <c r="X64" s="121">
        <v>18</v>
      </c>
      <c r="Y64" s="121"/>
      <c r="Z64" s="121">
        <v>0</v>
      </c>
      <c r="AA64" s="121">
        <v>0</v>
      </c>
      <c r="AB64" s="121">
        <v>0</v>
      </c>
      <c r="AD64" s="110" t="s">
        <v>91</v>
      </c>
      <c r="AE64" s="128">
        <f t="shared" si="40"/>
        <v>25.598526703499079</v>
      </c>
      <c r="AF64" s="128">
        <f t="shared" si="41"/>
        <v>26.712328767123289</v>
      </c>
      <c r="AG64" s="128">
        <f t="shared" si="42"/>
        <v>24.302788844621514</v>
      </c>
      <c r="AH64" s="153"/>
      <c r="AI64" s="128">
        <f t="shared" si="43"/>
        <v>38.75</v>
      </c>
      <c r="AJ64" s="128">
        <f t="shared" si="44"/>
        <v>39.622641509433961</v>
      </c>
      <c r="AK64" s="128">
        <f t="shared" si="45"/>
        <v>37.037037037037038</v>
      </c>
      <c r="AL64" s="169"/>
      <c r="AM64" s="128">
        <f t="shared" si="46"/>
        <v>27.102803738317753</v>
      </c>
      <c r="AN64" s="128">
        <f t="shared" si="47"/>
        <v>32.727272727272727</v>
      </c>
      <c r="AO64" s="128">
        <f t="shared" si="48"/>
        <v>21.153846153846153</v>
      </c>
      <c r="AP64" s="169"/>
      <c r="AQ64" s="128">
        <f t="shared" si="49"/>
        <v>8.6538461538461533</v>
      </c>
      <c r="AR64" s="128">
        <f t="shared" si="50"/>
        <v>5.2631578947368416</v>
      </c>
      <c r="AS64" s="128">
        <f t="shared" si="51"/>
        <v>12.76595744680851</v>
      </c>
      <c r="AT64" s="169"/>
      <c r="AU64" s="128">
        <f t="shared" si="52"/>
        <v>25.362318840579711</v>
      </c>
      <c r="AV64" s="128">
        <f t="shared" si="53"/>
        <v>28.35820895522388</v>
      </c>
      <c r="AW64" s="128">
        <f t="shared" si="54"/>
        <v>22.535211267605636</v>
      </c>
      <c r="AX64" s="169"/>
      <c r="AY64" s="128">
        <f t="shared" si="55"/>
        <v>30.701754385964914</v>
      </c>
      <c r="AZ64" s="128">
        <f t="shared" si="56"/>
        <v>28.333333333333332</v>
      </c>
      <c r="BA64" s="128">
        <f t="shared" si="57"/>
        <v>33.333333333333329</v>
      </c>
      <c r="BB64" s="153"/>
      <c r="BC64" s="240">
        <v>0</v>
      </c>
      <c r="BD64" s="240">
        <v>0</v>
      </c>
      <c r="BE64" s="240">
        <v>0</v>
      </c>
    </row>
    <row r="65" spans="1:62" ht="15" customHeight="1" x14ac:dyDescent="0.25">
      <c r="A65" s="110" t="s">
        <v>92</v>
      </c>
      <c r="B65" s="121">
        <v>779</v>
      </c>
      <c r="C65" s="121">
        <v>370</v>
      </c>
      <c r="D65" s="121">
        <v>409</v>
      </c>
      <c r="E65" s="121"/>
      <c r="F65" s="121">
        <v>142</v>
      </c>
      <c r="G65" s="121">
        <v>72</v>
      </c>
      <c r="H65" s="121">
        <v>70</v>
      </c>
      <c r="I65" s="121"/>
      <c r="J65" s="121">
        <v>167</v>
      </c>
      <c r="K65" s="121">
        <v>80</v>
      </c>
      <c r="L65" s="121">
        <v>87</v>
      </c>
      <c r="M65" s="121"/>
      <c r="N65" s="121">
        <v>155</v>
      </c>
      <c r="O65" s="121">
        <v>78</v>
      </c>
      <c r="P65" s="121">
        <v>77</v>
      </c>
      <c r="Q65" s="121"/>
      <c r="R65" s="121">
        <v>231</v>
      </c>
      <c r="S65" s="121">
        <v>98</v>
      </c>
      <c r="T65" s="121">
        <v>133</v>
      </c>
      <c r="U65" s="121"/>
      <c r="V65" s="121">
        <v>84</v>
      </c>
      <c r="W65" s="121">
        <v>42</v>
      </c>
      <c r="X65" s="121">
        <v>42</v>
      </c>
      <c r="Y65" s="121"/>
      <c r="Z65" s="121">
        <v>0</v>
      </c>
      <c r="AA65" s="121">
        <v>0</v>
      </c>
      <c r="AB65" s="121">
        <v>0</v>
      </c>
      <c r="AD65" s="110" t="s">
        <v>92</v>
      </c>
      <c r="AE65" s="128">
        <f t="shared" si="40"/>
        <v>52.211796246648788</v>
      </c>
      <c r="AF65" s="128">
        <f t="shared" si="41"/>
        <v>53.857350800582239</v>
      </c>
      <c r="AG65" s="128">
        <f t="shared" si="42"/>
        <v>50.807453416149073</v>
      </c>
      <c r="AH65" s="153"/>
      <c r="AI65" s="128">
        <f t="shared" si="43"/>
        <v>49.824561403508774</v>
      </c>
      <c r="AJ65" s="128">
        <f t="shared" si="44"/>
        <v>51.798561151079134</v>
      </c>
      <c r="AK65" s="128">
        <f t="shared" si="45"/>
        <v>47.945205479452049</v>
      </c>
      <c r="AL65" s="169"/>
      <c r="AM65" s="128">
        <f t="shared" si="46"/>
        <v>57.785467128027676</v>
      </c>
      <c r="AN65" s="128">
        <f t="shared" si="47"/>
        <v>59.701492537313428</v>
      </c>
      <c r="AO65" s="128">
        <f t="shared" si="48"/>
        <v>56.129032258064512</v>
      </c>
      <c r="AP65" s="169"/>
      <c r="AQ65" s="128">
        <f t="shared" si="49"/>
        <v>48.136645962732921</v>
      </c>
      <c r="AR65" s="128">
        <f t="shared" si="50"/>
        <v>52.702702702702695</v>
      </c>
      <c r="AS65" s="128">
        <f t="shared" si="51"/>
        <v>44.252873563218394</v>
      </c>
      <c r="AT65" s="169"/>
      <c r="AU65" s="128">
        <f t="shared" si="52"/>
        <v>71.296296296296291</v>
      </c>
      <c r="AV65" s="128">
        <f t="shared" si="53"/>
        <v>68.531468531468533</v>
      </c>
      <c r="AW65" s="128">
        <f t="shared" si="54"/>
        <v>73.480662983425418</v>
      </c>
      <c r="AX65" s="169"/>
      <c r="AY65" s="128">
        <f t="shared" si="55"/>
        <v>30.882352941176471</v>
      </c>
      <c r="AZ65" s="128">
        <f t="shared" si="56"/>
        <v>34.146341463414636</v>
      </c>
      <c r="BA65" s="128">
        <f t="shared" si="57"/>
        <v>28.187919463087248</v>
      </c>
      <c r="BB65" s="153"/>
      <c r="BC65" s="240">
        <v>0</v>
      </c>
      <c r="BD65" s="240">
        <v>0</v>
      </c>
      <c r="BE65" s="240">
        <v>0</v>
      </c>
    </row>
    <row r="66" spans="1:62" ht="15" customHeight="1" x14ac:dyDescent="0.25">
      <c r="A66" s="110" t="s">
        <v>162</v>
      </c>
      <c r="B66" s="121">
        <v>439</v>
      </c>
      <c r="C66" s="121">
        <v>244</v>
      </c>
      <c r="D66" s="121">
        <v>195</v>
      </c>
      <c r="E66" s="121"/>
      <c r="F66" s="121">
        <v>86</v>
      </c>
      <c r="G66" s="121">
        <v>48</v>
      </c>
      <c r="H66" s="121">
        <v>38</v>
      </c>
      <c r="I66" s="121"/>
      <c r="J66" s="121">
        <v>86</v>
      </c>
      <c r="K66" s="121">
        <v>63</v>
      </c>
      <c r="L66" s="121">
        <v>23</v>
      </c>
      <c r="M66" s="121"/>
      <c r="N66" s="121">
        <v>70</v>
      </c>
      <c r="O66" s="121">
        <v>39</v>
      </c>
      <c r="P66" s="121">
        <v>31</v>
      </c>
      <c r="Q66" s="121"/>
      <c r="R66" s="121">
        <v>128</v>
      </c>
      <c r="S66" s="121">
        <v>65</v>
      </c>
      <c r="T66" s="121">
        <v>63</v>
      </c>
      <c r="U66" s="121"/>
      <c r="V66" s="121">
        <v>69</v>
      </c>
      <c r="W66" s="121">
        <v>29</v>
      </c>
      <c r="X66" s="121">
        <v>40</v>
      </c>
      <c r="Y66" s="121"/>
      <c r="Z66" s="121">
        <v>0</v>
      </c>
      <c r="AA66" s="121">
        <v>0</v>
      </c>
      <c r="AB66" s="121">
        <v>0</v>
      </c>
      <c r="AD66" s="110" t="s">
        <v>162</v>
      </c>
      <c r="AE66" s="128">
        <f t="shared" si="40"/>
        <v>36.401326699834165</v>
      </c>
      <c r="AF66" s="128">
        <f t="shared" si="41"/>
        <v>46.299810246679321</v>
      </c>
      <c r="AG66" s="128">
        <f t="shared" si="42"/>
        <v>28.718703976435933</v>
      </c>
      <c r="AH66" s="153"/>
      <c r="AI66" s="128">
        <f t="shared" si="43"/>
        <v>50.588235294117645</v>
      </c>
      <c r="AJ66" s="128">
        <f t="shared" si="44"/>
        <v>64.86486486486487</v>
      </c>
      <c r="AK66" s="128">
        <f t="shared" si="45"/>
        <v>39.583333333333329</v>
      </c>
      <c r="AL66" s="169"/>
      <c r="AM66" s="128">
        <f t="shared" si="46"/>
        <v>36.440677966101696</v>
      </c>
      <c r="AN66" s="128">
        <f t="shared" si="47"/>
        <v>48.091603053435115</v>
      </c>
      <c r="AO66" s="128">
        <f t="shared" si="48"/>
        <v>21.904761904761905</v>
      </c>
      <c r="AP66" s="169"/>
      <c r="AQ66" s="128">
        <f t="shared" si="49"/>
        <v>31.674208144796378</v>
      </c>
      <c r="AR66" s="128">
        <f t="shared" si="50"/>
        <v>52</v>
      </c>
      <c r="AS66" s="128">
        <f t="shared" si="51"/>
        <v>21.232876712328768</v>
      </c>
      <c r="AT66" s="169"/>
      <c r="AU66" s="128">
        <f t="shared" si="52"/>
        <v>40.634920634920633</v>
      </c>
      <c r="AV66" s="128">
        <f t="shared" si="53"/>
        <v>46.099290780141843</v>
      </c>
      <c r="AW66" s="128">
        <f t="shared" si="54"/>
        <v>36.206896551724135</v>
      </c>
      <c r="AX66" s="169"/>
      <c r="AY66" s="128">
        <f t="shared" si="55"/>
        <v>26.136363636363637</v>
      </c>
      <c r="AZ66" s="128">
        <f t="shared" si="56"/>
        <v>27.358490566037734</v>
      </c>
      <c r="BA66" s="128">
        <f t="shared" si="57"/>
        <v>25.316455696202532</v>
      </c>
      <c r="BB66" s="153"/>
      <c r="BC66" s="240">
        <v>0</v>
      </c>
      <c r="BD66" s="240">
        <v>0</v>
      </c>
      <c r="BE66" s="240">
        <v>0</v>
      </c>
    </row>
    <row r="67" spans="1:62" ht="15" customHeight="1" x14ac:dyDescent="0.25">
      <c r="A67" s="157" t="s">
        <v>94</v>
      </c>
      <c r="B67" s="121">
        <v>622</v>
      </c>
      <c r="C67" s="121">
        <v>332</v>
      </c>
      <c r="D67" s="121">
        <v>290</v>
      </c>
      <c r="E67" s="121"/>
      <c r="F67" s="121">
        <v>132</v>
      </c>
      <c r="G67" s="121">
        <v>89</v>
      </c>
      <c r="H67" s="121">
        <v>43</v>
      </c>
      <c r="I67" s="121"/>
      <c r="J67" s="121">
        <v>150</v>
      </c>
      <c r="K67" s="121">
        <v>75</v>
      </c>
      <c r="L67" s="121">
        <v>75</v>
      </c>
      <c r="M67" s="121"/>
      <c r="N67" s="121">
        <v>93</v>
      </c>
      <c r="O67" s="121">
        <v>54</v>
      </c>
      <c r="P67" s="121">
        <v>39</v>
      </c>
      <c r="Q67" s="121"/>
      <c r="R67" s="121">
        <v>166</v>
      </c>
      <c r="S67" s="121">
        <v>73</v>
      </c>
      <c r="T67" s="121">
        <v>93</v>
      </c>
      <c r="U67" s="121"/>
      <c r="V67" s="121">
        <v>81</v>
      </c>
      <c r="W67" s="121">
        <v>41</v>
      </c>
      <c r="X67" s="121">
        <v>40</v>
      </c>
      <c r="Y67" s="121"/>
      <c r="Z67" s="121">
        <v>0</v>
      </c>
      <c r="AA67" s="121">
        <v>0</v>
      </c>
      <c r="AB67" s="121">
        <v>0</v>
      </c>
      <c r="AD67" s="157" t="s">
        <v>94</v>
      </c>
      <c r="AE67" s="128">
        <f t="shared" si="40"/>
        <v>52.756573367260394</v>
      </c>
      <c r="AF67" s="128">
        <f t="shared" si="41"/>
        <v>58.865248226950349</v>
      </c>
      <c r="AG67" s="128">
        <f t="shared" si="42"/>
        <v>47.154471544715449</v>
      </c>
      <c r="AH67" s="153"/>
      <c r="AI67" s="128">
        <f t="shared" si="43"/>
        <v>59.728506787330318</v>
      </c>
      <c r="AJ67" s="128">
        <f t="shared" si="44"/>
        <v>70.078740157480311</v>
      </c>
      <c r="AK67" s="128">
        <f t="shared" si="45"/>
        <v>45.744680851063826</v>
      </c>
      <c r="AL67" s="169"/>
      <c r="AM67" s="128">
        <f t="shared" si="46"/>
        <v>53.380782918149464</v>
      </c>
      <c r="AN67" s="128">
        <f t="shared" si="47"/>
        <v>57.692307692307686</v>
      </c>
      <c r="AO67" s="128">
        <f t="shared" si="48"/>
        <v>49.668874172185426</v>
      </c>
      <c r="AP67" s="169"/>
      <c r="AQ67" s="128">
        <f t="shared" si="49"/>
        <v>45.145631067961169</v>
      </c>
      <c r="AR67" s="128">
        <f t="shared" si="50"/>
        <v>54</v>
      </c>
      <c r="AS67" s="128">
        <f t="shared" si="51"/>
        <v>36.79245283018868</v>
      </c>
      <c r="AT67" s="169"/>
      <c r="AU67" s="128">
        <f t="shared" si="52"/>
        <v>61.254612546125465</v>
      </c>
      <c r="AV67" s="128">
        <f t="shared" si="53"/>
        <v>62.931034482758619</v>
      </c>
      <c r="AW67" s="128">
        <f t="shared" si="54"/>
        <v>60</v>
      </c>
      <c r="AX67" s="169"/>
      <c r="AY67" s="128">
        <f t="shared" si="55"/>
        <v>40.5</v>
      </c>
      <c r="AZ67" s="128">
        <f t="shared" si="56"/>
        <v>45.054945054945058</v>
      </c>
      <c r="BA67" s="128">
        <f t="shared" si="57"/>
        <v>36.697247706422019</v>
      </c>
      <c r="BB67" s="153"/>
      <c r="BC67" s="240">
        <v>0</v>
      </c>
      <c r="BD67" s="240">
        <v>0</v>
      </c>
      <c r="BE67" s="240">
        <v>0</v>
      </c>
    </row>
    <row r="68" spans="1:62" ht="15" customHeight="1" x14ac:dyDescent="0.25">
      <c r="A68" s="110" t="s">
        <v>95</v>
      </c>
      <c r="B68" s="121">
        <v>185</v>
      </c>
      <c r="C68" s="121">
        <v>103</v>
      </c>
      <c r="D68" s="121">
        <v>82</v>
      </c>
      <c r="E68" s="121"/>
      <c r="F68" s="121">
        <v>14</v>
      </c>
      <c r="G68" s="121">
        <v>8</v>
      </c>
      <c r="H68" s="121">
        <v>6</v>
      </c>
      <c r="I68" s="121"/>
      <c r="J68" s="121">
        <v>18</v>
      </c>
      <c r="K68" s="121">
        <v>10</v>
      </c>
      <c r="L68" s="121">
        <v>8</v>
      </c>
      <c r="M68" s="121"/>
      <c r="N68" s="121">
        <v>31</v>
      </c>
      <c r="O68" s="121">
        <v>21</v>
      </c>
      <c r="P68" s="121">
        <v>10</v>
      </c>
      <c r="Q68" s="121"/>
      <c r="R68" s="121">
        <v>52</v>
      </c>
      <c r="S68" s="121">
        <v>25</v>
      </c>
      <c r="T68" s="121">
        <v>27</v>
      </c>
      <c r="U68" s="121"/>
      <c r="V68" s="121">
        <v>70</v>
      </c>
      <c r="W68" s="121">
        <v>39</v>
      </c>
      <c r="X68" s="121">
        <v>31</v>
      </c>
      <c r="Y68" s="121"/>
      <c r="Z68" s="121">
        <v>0</v>
      </c>
      <c r="AA68" s="121">
        <v>0</v>
      </c>
      <c r="AB68" s="121">
        <v>0</v>
      </c>
      <c r="AD68" s="110" t="s">
        <v>95</v>
      </c>
      <c r="AE68" s="128">
        <f t="shared" si="40"/>
        <v>55.555555555555557</v>
      </c>
      <c r="AF68" s="128">
        <f t="shared" si="41"/>
        <v>59.883720930232556</v>
      </c>
      <c r="AG68" s="128">
        <f t="shared" si="42"/>
        <v>50.931677018633536</v>
      </c>
      <c r="AH68" s="153"/>
      <c r="AI68" s="128">
        <f t="shared" si="43"/>
        <v>41.17647058823529</v>
      </c>
      <c r="AJ68" s="128">
        <f t="shared" si="44"/>
        <v>53.333333333333336</v>
      </c>
      <c r="AK68" s="128">
        <f t="shared" si="45"/>
        <v>31.578947368421051</v>
      </c>
      <c r="AL68" s="169"/>
      <c r="AM68" s="128">
        <f t="shared" si="46"/>
        <v>46.153846153846153</v>
      </c>
      <c r="AN68" s="128">
        <f t="shared" si="47"/>
        <v>52.631578947368418</v>
      </c>
      <c r="AO68" s="128">
        <f t="shared" si="48"/>
        <v>40</v>
      </c>
      <c r="AP68" s="169"/>
      <c r="AQ68" s="128">
        <f t="shared" si="49"/>
        <v>53.448275862068961</v>
      </c>
      <c r="AR68" s="128">
        <f t="shared" si="50"/>
        <v>63.636363636363633</v>
      </c>
      <c r="AS68" s="128">
        <f t="shared" si="51"/>
        <v>40</v>
      </c>
      <c r="AT68" s="169"/>
      <c r="AU68" s="128">
        <f t="shared" si="52"/>
        <v>53.608247422680414</v>
      </c>
      <c r="AV68" s="128">
        <f t="shared" si="53"/>
        <v>52.083333333333336</v>
      </c>
      <c r="AW68" s="128">
        <f t="shared" si="54"/>
        <v>55.102040816326522</v>
      </c>
      <c r="AX68" s="169"/>
      <c r="AY68" s="128">
        <f t="shared" si="55"/>
        <v>66.666666666666657</v>
      </c>
      <c r="AZ68" s="128">
        <f t="shared" si="56"/>
        <v>68.421052631578945</v>
      </c>
      <c r="BA68" s="128">
        <f t="shared" si="57"/>
        <v>64.583333333333343</v>
      </c>
      <c r="BB68" s="153"/>
      <c r="BC68" s="240">
        <v>0</v>
      </c>
      <c r="BD68" s="240">
        <v>0</v>
      </c>
      <c r="BE68" s="240">
        <v>0</v>
      </c>
    </row>
    <row r="69" spans="1:62" ht="15" customHeight="1" x14ac:dyDescent="0.25">
      <c r="A69" s="110" t="s">
        <v>96</v>
      </c>
      <c r="B69" s="121">
        <v>106</v>
      </c>
      <c r="C69" s="121">
        <v>51</v>
      </c>
      <c r="D69" s="121">
        <v>55</v>
      </c>
      <c r="E69" s="121"/>
      <c r="F69" s="121">
        <v>11</v>
      </c>
      <c r="G69" s="121">
        <v>8</v>
      </c>
      <c r="H69" s="121">
        <v>3</v>
      </c>
      <c r="I69" s="121"/>
      <c r="J69" s="121">
        <v>12</v>
      </c>
      <c r="K69" s="121">
        <v>8</v>
      </c>
      <c r="L69" s="121">
        <v>4</v>
      </c>
      <c r="M69" s="121"/>
      <c r="N69" s="121">
        <v>30</v>
      </c>
      <c r="O69" s="121">
        <v>17</v>
      </c>
      <c r="P69" s="121">
        <v>13</v>
      </c>
      <c r="Q69" s="121"/>
      <c r="R69" s="121">
        <v>16</v>
      </c>
      <c r="S69" s="121">
        <v>4</v>
      </c>
      <c r="T69" s="121">
        <v>12</v>
      </c>
      <c r="U69" s="121"/>
      <c r="V69" s="121">
        <v>37</v>
      </c>
      <c r="W69" s="121">
        <v>14</v>
      </c>
      <c r="X69" s="121">
        <v>23</v>
      </c>
      <c r="Y69" s="121"/>
      <c r="Z69" s="121">
        <v>0</v>
      </c>
      <c r="AA69" s="121">
        <v>0</v>
      </c>
      <c r="AB69" s="121">
        <v>0</v>
      </c>
      <c r="AD69" s="110" t="s">
        <v>96</v>
      </c>
      <c r="AE69" s="128">
        <f t="shared" si="40"/>
        <v>46.288209606986904</v>
      </c>
      <c r="AF69" s="128">
        <f t="shared" si="41"/>
        <v>49.038461538461533</v>
      </c>
      <c r="AG69" s="128">
        <f t="shared" si="42"/>
        <v>44</v>
      </c>
      <c r="AH69" s="153"/>
      <c r="AI69" s="128">
        <f t="shared" si="43"/>
        <v>42.307692307692307</v>
      </c>
      <c r="AJ69" s="128">
        <f t="shared" si="44"/>
        <v>50</v>
      </c>
      <c r="AK69" s="128">
        <f t="shared" si="45"/>
        <v>30</v>
      </c>
      <c r="AL69" s="169"/>
      <c r="AM69" s="128">
        <f t="shared" si="46"/>
        <v>41.379310344827587</v>
      </c>
      <c r="AN69" s="128">
        <f t="shared" si="47"/>
        <v>57.142857142857139</v>
      </c>
      <c r="AO69" s="128">
        <f t="shared" si="48"/>
        <v>26.666666666666668</v>
      </c>
      <c r="AP69" s="169"/>
      <c r="AQ69" s="128">
        <f t="shared" si="49"/>
        <v>69.767441860465112</v>
      </c>
      <c r="AR69" s="128">
        <f t="shared" si="50"/>
        <v>80.952380952380949</v>
      </c>
      <c r="AS69" s="128">
        <f t="shared" si="51"/>
        <v>59.090909090909093</v>
      </c>
      <c r="AT69" s="169"/>
      <c r="AU69" s="128">
        <f t="shared" si="52"/>
        <v>27.586206896551722</v>
      </c>
      <c r="AV69" s="128">
        <f t="shared" si="53"/>
        <v>18.181818181818183</v>
      </c>
      <c r="AW69" s="128">
        <f t="shared" si="54"/>
        <v>33.333333333333329</v>
      </c>
      <c r="AX69" s="169"/>
      <c r="AY69" s="128">
        <f t="shared" si="55"/>
        <v>50.684931506849317</v>
      </c>
      <c r="AZ69" s="128">
        <f t="shared" si="56"/>
        <v>45.161290322580641</v>
      </c>
      <c r="BA69" s="128">
        <f t="shared" si="57"/>
        <v>54.761904761904766</v>
      </c>
      <c r="BB69" s="153"/>
      <c r="BC69" s="240">
        <v>0</v>
      </c>
      <c r="BD69" s="240">
        <v>0</v>
      </c>
      <c r="BE69" s="240">
        <v>0</v>
      </c>
    </row>
    <row r="70" spans="1:62" ht="15" customHeight="1" x14ac:dyDescent="0.25">
      <c r="A70" s="110" t="s">
        <v>97</v>
      </c>
      <c r="B70" s="121">
        <v>331</v>
      </c>
      <c r="C70" s="121">
        <v>153</v>
      </c>
      <c r="D70" s="121">
        <v>178</v>
      </c>
      <c r="E70" s="121"/>
      <c r="F70" s="121">
        <v>55</v>
      </c>
      <c r="G70" s="121">
        <v>28</v>
      </c>
      <c r="H70" s="121">
        <v>27</v>
      </c>
      <c r="I70" s="121"/>
      <c r="J70" s="121">
        <v>60</v>
      </c>
      <c r="K70" s="121">
        <v>28</v>
      </c>
      <c r="L70" s="121">
        <v>32</v>
      </c>
      <c r="M70" s="121"/>
      <c r="N70" s="121">
        <v>52</v>
      </c>
      <c r="O70" s="121">
        <v>23</v>
      </c>
      <c r="P70" s="121">
        <v>29</v>
      </c>
      <c r="Q70" s="121"/>
      <c r="R70" s="121">
        <v>98</v>
      </c>
      <c r="S70" s="121">
        <v>44</v>
      </c>
      <c r="T70" s="121">
        <v>54</v>
      </c>
      <c r="U70" s="121"/>
      <c r="V70" s="121">
        <v>66</v>
      </c>
      <c r="W70" s="121">
        <v>30</v>
      </c>
      <c r="X70" s="121">
        <v>36</v>
      </c>
      <c r="Y70" s="121"/>
      <c r="Z70" s="121">
        <v>0</v>
      </c>
      <c r="AA70" s="121">
        <v>0</v>
      </c>
      <c r="AB70" s="121">
        <v>0</v>
      </c>
      <c r="AD70" s="110" t="s">
        <v>97</v>
      </c>
      <c r="AE70" s="128">
        <f t="shared" si="40"/>
        <v>50.457317073170728</v>
      </c>
      <c r="AF70" s="128">
        <f t="shared" si="41"/>
        <v>52.941176470588239</v>
      </c>
      <c r="AG70" s="128">
        <f t="shared" si="42"/>
        <v>48.501362397820166</v>
      </c>
      <c r="AH70" s="153"/>
      <c r="AI70" s="128">
        <f t="shared" si="43"/>
        <v>67.073170731707322</v>
      </c>
      <c r="AJ70" s="128">
        <f t="shared" si="44"/>
        <v>77.777777777777786</v>
      </c>
      <c r="AK70" s="128">
        <f t="shared" si="45"/>
        <v>58.695652173913047</v>
      </c>
      <c r="AL70" s="169"/>
      <c r="AM70" s="128">
        <f t="shared" si="46"/>
        <v>57.692307692307686</v>
      </c>
      <c r="AN70" s="128">
        <f t="shared" si="47"/>
        <v>59.574468085106382</v>
      </c>
      <c r="AO70" s="128">
        <f t="shared" si="48"/>
        <v>56.140350877192979</v>
      </c>
      <c r="AP70" s="169"/>
      <c r="AQ70" s="128">
        <f t="shared" si="49"/>
        <v>36.111111111111107</v>
      </c>
      <c r="AR70" s="128">
        <f t="shared" si="50"/>
        <v>34.848484848484851</v>
      </c>
      <c r="AS70" s="128">
        <f t="shared" si="51"/>
        <v>37.179487179487182</v>
      </c>
      <c r="AT70" s="169"/>
      <c r="AU70" s="128">
        <f t="shared" si="52"/>
        <v>59.756097560975604</v>
      </c>
      <c r="AV70" s="128">
        <f t="shared" si="53"/>
        <v>65.671641791044777</v>
      </c>
      <c r="AW70" s="128">
        <f t="shared" si="54"/>
        <v>55.670103092783506</v>
      </c>
      <c r="AX70" s="169"/>
      <c r="AY70" s="128">
        <f t="shared" si="55"/>
        <v>40.74074074074074</v>
      </c>
      <c r="AZ70" s="128">
        <f t="shared" si="56"/>
        <v>41.095890410958901</v>
      </c>
      <c r="BA70" s="128">
        <f t="shared" si="57"/>
        <v>40.449438202247187</v>
      </c>
      <c r="BB70" s="153"/>
      <c r="BC70" s="240">
        <v>0</v>
      </c>
      <c r="BD70" s="240">
        <v>0</v>
      </c>
      <c r="BE70" s="240">
        <v>0</v>
      </c>
    </row>
    <row r="71" spans="1:62" ht="15" customHeight="1" x14ac:dyDescent="0.25">
      <c r="A71" s="110" t="s">
        <v>98</v>
      </c>
      <c r="B71" s="121">
        <v>229</v>
      </c>
      <c r="C71" s="121">
        <v>121</v>
      </c>
      <c r="D71" s="121">
        <v>108</v>
      </c>
      <c r="E71" s="121"/>
      <c r="F71" s="121">
        <v>43</v>
      </c>
      <c r="G71" s="121">
        <v>30</v>
      </c>
      <c r="H71" s="121">
        <v>13</v>
      </c>
      <c r="I71" s="121"/>
      <c r="J71" s="121">
        <v>53</v>
      </c>
      <c r="K71" s="121">
        <v>28</v>
      </c>
      <c r="L71" s="121">
        <v>25</v>
      </c>
      <c r="M71" s="121"/>
      <c r="N71" s="121">
        <v>48</v>
      </c>
      <c r="O71" s="121">
        <v>30</v>
      </c>
      <c r="P71" s="121">
        <v>18</v>
      </c>
      <c r="Q71" s="121"/>
      <c r="R71" s="121">
        <v>57</v>
      </c>
      <c r="S71" s="121">
        <v>23</v>
      </c>
      <c r="T71" s="121">
        <v>34</v>
      </c>
      <c r="U71" s="121"/>
      <c r="V71" s="121">
        <v>28</v>
      </c>
      <c r="W71" s="121">
        <v>10</v>
      </c>
      <c r="X71" s="121">
        <v>18</v>
      </c>
      <c r="Y71" s="121"/>
      <c r="Z71" s="121">
        <v>0</v>
      </c>
      <c r="AA71" s="121">
        <v>0</v>
      </c>
      <c r="AB71" s="121">
        <v>0</v>
      </c>
      <c r="AD71" s="110" t="s">
        <v>98</v>
      </c>
      <c r="AE71" s="128">
        <f t="shared" si="40"/>
        <v>45.436507936507937</v>
      </c>
      <c r="AF71" s="128">
        <f t="shared" si="41"/>
        <v>48.987854251012145</v>
      </c>
      <c r="AG71" s="128">
        <f t="shared" si="42"/>
        <v>42.023346303501945</v>
      </c>
      <c r="AH71" s="153"/>
      <c r="AI71" s="128">
        <f t="shared" si="43"/>
        <v>57.333333333333336</v>
      </c>
      <c r="AJ71" s="128">
        <f t="shared" si="44"/>
        <v>63.829787234042556</v>
      </c>
      <c r="AK71" s="128">
        <f t="shared" si="45"/>
        <v>46.428571428571431</v>
      </c>
      <c r="AL71" s="169"/>
      <c r="AM71" s="128">
        <f t="shared" si="46"/>
        <v>58.888888888888893</v>
      </c>
      <c r="AN71" s="128">
        <f t="shared" si="47"/>
        <v>56.000000000000007</v>
      </c>
      <c r="AO71" s="128">
        <f t="shared" si="48"/>
        <v>62.5</v>
      </c>
      <c r="AP71" s="169"/>
      <c r="AQ71" s="128">
        <f t="shared" si="49"/>
        <v>54.54545454545454</v>
      </c>
      <c r="AR71" s="128">
        <f t="shared" si="50"/>
        <v>60</v>
      </c>
      <c r="AS71" s="128">
        <f t="shared" si="51"/>
        <v>47.368421052631575</v>
      </c>
      <c r="AT71" s="169"/>
      <c r="AU71" s="128">
        <f t="shared" si="52"/>
        <v>44.186046511627907</v>
      </c>
      <c r="AV71" s="128">
        <f t="shared" si="53"/>
        <v>42.592592592592595</v>
      </c>
      <c r="AW71" s="128">
        <f t="shared" si="54"/>
        <v>45.333333333333329</v>
      </c>
      <c r="AX71" s="169"/>
      <c r="AY71" s="128">
        <f t="shared" si="55"/>
        <v>22.950819672131146</v>
      </c>
      <c r="AZ71" s="128">
        <f t="shared" si="56"/>
        <v>21.739130434782609</v>
      </c>
      <c r="BA71" s="128">
        <f t="shared" si="57"/>
        <v>23.684210526315788</v>
      </c>
      <c r="BB71" s="153"/>
      <c r="BC71" s="240">
        <v>0</v>
      </c>
      <c r="BD71" s="240">
        <v>0</v>
      </c>
      <c r="BE71" s="240">
        <v>0</v>
      </c>
    </row>
    <row r="72" spans="1:62" ht="15" customHeight="1" x14ac:dyDescent="0.25">
      <c r="A72" s="110" t="s">
        <v>99</v>
      </c>
      <c r="B72" s="121">
        <v>923</v>
      </c>
      <c r="C72" s="121">
        <v>504</v>
      </c>
      <c r="D72" s="121">
        <v>419</v>
      </c>
      <c r="E72" s="121"/>
      <c r="F72" s="121">
        <v>111</v>
      </c>
      <c r="G72" s="121">
        <v>68</v>
      </c>
      <c r="H72" s="121">
        <v>43</v>
      </c>
      <c r="I72" s="121"/>
      <c r="J72" s="121">
        <v>165</v>
      </c>
      <c r="K72" s="121">
        <v>94</v>
      </c>
      <c r="L72" s="121">
        <v>71</v>
      </c>
      <c r="M72" s="121"/>
      <c r="N72" s="121">
        <v>207</v>
      </c>
      <c r="O72" s="121">
        <v>124</v>
      </c>
      <c r="P72" s="121">
        <v>83</v>
      </c>
      <c r="Q72" s="121"/>
      <c r="R72" s="121">
        <v>230</v>
      </c>
      <c r="S72" s="121">
        <v>122</v>
      </c>
      <c r="T72" s="121">
        <v>108</v>
      </c>
      <c r="U72" s="121"/>
      <c r="V72" s="121">
        <v>210</v>
      </c>
      <c r="W72" s="121">
        <v>96</v>
      </c>
      <c r="X72" s="121">
        <v>114</v>
      </c>
      <c r="Y72" s="121"/>
      <c r="Z72" s="121">
        <v>0</v>
      </c>
      <c r="AA72" s="121">
        <v>0</v>
      </c>
      <c r="AB72" s="121">
        <v>0</v>
      </c>
      <c r="AD72" s="110" t="s">
        <v>99</v>
      </c>
      <c r="AE72" s="128">
        <f t="shared" si="40"/>
        <v>41.260616897630754</v>
      </c>
      <c r="AF72" s="128">
        <f t="shared" si="41"/>
        <v>42.748091603053432</v>
      </c>
      <c r="AG72" s="128">
        <f t="shared" si="42"/>
        <v>39.603024574669185</v>
      </c>
      <c r="AH72" s="153"/>
      <c r="AI72" s="128">
        <f t="shared" si="43"/>
        <v>42.366412213740453</v>
      </c>
      <c r="AJ72" s="128">
        <f t="shared" si="44"/>
        <v>41.975308641975303</v>
      </c>
      <c r="AK72" s="128">
        <f t="shared" si="45"/>
        <v>43</v>
      </c>
      <c r="AL72" s="169"/>
      <c r="AM72" s="128">
        <f t="shared" si="46"/>
        <v>51.083591331269353</v>
      </c>
      <c r="AN72" s="128">
        <f t="shared" si="47"/>
        <v>53.409090909090907</v>
      </c>
      <c r="AO72" s="128">
        <f t="shared" si="48"/>
        <v>48.299319727891152</v>
      </c>
      <c r="AP72" s="169"/>
      <c r="AQ72" s="128">
        <f t="shared" si="49"/>
        <v>41.317365269461078</v>
      </c>
      <c r="AR72" s="128">
        <f t="shared" si="50"/>
        <v>44.128113879003564</v>
      </c>
      <c r="AS72" s="128">
        <f t="shared" si="51"/>
        <v>37.727272727272727</v>
      </c>
      <c r="AT72" s="169"/>
      <c r="AU72" s="128">
        <f t="shared" si="52"/>
        <v>42.35727440147329</v>
      </c>
      <c r="AV72" s="128">
        <f t="shared" si="53"/>
        <v>43.416370106761562</v>
      </c>
      <c r="AW72" s="128">
        <f t="shared" si="54"/>
        <v>41.221374045801525</v>
      </c>
      <c r="AX72" s="169"/>
      <c r="AY72" s="128">
        <f t="shared" si="55"/>
        <v>34.539473684210527</v>
      </c>
      <c r="AZ72" s="128">
        <f t="shared" si="56"/>
        <v>34.408602150537639</v>
      </c>
      <c r="BA72" s="128">
        <f t="shared" si="57"/>
        <v>34.650455927051674</v>
      </c>
      <c r="BB72" s="153"/>
      <c r="BC72" s="240">
        <v>0</v>
      </c>
      <c r="BD72" s="240">
        <v>0</v>
      </c>
      <c r="BE72" s="240">
        <v>0</v>
      </c>
    </row>
    <row r="73" spans="1:62" ht="15" customHeight="1" x14ac:dyDescent="0.25">
      <c r="A73" s="110" t="s">
        <v>100</v>
      </c>
      <c r="B73" s="121">
        <v>555</v>
      </c>
      <c r="C73" s="121">
        <v>274</v>
      </c>
      <c r="D73" s="121">
        <v>281</v>
      </c>
      <c r="E73" s="121"/>
      <c r="F73" s="121">
        <v>89</v>
      </c>
      <c r="G73" s="121">
        <v>65</v>
      </c>
      <c r="H73" s="121">
        <v>24</v>
      </c>
      <c r="I73" s="121"/>
      <c r="J73" s="121">
        <v>91</v>
      </c>
      <c r="K73" s="121">
        <v>46</v>
      </c>
      <c r="L73" s="121">
        <v>45</v>
      </c>
      <c r="M73" s="121"/>
      <c r="N73" s="121">
        <v>131</v>
      </c>
      <c r="O73" s="121">
        <v>74</v>
      </c>
      <c r="P73" s="121">
        <v>57</v>
      </c>
      <c r="Q73" s="121"/>
      <c r="R73" s="121">
        <v>178</v>
      </c>
      <c r="S73" s="121">
        <v>60</v>
      </c>
      <c r="T73" s="121">
        <v>118</v>
      </c>
      <c r="U73" s="121"/>
      <c r="V73" s="121">
        <v>66</v>
      </c>
      <c r="W73" s="121">
        <v>29</v>
      </c>
      <c r="X73" s="121">
        <v>37</v>
      </c>
      <c r="Y73" s="121"/>
      <c r="Z73" s="121">
        <v>0</v>
      </c>
      <c r="AA73" s="121">
        <v>0</v>
      </c>
      <c r="AB73" s="121">
        <v>0</v>
      </c>
      <c r="AD73" s="110" t="s">
        <v>100</v>
      </c>
      <c r="AE73" s="128">
        <f t="shared" si="40"/>
        <v>36.633663366336634</v>
      </c>
      <c r="AF73" s="128">
        <f t="shared" si="41"/>
        <v>38.268156424581008</v>
      </c>
      <c r="AG73" s="128">
        <f t="shared" si="42"/>
        <v>35.168961201501872</v>
      </c>
      <c r="AH73" s="153"/>
      <c r="AI73" s="128">
        <f t="shared" si="43"/>
        <v>30.79584775086505</v>
      </c>
      <c r="AJ73" s="128">
        <f t="shared" si="44"/>
        <v>38.69047619047619</v>
      </c>
      <c r="AK73" s="128">
        <f t="shared" si="45"/>
        <v>19.834710743801654</v>
      </c>
      <c r="AL73" s="169"/>
      <c r="AM73" s="128">
        <f t="shared" si="46"/>
        <v>34.600760456273768</v>
      </c>
      <c r="AN73" s="128">
        <f t="shared" si="47"/>
        <v>35.65891472868217</v>
      </c>
      <c r="AO73" s="128">
        <f t="shared" si="48"/>
        <v>33.582089552238806</v>
      </c>
      <c r="AP73" s="169"/>
      <c r="AQ73" s="128">
        <f t="shared" si="49"/>
        <v>41.455696202531641</v>
      </c>
      <c r="AR73" s="128">
        <f t="shared" si="50"/>
        <v>46.835443037974684</v>
      </c>
      <c r="AS73" s="128">
        <f t="shared" si="51"/>
        <v>36.075949367088604</v>
      </c>
      <c r="AT73" s="169"/>
      <c r="AU73" s="128">
        <f t="shared" si="52"/>
        <v>49.444444444444443</v>
      </c>
      <c r="AV73" s="128">
        <f t="shared" si="53"/>
        <v>43.165467625899282</v>
      </c>
      <c r="AW73" s="128">
        <f t="shared" si="54"/>
        <v>53.393665158371043</v>
      </c>
      <c r="AX73" s="169"/>
      <c r="AY73" s="128">
        <f t="shared" si="55"/>
        <v>22.99651567944251</v>
      </c>
      <c r="AZ73" s="128">
        <f t="shared" si="56"/>
        <v>23.770491803278688</v>
      </c>
      <c r="BA73" s="128">
        <f t="shared" si="57"/>
        <v>22.424242424242426</v>
      </c>
      <c r="BB73" s="153"/>
      <c r="BC73" s="240">
        <v>0</v>
      </c>
      <c r="BD73" s="240">
        <v>0</v>
      </c>
      <c r="BE73" s="240">
        <v>0</v>
      </c>
    </row>
    <row r="74" spans="1:62" ht="15" customHeight="1" x14ac:dyDescent="0.25">
      <c r="A74" s="110" t="s">
        <v>163</v>
      </c>
      <c r="B74" s="121">
        <v>646</v>
      </c>
      <c r="C74" s="121">
        <v>360</v>
      </c>
      <c r="D74" s="121">
        <v>286</v>
      </c>
      <c r="E74" s="121"/>
      <c r="F74" s="121">
        <v>113</v>
      </c>
      <c r="G74" s="121">
        <v>67</v>
      </c>
      <c r="H74" s="121">
        <v>46</v>
      </c>
      <c r="I74" s="121"/>
      <c r="J74" s="121">
        <v>125</v>
      </c>
      <c r="K74" s="121">
        <v>75</v>
      </c>
      <c r="L74" s="121">
        <v>50</v>
      </c>
      <c r="M74" s="121"/>
      <c r="N74" s="121">
        <v>103</v>
      </c>
      <c r="O74" s="121">
        <v>64</v>
      </c>
      <c r="P74" s="121">
        <v>39</v>
      </c>
      <c r="Q74" s="121"/>
      <c r="R74" s="121">
        <v>183</v>
      </c>
      <c r="S74" s="121">
        <v>83</v>
      </c>
      <c r="T74" s="121">
        <v>100</v>
      </c>
      <c r="U74" s="121"/>
      <c r="V74" s="121">
        <v>122</v>
      </c>
      <c r="W74" s="121">
        <v>71</v>
      </c>
      <c r="X74" s="121">
        <v>51</v>
      </c>
      <c r="Y74" s="121"/>
      <c r="Z74" s="121">
        <v>0</v>
      </c>
      <c r="AA74" s="121">
        <v>0</v>
      </c>
      <c r="AB74" s="121">
        <v>0</v>
      </c>
      <c r="AD74" s="110" t="s">
        <v>163</v>
      </c>
      <c r="AE74" s="128">
        <f t="shared" si="40"/>
        <v>39.65623081645181</v>
      </c>
      <c r="AF74" s="128">
        <f t="shared" si="41"/>
        <v>44.389642416769419</v>
      </c>
      <c r="AG74" s="128">
        <f t="shared" si="42"/>
        <v>34.963325183374081</v>
      </c>
      <c r="AH74" s="153"/>
      <c r="AI74" s="128">
        <f t="shared" si="43"/>
        <v>43.968871595330739</v>
      </c>
      <c r="AJ74" s="128">
        <f t="shared" si="44"/>
        <v>45.270270270270267</v>
      </c>
      <c r="AK74" s="128">
        <f t="shared" si="45"/>
        <v>42.201834862385326</v>
      </c>
      <c r="AL74" s="169"/>
      <c r="AM74" s="128">
        <f t="shared" si="46"/>
        <v>41.80602006688963</v>
      </c>
      <c r="AN74" s="128">
        <f t="shared" si="47"/>
        <v>45.180722891566269</v>
      </c>
      <c r="AO74" s="128">
        <f t="shared" si="48"/>
        <v>37.593984962406012</v>
      </c>
      <c r="AP74" s="169"/>
      <c r="AQ74" s="128">
        <f t="shared" si="49"/>
        <v>34.915254237288131</v>
      </c>
      <c r="AR74" s="128">
        <f t="shared" si="50"/>
        <v>41.025641025641022</v>
      </c>
      <c r="AS74" s="128">
        <f t="shared" si="51"/>
        <v>28.057553956834528</v>
      </c>
      <c r="AT74" s="169"/>
      <c r="AU74" s="128">
        <f t="shared" si="52"/>
        <v>42.857142857142854</v>
      </c>
      <c r="AV74" s="128">
        <f t="shared" si="53"/>
        <v>44.623655913978496</v>
      </c>
      <c r="AW74" s="128">
        <f t="shared" si="54"/>
        <v>41.49377593360996</v>
      </c>
      <c r="AX74" s="169"/>
      <c r="AY74" s="128">
        <f t="shared" si="55"/>
        <v>34.757834757834758</v>
      </c>
      <c r="AZ74" s="128">
        <f t="shared" si="56"/>
        <v>45.806451612903224</v>
      </c>
      <c r="BA74" s="128">
        <f t="shared" si="57"/>
        <v>26.020408163265309</v>
      </c>
      <c r="BB74" s="153"/>
      <c r="BC74" s="240">
        <v>0</v>
      </c>
      <c r="BD74" s="240">
        <v>0</v>
      </c>
      <c r="BE74" s="240">
        <v>0</v>
      </c>
    </row>
    <row r="75" spans="1:62" ht="15" customHeight="1" x14ac:dyDescent="0.25">
      <c r="A75" s="110" t="s">
        <v>103</v>
      </c>
      <c r="B75" s="121">
        <v>749</v>
      </c>
      <c r="C75" s="121">
        <v>377</v>
      </c>
      <c r="D75" s="121">
        <v>372</v>
      </c>
      <c r="E75" s="121"/>
      <c r="F75" s="121">
        <v>154</v>
      </c>
      <c r="G75" s="121">
        <v>86</v>
      </c>
      <c r="H75" s="121">
        <v>68</v>
      </c>
      <c r="I75" s="121"/>
      <c r="J75" s="121">
        <v>171</v>
      </c>
      <c r="K75" s="121">
        <v>82</v>
      </c>
      <c r="L75" s="121">
        <v>89</v>
      </c>
      <c r="M75" s="121"/>
      <c r="N75" s="121">
        <v>119</v>
      </c>
      <c r="O75" s="121">
        <v>72</v>
      </c>
      <c r="P75" s="121">
        <v>47</v>
      </c>
      <c r="Q75" s="121"/>
      <c r="R75" s="121">
        <v>208</v>
      </c>
      <c r="S75" s="121">
        <v>98</v>
      </c>
      <c r="T75" s="121">
        <v>110</v>
      </c>
      <c r="U75" s="121"/>
      <c r="V75" s="121">
        <v>97</v>
      </c>
      <c r="W75" s="121">
        <v>39</v>
      </c>
      <c r="X75" s="121">
        <v>58</v>
      </c>
      <c r="Y75" s="121"/>
      <c r="Z75" s="121">
        <v>0</v>
      </c>
      <c r="AA75" s="121">
        <v>0</v>
      </c>
      <c r="AB75" s="121">
        <v>0</v>
      </c>
      <c r="AD75" s="110" t="s">
        <v>103</v>
      </c>
      <c r="AE75" s="128">
        <f t="shared" si="40"/>
        <v>39.566825145272055</v>
      </c>
      <c r="AF75" s="128">
        <f t="shared" si="41"/>
        <v>42.938496583143511</v>
      </c>
      <c r="AG75" s="128">
        <f t="shared" si="42"/>
        <v>36.650246305418719</v>
      </c>
      <c r="AH75" s="153"/>
      <c r="AI75" s="128">
        <f t="shared" si="43"/>
        <v>45.562130177514796</v>
      </c>
      <c r="AJ75" s="128">
        <f t="shared" si="44"/>
        <v>47.513812154696133</v>
      </c>
      <c r="AK75" s="128">
        <f t="shared" si="45"/>
        <v>43.312101910828027</v>
      </c>
      <c r="AL75" s="169"/>
      <c r="AM75" s="128">
        <f t="shared" si="46"/>
        <v>47.368421052631575</v>
      </c>
      <c r="AN75" s="128">
        <f t="shared" si="47"/>
        <v>47.674418604651166</v>
      </c>
      <c r="AO75" s="128">
        <f t="shared" si="48"/>
        <v>47.089947089947088</v>
      </c>
      <c r="AP75" s="169"/>
      <c r="AQ75" s="128">
        <f t="shared" si="49"/>
        <v>36.280487804878049</v>
      </c>
      <c r="AR75" s="128">
        <f t="shared" si="50"/>
        <v>44.720496894409941</v>
      </c>
      <c r="AS75" s="128">
        <f t="shared" si="51"/>
        <v>28.143712574850298</v>
      </c>
      <c r="AT75" s="169"/>
      <c r="AU75" s="128">
        <f t="shared" si="52"/>
        <v>47.165532879818592</v>
      </c>
      <c r="AV75" s="128">
        <f t="shared" si="53"/>
        <v>52.12765957446809</v>
      </c>
      <c r="AW75" s="128">
        <f t="shared" si="54"/>
        <v>43.478260869565219</v>
      </c>
      <c r="AX75" s="169"/>
      <c r="AY75" s="128">
        <f t="shared" si="55"/>
        <v>22.823529411764707</v>
      </c>
      <c r="AZ75" s="128">
        <f t="shared" si="56"/>
        <v>22.15909090909091</v>
      </c>
      <c r="BA75" s="128">
        <f t="shared" si="57"/>
        <v>23.293172690763054</v>
      </c>
      <c r="BB75" s="153"/>
      <c r="BC75" s="240">
        <v>0</v>
      </c>
      <c r="BD75" s="240">
        <v>0</v>
      </c>
      <c r="BE75" s="240">
        <v>0</v>
      </c>
    </row>
    <row r="76" spans="1:62" s="169" customFormat="1" ht="15" customHeight="1" x14ac:dyDescent="0.25">
      <c r="A76" s="110" t="s">
        <v>104</v>
      </c>
      <c r="B76" s="121">
        <v>547</v>
      </c>
      <c r="C76" s="121">
        <v>263</v>
      </c>
      <c r="D76" s="121">
        <v>284</v>
      </c>
      <c r="E76" s="121"/>
      <c r="F76" s="121">
        <v>42</v>
      </c>
      <c r="G76" s="121">
        <v>27</v>
      </c>
      <c r="H76" s="121">
        <v>15</v>
      </c>
      <c r="I76" s="121"/>
      <c r="J76" s="121">
        <v>91</v>
      </c>
      <c r="K76" s="121">
        <v>57</v>
      </c>
      <c r="L76" s="121">
        <v>34</v>
      </c>
      <c r="M76" s="121"/>
      <c r="N76" s="121">
        <v>68</v>
      </c>
      <c r="O76" s="121">
        <v>31</v>
      </c>
      <c r="P76" s="121">
        <v>37</v>
      </c>
      <c r="Q76" s="121"/>
      <c r="R76" s="121">
        <v>187</v>
      </c>
      <c r="S76" s="121">
        <v>84</v>
      </c>
      <c r="T76" s="121">
        <v>103</v>
      </c>
      <c r="U76" s="121"/>
      <c r="V76" s="121">
        <v>159</v>
      </c>
      <c r="W76" s="121">
        <v>64</v>
      </c>
      <c r="X76" s="121">
        <v>95</v>
      </c>
      <c r="Y76" s="175"/>
      <c r="Z76" s="175">
        <v>0</v>
      </c>
      <c r="AA76" s="175">
        <v>0</v>
      </c>
      <c r="AB76" s="175">
        <v>0</v>
      </c>
      <c r="AD76" s="110" t="s">
        <v>104</v>
      </c>
      <c r="AE76" s="128">
        <f t="shared" si="40"/>
        <v>42.468944099378881</v>
      </c>
      <c r="AF76" s="128">
        <f t="shared" si="41"/>
        <v>43.979933110367888</v>
      </c>
      <c r="AG76" s="128">
        <f t="shared" si="42"/>
        <v>41.159420289855071</v>
      </c>
      <c r="AH76" s="153"/>
      <c r="AI76" s="128">
        <f t="shared" si="43"/>
        <v>35.897435897435898</v>
      </c>
      <c r="AJ76" s="128">
        <f t="shared" si="44"/>
        <v>39.705882352941174</v>
      </c>
      <c r="AK76" s="128">
        <f t="shared" si="45"/>
        <v>30.612244897959183</v>
      </c>
      <c r="AM76" s="128">
        <f t="shared" si="46"/>
        <v>42.523364485981304</v>
      </c>
      <c r="AN76" s="128">
        <f t="shared" si="47"/>
        <v>51.351351351351347</v>
      </c>
      <c r="AO76" s="128">
        <f t="shared" si="48"/>
        <v>33.009708737864081</v>
      </c>
      <c r="AQ76" s="128">
        <f t="shared" si="49"/>
        <v>29.184549356223176</v>
      </c>
      <c r="AR76" s="128">
        <f t="shared" si="50"/>
        <v>28.703703703703702</v>
      </c>
      <c r="AS76" s="128">
        <f t="shared" si="51"/>
        <v>29.599999999999998</v>
      </c>
      <c r="AU76" s="128">
        <f t="shared" si="52"/>
        <v>53.735632183908045</v>
      </c>
      <c r="AV76" s="128">
        <f t="shared" si="53"/>
        <v>52.830188679245282</v>
      </c>
      <c r="AW76" s="128">
        <f t="shared" si="54"/>
        <v>54.4973544973545</v>
      </c>
      <c r="AY76" s="128">
        <f t="shared" si="55"/>
        <v>42.287234042553187</v>
      </c>
      <c r="AZ76" s="128">
        <f t="shared" si="56"/>
        <v>42.105263157894733</v>
      </c>
      <c r="BA76" s="128">
        <f t="shared" si="57"/>
        <v>42.410714285714285</v>
      </c>
      <c r="BB76" s="153"/>
      <c r="BC76" s="240">
        <v>0</v>
      </c>
      <c r="BD76" s="240">
        <v>0</v>
      </c>
      <c r="BE76" s="240">
        <v>0</v>
      </c>
      <c r="BF76" s="136"/>
      <c r="BG76" s="136"/>
      <c r="BH76" s="136"/>
      <c r="BI76" s="136"/>
    </row>
    <row r="77" spans="1:62" ht="15" customHeight="1" thickBot="1" x14ac:dyDescent="0.3">
      <c r="A77" s="110" t="s">
        <v>164</v>
      </c>
      <c r="B77" s="123">
        <v>160</v>
      </c>
      <c r="C77" s="123">
        <v>98</v>
      </c>
      <c r="D77" s="123">
        <v>62</v>
      </c>
      <c r="E77" s="123"/>
      <c r="F77" s="123">
        <v>32</v>
      </c>
      <c r="G77" s="123">
        <v>24</v>
      </c>
      <c r="H77" s="123">
        <v>8</v>
      </c>
      <c r="I77" s="123"/>
      <c r="J77" s="123">
        <v>25</v>
      </c>
      <c r="K77" s="123">
        <v>15</v>
      </c>
      <c r="L77" s="123">
        <v>10</v>
      </c>
      <c r="M77" s="123"/>
      <c r="N77" s="123">
        <v>32</v>
      </c>
      <c r="O77" s="123">
        <v>19</v>
      </c>
      <c r="P77" s="123">
        <v>13</v>
      </c>
      <c r="Q77" s="123"/>
      <c r="R77" s="123">
        <v>34</v>
      </c>
      <c r="S77" s="123">
        <v>22</v>
      </c>
      <c r="T77" s="123">
        <v>12</v>
      </c>
      <c r="U77" s="123"/>
      <c r="V77" s="123">
        <v>37</v>
      </c>
      <c r="W77" s="123">
        <v>18</v>
      </c>
      <c r="X77" s="123">
        <v>19</v>
      </c>
      <c r="Y77" s="123"/>
      <c r="Z77" s="123">
        <v>0</v>
      </c>
      <c r="AA77" s="123">
        <v>0</v>
      </c>
      <c r="AB77" s="123">
        <v>0</v>
      </c>
      <c r="AD77" s="110" t="s">
        <v>164</v>
      </c>
      <c r="AE77" s="128">
        <f t="shared" si="40"/>
        <v>87.431693989071036</v>
      </c>
      <c r="AF77" s="128">
        <f t="shared" si="41"/>
        <v>89.908256880733944</v>
      </c>
      <c r="AG77" s="128">
        <f t="shared" si="42"/>
        <v>83.78378378378379</v>
      </c>
      <c r="AH77" s="218"/>
      <c r="AI77" s="128">
        <f t="shared" si="43"/>
        <v>84.210526315789465</v>
      </c>
      <c r="AJ77" s="128">
        <f t="shared" si="44"/>
        <v>92.307692307692307</v>
      </c>
      <c r="AK77" s="128">
        <f t="shared" si="45"/>
        <v>66.666666666666657</v>
      </c>
      <c r="AL77" s="124"/>
      <c r="AM77" s="128">
        <f t="shared" si="46"/>
        <v>89.285714285714292</v>
      </c>
      <c r="AN77" s="128">
        <f t="shared" si="47"/>
        <v>88.235294117647058</v>
      </c>
      <c r="AO77" s="128">
        <f t="shared" si="48"/>
        <v>90.909090909090907</v>
      </c>
      <c r="AP77" s="124"/>
      <c r="AQ77" s="128">
        <f t="shared" si="49"/>
        <v>91.428571428571431</v>
      </c>
      <c r="AR77" s="128">
        <f t="shared" si="50"/>
        <v>95</v>
      </c>
      <c r="AS77" s="128">
        <f t="shared" si="51"/>
        <v>86.666666666666671</v>
      </c>
      <c r="AT77" s="124"/>
      <c r="AU77" s="128">
        <f t="shared" si="52"/>
        <v>97.142857142857139</v>
      </c>
      <c r="AV77" s="128">
        <f t="shared" si="53"/>
        <v>100</v>
      </c>
      <c r="AW77" s="128">
        <f t="shared" si="54"/>
        <v>92.307692307692307</v>
      </c>
      <c r="AX77" s="124"/>
      <c r="AY77" s="128">
        <f t="shared" si="55"/>
        <v>78.723404255319153</v>
      </c>
      <c r="AZ77" s="128">
        <f t="shared" si="56"/>
        <v>75</v>
      </c>
      <c r="BA77" s="128">
        <f t="shared" si="57"/>
        <v>82.608695652173907</v>
      </c>
      <c r="BB77" s="218"/>
      <c r="BC77" s="243">
        <v>0</v>
      </c>
      <c r="BD77" s="243">
        <v>0</v>
      </c>
      <c r="BE77" s="243">
        <v>0</v>
      </c>
    </row>
    <row r="78" spans="1:62" s="104" customFormat="1" ht="15" customHeight="1" x14ac:dyDescent="0.2">
      <c r="A78" s="303" t="s">
        <v>260</v>
      </c>
      <c r="B78" s="303"/>
      <c r="C78" s="303"/>
      <c r="D78" s="303"/>
      <c r="E78" s="303"/>
      <c r="F78" s="303"/>
      <c r="G78" s="303"/>
      <c r="H78" s="303"/>
      <c r="I78" s="303"/>
      <c r="J78" s="303"/>
      <c r="K78" s="303"/>
      <c r="L78" s="303"/>
      <c r="M78" s="303"/>
      <c r="N78" s="303"/>
      <c r="O78" s="303"/>
      <c r="P78" s="303"/>
      <c r="Q78" s="303"/>
      <c r="R78" s="303"/>
      <c r="S78" s="303"/>
      <c r="T78" s="303"/>
      <c r="U78" s="303"/>
      <c r="V78" s="303"/>
      <c r="W78" s="303"/>
      <c r="X78" s="303"/>
      <c r="Y78" s="303"/>
      <c r="Z78" s="303"/>
      <c r="AA78" s="303"/>
      <c r="AB78" s="303"/>
      <c r="AD78" s="303" t="s">
        <v>260</v>
      </c>
      <c r="AE78" s="303"/>
      <c r="AF78" s="303"/>
      <c r="AG78" s="303"/>
      <c r="AH78" s="303"/>
      <c r="AI78" s="303"/>
      <c r="AJ78" s="303"/>
      <c r="AK78" s="303"/>
      <c r="AL78" s="303"/>
      <c r="AM78" s="303"/>
      <c r="AN78" s="303"/>
      <c r="AO78" s="303"/>
      <c r="AP78" s="303"/>
      <c r="AQ78" s="303"/>
      <c r="AR78" s="303"/>
      <c r="AS78" s="303"/>
      <c r="AT78" s="303"/>
      <c r="AU78" s="303"/>
      <c r="AV78" s="303"/>
      <c r="AW78" s="303"/>
      <c r="AX78" s="303"/>
      <c r="AY78" s="303"/>
      <c r="AZ78" s="303"/>
      <c r="BA78" s="303"/>
      <c r="BB78" s="303"/>
      <c r="BC78" s="303"/>
      <c r="BD78" s="303"/>
      <c r="BE78" s="303"/>
      <c r="BF78" s="98"/>
      <c r="BG78" s="98"/>
      <c r="BH78" s="98"/>
      <c r="BI78" s="98"/>
      <c r="BJ78" s="98"/>
    </row>
    <row r="79" spans="1:62" s="104" customFormat="1" ht="15" customHeight="1" x14ac:dyDescent="0.2">
      <c r="A79" s="304" t="s">
        <v>243</v>
      </c>
      <c r="B79" s="304"/>
      <c r="C79" s="304"/>
      <c r="D79" s="304"/>
      <c r="E79" s="304"/>
      <c r="F79" s="304"/>
      <c r="G79" s="304"/>
      <c r="H79" s="304"/>
      <c r="I79" s="304"/>
      <c r="J79" s="304"/>
      <c r="K79" s="304"/>
      <c r="L79" s="304"/>
      <c r="M79" s="304"/>
      <c r="N79" s="304"/>
      <c r="O79" s="304"/>
      <c r="P79" s="304"/>
      <c r="Q79" s="304"/>
      <c r="R79" s="304"/>
      <c r="S79" s="304"/>
      <c r="T79" s="304"/>
      <c r="U79" s="304"/>
      <c r="V79" s="304"/>
      <c r="W79" s="304"/>
      <c r="X79" s="304"/>
      <c r="Y79" s="304"/>
      <c r="Z79" s="304"/>
      <c r="AA79" s="304"/>
      <c r="AB79" s="304"/>
      <c r="AD79" s="304" t="s">
        <v>243</v>
      </c>
      <c r="AE79" s="304"/>
      <c r="AF79" s="304"/>
      <c r="AG79" s="304"/>
      <c r="AH79" s="304"/>
      <c r="AI79" s="304"/>
      <c r="AJ79" s="304"/>
      <c r="AK79" s="304"/>
      <c r="AL79" s="304"/>
      <c r="AM79" s="304"/>
      <c r="AN79" s="304"/>
      <c r="AO79" s="304"/>
      <c r="AP79" s="304"/>
      <c r="AQ79" s="304"/>
      <c r="AR79" s="304"/>
      <c r="AS79" s="304"/>
      <c r="AT79" s="304"/>
      <c r="AU79" s="304"/>
      <c r="AV79" s="304"/>
      <c r="AW79" s="304"/>
      <c r="AX79" s="304"/>
      <c r="AY79" s="304"/>
      <c r="AZ79" s="304"/>
      <c r="BA79" s="304"/>
      <c r="BB79" s="304"/>
      <c r="BC79" s="304"/>
      <c r="BD79" s="304"/>
      <c r="BE79" s="304"/>
      <c r="BF79" s="98"/>
      <c r="BG79" s="98"/>
      <c r="BH79" s="98"/>
      <c r="BI79" s="98"/>
      <c r="BJ79" s="98"/>
    </row>
  </sheetData>
  <mergeCells count="65">
    <mergeCell ref="A47:AB47"/>
    <mergeCell ref="AD47:BE47"/>
    <mergeCell ref="A48:AB48"/>
    <mergeCell ref="AD48:BE48"/>
    <mergeCell ref="A49:AB49"/>
    <mergeCell ref="AD49:BE49"/>
    <mergeCell ref="A44:AB44"/>
    <mergeCell ref="AD44:BE44"/>
    <mergeCell ref="A45:AB45"/>
    <mergeCell ref="AD45:BE45"/>
    <mergeCell ref="A46:AB46"/>
    <mergeCell ref="AD46:BE46"/>
    <mergeCell ref="A6:AB6"/>
    <mergeCell ref="AD6:BE6"/>
    <mergeCell ref="A7:AB7"/>
    <mergeCell ref="AD7:BE7"/>
    <mergeCell ref="A8:AB8"/>
    <mergeCell ref="AD8:BE8"/>
    <mergeCell ref="A3:AB3"/>
    <mergeCell ref="AD3:BE3"/>
    <mergeCell ref="A4:AB4"/>
    <mergeCell ref="AD4:BE4"/>
    <mergeCell ref="A5:AB5"/>
    <mergeCell ref="AD5:BE5"/>
    <mergeCell ref="AM51:AO51"/>
    <mergeCell ref="AQ51:AS51"/>
    <mergeCell ref="AU51:AW51"/>
    <mergeCell ref="AY51:BA51"/>
    <mergeCell ref="AI10:AK10"/>
    <mergeCell ref="AM10:AO10"/>
    <mergeCell ref="AQ10:AS10"/>
    <mergeCell ref="AU10:AW10"/>
    <mergeCell ref="AY10:BA10"/>
    <mergeCell ref="A78:AB78"/>
    <mergeCell ref="AD78:BE78"/>
    <mergeCell ref="A79:AB79"/>
    <mergeCell ref="AD79:BE79"/>
    <mergeCell ref="BC51:BE51"/>
    <mergeCell ref="A51:A52"/>
    <mergeCell ref="B51:D51"/>
    <mergeCell ref="F51:H51"/>
    <mergeCell ref="J51:L51"/>
    <mergeCell ref="N51:P51"/>
    <mergeCell ref="R51:T51"/>
    <mergeCell ref="V51:X51"/>
    <mergeCell ref="Z51:AB51"/>
    <mergeCell ref="AD51:AD52"/>
    <mergeCell ref="AE51:AG51"/>
    <mergeCell ref="AI51:AK51"/>
    <mergeCell ref="AD1:AE2"/>
    <mergeCell ref="A37:AB37"/>
    <mergeCell ref="AD37:BE37"/>
    <mergeCell ref="A38:AB38"/>
    <mergeCell ref="AD38:BE38"/>
    <mergeCell ref="BC10:BE10"/>
    <mergeCell ref="R10:T10"/>
    <mergeCell ref="V10:X10"/>
    <mergeCell ref="Z10:AB10"/>
    <mergeCell ref="AD10:AD11"/>
    <mergeCell ref="AE10:AG10"/>
    <mergeCell ref="A10:A11"/>
    <mergeCell ref="B10:D10"/>
    <mergeCell ref="F10:H10"/>
    <mergeCell ref="J10:L10"/>
    <mergeCell ref="N10:P10"/>
  </mergeCells>
  <hyperlinks>
    <hyperlink ref="AD1" r:id="rId1" location="INDICE!A1"/>
  </hyperlinks>
  <printOptions horizontalCentered="1"/>
  <pageMargins left="0.59055118110236227" right="0.59055118110236227" top="0.59055118110236227" bottom="0.98425196850393704" header="0" footer="0"/>
  <pageSetup scale="80" orientation="landscape" r:id="rId2"/>
  <headerFooter alignWithMargins="0"/>
  <rowBreaks count="1" manualBreakCount="1">
    <brk id="43" max="16383" man="1"/>
  </rowBreak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G27"/>
  <sheetViews>
    <sheetView topLeftCell="A4" zoomScaleNormal="100" zoomScaleSheetLayoutView="50" workbookViewId="0">
      <selection activeCell="P136" sqref="P136"/>
    </sheetView>
  </sheetViews>
  <sheetFormatPr baseColWidth="10" defaultRowHeight="15" customHeight="1" x14ac:dyDescent="0.2"/>
  <cols>
    <col min="1" max="1" width="16.28515625" style="110" customWidth="1"/>
    <col min="2" max="4" width="7.5703125" style="110" customWidth="1"/>
    <col min="5" max="5" width="1.7109375" style="110" customWidth="1"/>
    <col min="6" max="8" width="7.140625" style="110" customWidth="1"/>
    <col min="9" max="9" width="1.7109375" style="110" customWidth="1"/>
    <col min="10" max="12" width="7.140625" style="110" customWidth="1"/>
    <col min="13" max="13" width="1.7109375" style="110" customWidth="1"/>
    <col min="14" max="16" width="7.140625" style="110" customWidth="1"/>
    <col min="17" max="17" width="1.7109375" style="110" customWidth="1"/>
    <col min="18" max="20" width="6.42578125" style="110" customWidth="1"/>
    <col min="21" max="21" width="1.7109375" style="110" customWidth="1"/>
    <col min="22" max="24" width="7" style="110" customWidth="1"/>
    <col min="25" max="25" width="1.7109375" style="110" customWidth="1"/>
    <col min="26" max="28" width="7.28515625" style="110" customWidth="1"/>
    <col min="29" max="33" width="8.7109375" style="174" customWidth="1"/>
    <col min="34" max="256" width="11.42578125" style="174"/>
    <col min="257" max="257" width="21.42578125" style="174" customWidth="1"/>
    <col min="258" max="258" width="8.42578125" style="174" customWidth="1"/>
    <col min="259" max="259" width="8.140625" style="174" customWidth="1"/>
    <col min="260" max="260" width="7.5703125" style="174" customWidth="1"/>
    <col min="261" max="261" width="1.7109375" style="174" customWidth="1"/>
    <col min="262" max="264" width="6.7109375" style="174" customWidth="1"/>
    <col min="265" max="265" width="1.7109375" style="174" customWidth="1"/>
    <col min="266" max="268" width="6.7109375" style="174" customWidth="1"/>
    <col min="269" max="269" width="1.7109375" style="174" customWidth="1"/>
    <col min="270" max="272" width="6.7109375" style="174" customWidth="1"/>
    <col min="273" max="273" width="1.7109375" style="174" customWidth="1"/>
    <col min="274" max="276" width="6.7109375" style="174" customWidth="1"/>
    <col min="277" max="277" width="1.7109375" style="174" customWidth="1"/>
    <col min="278" max="280" width="6.7109375" style="174" customWidth="1"/>
    <col min="281" max="281" width="1.7109375" style="174" customWidth="1"/>
    <col min="282" max="284" width="6.7109375" style="174" customWidth="1"/>
    <col min="285" max="512" width="11.42578125" style="174"/>
    <col min="513" max="513" width="21.42578125" style="174" customWidth="1"/>
    <col min="514" max="514" width="8.42578125" style="174" customWidth="1"/>
    <col min="515" max="515" width="8.140625" style="174" customWidth="1"/>
    <col min="516" max="516" width="7.5703125" style="174" customWidth="1"/>
    <col min="517" max="517" width="1.7109375" style="174" customWidth="1"/>
    <col min="518" max="520" width="6.7109375" style="174" customWidth="1"/>
    <col min="521" max="521" width="1.7109375" style="174" customWidth="1"/>
    <col min="522" max="524" width="6.7109375" style="174" customWidth="1"/>
    <col min="525" max="525" width="1.7109375" style="174" customWidth="1"/>
    <col min="526" max="528" width="6.7109375" style="174" customWidth="1"/>
    <col min="529" max="529" width="1.7109375" style="174" customWidth="1"/>
    <col min="530" max="532" width="6.7109375" style="174" customWidth="1"/>
    <col min="533" max="533" width="1.7109375" style="174" customWidth="1"/>
    <col min="534" max="536" width="6.7109375" style="174" customWidth="1"/>
    <col min="537" max="537" width="1.7109375" style="174" customWidth="1"/>
    <col min="538" max="540" width="6.7109375" style="174" customWidth="1"/>
    <col min="541" max="768" width="11.42578125" style="174"/>
    <col min="769" max="769" width="21.42578125" style="174" customWidth="1"/>
    <col min="770" max="770" width="8.42578125" style="174" customWidth="1"/>
    <col min="771" max="771" width="8.140625" style="174" customWidth="1"/>
    <col min="772" max="772" width="7.5703125" style="174" customWidth="1"/>
    <col min="773" max="773" width="1.7109375" style="174" customWidth="1"/>
    <col min="774" max="776" width="6.7109375" style="174" customWidth="1"/>
    <col min="777" max="777" width="1.7109375" style="174" customWidth="1"/>
    <col min="778" max="780" width="6.7109375" style="174" customWidth="1"/>
    <col min="781" max="781" width="1.7109375" style="174" customWidth="1"/>
    <col min="782" max="784" width="6.7109375" style="174" customWidth="1"/>
    <col min="785" max="785" width="1.7109375" style="174" customWidth="1"/>
    <col min="786" max="788" width="6.7109375" style="174" customWidth="1"/>
    <col min="789" max="789" width="1.7109375" style="174" customWidth="1"/>
    <col min="790" max="792" width="6.7109375" style="174" customWidth="1"/>
    <col min="793" max="793" width="1.7109375" style="174" customWidth="1"/>
    <col min="794" max="796" width="6.7109375" style="174" customWidth="1"/>
    <col min="797" max="1024" width="11.42578125" style="174"/>
    <col min="1025" max="1025" width="21.42578125" style="174" customWidth="1"/>
    <col min="1026" max="1026" width="8.42578125" style="174" customWidth="1"/>
    <col min="1027" max="1027" width="8.140625" style="174" customWidth="1"/>
    <col min="1028" max="1028" width="7.5703125" style="174" customWidth="1"/>
    <col min="1029" max="1029" width="1.7109375" style="174" customWidth="1"/>
    <col min="1030" max="1032" width="6.7109375" style="174" customWidth="1"/>
    <col min="1033" max="1033" width="1.7109375" style="174" customWidth="1"/>
    <col min="1034" max="1036" width="6.7109375" style="174" customWidth="1"/>
    <col min="1037" max="1037" width="1.7109375" style="174" customWidth="1"/>
    <col min="1038" max="1040" width="6.7109375" style="174" customWidth="1"/>
    <col min="1041" max="1041" width="1.7109375" style="174" customWidth="1"/>
    <col min="1042" max="1044" width="6.7109375" style="174" customWidth="1"/>
    <col min="1045" max="1045" width="1.7109375" style="174" customWidth="1"/>
    <col min="1046" max="1048" width="6.7109375" style="174" customWidth="1"/>
    <col min="1049" max="1049" width="1.7109375" style="174" customWidth="1"/>
    <col min="1050" max="1052" width="6.7109375" style="174" customWidth="1"/>
    <col min="1053" max="1280" width="11.42578125" style="174"/>
    <col min="1281" max="1281" width="21.42578125" style="174" customWidth="1"/>
    <col min="1282" max="1282" width="8.42578125" style="174" customWidth="1"/>
    <col min="1283" max="1283" width="8.140625" style="174" customWidth="1"/>
    <col min="1284" max="1284" width="7.5703125" style="174" customWidth="1"/>
    <col min="1285" max="1285" width="1.7109375" style="174" customWidth="1"/>
    <col min="1286" max="1288" width="6.7109375" style="174" customWidth="1"/>
    <col min="1289" max="1289" width="1.7109375" style="174" customWidth="1"/>
    <col min="1290" max="1292" width="6.7109375" style="174" customWidth="1"/>
    <col min="1293" max="1293" width="1.7109375" style="174" customWidth="1"/>
    <col min="1294" max="1296" width="6.7109375" style="174" customWidth="1"/>
    <col min="1297" max="1297" width="1.7109375" style="174" customWidth="1"/>
    <col min="1298" max="1300" width="6.7109375" style="174" customWidth="1"/>
    <col min="1301" max="1301" width="1.7109375" style="174" customWidth="1"/>
    <col min="1302" max="1304" width="6.7109375" style="174" customWidth="1"/>
    <col min="1305" max="1305" width="1.7109375" style="174" customWidth="1"/>
    <col min="1306" max="1308" width="6.7109375" style="174" customWidth="1"/>
    <col min="1309" max="1536" width="11.42578125" style="174"/>
    <col min="1537" max="1537" width="21.42578125" style="174" customWidth="1"/>
    <col min="1538" max="1538" width="8.42578125" style="174" customWidth="1"/>
    <col min="1539" max="1539" width="8.140625" style="174" customWidth="1"/>
    <col min="1540" max="1540" width="7.5703125" style="174" customWidth="1"/>
    <col min="1541" max="1541" width="1.7109375" style="174" customWidth="1"/>
    <col min="1542" max="1544" width="6.7109375" style="174" customWidth="1"/>
    <col min="1545" max="1545" width="1.7109375" style="174" customWidth="1"/>
    <col min="1546" max="1548" width="6.7109375" style="174" customWidth="1"/>
    <col min="1549" max="1549" width="1.7109375" style="174" customWidth="1"/>
    <col min="1550" max="1552" width="6.7109375" style="174" customWidth="1"/>
    <col min="1553" max="1553" width="1.7109375" style="174" customWidth="1"/>
    <col min="1554" max="1556" width="6.7109375" style="174" customWidth="1"/>
    <col min="1557" max="1557" width="1.7109375" style="174" customWidth="1"/>
    <col min="1558" max="1560" width="6.7109375" style="174" customWidth="1"/>
    <col min="1561" max="1561" width="1.7109375" style="174" customWidth="1"/>
    <col min="1562" max="1564" width="6.7109375" style="174" customWidth="1"/>
    <col min="1565" max="1792" width="11.42578125" style="174"/>
    <col min="1793" max="1793" width="21.42578125" style="174" customWidth="1"/>
    <col min="1794" max="1794" width="8.42578125" style="174" customWidth="1"/>
    <col min="1795" max="1795" width="8.140625" style="174" customWidth="1"/>
    <col min="1796" max="1796" width="7.5703125" style="174" customWidth="1"/>
    <col min="1797" max="1797" width="1.7109375" style="174" customWidth="1"/>
    <col min="1798" max="1800" width="6.7109375" style="174" customWidth="1"/>
    <col min="1801" max="1801" width="1.7109375" style="174" customWidth="1"/>
    <col min="1802" max="1804" width="6.7109375" style="174" customWidth="1"/>
    <col min="1805" max="1805" width="1.7109375" style="174" customWidth="1"/>
    <col min="1806" max="1808" width="6.7109375" style="174" customWidth="1"/>
    <col min="1809" max="1809" width="1.7109375" style="174" customWidth="1"/>
    <col min="1810" max="1812" width="6.7109375" style="174" customWidth="1"/>
    <col min="1813" max="1813" width="1.7109375" style="174" customWidth="1"/>
    <col min="1814" max="1816" width="6.7109375" style="174" customWidth="1"/>
    <col min="1817" max="1817" width="1.7109375" style="174" customWidth="1"/>
    <col min="1818" max="1820" width="6.7109375" style="174" customWidth="1"/>
    <col min="1821" max="2048" width="11.42578125" style="174"/>
    <col min="2049" max="2049" width="21.42578125" style="174" customWidth="1"/>
    <col min="2050" max="2050" width="8.42578125" style="174" customWidth="1"/>
    <col min="2051" max="2051" width="8.140625" style="174" customWidth="1"/>
    <col min="2052" max="2052" width="7.5703125" style="174" customWidth="1"/>
    <col min="2053" max="2053" width="1.7109375" style="174" customWidth="1"/>
    <col min="2054" max="2056" width="6.7109375" style="174" customWidth="1"/>
    <col min="2057" max="2057" width="1.7109375" style="174" customWidth="1"/>
    <col min="2058" max="2060" width="6.7109375" style="174" customWidth="1"/>
    <col min="2061" max="2061" width="1.7109375" style="174" customWidth="1"/>
    <col min="2062" max="2064" width="6.7109375" style="174" customWidth="1"/>
    <col min="2065" max="2065" width="1.7109375" style="174" customWidth="1"/>
    <col min="2066" max="2068" width="6.7109375" style="174" customWidth="1"/>
    <col min="2069" max="2069" width="1.7109375" style="174" customWidth="1"/>
    <col min="2070" max="2072" width="6.7109375" style="174" customWidth="1"/>
    <col min="2073" max="2073" width="1.7109375" style="174" customWidth="1"/>
    <col min="2074" max="2076" width="6.7109375" style="174" customWidth="1"/>
    <col min="2077" max="2304" width="11.42578125" style="174"/>
    <col min="2305" max="2305" width="21.42578125" style="174" customWidth="1"/>
    <col min="2306" max="2306" width="8.42578125" style="174" customWidth="1"/>
    <col min="2307" max="2307" width="8.140625" style="174" customWidth="1"/>
    <col min="2308" max="2308" width="7.5703125" style="174" customWidth="1"/>
    <col min="2309" max="2309" width="1.7109375" style="174" customWidth="1"/>
    <col min="2310" max="2312" width="6.7109375" style="174" customWidth="1"/>
    <col min="2313" max="2313" width="1.7109375" style="174" customWidth="1"/>
    <col min="2314" max="2316" width="6.7109375" style="174" customWidth="1"/>
    <col min="2317" max="2317" width="1.7109375" style="174" customWidth="1"/>
    <col min="2318" max="2320" width="6.7109375" style="174" customWidth="1"/>
    <col min="2321" max="2321" width="1.7109375" style="174" customWidth="1"/>
    <col min="2322" max="2324" width="6.7109375" style="174" customWidth="1"/>
    <col min="2325" max="2325" width="1.7109375" style="174" customWidth="1"/>
    <col min="2326" max="2328" width="6.7109375" style="174" customWidth="1"/>
    <col min="2329" max="2329" width="1.7109375" style="174" customWidth="1"/>
    <col min="2330" max="2332" width="6.7109375" style="174" customWidth="1"/>
    <col min="2333" max="2560" width="11.42578125" style="174"/>
    <col min="2561" max="2561" width="21.42578125" style="174" customWidth="1"/>
    <col min="2562" max="2562" width="8.42578125" style="174" customWidth="1"/>
    <col min="2563" max="2563" width="8.140625" style="174" customWidth="1"/>
    <col min="2564" max="2564" width="7.5703125" style="174" customWidth="1"/>
    <col min="2565" max="2565" width="1.7109375" style="174" customWidth="1"/>
    <col min="2566" max="2568" width="6.7109375" style="174" customWidth="1"/>
    <col min="2569" max="2569" width="1.7109375" style="174" customWidth="1"/>
    <col min="2570" max="2572" width="6.7109375" style="174" customWidth="1"/>
    <col min="2573" max="2573" width="1.7109375" style="174" customWidth="1"/>
    <col min="2574" max="2576" width="6.7109375" style="174" customWidth="1"/>
    <col min="2577" max="2577" width="1.7109375" style="174" customWidth="1"/>
    <col min="2578" max="2580" width="6.7109375" style="174" customWidth="1"/>
    <col min="2581" max="2581" width="1.7109375" style="174" customWidth="1"/>
    <col min="2582" max="2584" width="6.7109375" style="174" customWidth="1"/>
    <col min="2585" max="2585" width="1.7109375" style="174" customWidth="1"/>
    <col min="2586" max="2588" width="6.7109375" style="174" customWidth="1"/>
    <col min="2589" max="2816" width="11.42578125" style="174"/>
    <col min="2817" max="2817" width="21.42578125" style="174" customWidth="1"/>
    <col min="2818" max="2818" width="8.42578125" style="174" customWidth="1"/>
    <col min="2819" max="2819" width="8.140625" style="174" customWidth="1"/>
    <col min="2820" max="2820" width="7.5703125" style="174" customWidth="1"/>
    <col min="2821" max="2821" width="1.7109375" style="174" customWidth="1"/>
    <col min="2822" max="2824" width="6.7109375" style="174" customWidth="1"/>
    <col min="2825" max="2825" width="1.7109375" style="174" customWidth="1"/>
    <col min="2826" max="2828" width="6.7109375" style="174" customWidth="1"/>
    <col min="2829" max="2829" width="1.7109375" style="174" customWidth="1"/>
    <col min="2830" max="2832" width="6.7109375" style="174" customWidth="1"/>
    <col min="2833" max="2833" width="1.7109375" style="174" customWidth="1"/>
    <col min="2834" max="2836" width="6.7109375" style="174" customWidth="1"/>
    <col min="2837" max="2837" width="1.7109375" style="174" customWidth="1"/>
    <col min="2838" max="2840" width="6.7109375" style="174" customWidth="1"/>
    <col min="2841" max="2841" width="1.7109375" style="174" customWidth="1"/>
    <col min="2842" max="2844" width="6.7109375" style="174" customWidth="1"/>
    <col min="2845" max="3072" width="11.42578125" style="174"/>
    <col min="3073" max="3073" width="21.42578125" style="174" customWidth="1"/>
    <col min="3074" max="3074" width="8.42578125" style="174" customWidth="1"/>
    <col min="3075" max="3075" width="8.140625" style="174" customWidth="1"/>
    <col min="3076" max="3076" width="7.5703125" style="174" customWidth="1"/>
    <col min="3077" max="3077" width="1.7109375" style="174" customWidth="1"/>
    <col min="3078" max="3080" width="6.7109375" style="174" customWidth="1"/>
    <col min="3081" max="3081" width="1.7109375" style="174" customWidth="1"/>
    <col min="3082" max="3084" width="6.7109375" style="174" customWidth="1"/>
    <col min="3085" max="3085" width="1.7109375" style="174" customWidth="1"/>
    <col min="3086" max="3088" width="6.7109375" style="174" customWidth="1"/>
    <col min="3089" max="3089" width="1.7109375" style="174" customWidth="1"/>
    <col min="3090" max="3092" width="6.7109375" style="174" customWidth="1"/>
    <col min="3093" max="3093" width="1.7109375" style="174" customWidth="1"/>
    <col min="3094" max="3096" width="6.7109375" style="174" customWidth="1"/>
    <col min="3097" max="3097" width="1.7109375" style="174" customWidth="1"/>
    <col min="3098" max="3100" width="6.7109375" style="174" customWidth="1"/>
    <col min="3101" max="3328" width="11.42578125" style="174"/>
    <col min="3329" max="3329" width="21.42578125" style="174" customWidth="1"/>
    <col min="3330" max="3330" width="8.42578125" style="174" customWidth="1"/>
    <col min="3331" max="3331" width="8.140625" style="174" customWidth="1"/>
    <col min="3332" max="3332" width="7.5703125" style="174" customWidth="1"/>
    <col min="3333" max="3333" width="1.7109375" style="174" customWidth="1"/>
    <col min="3334" max="3336" width="6.7109375" style="174" customWidth="1"/>
    <col min="3337" max="3337" width="1.7109375" style="174" customWidth="1"/>
    <col min="3338" max="3340" width="6.7109375" style="174" customWidth="1"/>
    <col min="3341" max="3341" width="1.7109375" style="174" customWidth="1"/>
    <col min="3342" max="3344" width="6.7109375" style="174" customWidth="1"/>
    <col min="3345" max="3345" width="1.7109375" style="174" customWidth="1"/>
    <col min="3346" max="3348" width="6.7109375" style="174" customWidth="1"/>
    <col min="3349" max="3349" width="1.7109375" style="174" customWidth="1"/>
    <col min="3350" max="3352" width="6.7109375" style="174" customWidth="1"/>
    <col min="3353" max="3353" width="1.7109375" style="174" customWidth="1"/>
    <col min="3354" max="3356" width="6.7109375" style="174" customWidth="1"/>
    <col min="3357" max="3584" width="11.42578125" style="174"/>
    <col min="3585" max="3585" width="21.42578125" style="174" customWidth="1"/>
    <col min="3586" max="3586" width="8.42578125" style="174" customWidth="1"/>
    <col min="3587" max="3587" width="8.140625" style="174" customWidth="1"/>
    <col min="3588" max="3588" width="7.5703125" style="174" customWidth="1"/>
    <col min="3589" max="3589" width="1.7109375" style="174" customWidth="1"/>
    <col min="3590" max="3592" width="6.7109375" style="174" customWidth="1"/>
    <col min="3593" max="3593" width="1.7109375" style="174" customWidth="1"/>
    <col min="3594" max="3596" width="6.7109375" style="174" customWidth="1"/>
    <col min="3597" max="3597" width="1.7109375" style="174" customWidth="1"/>
    <col min="3598" max="3600" width="6.7109375" style="174" customWidth="1"/>
    <col min="3601" max="3601" width="1.7109375" style="174" customWidth="1"/>
    <col min="3602" max="3604" width="6.7109375" style="174" customWidth="1"/>
    <col min="3605" max="3605" width="1.7109375" style="174" customWidth="1"/>
    <col min="3606" max="3608" width="6.7109375" style="174" customWidth="1"/>
    <col min="3609" max="3609" width="1.7109375" style="174" customWidth="1"/>
    <col min="3610" max="3612" width="6.7109375" style="174" customWidth="1"/>
    <col min="3613" max="3840" width="11.42578125" style="174"/>
    <col min="3841" max="3841" width="21.42578125" style="174" customWidth="1"/>
    <col min="3842" max="3842" width="8.42578125" style="174" customWidth="1"/>
    <col min="3843" max="3843" width="8.140625" style="174" customWidth="1"/>
    <col min="3844" max="3844" width="7.5703125" style="174" customWidth="1"/>
    <col min="3845" max="3845" width="1.7109375" style="174" customWidth="1"/>
    <col min="3846" max="3848" width="6.7109375" style="174" customWidth="1"/>
    <col min="3849" max="3849" width="1.7109375" style="174" customWidth="1"/>
    <col min="3850" max="3852" width="6.7109375" style="174" customWidth="1"/>
    <col min="3853" max="3853" width="1.7109375" style="174" customWidth="1"/>
    <col min="3854" max="3856" width="6.7109375" style="174" customWidth="1"/>
    <col min="3857" max="3857" width="1.7109375" style="174" customWidth="1"/>
    <col min="3858" max="3860" width="6.7109375" style="174" customWidth="1"/>
    <col min="3861" max="3861" width="1.7109375" style="174" customWidth="1"/>
    <col min="3862" max="3864" width="6.7109375" style="174" customWidth="1"/>
    <col min="3865" max="3865" width="1.7109375" style="174" customWidth="1"/>
    <col min="3866" max="3868" width="6.7109375" style="174" customWidth="1"/>
    <col min="3869" max="4096" width="11.42578125" style="174"/>
    <col min="4097" max="4097" width="21.42578125" style="174" customWidth="1"/>
    <col min="4098" max="4098" width="8.42578125" style="174" customWidth="1"/>
    <col min="4099" max="4099" width="8.140625" style="174" customWidth="1"/>
    <col min="4100" max="4100" width="7.5703125" style="174" customWidth="1"/>
    <col min="4101" max="4101" width="1.7109375" style="174" customWidth="1"/>
    <col min="4102" max="4104" width="6.7109375" style="174" customWidth="1"/>
    <col min="4105" max="4105" width="1.7109375" style="174" customWidth="1"/>
    <col min="4106" max="4108" width="6.7109375" style="174" customWidth="1"/>
    <col min="4109" max="4109" width="1.7109375" style="174" customWidth="1"/>
    <col min="4110" max="4112" width="6.7109375" style="174" customWidth="1"/>
    <col min="4113" max="4113" width="1.7109375" style="174" customWidth="1"/>
    <col min="4114" max="4116" width="6.7109375" style="174" customWidth="1"/>
    <col min="4117" max="4117" width="1.7109375" style="174" customWidth="1"/>
    <col min="4118" max="4120" width="6.7109375" style="174" customWidth="1"/>
    <col min="4121" max="4121" width="1.7109375" style="174" customWidth="1"/>
    <col min="4122" max="4124" width="6.7109375" style="174" customWidth="1"/>
    <col min="4125" max="4352" width="11.42578125" style="174"/>
    <col min="4353" max="4353" width="21.42578125" style="174" customWidth="1"/>
    <col min="4354" max="4354" width="8.42578125" style="174" customWidth="1"/>
    <col min="4355" max="4355" width="8.140625" style="174" customWidth="1"/>
    <col min="4356" max="4356" width="7.5703125" style="174" customWidth="1"/>
    <col min="4357" max="4357" width="1.7109375" style="174" customWidth="1"/>
    <col min="4358" max="4360" width="6.7109375" style="174" customWidth="1"/>
    <col min="4361" max="4361" width="1.7109375" style="174" customWidth="1"/>
    <col min="4362" max="4364" width="6.7109375" style="174" customWidth="1"/>
    <col min="4365" max="4365" width="1.7109375" style="174" customWidth="1"/>
    <col min="4366" max="4368" width="6.7109375" style="174" customWidth="1"/>
    <col min="4369" max="4369" width="1.7109375" style="174" customWidth="1"/>
    <col min="4370" max="4372" width="6.7109375" style="174" customWidth="1"/>
    <col min="4373" max="4373" width="1.7109375" style="174" customWidth="1"/>
    <col min="4374" max="4376" width="6.7109375" style="174" customWidth="1"/>
    <col min="4377" max="4377" width="1.7109375" style="174" customWidth="1"/>
    <col min="4378" max="4380" width="6.7109375" style="174" customWidth="1"/>
    <col min="4381" max="4608" width="11.42578125" style="174"/>
    <col min="4609" max="4609" width="21.42578125" style="174" customWidth="1"/>
    <col min="4610" max="4610" width="8.42578125" style="174" customWidth="1"/>
    <col min="4611" max="4611" width="8.140625" style="174" customWidth="1"/>
    <col min="4612" max="4612" width="7.5703125" style="174" customWidth="1"/>
    <col min="4613" max="4613" width="1.7109375" style="174" customWidth="1"/>
    <col min="4614" max="4616" width="6.7109375" style="174" customWidth="1"/>
    <col min="4617" max="4617" width="1.7109375" style="174" customWidth="1"/>
    <col min="4618" max="4620" width="6.7109375" style="174" customWidth="1"/>
    <col min="4621" max="4621" width="1.7109375" style="174" customWidth="1"/>
    <col min="4622" max="4624" width="6.7109375" style="174" customWidth="1"/>
    <col min="4625" max="4625" width="1.7109375" style="174" customWidth="1"/>
    <col min="4626" max="4628" width="6.7109375" style="174" customWidth="1"/>
    <col min="4629" max="4629" width="1.7109375" style="174" customWidth="1"/>
    <col min="4630" max="4632" width="6.7109375" style="174" customWidth="1"/>
    <col min="4633" max="4633" width="1.7109375" style="174" customWidth="1"/>
    <col min="4634" max="4636" width="6.7109375" style="174" customWidth="1"/>
    <col min="4637" max="4864" width="11.42578125" style="174"/>
    <col min="4865" max="4865" width="21.42578125" style="174" customWidth="1"/>
    <col min="4866" max="4866" width="8.42578125" style="174" customWidth="1"/>
    <col min="4867" max="4867" width="8.140625" style="174" customWidth="1"/>
    <col min="4868" max="4868" width="7.5703125" style="174" customWidth="1"/>
    <col min="4869" max="4869" width="1.7109375" style="174" customWidth="1"/>
    <col min="4870" max="4872" width="6.7109375" style="174" customWidth="1"/>
    <col min="4873" max="4873" width="1.7109375" style="174" customWidth="1"/>
    <col min="4874" max="4876" width="6.7109375" style="174" customWidth="1"/>
    <col min="4877" max="4877" width="1.7109375" style="174" customWidth="1"/>
    <col min="4878" max="4880" width="6.7109375" style="174" customWidth="1"/>
    <col min="4881" max="4881" width="1.7109375" style="174" customWidth="1"/>
    <col min="4882" max="4884" width="6.7109375" style="174" customWidth="1"/>
    <col min="4885" max="4885" width="1.7109375" style="174" customWidth="1"/>
    <col min="4886" max="4888" width="6.7109375" style="174" customWidth="1"/>
    <col min="4889" max="4889" width="1.7109375" style="174" customWidth="1"/>
    <col min="4890" max="4892" width="6.7109375" style="174" customWidth="1"/>
    <col min="4893" max="5120" width="11.42578125" style="174"/>
    <col min="5121" max="5121" width="21.42578125" style="174" customWidth="1"/>
    <col min="5122" max="5122" width="8.42578125" style="174" customWidth="1"/>
    <col min="5123" max="5123" width="8.140625" style="174" customWidth="1"/>
    <col min="5124" max="5124" width="7.5703125" style="174" customWidth="1"/>
    <col min="5125" max="5125" width="1.7109375" style="174" customWidth="1"/>
    <col min="5126" max="5128" width="6.7109375" style="174" customWidth="1"/>
    <col min="5129" max="5129" width="1.7109375" style="174" customWidth="1"/>
    <col min="5130" max="5132" width="6.7109375" style="174" customWidth="1"/>
    <col min="5133" max="5133" width="1.7109375" style="174" customWidth="1"/>
    <col min="5134" max="5136" width="6.7109375" style="174" customWidth="1"/>
    <col min="5137" max="5137" width="1.7109375" style="174" customWidth="1"/>
    <col min="5138" max="5140" width="6.7109375" style="174" customWidth="1"/>
    <col min="5141" max="5141" width="1.7109375" style="174" customWidth="1"/>
    <col min="5142" max="5144" width="6.7109375" style="174" customWidth="1"/>
    <col min="5145" max="5145" width="1.7109375" style="174" customWidth="1"/>
    <col min="5146" max="5148" width="6.7109375" style="174" customWidth="1"/>
    <col min="5149" max="5376" width="11.42578125" style="174"/>
    <col min="5377" max="5377" width="21.42578125" style="174" customWidth="1"/>
    <col min="5378" max="5378" width="8.42578125" style="174" customWidth="1"/>
    <col min="5379" max="5379" width="8.140625" style="174" customWidth="1"/>
    <col min="5380" max="5380" width="7.5703125" style="174" customWidth="1"/>
    <col min="5381" max="5381" width="1.7109375" style="174" customWidth="1"/>
    <col min="5382" max="5384" width="6.7109375" style="174" customWidth="1"/>
    <col min="5385" max="5385" width="1.7109375" style="174" customWidth="1"/>
    <col min="5386" max="5388" width="6.7109375" style="174" customWidth="1"/>
    <col min="5389" max="5389" width="1.7109375" style="174" customWidth="1"/>
    <col min="5390" max="5392" width="6.7109375" style="174" customWidth="1"/>
    <col min="5393" max="5393" width="1.7109375" style="174" customWidth="1"/>
    <col min="5394" max="5396" width="6.7109375" style="174" customWidth="1"/>
    <col min="5397" max="5397" width="1.7109375" style="174" customWidth="1"/>
    <col min="5398" max="5400" width="6.7109375" style="174" customWidth="1"/>
    <col min="5401" max="5401" width="1.7109375" style="174" customWidth="1"/>
    <col min="5402" max="5404" width="6.7109375" style="174" customWidth="1"/>
    <col min="5405" max="5632" width="11.42578125" style="174"/>
    <col min="5633" max="5633" width="21.42578125" style="174" customWidth="1"/>
    <col min="5634" max="5634" width="8.42578125" style="174" customWidth="1"/>
    <col min="5635" max="5635" width="8.140625" style="174" customWidth="1"/>
    <col min="5636" max="5636" width="7.5703125" style="174" customWidth="1"/>
    <col min="5637" max="5637" width="1.7109375" style="174" customWidth="1"/>
    <col min="5638" max="5640" width="6.7109375" style="174" customWidth="1"/>
    <col min="5641" max="5641" width="1.7109375" style="174" customWidth="1"/>
    <col min="5642" max="5644" width="6.7109375" style="174" customWidth="1"/>
    <col min="5645" max="5645" width="1.7109375" style="174" customWidth="1"/>
    <col min="5646" max="5648" width="6.7109375" style="174" customWidth="1"/>
    <col min="5649" max="5649" width="1.7109375" style="174" customWidth="1"/>
    <col min="5650" max="5652" width="6.7109375" style="174" customWidth="1"/>
    <col min="5653" max="5653" width="1.7109375" style="174" customWidth="1"/>
    <col min="5654" max="5656" width="6.7109375" style="174" customWidth="1"/>
    <col min="5657" max="5657" width="1.7109375" style="174" customWidth="1"/>
    <col min="5658" max="5660" width="6.7109375" style="174" customWidth="1"/>
    <col min="5661" max="5888" width="11.42578125" style="174"/>
    <col min="5889" max="5889" width="21.42578125" style="174" customWidth="1"/>
    <col min="5890" max="5890" width="8.42578125" style="174" customWidth="1"/>
    <col min="5891" max="5891" width="8.140625" style="174" customWidth="1"/>
    <col min="5892" max="5892" width="7.5703125" style="174" customWidth="1"/>
    <col min="5893" max="5893" width="1.7109375" style="174" customWidth="1"/>
    <col min="5894" max="5896" width="6.7109375" style="174" customWidth="1"/>
    <col min="5897" max="5897" width="1.7109375" style="174" customWidth="1"/>
    <col min="5898" max="5900" width="6.7109375" style="174" customWidth="1"/>
    <col min="5901" max="5901" width="1.7109375" style="174" customWidth="1"/>
    <col min="5902" max="5904" width="6.7109375" style="174" customWidth="1"/>
    <col min="5905" max="5905" width="1.7109375" style="174" customWidth="1"/>
    <col min="5906" max="5908" width="6.7109375" style="174" customWidth="1"/>
    <col min="5909" max="5909" width="1.7109375" style="174" customWidth="1"/>
    <col min="5910" max="5912" width="6.7109375" style="174" customWidth="1"/>
    <col min="5913" max="5913" width="1.7109375" style="174" customWidth="1"/>
    <col min="5914" max="5916" width="6.7109375" style="174" customWidth="1"/>
    <col min="5917" max="6144" width="11.42578125" style="174"/>
    <col min="6145" max="6145" width="21.42578125" style="174" customWidth="1"/>
    <col min="6146" max="6146" width="8.42578125" style="174" customWidth="1"/>
    <col min="6147" max="6147" width="8.140625" style="174" customWidth="1"/>
    <col min="6148" max="6148" width="7.5703125" style="174" customWidth="1"/>
    <col min="6149" max="6149" width="1.7109375" style="174" customWidth="1"/>
    <col min="6150" max="6152" width="6.7109375" style="174" customWidth="1"/>
    <col min="6153" max="6153" width="1.7109375" style="174" customWidth="1"/>
    <col min="6154" max="6156" width="6.7109375" style="174" customWidth="1"/>
    <col min="6157" max="6157" width="1.7109375" style="174" customWidth="1"/>
    <col min="6158" max="6160" width="6.7109375" style="174" customWidth="1"/>
    <col min="6161" max="6161" width="1.7109375" style="174" customWidth="1"/>
    <col min="6162" max="6164" width="6.7109375" style="174" customWidth="1"/>
    <col min="6165" max="6165" width="1.7109375" style="174" customWidth="1"/>
    <col min="6166" max="6168" width="6.7109375" style="174" customWidth="1"/>
    <col min="6169" max="6169" width="1.7109375" style="174" customWidth="1"/>
    <col min="6170" max="6172" width="6.7109375" style="174" customWidth="1"/>
    <col min="6173" max="6400" width="11.42578125" style="174"/>
    <col min="6401" max="6401" width="21.42578125" style="174" customWidth="1"/>
    <col min="6402" max="6402" width="8.42578125" style="174" customWidth="1"/>
    <col min="6403" max="6403" width="8.140625" style="174" customWidth="1"/>
    <col min="6404" max="6404" width="7.5703125" style="174" customWidth="1"/>
    <col min="6405" max="6405" width="1.7109375" style="174" customWidth="1"/>
    <col min="6406" max="6408" width="6.7109375" style="174" customWidth="1"/>
    <col min="6409" max="6409" width="1.7109375" style="174" customWidth="1"/>
    <col min="6410" max="6412" width="6.7109375" style="174" customWidth="1"/>
    <col min="6413" max="6413" width="1.7109375" style="174" customWidth="1"/>
    <col min="6414" max="6416" width="6.7109375" style="174" customWidth="1"/>
    <col min="6417" max="6417" width="1.7109375" style="174" customWidth="1"/>
    <col min="6418" max="6420" width="6.7109375" style="174" customWidth="1"/>
    <col min="6421" max="6421" width="1.7109375" style="174" customWidth="1"/>
    <col min="6422" max="6424" width="6.7109375" style="174" customWidth="1"/>
    <col min="6425" max="6425" width="1.7109375" style="174" customWidth="1"/>
    <col min="6426" max="6428" width="6.7109375" style="174" customWidth="1"/>
    <col min="6429" max="6656" width="11.42578125" style="174"/>
    <col min="6657" max="6657" width="21.42578125" style="174" customWidth="1"/>
    <col min="6658" max="6658" width="8.42578125" style="174" customWidth="1"/>
    <col min="6659" max="6659" width="8.140625" style="174" customWidth="1"/>
    <col min="6660" max="6660" width="7.5703125" style="174" customWidth="1"/>
    <col min="6661" max="6661" width="1.7109375" style="174" customWidth="1"/>
    <col min="6662" max="6664" width="6.7109375" style="174" customWidth="1"/>
    <col min="6665" max="6665" width="1.7109375" style="174" customWidth="1"/>
    <col min="6666" max="6668" width="6.7109375" style="174" customWidth="1"/>
    <col min="6669" max="6669" width="1.7109375" style="174" customWidth="1"/>
    <col min="6670" max="6672" width="6.7109375" style="174" customWidth="1"/>
    <col min="6673" max="6673" width="1.7109375" style="174" customWidth="1"/>
    <col min="6674" max="6676" width="6.7109375" style="174" customWidth="1"/>
    <col min="6677" max="6677" width="1.7109375" style="174" customWidth="1"/>
    <col min="6678" max="6680" width="6.7109375" style="174" customWidth="1"/>
    <col min="6681" max="6681" width="1.7109375" style="174" customWidth="1"/>
    <col min="6682" max="6684" width="6.7109375" style="174" customWidth="1"/>
    <col min="6685" max="6912" width="11.42578125" style="174"/>
    <col min="6913" max="6913" width="21.42578125" style="174" customWidth="1"/>
    <col min="6914" max="6914" width="8.42578125" style="174" customWidth="1"/>
    <col min="6915" max="6915" width="8.140625" style="174" customWidth="1"/>
    <col min="6916" max="6916" width="7.5703125" style="174" customWidth="1"/>
    <col min="6917" max="6917" width="1.7109375" style="174" customWidth="1"/>
    <col min="6918" max="6920" width="6.7109375" style="174" customWidth="1"/>
    <col min="6921" max="6921" width="1.7109375" style="174" customWidth="1"/>
    <col min="6922" max="6924" width="6.7109375" style="174" customWidth="1"/>
    <col min="6925" max="6925" width="1.7109375" style="174" customWidth="1"/>
    <col min="6926" max="6928" width="6.7109375" style="174" customWidth="1"/>
    <col min="6929" max="6929" width="1.7109375" style="174" customWidth="1"/>
    <col min="6930" max="6932" width="6.7109375" style="174" customWidth="1"/>
    <col min="6933" max="6933" width="1.7109375" style="174" customWidth="1"/>
    <col min="6934" max="6936" width="6.7109375" style="174" customWidth="1"/>
    <col min="6937" max="6937" width="1.7109375" style="174" customWidth="1"/>
    <col min="6938" max="6940" width="6.7109375" style="174" customWidth="1"/>
    <col min="6941" max="7168" width="11.42578125" style="174"/>
    <col min="7169" max="7169" width="21.42578125" style="174" customWidth="1"/>
    <col min="7170" max="7170" width="8.42578125" style="174" customWidth="1"/>
    <col min="7171" max="7171" width="8.140625" style="174" customWidth="1"/>
    <col min="7172" max="7172" width="7.5703125" style="174" customWidth="1"/>
    <col min="7173" max="7173" width="1.7109375" style="174" customWidth="1"/>
    <col min="7174" max="7176" width="6.7109375" style="174" customWidth="1"/>
    <col min="7177" max="7177" width="1.7109375" style="174" customWidth="1"/>
    <col min="7178" max="7180" width="6.7109375" style="174" customWidth="1"/>
    <col min="7181" max="7181" width="1.7109375" style="174" customWidth="1"/>
    <col min="7182" max="7184" width="6.7109375" style="174" customWidth="1"/>
    <col min="7185" max="7185" width="1.7109375" style="174" customWidth="1"/>
    <col min="7186" max="7188" width="6.7109375" style="174" customWidth="1"/>
    <col min="7189" max="7189" width="1.7109375" style="174" customWidth="1"/>
    <col min="7190" max="7192" width="6.7109375" style="174" customWidth="1"/>
    <col min="7193" max="7193" width="1.7109375" style="174" customWidth="1"/>
    <col min="7194" max="7196" width="6.7109375" style="174" customWidth="1"/>
    <col min="7197" max="7424" width="11.42578125" style="174"/>
    <col min="7425" max="7425" width="21.42578125" style="174" customWidth="1"/>
    <col min="7426" max="7426" width="8.42578125" style="174" customWidth="1"/>
    <col min="7427" max="7427" width="8.140625" style="174" customWidth="1"/>
    <col min="7428" max="7428" width="7.5703125" style="174" customWidth="1"/>
    <col min="7429" max="7429" width="1.7109375" style="174" customWidth="1"/>
    <col min="7430" max="7432" width="6.7109375" style="174" customWidth="1"/>
    <col min="7433" max="7433" width="1.7109375" style="174" customWidth="1"/>
    <col min="7434" max="7436" width="6.7109375" style="174" customWidth="1"/>
    <col min="7437" max="7437" width="1.7109375" style="174" customWidth="1"/>
    <col min="7438" max="7440" width="6.7109375" style="174" customWidth="1"/>
    <col min="7441" max="7441" width="1.7109375" style="174" customWidth="1"/>
    <col min="7442" max="7444" width="6.7109375" style="174" customWidth="1"/>
    <col min="7445" max="7445" width="1.7109375" style="174" customWidth="1"/>
    <col min="7446" max="7448" width="6.7109375" style="174" customWidth="1"/>
    <col min="7449" max="7449" width="1.7109375" style="174" customWidth="1"/>
    <col min="7450" max="7452" width="6.7109375" style="174" customWidth="1"/>
    <col min="7453" max="7680" width="11.42578125" style="174"/>
    <col min="7681" max="7681" width="21.42578125" style="174" customWidth="1"/>
    <col min="7682" max="7682" width="8.42578125" style="174" customWidth="1"/>
    <col min="7683" max="7683" width="8.140625" style="174" customWidth="1"/>
    <col min="7684" max="7684" width="7.5703125" style="174" customWidth="1"/>
    <col min="7685" max="7685" width="1.7109375" style="174" customWidth="1"/>
    <col min="7686" max="7688" width="6.7109375" style="174" customWidth="1"/>
    <col min="7689" max="7689" width="1.7109375" style="174" customWidth="1"/>
    <col min="7690" max="7692" width="6.7109375" style="174" customWidth="1"/>
    <col min="7693" max="7693" width="1.7109375" style="174" customWidth="1"/>
    <col min="7694" max="7696" width="6.7109375" style="174" customWidth="1"/>
    <col min="7697" max="7697" width="1.7109375" style="174" customWidth="1"/>
    <col min="7698" max="7700" width="6.7109375" style="174" customWidth="1"/>
    <col min="7701" max="7701" width="1.7109375" style="174" customWidth="1"/>
    <col min="7702" max="7704" width="6.7109375" style="174" customWidth="1"/>
    <col min="7705" max="7705" width="1.7109375" style="174" customWidth="1"/>
    <col min="7706" max="7708" width="6.7109375" style="174" customWidth="1"/>
    <col min="7709" max="7936" width="11.42578125" style="174"/>
    <col min="7937" max="7937" width="21.42578125" style="174" customWidth="1"/>
    <col min="7938" max="7938" width="8.42578125" style="174" customWidth="1"/>
    <col min="7939" max="7939" width="8.140625" style="174" customWidth="1"/>
    <col min="7940" max="7940" width="7.5703125" style="174" customWidth="1"/>
    <col min="7941" max="7941" width="1.7109375" style="174" customWidth="1"/>
    <col min="7942" max="7944" width="6.7109375" style="174" customWidth="1"/>
    <col min="7945" max="7945" width="1.7109375" style="174" customWidth="1"/>
    <col min="7946" max="7948" width="6.7109375" style="174" customWidth="1"/>
    <col min="7949" max="7949" width="1.7109375" style="174" customWidth="1"/>
    <col min="7950" max="7952" width="6.7109375" style="174" customWidth="1"/>
    <col min="7953" max="7953" width="1.7109375" style="174" customWidth="1"/>
    <col min="7954" max="7956" width="6.7109375" style="174" customWidth="1"/>
    <col min="7957" max="7957" width="1.7109375" style="174" customWidth="1"/>
    <col min="7958" max="7960" width="6.7109375" style="174" customWidth="1"/>
    <col min="7961" max="7961" width="1.7109375" style="174" customWidth="1"/>
    <col min="7962" max="7964" width="6.7109375" style="174" customWidth="1"/>
    <col min="7965" max="8192" width="11.42578125" style="174"/>
    <col min="8193" max="8193" width="21.42578125" style="174" customWidth="1"/>
    <col min="8194" max="8194" width="8.42578125" style="174" customWidth="1"/>
    <col min="8195" max="8195" width="8.140625" style="174" customWidth="1"/>
    <col min="8196" max="8196" width="7.5703125" style="174" customWidth="1"/>
    <col min="8197" max="8197" width="1.7109375" style="174" customWidth="1"/>
    <col min="8198" max="8200" width="6.7109375" style="174" customWidth="1"/>
    <col min="8201" max="8201" width="1.7109375" style="174" customWidth="1"/>
    <col min="8202" max="8204" width="6.7109375" style="174" customWidth="1"/>
    <col min="8205" max="8205" width="1.7109375" style="174" customWidth="1"/>
    <col min="8206" max="8208" width="6.7109375" style="174" customWidth="1"/>
    <col min="8209" max="8209" width="1.7109375" style="174" customWidth="1"/>
    <col min="8210" max="8212" width="6.7109375" style="174" customWidth="1"/>
    <col min="8213" max="8213" width="1.7109375" style="174" customWidth="1"/>
    <col min="8214" max="8216" width="6.7109375" style="174" customWidth="1"/>
    <col min="8217" max="8217" width="1.7109375" style="174" customWidth="1"/>
    <col min="8218" max="8220" width="6.7109375" style="174" customWidth="1"/>
    <col min="8221" max="8448" width="11.42578125" style="174"/>
    <col min="8449" max="8449" width="21.42578125" style="174" customWidth="1"/>
    <col min="8450" max="8450" width="8.42578125" style="174" customWidth="1"/>
    <col min="8451" max="8451" width="8.140625" style="174" customWidth="1"/>
    <col min="8452" max="8452" width="7.5703125" style="174" customWidth="1"/>
    <col min="8453" max="8453" width="1.7109375" style="174" customWidth="1"/>
    <col min="8454" max="8456" width="6.7109375" style="174" customWidth="1"/>
    <col min="8457" max="8457" width="1.7109375" style="174" customWidth="1"/>
    <col min="8458" max="8460" width="6.7109375" style="174" customWidth="1"/>
    <col min="8461" max="8461" width="1.7109375" style="174" customWidth="1"/>
    <col min="8462" max="8464" width="6.7109375" style="174" customWidth="1"/>
    <col min="8465" max="8465" width="1.7109375" style="174" customWidth="1"/>
    <col min="8466" max="8468" width="6.7109375" style="174" customWidth="1"/>
    <col min="8469" max="8469" width="1.7109375" style="174" customWidth="1"/>
    <col min="8470" max="8472" width="6.7109375" style="174" customWidth="1"/>
    <col min="8473" max="8473" width="1.7109375" style="174" customWidth="1"/>
    <col min="8474" max="8476" width="6.7109375" style="174" customWidth="1"/>
    <col min="8477" max="8704" width="11.42578125" style="174"/>
    <col min="8705" max="8705" width="21.42578125" style="174" customWidth="1"/>
    <col min="8706" max="8706" width="8.42578125" style="174" customWidth="1"/>
    <col min="8707" max="8707" width="8.140625" style="174" customWidth="1"/>
    <col min="8708" max="8708" width="7.5703125" style="174" customWidth="1"/>
    <col min="8709" max="8709" width="1.7109375" style="174" customWidth="1"/>
    <col min="8710" max="8712" width="6.7109375" style="174" customWidth="1"/>
    <col min="8713" max="8713" width="1.7109375" style="174" customWidth="1"/>
    <col min="8714" max="8716" width="6.7109375" style="174" customWidth="1"/>
    <col min="8717" max="8717" width="1.7109375" style="174" customWidth="1"/>
    <col min="8718" max="8720" width="6.7109375" style="174" customWidth="1"/>
    <col min="8721" max="8721" width="1.7109375" style="174" customWidth="1"/>
    <col min="8722" max="8724" width="6.7109375" style="174" customWidth="1"/>
    <col min="8725" max="8725" width="1.7109375" style="174" customWidth="1"/>
    <col min="8726" max="8728" width="6.7109375" style="174" customWidth="1"/>
    <col min="8729" max="8729" width="1.7109375" style="174" customWidth="1"/>
    <col min="8730" max="8732" width="6.7109375" style="174" customWidth="1"/>
    <col min="8733" max="8960" width="11.42578125" style="174"/>
    <col min="8961" max="8961" width="21.42578125" style="174" customWidth="1"/>
    <col min="8962" max="8962" width="8.42578125" style="174" customWidth="1"/>
    <col min="8963" max="8963" width="8.140625" style="174" customWidth="1"/>
    <col min="8964" max="8964" width="7.5703125" style="174" customWidth="1"/>
    <col min="8965" max="8965" width="1.7109375" style="174" customWidth="1"/>
    <col min="8966" max="8968" width="6.7109375" style="174" customWidth="1"/>
    <col min="8969" max="8969" width="1.7109375" style="174" customWidth="1"/>
    <col min="8970" max="8972" width="6.7109375" style="174" customWidth="1"/>
    <col min="8973" max="8973" width="1.7109375" style="174" customWidth="1"/>
    <col min="8974" max="8976" width="6.7109375" style="174" customWidth="1"/>
    <col min="8977" max="8977" width="1.7109375" style="174" customWidth="1"/>
    <col min="8978" max="8980" width="6.7109375" style="174" customWidth="1"/>
    <col min="8981" max="8981" width="1.7109375" style="174" customWidth="1"/>
    <col min="8982" max="8984" width="6.7109375" style="174" customWidth="1"/>
    <col min="8985" max="8985" width="1.7109375" style="174" customWidth="1"/>
    <col min="8986" max="8988" width="6.7109375" style="174" customWidth="1"/>
    <col min="8989" max="9216" width="11.42578125" style="174"/>
    <col min="9217" max="9217" width="21.42578125" style="174" customWidth="1"/>
    <col min="9218" max="9218" width="8.42578125" style="174" customWidth="1"/>
    <col min="9219" max="9219" width="8.140625" style="174" customWidth="1"/>
    <col min="9220" max="9220" width="7.5703125" style="174" customWidth="1"/>
    <col min="9221" max="9221" width="1.7109375" style="174" customWidth="1"/>
    <col min="9222" max="9224" width="6.7109375" style="174" customWidth="1"/>
    <col min="9225" max="9225" width="1.7109375" style="174" customWidth="1"/>
    <col min="9226" max="9228" width="6.7109375" style="174" customWidth="1"/>
    <col min="9229" max="9229" width="1.7109375" style="174" customWidth="1"/>
    <col min="9230" max="9232" width="6.7109375" style="174" customWidth="1"/>
    <col min="9233" max="9233" width="1.7109375" style="174" customWidth="1"/>
    <col min="9234" max="9236" width="6.7109375" style="174" customWidth="1"/>
    <col min="9237" max="9237" width="1.7109375" style="174" customWidth="1"/>
    <col min="9238" max="9240" width="6.7109375" style="174" customWidth="1"/>
    <col min="9241" max="9241" width="1.7109375" style="174" customWidth="1"/>
    <col min="9242" max="9244" width="6.7109375" style="174" customWidth="1"/>
    <col min="9245" max="9472" width="11.42578125" style="174"/>
    <col min="9473" max="9473" width="21.42578125" style="174" customWidth="1"/>
    <col min="9474" max="9474" width="8.42578125" style="174" customWidth="1"/>
    <col min="9475" max="9475" width="8.140625" style="174" customWidth="1"/>
    <col min="9476" max="9476" width="7.5703125" style="174" customWidth="1"/>
    <col min="9477" max="9477" width="1.7109375" style="174" customWidth="1"/>
    <col min="9478" max="9480" width="6.7109375" style="174" customWidth="1"/>
    <col min="9481" max="9481" width="1.7109375" style="174" customWidth="1"/>
    <col min="9482" max="9484" width="6.7109375" style="174" customWidth="1"/>
    <col min="9485" max="9485" width="1.7109375" style="174" customWidth="1"/>
    <col min="9486" max="9488" width="6.7109375" style="174" customWidth="1"/>
    <col min="9489" max="9489" width="1.7109375" style="174" customWidth="1"/>
    <col min="9490" max="9492" width="6.7109375" style="174" customWidth="1"/>
    <col min="9493" max="9493" width="1.7109375" style="174" customWidth="1"/>
    <col min="9494" max="9496" width="6.7109375" style="174" customWidth="1"/>
    <col min="9497" max="9497" width="1.7109375" style="174" customWidth="1"/>
    <col min="9498" max="9500" width="6.7109375" style="174" customWidth="1"/>
    <col min="9501" max="9728" width="11.42578125" style="174"/>
    <col min="9729" max="9729" width="21.42578125" style="174" customWidth="1"/>
    <col min="9730" max="9730" width="8.42578125" style="174" customWidth="1"/>
    <col min="9731" max="9731" width="8.140625" style="174" customWidth="1"/>
    <col min="9732" max="9732" width="7.5703125" style="174" customWidth="1"/>
    <col min="9733" max="9733" width="1.7109375" style="174" customWidth="1"/>
    <col min="9734" max="9736" width="6.7109375" style="174" customWidth="1"/>
    <col min="9737" max="9737" width="1.7109375" style="174" customWidth="1"/>
    <col min="9738" max="9740" width="6.7109375" style="174" customWidth="1"/>
    <col min="9741" max="9741" width="1.7109375" style="174" customWidth="1"/>
    <col min="9742" max="9744" width="6.7109375" style="174" customWidth="1"/>
    <col min="9745" max="9745" width="1.7109375" style="174" customWidth="1"/>
    <col min="9746" max="9748" width="6.7109375" style="174" customWidth="1"/>
    <col min="9749" max="9749" width="1.7109375" style="174" customWidth="1"/>
    <col min="9750" max="9752" width="6.7109375" style="174" customWidth="1"/>
    <col min="9753" max="9753" width="1.7109375" style="174" customWidth="1"/>
    <col min="9754" max="9756" width="6.7109375" style="174" customWidth="1"/>
    <col min="9757" max="9984" width="11.42578125" style="174"/>
    <col min="9985" max="9985" width="21.42578125" style="174" customWidth="1"/>
    <col min="9986" max="9986" width="8.42578125" style="174" customWidth="1"/>
    <col min="9987" max="9987" width="8.140625" style="174" customWidth="1"/>
    <col min="9988" max="9988" width="7.5703125" style="174" customWidth="1"/>
    <col min="9989" max="9989" width="1.7109375" style="174" customWidth="1"/>
    <col min="9990" max="9992" width="6.7109375" style="174" customWidth="1"/>
    <col min="9993" max="9993" width="1.7109375" style="174" customWidth="1"/>
    <col min="9994" max="9996" width="6.7109375" style="174" customWidth="1"/>
    <col min="9997" max="9997" width="1.7109375" style="174" customWidth="1"/>
    <col min="9998" max="10000" width="6.7109375" style="174" customWidth="1"/>
    <col min="10001" max="10001" width="1.7109375" style="174" customWidth="1"/>
    <col min="10002" max="10004" width="6.7109375" style="174" customWidth="1"/>
    <col min="10005" max="10005" width="1.7109375" style="174" customWidth="1"/>
    <col min="10006" max="10008" width="6.7109375" style="174" customWidth="1"/>
    <col min="10009" max="10009" width="1.7109375" style="174" customWidth="1"/>
    <col min="10010" max="10012" width="6.7109375" style="174" customWidth="1"/>
    <col min="10013" max="10240" width="11.42578125" style="174"/>
    <col min="10241" max="10241" width="21.42578125" style="174" customWidth="1"/>
    <col min="10242" max="10242" width="8.42578125" style="174" customWidth="1"/>
    <col min="10243" max="10243" width="8.140625" style="174" customWidth="1"/>
    <col min="10244" max="10244" width="7.5703125" style="174" customWidth="1"/>
    <col min="10245" max="10245" width="1.7109375" style="174" customWidth="1"/>
    <col min="10246" max="10248" width="6.7109375" style="174" customWidth="1"/>
    <col min="10249" max="10249" width="1.7109375" style="174" customWidth="1"/>
    <col min="10250" max="10252" width="6.7109375" style="174" customWidth="1"/>
    <col min="10253" max="10253" width="1.7109375" style="174" customWidth="1"/>
    <col min="10254" max="10256" width="6.7109375" style="174" customWidth="1"/>
    <col min="10257" max="10257" width="1.7109375" style="174" customWidth="1"/>
    <col min="10258" max="10260" width="6.7109375" style="174" customWidth="1"/>
    <col min="10261" max="10261" width="1.7109375" style="174" customWidth="1"/>
    <col min="10262" max="10264" width="6.7109375" style="174" customWidth="1"/>
    <col min="10265" max="10265" width="1.7109375" style="174" customWidth="1"/>
    <col min="10266" max="10268" width="6.7109375" style="174" customWidth="1"/>
    <col min="10269" max="10496" width="11.42578125" style="174"/>
    <col min="10497" max="10497" width="21.42578125" style="174" customWidth="1"/>
    <col min="10498" max="10498" width="8.42578125" style="174" customWidth="1"/>
    <col min="10499" max="10499" width="8.140625" style="174" customWidth="1"/>
    <col min="10500" max="10500" width="7.5703125" style="174" customWidth="1"/>
    <col min="10501" max="10501" width="1.7109375" style="174" customWidth="1"/>
    <col min="10502" max="10504" width="6.7109375" style="174" customWidth="1"/>
    <col min="10505" max="10505" width="1.7109375" style="174" customWidth="1"/>
    <col min="10506" max="10508" width="6.7109375" style="174" customWidth="1"/>
    <col min="10509" max="10509" width="1.7109375" style="174" customWidth="1"/>
    <col min="10510" max="10512" width="6.7109375" style="174" customWidth="1"/>
    <col min="10513" max="10513" width="1.7109375" style="174" customWidth="1"/>
    <col min="10514" max="10516" width="6.7109375" style="174" customWidth="1"/>
    <col min="10517" max="10517" width="1.7109375" style="174" customWidth="1"/>
    <col min="10518" max="10520" width="6.7109375" style="174" customWidth="1"/>
    <col min="10521" max="10521" width="1.7109375" style="174" customWidth="1"/>
    <col min="10522" max="10524" width="6.7109375" style="174" customWidth="1"/>
    <col min="10525" max="10752" width="11.42578125" style="174"/>
    <col min="10753" max="10753" width="21.42578125" style="174" customWidth="1"/>
    <col min="10754" max="10754" width="8.42578125" style="174" customWidth="1"/>
    <col min="10755" max="10755" width="8.140625" style="174" customWidth="1"/>
    <col min="10756" max="10756" width="7.5703125" style="174" customWidth="1"/>
    <col min="10757" max="10757" width="1.7109375" style="174" customWidth="1"/>
    <col min="10758" max="10760" width="6.7109375" style="174" customWidth="1"/>
    <col min="10761" max="10761" width="1.7109375" style="174" customWidth="1"/>
    <col min="10762" max="10764" width="6.7109375" style="174" customWidth="1"/>
    <col min="10765" max="10765" width="1.7109375" style="174" customWidth="1"/>
    <col min="10766" max="10768" width="6.7109375" style="174" customWidth="1"/>
    <col min="10769" max="10769" width="1.7109375" style="174" customWidth="1"/>
    <col min="10770" max="10772" width="6.7109375" style="174" customWidth="1"/>
    <col min="10773" max="10773" width="1.7109375" style="174" customWidth="1"/>
    <col min="10774" max="10776" width="6.7109375" style="174" customWidth="1"/>
    <col min="10777" max="10777" width="1.7109375" style="174" customWidth="1"/>
    <col min="10778" max="10780" width="6.7109375" style="174" customWidth="1"/>
    <col min="10781" max="11008" width="11.42578125" style="174"/>
    <col min="11009" max="11009" width="21.42578125" style="174" customWidth="1"/>
    <col min="11010" max="11010" width="8.42578125" style="174" customWidth="1"/>
    <col min="11011" max="11011" width="8.140625" style="174" customWidth="1"/>
    <col min="11012" max="11012" width="7.5703125" style="174" customWidth="1"/>
    <col min="11013" max="11013" width="1.7109375" style="174" customWidth="1"/>
    <col min="11014" max="11016" width="6.7109375" style="174" customWidth="1"/>
    <col min="11017" max="11017" width="1.7109375" style="174" customWidth="1"/>
    <col min="11018" max="11020" width="6.7109375" style="174" customWidth="1"/>
    <col min="11021" max="11021" width="1.7109375" style="174" customWidth="1"/>
    <col min="11022" max="11024" width="6.7109375" style="174" customWidth="1"/>
    <col min="11025" max="11025" width="1.7109375" style="174" customWidth="1"/>
    <col min="11026" max="11028" width="6.7109375" style="174" customWidth="1"/>
    <col min="11029" max="11029" width="1.7109375" style="174" customWidth="1"/>
    <col min="11030" max="11032" width="6.7109375" style="174" customWidth="1"/>
    <col min="11033" max="11033" width="1.7109375" style="174" customWidth="1"/>
    <col min="11034" max="11036" width="6.7109375" style="174" customWidth="1"/>
    <col min="11037" max="11264" width="11.42578125" style="174"/>
    <col min="11265" max="11265" width="21.42578125" style="174" customWidth="1"/>
    <col min="11266" max="11266" width="8.42578125" style="174" customWidth="1"/>
    <col min="11267" max="11267" width="8.140625" style="174" customWidth="1"/>
    <col min="11268" max="11268" width="7.5703125" style="174" customWidth="1"/>
    <col min="11269" max="11269" width="1.7109375" style="174" customWidth="1"/>
    <col min="11270" max="11272" width="6.7109375" style="174" customWidth="1"/>
    <col min="11273" max="11273" width="1.7109375" style="174" customWidth="1"/>
    <col min="11274" max="11276" width="6.7109375" style="174" customWidth="1"/>
    <col min="11277" max="11277" width="1.7109375" style="174" customWidth="1"/>
    <col min="11278" max="11280" width="6.7109375" style="174" customWidth="1"/>
    <col min="11281" max="11281" width="1.7109375" style="174" customWidth="1"/>
    <col min="11282" max="11284" width="6.7109375" style="174" customWidth="1"/>
    <col min="11285" max="11285" width="1.7109375" style="174" customWidth="1"/>
    <col min="11286" max="11288" width="6.7109375" style="174" customWidth="1"/>
    <col min="11289" max="11289" width="1.7109375" style="174" customWidth="1"/>
    <col min="11290" max="11292" width="6.7109375" style="174" customWidth="1"/>
    <col min="11293" max="11520" width="11.42578125" style="174"/>
    <col min="11521" max="11521" width="21.42578125" style="174" customWidth="1"/>
    <col min="11522" max="11522" width="8.42578125" style="174" customWidth="1"/>
    <col min="11523" max="11523" width="8.140625" style="174" customWidth="1"/>
    <col min="11524" max="11524" width="7.5703125" style="174" customWidth="1"/>
    <col min="11525" max="11525" width="1.7109375" style="174" customWidth="1"/>
    <col min="11526" max="11528" width="6.7109375" style="174" customWidth="1"/>
    <col min="11529" max="11529" width="1.7109375" style="174" customWidth="1"/>
    <col min="11530" max="11532" width="6.7109375" style="174" customWidth="1"/>
    <col min="11533" max="11533" width="1.7109375" style="174" customWidth="1"/>
    <col min="11534" max="11536" width="6.7109375" style="174" customWidth="1"/>
    <col min="11537" max="11537" width="1.7109375" style="174" customWidth="1"/>
    <col min="11538" max="11540" width="6.7109375" style="174" customWidth="1"/>
    <col min="11541" max="11541" width="1.7109375" style="174" customWidth="1"/>
    <col min="11542" max="11544" width="6.7109375" style="174" customWidth="1"/>
    <col min="11545" max="11545" width="1.7109375" style="174" customWidth="1"/>
    <col min="11546" max="11548" width="6.7109375" style="174" customWidth="1"/>
    <col min="11549" max="11776" width="11.42578125" style="174"/>
    <col min="11777" max="11777" width="21.42578125" style="174" customWidth="1"/>
    <col min="11778" max="11778" width="8.42578125" style="174" customWidth="1"/>
    <col min="11779" max="11779" width="8.140625" style="174" customWidth="1"/>
    <col min="11780" max="11780" width="7.5703125" style="174" customWidth="1"/>
    <col min="11781" max="11781" width="1.7109375" style="174" customWidth="1"/>
    <col min="11782" max="11784" width="6.7109375" style="174" customWidth="1"/>
    <col min="11785" max="11785" width="1.7109375" style="174" customWidth="1"/>
    <col min="11786" max="11788" width="6.7109375" style="174" customWidth="1"/>
    <col min="11789" max="11789" width="1.7109375" style="174" customWidth="1"/>
    <col min="11790" max="11792" width="6.7109375" style="174" customWidth="1"/>
    <col min="11793" max="11793" width="1.7109375" style="174" customWidth="1"/>
    <col min="11794" max="11796" width="6.7109375" style="174" customWidth="1"/>
    <col min="11797" max="11797" width="1.7109375" style="174" customWidth="1"/>
    <col min="11798" max="11800" width="6.7109375" style="174" customWidth="1"/>
    <col min="11801" max="11801" width="1.7109375" style="174" customWidth="1"/>
    <col min="11802" max="11804" width="6.7109375" style="174" customWidth="1"/>
    <col min="11805" max="12032" width="11.42578125" style="174"/>
    <col min="12033" max="12033" width="21.42578125" style="174" customWidth="1"/>
    <col min="12034" max="12034" width="8.42578125" style="174" customWidth="1"/>
    <col min="12035" max="12035" width="8.140625" style="174" customWidth="1"/>
    <col min="12036" max="12036" width="7.5703125" style="174" customWidth="1"/>
    <col min="12037" max="12037" width="1.7109375" style="174" customWidth="1"/>
    <col min="12038" max="12040" width="6.7109375" style="174" customWidth="1"/>
    <col min="12041" max="12041" width="1.7109375" style="174" customWidth="1"/>
    <col min="12042" max="12044" width="6.7109375" style="174" customWidth="1"/>
    <col min="12045" max="12045" width="1.7109375" style="174" customWidth="1"/>
    <col min="12046" max="12048" width="6.7109375" style="174" customWidth="1"/>
    <col min="12049" max="12049" width="1.7109375" style="174" customWidth="1"/>
    <col min="12050" max="12052" width="6.7109375" style="174" customWidth="1"/>
    <col min="12053" max="12053" width="1.7109375" style="174" customWidth="1"/>
    <col min="12054" max="12056" width="6.7109375" style="174" customWidth="1"/>
    <col min="12057" max="12057" width="1.7109375" style="174" customWidth="1"/>
    <col min="12058" max="12060" width="6.7109375" style="174" customWidth="1"/>
    <col min="12061" max="12288" width="11.42578125" style="174"/>
    <col min="12289" max="12289" width="21.42578125" style="174" customWidth="1"/>
    <col min="12290" max="12290" width="8.42578125" style="174" customWidth="1"/>
    <col min="12291" max="12291" width="8.140625" style="174" customWidth="1"/>
    <col min="12292" max="12292" width="7.5703125" style="174" customWidth="1"/>
    <col min="12293" max="12293" width="1.7109375" style="174" customWidth="1"/>
    <col min="12294" max="12296" width="6.7109375" style="174" customWidth="1"/>
    <col min="12297" max="12297" width="1.7109375" style="174" customWidth="1"/>
    <col min="12298" max="12300" width="6.7109375" style="174" customWidth="1"/>
    <col min="12301" max="12301" width="1.7109375" style="174" customWidth="1"/>
    <col min="12302" max="12304" width="6.7109375" style="174" customWidth="1"/>
    <col min="12305" max="12305" width="1.7109375" style="174" customWidth="1"/>
    <col min="12306" max="12308" width="6.7109375" style="174" customWidth="1"/>
    <col min="12309" max="12309" width="1.7109375" style="174" customWidth="1"/>
    <col min="12310" max="12312" width="6.7109375" style="174" customWidth="1"/>
    <col min="12313" max="12313" width="1.7109375" style="174" customWidth="1"/>
    <col min="12314" max="12316" width="6.7109375" style="174" customWidth="1"/>
    <col min="12317" max="12544" width="11.42578125" style="174"/>
    <col min="12545" max="12545" width="21.42578125" style="174" customWidth="1"/>
    <col min="12546" max="12546" width="8.42578125" style="174" customWidth="1"/>
    <col min="12547" max="12547" width="8.140625" style="174" customWidth="1"/>
    <col min="12548" max="12548" width="7.5703125" style="174" customWidth="1"/>
    <col min="12549" max="12549" width="1.7109375" style="174" customWidth="1"/>
    <col min="12550" max="12552" width="6.7109375" style="174" customWidth="1"/>
    <col min="12553" max="12553" width="1.7109375" style="174" customWidth="1"/>
    <col min="12554" max="12556" width="6.7109375" style="174" customWidth="1"/>
    <col min="12557" max="12557" width="1.7109375" style="174" customWidth="1"/>
    <col min="12558" max="12560" width="6.7109375" style="174" customWidth="1"/>
    <col min="12561" max="12561" width="1.7109375" style="174" customWidth="1"/>
    <col min="12562" max="12564" width="6.7109375" style="174" customWidth="1"/>
    <col min="12565" max="12565" width="1.7109375" style="174" customWidth="1"/>
    <col min="12566" max="12568" width="6.7109375" style="174" customWidth="1"/>
    <col min="12569" max="12569" width="1.7109375" style="174" customWidth="1"/>
    <col min="12570" max="12572" width="6.7109375" style="174" customWidth="1"/>
    <col min="12573" max="12800" width="11.42578125" style="174"/>
    <col min="12801" max="12801" width="21.42578125" style="174" customWidth="1"/>
    <col min="12802" max="12802" width="8.42578125" style="174" customWidth="1"/>
    <col min="12803" max="12803" width="8.140625" style="174" customWidth="1"/>
    <col min="12804" max="12804" width="7.5703125" style="174" customWidth="1"/>
    <col min="12805" max="12805" width="1.7109375" style="174" customWidth="1"/>
    <col min="12806" max="12808" width="6.7109375" style="174" customWidth="1"/>
    <col min="12809" max="12809" width="1.7109375" style="174" customWidth="1"/>
    <col min="12810" max="12812" width="6.7109375" style="174" customWidth="1"/>
    <col min="12813" max="12813" width="1.7109375" style="174" customWidth="1"/>
    <col min="12814" max="12816" width="6.7109375" style="174" customWidth="1"/>
    <col min="12817" max="12817" width="1.7109375" style="174" customWidth="1"/>
    <col min="12818" max="12820" width="6.7109375" style="174" customWidth="1"/>
    <col min="12821" max="12821" width="1.7109375" style="174" customWidth="1"/>
    <col min="12822" max="12824" width="6.7109375" style="174" customWidth="1"/>
    <col min="12825" max="12825" width="1.7109375" style="174" customWidth="1"/>
    <col min="12826" max="12828" width="6.7109375" style="174" customWidth="1"/>
    <col min="12829" max="13056" width="11.42578125" style="174"/>
    <col min="13057" max="13057" width="21.42578125" style="174" customWidth="1"/>
    <col min="13058" max="13058" width="8.42578125" style="174" customWidth="1"/>
    <col min="13059" max="13059" width="8.140625" style="174" customWidth="1"/>
    <col min="13060" max="13060" width="7.5703125" style="174" customWidth="1"/>
    <col min="13061" max="13061" width="1.7109375" style="174" customWidth="1"/>
    <col min="13062" max="13064" width="6.7109375" style="174" customWidth="1"/>
    <col min="13065" max="13065" width="1.7109375" style="174" customWidth="1"/>
    <col min="13066" max="13068" width="6.7109375" style="174" customWidth="1"/>
    <col min="13069" max="13069" width="1.7109375" style="174" customWidth="1"/>
    <col min="13070" max="13072" width="6.7109375" style="174" customWidth="1"/>
    <col min="13073" max="13073" width="1.7109375" style="174" customWidth="1"/>
    <col min="13074" max="13076" width="6.7109375" style="174" customWidth="1"/>
    <col min="13077" max="13077" width="1.7109375" style="174" customWidth="1"/>
    <col min="13078" max="13080" width="6.7109375" style="174" customWidth="1"/>
    <col min="13081" max="13081" width="1.7109375" style="174" customWidth="1"/>
    <col min="13082" max="13084" width="6.7109375" style="174" customWidth="1"/>
    <col min="13085" max="13312" width="11.42578125" style="174"/>
    <col min="13313" max="13313" width="21.42578125" style="174" customWidth="1"/>
    <col min="13314" max="13314" width="8.42578125" style="174" customWidth="1"/>
    <col min="13315" max="13315" width="8.140625" style="174" customWidth="1"/>
    <col min="13316" max="13316" width="7.5703125" style="174" customWidth="1"/>
    <col min="13317" max="13317" width="1.7109375" style="174" customWidth="1"/>
    <col min="13318" max="13320" width="6.7109375" style="174" customWidth="1"/>
    <col min="13321" max="13321" width="1.7109375" style="174" customWidth="1"/>
    <col min="13322" max="13324" width="6.7109375" style="174" customWidth="1"/>
    <col min="13325" max="13325" width="1.7109375" style="174" customWidth="1"/>
    <col min="13326" max="13328" width="6.7109375" style="174" customWidth="1"/>
    <col min="13329" max="13329" width="1.7109375" style="174" customWidth="1"/>
    <col min="13330" max="13332" width="6.7109375" style="174" customWidth="1"/>
    <col min="13333" max="13333" width="1.7109375" style="174" customWidth="1"/>
    <col min="13334" max="13336" width="6.7109375" style="174" customWidth="1"/>
    <col min="13337" max="13337" width="1.7109375" style="174" customWidth="1"/>
    <col min="13338" max="13340" width="6.7109375" style="174" customWidth="1"/>
    <col min="13341" max="13568" width="11.42578125" style="174"/>
    <col min="13569" max="13569" width="21.42578125" style="174" customWidth="1"/>
    <col min="13570" max="13570" width="8.42578125" style="174" customWidth="1"/>
    <col min="13571" max="13571" width="8.140625" style="174" customWidth="1"/>
    <col min="13572" max="13572" width="7.5703125" style="174" customWidth="1"/>
    <col min="13573" max="13573" width="1.7109375" style="174" customWidth="1"/>
    <col min="13574" max="13576" width="6.7109375" style="174" customWidth="1"/>
    <col min="13577" max="13577" width="1.7109375" style="174" customWidth="1"/>
    <col min="13578" max="13580" width="6.7109375" style="174" customWidth="1"/>
    <col min="13581" max="13581" width="1.7109375" style="174" customWidth="1"/>
    <col min="13582" max="13584" width="6.7109375" style="174" customWidth="1"/>
    <col min="13585" max="13585" width="1.7109375" style="174" customWidth="1"/>
    <col min="13586" max="13588" width="6.7109375" style="174" customWidth="1"/>
    <col min="13589" max="13589" width="1.7109375" style="174" customWidth="1"/>
    <col min="13590" max="13592" width="6.7109375" style="174" customWidth="1"/>
    <col min="13593" max="13593" width="1.7109375" style="174" customWidth="1"/>
    <col min="13594" max="13596" width="6.7109375" style="174" customWidth="1"/>
    <col min="13597" max="13824" width="11.42578125" style="174"/>
    <col min="13825" max="13825" width="21.42578125" style="174" customWidth="1"/>
    <col min="13826" max="13826" width="8.42578125" style="174" customWidth="1"/>
    <col min="13827" max="13827" width="8.140625" style="174" customWidth="1"/>
    <col min="13828" max="13828" width="7.5703125" style="174" customWidth="1"/>
    <col min="13829" max="13829" width="1.7109375" style="174" customWidth="1"/>
    <col min="13830" max="13832" width="6.7109375" style="174" customWidth="1"/>
    <col min="13833" max="13833" width="1.7109375" style="174" customWidth="1"/>
    <col min="13834" max="13836" width="6.7109375" style="174" customWidth="1"/>
    <col min="13837" max="13837" width="1.7109375" style="174" customWidth="1"/>
    <col min="13838" max="13840" width="6.7109375" style="174" customWidth="1"/>
    <col min="13841" max="13841" width="1.7109375" style="174" customWidth="1"/>
    <col min="13842" max="13844" width="6.7109375" style="174" customWidth="1"/>
    <col min="13845" max="13845" width="1.7109375" style="174" customWidth="1"/>
    <col min="13846" max="13848" width="6.7109375" style="174" customWidth="1"/>
    <col min="13849" max="13849" width="1.7109375" style="174" customWidth="1"/>
    <col min="13850" max="13852" width="6.7109375" style="174" customWidth="1"/>
    <col min="13853" max="14080" width="11.42578125" style="174"/>
    <col min="14081" max="14081" width="21.42578125" style="174" customWidth="1"/>
    <col min="14082" max="14082" width="8.42578125" style="174" customWidth="1"/>
    <col min="14083" max="14083" width="8.140625" style="174" customWidth="1"/>
    <col min="14084" max="14084" width="7.5703125" style="174" customWidth="1"/>
    <col min="14085" max="14085" width="1.7109375" style="174" customWidth="1"/>
    <col min="14086" max="14088" width="6.7109375" style="174" customWidth="1"/>
    <col min="14089" max="14089" width="1.7109375" style="174" customWidth="1"/>
    <col min="14090" max="14092" width="6.7109375" style="174" customWidth="1"/>
    <col min="14093" max="14093" width="1.7109375" style="174" customWidth="1"/>
    <col min="14094" max="14096" width="6.7109375" style="174" customWidth="1"/>
    <col min="14097" max="14097" width="1.7109375" style="174" customWidth="1"/>
    <col min="14098" max="14100" width="6.7109375" style="174" customWidth="1"/>
    <col min="14101" max="14101" width="1.7109375" style="174" customWidth="1"/>
    <col min="14102" max="14104" width="6.7109375" style="174" customWidth="1"/>
    <col min="14105" max="14105" width="1.7109375" style="174" customWidth="1"/>
    <col min="14106" max="14108" width="6.7109375" style="174" customWidth="1"/>
    <col min="14109" max="14336" width="11.42578125" style="174"/>
    <col min="14337" max="14337" width="21.42578125" style="174" customWidth="1"/>
    <col min="14338" max="14338" width="8.42578125" style="174" customWidth="1"/>
    <col min="14339" max="14339" width="8.140625" style="174" customWidth="1"/>
    <col min="14340" max="14340" width="7.5703125" style="174" customWidth="1"/>
    <col min="14341" max="14341" width="1.7109375" style="174" customWidth="1"/>
    <col min="14342" max="14344" width="6.7109375" style="174" customWidth="1"/>
    <col min="14345" max="14345" width="1.7109375" style="174" customWidth="1"/>
    <col min="14346" max="14348" width="6.7109375" style="174" customWidth="1"/>
    <col min="14349" max="14349" width="1.7109375" style="174" customWidth="1"/>
    <col min="14350" max="14352" width="6.7109375" style="174" customWidth="1"/>
    <col min="14353" max="14353" width="1.7109375" style="174" customWidth="1"/>
    <col min="14354" max="14356" width="6.7109375" style="174" customWidth="1"/>
    <col min="14357" max="14357" width="1.7109375" style="174" customWidth="1"/>
    <col min="14358" max="14360" width="6.7109375" style="174" customWidth="1"/>
    <col min="14361" max="14361" width="1.7109375" style="174" customWidth="1"/>
    <col min="14362" max="14364" width="6.7109375" style="174" customWidth="1"/>
    <col min="14365" max="14592" width="11.42578125" style="174"/>
    <col min="14593" max="14593" width="21.42578125" style="174" customWidth="1"/>
    <col min="14594" max="14594" width="8.42578125" style="174" customWidth="1"/>
    <col min="14595" max="14595" width="8.140625" style="174" customWidth="1"/>
    <col min="14596" max="14596" width="7.5703125" style="174" customWidth="1"/>
    <col min="14597" max="14597" width="1.7109375" style="174" customWidth="1"/>
    <col min="14598" max="14600" width="6.7109375" style="174" customWidth="1"/>
    <col min="14601" max="14601" width="1.7109375" style="174" customWidth="1"/>
    <col min="14602" max="14604" width="6.7109375" style="174" customWidth="1"/>
    <col min="14605" max="14605" width="1.7109375" style="174" customWidth="1"/>
    <col min="14606" max="14608" width="6.7109375" style="174" customWidth="1"/>
    <col min="14609" max="14609" width="1.7109375" style="174" customWidth="1"/>
    <col min="14610" max="14612" width="6.7109375" style="174" customWidth="1"/>
    <col min="14613" max="14613" width="1.7109375" style="174" customWidth="1"/>
    <col min="14614" max="14616" width="6.7109375" style="174" customWidth="1"/>
    <col min="14617" max="14617" width="1.7109375" style="174" customWidth="1"/>
    <col min="14618" max="14620" width="6.7109375" style="174" customWidth="1"/>
    <col min="14621" max="14848" width="11.42578125" style="174"/>
    <col min="14849" max="14849" width="21.42578125" style="174" customWidth="1"/>
    <col min="14850" max="14850" width="8.42578125" style="174" customWidth="1"/>
    <col min="14851" max="14851" width="8.140625" style="174" customWidth="1"/>
    <col min="14852" max="14852" width="7.5703125" style="174" customWidth="1"/>
    <col min="14853" max="14853" width="1.7109375" style="174" customWidth="1"/>
    <col min="14854" max="14856" width="6.7109375" style="174" customWidth="1"/>
    <col min="14857" max="14857" width="1.7109375" style="174" customWidth="1"/>
    <col min="14858" max="14860" width="6.7109375" style="174" customWidth="1"/>
    <col min="14861" max="14861" width="1.7109375" style="174" customWidth="1"/>
    <col min="14862" max="14864" width="6.7109375" style="174" customWidth="1"/>
    <col min="14865" max="14865" width="1.7109375" style="174" customWidth="1"/>
    <col min="14866" max="14868" width="6.7109375" style="174" customWidth="1"/>
    <col min="14869" max="14869" width="1.7109375" style="174" customWidth="1"/>
    <col min="14870" max="14872" width="6.7109375" style="174" customWidth="1"/>
    <col min="14873" max="14873" width="1.7109375" style="174" customWidth="1"/>
    <col min="14874" max="14876" width="6.7109375" style="174" customWidth="1"/>
    <col min="14877" max="15104" width="11.42578125" style="174"/>
    <col min="15105" max="15105" width="21.42578125" style="174" customWidth="1"/>
    <col min="15106" max="15106" width="8.42578125" style="174" customWidth="1"/>
    <col min="15107" max="15107" width="8.140625" style="174" customWidth="1"/>
    <col min="15108" max="15108" width="7.5703125" style="174" customWidth="1"/>
    <col min="15109" max="15109" width="1.7109375" style="174" customWidth="1"/>
    <col min="15110" max="15112" width="6.7109375" style="174" customWidth="1"/>
    <col min="15113" max="15113" width="1.7109375" style="174" customWidth="1"/>
    <col min="15114" max="15116" width="6.7109375" style="174" customWidth="1"/>
    <col min="15117" max="15117" width="1.7109375" style="174" customWidth="1"/>
    <col min="15118" max="15120" width="6.7109375" style="174" customWidth="1"/>
    <col min="15121" max="15121" width="1.7109375" style="174" customWidth="1"/>
    <col min="15122" max="15124" width="6.7109375" style="174" customWidth="1"/>
    <col min="15125" max="15125" width="1.7109375" style="174" customWidth="1"/>
    <col min="15126" max="15128" width="6.7109375" style="174" customWidth="1"/>
    <col min="15129" max="15129" width="1.7109375" style="174" customWidth="1"/>
    <col min="15130" max="15132" width="6.7109375" style="174" customWidth="1"/>
    <col min="15133" max="15360" width="11.42578125" style="174"/>
    <col min="15361" max="15361" width="21.42578125" style="174" customWidth="1"/>
    <col min="15362" max="15362" width="8.42578125" style="174" customWidth="1"/>
    <col min="15363" max="15363" width="8.140625" style="174" customWidth="1"/>
    <col min="15364" max="15364" width="7.5703125" style="174" customWidth="1"/>
    <col min="15365" max="15365" width="1.7109375" style="174" customWidth="1"/>
    <col min="15366" max="15368" width="6.7109375" style="174" customWidth="1"/>
    <col min="15369" max="15369" width="1.7109375" style="174" customWidth="1"/>
    <col min="15370" max="15372" width="6.7109375" style="174" customWidth="1"/>
    <col min="15373" max="15373" width="1.7109375" style="174" customWidth="1"/>
    <col min="15374" max="15376" width="6.7109375" style="174" customWidth="1"/>
    <col min="15377" max="15377" width="1.7109375" style="174" customWidth="1"/>
    <col min="15378" max="15380" width="6.7109375" style="174" customWidth="1"/>
    <col min="15381" max="15381" width="1.7109375" style="174" customWidth="1"/>
    <col min="15382" max="15384" width="6.7109375" style="174" customWidth="1"/>
    <col min="15385" max="15385" width="1.7109375" style="174" customWidth="1"/>
    <col min="15386" max="15388" width="6.7109375" style="174" customWidth="1"/>
    <col min="15389" max="15616" width="11.42578125" style="174"/>
    <col min="15617" max="15617" width="21.42578125" style="174" customWidth="1"/>
    <col min="15618" max="15618" width="8.42578125" style="174" customWidth="1"/>
    <col min="15619" max="15619" width="8.140625" style="174" customWidth="1"/>
    <col min="15620" max="15620" width="7.5703125" style="174" customWidth="1"/>
    <col min="15621" max="15621" width="1.7109375" style="174" customWidth="1"/>
    <col min="15622" max="15624" width="6.7109375" style="174" customWidth="1"/>
    <col min="15625" max="15625" width="1.7109375" style="174" customWidth="1"/>
    <col min="15626" max="15628" width="6.7109375" style="174" customWidth="1"/>
    <col min="15629" max="15629" width="1.7109375" style="174" customWidth="1"/>
    <col min="15630" max="15632" width="6.7109375" style="174" customWidth="1"/>
    <col min="15633" max="15633" width="1.7109375" style="174" customWidth="1"/>
    <col min="15634" max="15636" width="6.7109375" style="174" customWidth="1"/>
    <col min="15637" max="15637" width="1.7109375" style="174" customWidth="1"/>
    <col min="15638" max="15640" width="6.7109375" style="174" customWidth="1"/>
    <col min="15641" max="15641" width="1.7109375" style="174" customWidth="1"/>
    <col min="15642" max="15644" width="6.7109375" style="174" customWidth="1"/>
    <col min="15645" max="15872" width="11.42578125" style="174"/>
    <col min="15873" max="15873" width="21.42578125" style="174" customWidth="1"/>
    <col min="15874" max="15874" width="8.42578125" style="174" customWidth="1"/>
    <col min="15875" max="15875" width="8.140625" style="174" customWidth="1"/>
    <col min="15876" max="15876" width="7.5703125" style="174" customWidth="1"/>
    <col min="15877" max="15877" width="1.7109375" style="174" customWidth="1"/>
    <col min="15878" max="15880" width="6.7109375" style="174" customWidth="1"/>
    <col min="15881" max="15881" width="1.7109375" style="174" customWidth="1"/>
    <col min="15882" max="15884" width="6.7109375" style="174" customWidth="1"/>
    <col min="15885" max="15885" width="1.7109375" style="174" customWidth="1"/>
    <col min="15886" max="15888" width="6.7109375" style="174" customWidth="1"/>
    <col min="15889" max="15889" width="1.7109375" style="174" customWidth="1"/>
    <col min="15890" max="15892" width="6.7109375" style="174" customWidth="1"/>
    <col min="15893" max="15893" width="1.7109375" style="174" customWidth="1"/>
    <col min="15894" max="15896" width="6.7109375" style="174" customWidth="1"/>
    <col min="15897" max="15897" width="1.7109375" style="174" customWidth="1"/>
    <col min="15898" max="15900" width="6.7109375" style="174" customWidth="1"/>
    <col min="15901" max="16128" width="11.42578125" style="174"/>
    <col min="16129" max="16129" width="21.42578125" style="174" customWidth="1"/>
    <col min="16130" max="16130" width="8.42578125" style="174" customWidth="1"/>
    <col min="16131" max="16131" width="8.140625" style="174" customWidth="1"/>
    <col min="16132" max="16132" width="7.5703125" style="174" customWidth="1"/>
    <col min="16133" max="16133" width="1.7109375" style="174" customWidth="1"/>
    <col min="16134" max="16136" width="6.7109375" style="174" customWidth="1"/>
    <col min="16137" max="16137" width="1.7109375" style="174" customWidth="1"/>
    <col min="16138" max="16140" width="6.7109375" style="174" customWidth="1"/>
    <col min="16141" max="16141" width="1.7109375" style="174" customWidth="1"/>
    <col min="16142" max="16144" width="6.7109375" style="174" customWidth="1"/>
    <col min="16145" max="16145" width="1.7109375" style="174" customWidth="1"/>
    <col min="16146" max="16148" width="6.7109375" style="174" customWidth="1"/>
    <col min="16149" max="16149" width="1.7109375" style="174" customWidth="1"/>
    <col min="16150" max="16152" width="6.7109375" style="174" customWidth="1"/>
    <col min="16153" max="16153" width="1.7109375" style="174" customWidth="1"/>
    <col min="16154" max="16156" width="6.7109375" style="174" customWidth="1"/>
    <col min="16157" max="16384" width="11.42578125" style="174"/>
  </cols>
  <sheetData>
    <row r="1" spans="1:33" s="166" customFormat="1" ht="15" customHeight="1" x14ac:dyDescent="0.2">
      <c r="A1" s="308" t="s">
        <v>329</v>
      </c>
      <c r="B1" s="308"/>
      <c r="C1" s="308"/>
      <c r="D1" s="308"/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174"/>
      <c r="AD1" s="174"/>
      <c r="AE1" s="286" t="s">
        <v>362</v>
      </c>
      <c r="AF1" s="286"/>
      <c r="AG1" s="174"/>
    </row>
    <row r="2" spans="1:33" s="166" customFormat="1" ht="15" customHeight="1" x14ac:dyDescent="0.2">
      <c r="A2" s="307" t="s">
        <v>346</v>
      </c>
      <c r="B2" s="307"/>
      <c r="C2" s="307"/>
      <c r="D2" s="307"/>
      <c r="E2" s="307"/>
      <c r="F2" s="307"/>
      <c r="G2" s="307"/>
      <c r="H2" s="307"/>
      <c r="I2" s="307"/>
      <c r="J2" s="307"/>
      <c r="K2" s="307"/>
      <c r="L2" s="307"/>
      <c r="M2" s="307"/>
      <c r="N2" s="307"/>
      <c r="O2" s="307"/>
      <c r="P2" s="307"/>
      <c r="Q2" s="307"/>
      <c r="R2" s="307"/>
      <c r="S2" s="307"/>
      <c r="T2" s="307"/>
      <c r="U2" s="307"/>
      <c r="V2" s="307"/>
      <c r="W2" s="307"/>
      <c r="X2" s="307"/>
      <c r="Y2" s="307"/>
      <c r="Z2" s="307"/>
      <c r="AA2" s="307"/>
      <c r="AB2" s="307"/>
      <c r="AC2" s="174"/>
      <c r="AD2" s="174"/>
      <c r="AE2" s="286"/>
      <c r="AF2" s="286"/>
      <c r="AG2" s="174"/>
    </row>
    <row r="3" spans="1:33" s="166" customFormat="1" ht="15" customHeight="1" x14ac:dyDescent="0.2">
      <c r="A3" s="308" t="s">
        <v>257</v>
      </c>
      <c r="B3" s="308"/>
      <c r="C3" s="308"/>
      <c r="D3" s="308"/>
      <c r="E3" s="308"/>
      <c r="F3" s="308"/>
      <c r="G3" s="308"/>
      <c r="H3" s="308"/>
      <c r="I3" s="308"/>
      <c r="J3" s="308"/>
      <c r="K3" s="308"/>
      <c r="L3" s="308"/>
      <c r="M3" s="308"/>
      <c r="N3" s="308"/>
      <c r="O3" s="308"/>
      <c r="P3" s="308"/>
      <c r="Q3" s="308"/>
      <c r="R3" s="308"/>
      <c r="S3" s="308"/>
      <c r="T3" s="308"/>
      <c r="U3" s="308"/>
      <c r="V3" s="308"/>
      <c r="W3" s="308"/>
      <c r="X3" s="308"/>
      <c r="Y3" s="308"/>
      <c r="Z3" s="308"/>
      <c r="AA3" s="308"/>
      <c r="AB3" s="308"/>
      <c r="AC3" s="174"/>
      <c r="AD3" s="174"/>
      <c r="AE3" s="174"/>
      <c r="AF3" s="174"/>
      <c r="AG3" s="174"/>
    </row>
    <row r="4" spans="1:33" s="166" customFormat="1" ht="15" customHeight="1" x14ac:dyDescent="0.2">
      <c r="A4" s="307" t="s">
        <v>258</v>
      </c>
      <c r="B4" s="307"/>
      <c r="C4" s="307"/>
      <c r="D4" s="307"/>
      <c r="E4" s="307"/>
      <c r="F4" s="307"/>
      <c r="G4" s="307"/>
      <c r="H4" s="307"/>
      <c r="I4" s="307"/>
      <c r="J4" s="307"/>
      <c r="K4" s="307"/>
      <c r="L4" s="307"/>
      <c r="M4" s="307"/>
      <c r="N4" s="307"/>
      <c r="O4" s="307"/>
      <c r="P4" s="307"/>
      <c r="Q4" s="307"/>
      <c r="R4" s="307"/>
      <c r="S4" s="307"/>
      <c r="T4" s="307"/>
      <c r="U4" s="307"/>
      <c r="V4" s="307"/>
      <c r="W4" s="307"/>
      <c r="X4" s="307"/>
      <c r="Y4" s="307"/>
      <c r="Z4" s="307"/>
      <c r="AA4" s="307"/>
      <c r="AB4" s="307"/>
      <c r="AC4" s="174"/>
      <c r="AD4" s="174"/>
      <c r="AE4" s="174"/>
      <c r="AF4" s="174"/>
      <c r="AG4" s="174"/>
    </row>
    <row r="5" spans="1:33" s="166" customFormat="1" ht="15" customHeight="1" x14ac:dyDescent="0.2">
      <c r="A5" s="307" t="s">
        <v>259</v>
      </c>
      <c r="B5" s="307"/>
      <c r="C5" s="307"/>
      <c r="D5" s="307"/>
      <c r="E5" s="307"/>
      <c r="F5" s="307"/>
      <c r="G5" s="307"/>
      <c r="H5" s="307"/>
      <c r="I5" s="307"/>
      <c r="J5" s="307"/>
      <c r="K5" s="307"/>
      <c r="L5" s="307"/>
      <c r="M5" s="307"/>
      <c r="N5" s="307"/>
      <c r="O5" s="307"/>
      <c r="P5" s="307"/>
      <c r="Q5" s="307"/>
      <c r="R5" s="307"/>
      <c r="S5" s="307"/>
      <c r="T5" s="307"/>
      <c r="U5" s="307"/>
      <c r="V5" s="307"/>
      <c r="W5" s="307"/>
      <c r="X5" s="307"/>
      <c r="Y5" s="307"/>
      <c r="Z5" s="307"/>
      <c r="AA5" s="307"/>
      <c r="AB5" s="307"/>
      <c r="AC5" s="174"/>
      <c r="AD5" s="174"/>
      <c r="AE5" s="174"/>
      <c r="AF5" s="174"/>
      <c r="AG5" s="174"/>
    </row>
    <row r="6" spans="1:33" s="166" customFormat="1" ht="15" customHeight="1" thickBot="1" x14ac:dyDescent="0.25">
      <c r="A6" s="122"/>
      <c r="B6" s="137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137"/>
      <c r="Y6" s="137"/>
      <c r="Z6" s="137"/>
      <c r="AA6" s="137"/>
      <c r="AB6" s="137"/>
      <c r="AC6" s="174"/>
      <c r="AD6" s="174"/>
      <c r="AE6" s="174"/>
      <c r="AF6" s="174"/>
      <c r="AG6" s="174"/>
    </row>
    <row r="7" spans="1:33" ht="15" customHeight="1" x14ac:dyDescent="0.2">
      <c r="A7" s="305" t="s">
        <v>567</v>
      </c>
      <c r="B7" s="302" t="s">
        <v>19</v>
      </c>
      <c r="C7" s="302"/>
      <c r="D7" s="302"/>
      <c r="E7" s="111"/>
      <c r="F7" s="302" t="s">
        <v>116</v>
      </c>
      <c r="G7" s="302"/>
      <c r="H7" s="302"/>
      <c r="I7" s="111"/>
      <c r="J7" s="302" t="s">
        <v>117</v>
      </c>
      <c r="K7" s="302"/>
      <c r="L7" s="302"/>
      <c r="M7" s="111"/>
      <c r="N7" s="302" t="s">
        <v>118</v>
      </c>
      <c r="O7" s="302"/>
      <c r="P7" s="302"/>
      <c r="Q7" s="111"/>
      <c r="R7" s="302" t="s">
        <v>119</v>
      </c>
      <c r="S7" s="302"/>
      <c r="T7" s="302"/>
      <c r="U7" s="111"/>
      <c r="V7" s="302" t="s">
        <v>120</v>
      </c>
      <c r="W7" s="302"/>
      <c r="X7" s="302"/>
      <c r="Y7" s="111"/>
      <c r="Z7" s="302" t="s">
        <v>121</v>
      </c>
      <c r="AA7" s="302"/>
      <c r="AB7" s="302"/>
    </row>
    <row r="8" spans="1:33" ht="15" customHeight="1" thickBot="1" x14ac:dyDescent="0.25">
      <c r="A8" s="306"/>
      <c r="B8" s="112" t="s">
        <v>70</v>
      </c>
      <c r="C8" s="112" t="s">
        <v>71</v>
      </c>
      <c r="D8" s="112" t="s">
        <v>72</v>
      </c>
      <c r="E8" s="113"/>
      <c r="F8" s="112" t="s">
        <v>70</v>
      </c>
      <c r="G8" s="112" t="s">
        <v>71</v>
      </c>
      <c r="H8" s="112" t="s">
        <v>72</v>
      </c>
      <c r="I8" s="113"/>
      <c r="J8" s="112" t="s">
        <v>70</v>
      </c>
      <c r="K8" s="112" t="s">
        <v>71</v>
      </c>
      <c r="L8" s="112" t="s">
        <v>72</v>
      </c>
      <c r="M8" s="113"/>
      <c r="N8" s="112" t="s">
        <v>70</v>
      </c>
      <c r="O8" s="112" t="s">
        <v>71</v>
      </c>
      <c r="P8" s="112" t="s">
        <v>72</v>
      </c>
      <c r="Q8" s="113"/>
      <c r="R8" s="112" t="s">
        <v>70</v>
      </c>
      <c r="S8" s="112" t="s">
        <v>71</v>
      </c>
      <c r="T8" s="112" t="s">
        <v>72</v>
      </c>
      <c r="U8" s="113"/>
      <c r="V8" s="112" t="s">
        <v>70</v>
      </c>
      <c r="W8" s="112" t="s">
        <v>71</v>
      </c>
      <c r="X8" s="112" t="s">
        <v>72</v>
      </c>
      <c r="Y8" s="113"/>
      <c r="Z8" s="112" t="s">
        <v>70</v>
      </c>
      <c r="AA8" s="112" t="s">
        <v>71</v>
      </c>
      <c r="AB8" s="112" t="s">
        <v>72</v>
      </c>
    </row>
    <row r="9" spans="1:33" s="166" customFormat="1" ht="15" customHeight="1" x14ac:dyDescent="0.2">
      <c r="A9" s="114"/>
      <c r="B9" s="115"/>
      <c r="C9" s="115"/>
      <c r="D9" s="115"/>
      <c r="E9" s="116"/>
      <c r="F9" s="115"/>
      <c r="G9" s="115"/>
      <c r="H9" s="115"/>
      <c r="I9" s="116"/>
      <c r="J9" s="115"/>
      <c r="K9" s="115"/>
      <c r="L9" s="115"/>
      <c r="M9" s="116"/>
      <c r="N9" s="115"/>
      <c r="O9" s="115"/>
      <c r="P9" s="115"/>
      <c r="Q9" s="116"/>
      <c r="R9" s="115"/>
      <c r="S9" s="115"/>
      <c r="T9" s="115"/>
      <c r="U9" s="116"/>
      <c r="V9" s="115"/>
      <c r="W9" s="115"/>
      <c r="X9" s="115"/>
      <c r="Y9" s="116"/>
      <c r="Z9" s="115"/>
      <c r="AA9" s="115"/>
      <c r="AB9" s="115"/>
      <c r="AC9" s="174"/>
      <c r="AD9" s="174"/>
      <c r="AE9" s="174"/>
      <c r="AF9" s="174"/>
      <c r="AG9" s="174"/>
    </row>
    <row r="10" spans="1:33" s="166" customFormat="1" ht="15" customHeight="1" x14ac:dyDescent="0.2">
      <c r="A10" s="138" t="s">
        <v>19</v>
      </c>
      <c r="B10" s="155">
        <f t="shared" ref="B10:D11" si="0">+B16+B22</f>
        <v>10418</v>
      </c>
      <c r="C10" s="155">
        <f t="shared" si="0"/>
        <v>3805</v>
      </c>
      <c r="D10" s="155">
        <f t="shared" si="0"/>
        <v>6613</v>
      </c>
      <c r="E10" s="155"/>
      <c r="F10" s="265">
        <f t="shared" ref="F10:H12" si="1">+F16+F22</f>
        <v>0</v>
      </c>
      <c r="G10" s="265">
        <f t="shared" si="1"/>
        <v>0</v>
      </c>
      <c r="H10" s="265">
        <f t="shared" si="1"/>
        <v>0</v>
      </c>
      <c r="I10" s="265"/>
      <c r="J10" s="265">
        <f t="shared" ref="J10:L12" si="2">+J16+J22</f>
        <v>0</v>
      </c>
      <c r="K10" s="265">
        <f t="shared" si="2"/>
        <v>0</v>
      </c>
      <c r="L10" s="265">
        <f t="shared" si="2"/>
        <v>0</v>
      </c>
      <c r="M10" s="265"/>
      <c r="N10" s="265">
        <f t="shared" ref="N10:P12" si="3">+N16+N22</f>
        <v>0</v>
      </c>
      <c r="O10" s="265">
        <f t="shared" si="3"/>
        <v>0</v>
      </c>
      <c r="P10" s="265">
        <f t="shared" si="3"/>
        <v>0</v>
      </c>
      <c r="Q10" s="155"/>
      <c r="R10" s="155">
        <f t="shared" ref="R10:T12" si="4">+R16+R22</f>
        <v>4527</v>
      </c>
      <c r="S10" s="155">
        <f t="shared" si="4"/>
        <v>1729</v>
      </c>
      <c r="T10" s="155">
        <f t="shared" si="4"/>
        <v>2798</v>
      </c>
      <c r="U10" s="155"/>
      <c r="V10" s="155">
        <f t="shared" ref="V10:X12" si="5">+V16+V22</f>
        <v>3099</v>
      </c>
      <c r="W10" s="155">
        <f t="shared" si="5"/>
        <v>1125</v>
      </c>
      <c r="X10" s="155">
        <f t="shared" si="5"/>
        <v>1974</v>
      </c>
      <c r="Y10" s="155"/>
      <c r="Z10" s="155">
        <f t="shared" ref="Z10:AB12" si="6">+Z16+Z22</f>
        <v>2792</v>
      </c>
      <c r="AA10" s="155">
        <f t="shared" si="6"/>
        <v>951</v>
      </c>
      <c r="AB10" s="155">
        <f t="shared" si="6"/>
        <v>1841</v>
      </c>
      <c r="AC10" s="174"/>
      <c r="AD10" s="174"/>
      <c r="AE10" s="174"/>
      <c r="AF10" s="174"/>
      <c r="AG10" s="174"/>
    </row>
    <row r="11" spans="1:33" s="166" customFormat="1" ht="15" customHeight="1" x14ac:dyDescent="0.2">
      <c r="A11" s="118" t="s">
        <v>73</v>
      </c>
      <c r="B11" s="117">
        <f t="shared" si="0"/>
        <v>9864</v>
      </c>
      <c r="C11" s="117">
        <f t="shared" si="0"/>
        <v>3513</v>
      </c>
      <c r="D11" s="117">
        <f t="shared" si="0"/>
        <v>6351</v>
      </c>
      <c r="E11" s="117"/>
      <c r="F11" s="240">
        <f t="shared" si="1"/>
        <v>0</v>
      </c>
      <c r="G11" s="240">
        <f t="shared" si="1"/>
        <v>0</v>
      </c>
      <c r="H11" s="240">
        <f t="shared" si="1"/>
        <v>0</v>
      </c>
      <c r="I11" s="240"/>
      <c r="J11" s="240">
        <f t="shared" si="2"/>
        <v>0</v>
      </c>
      <c r="K11" s="240">
        <f t="shared" si="2"/>
        <v>0</v>
      </c>
      <c r="L11" s="240">
        <f t="shared" si="2"/>
        <v>0</v>
      </c>
      <c r="M11" s="240"/>
      <c r="N11" s="240">
        <f t="shared" si="3"/>
        <v>0</v>
      </c>
      <c r="O11" s="240">
        <f t="shared" si="3"/>
        <v>0</v>
      </c>
      <c r="P11" s="240">
        <f t="shared" si="3"/>
        <v>0</v>
      </c>
      <c r="Q11" s="117"/>
      <c r="R11" s="117">
        <f t="shared" si="4"/>
        <v>4308</v>
      </c>
      <c r="S11" s="117">
        <f t="shared" si="4"/>
        <v>1613</v>
      </c>
      <c r="T11" s="117">
        <f t="shared" si="4"/>
        <v>2695</v>
      </c>
      <c r="U11" s="117"/>
      <c r="V11" s="117">
        <f t="shared" si="5"/>
        <v>2940</v>
      </c>
      <c r="W11" s="117">
        <f t="shared" si="5"/>
        <v>1038</v>
      </c>
      <c r="X11" s="117">
        <f t="shared" si="5"/>
        <v>1902</v>
      </c>
      <c r="Y11" s="117"/>
      <c r="Z11" s="117">
        <f t="shared" si="6"/>
        <v>2616</v>
      </c>
      <c r="AA11" s="117">
        <f t="shared" si="6"/>
        <v>862</v>
      </c>
      <c r="AB11" s="117">
        <f t="shared" si="6"/>
        <v>1754</v>
      </c>
      <c r="AC11" s="174"/>
      <c r="AD11" s="174"/>
      <c r="AE11" s="174"/>
      <c r="AF11" s="174"/>
      <c r="AG11" s="174"/>
    </row>
    <row r="12" spans="1:33" s="166" customFormat="1" ht="15" customHeight="1" x14ac:dyDescent="0.2">
      <c r="A12" s="118" t="s">
        <v>74</v>
      </c>
      <c r="B12" s="117">
        <f>+B18+B24</f>
        <v>0</v>
      </c>
      <c r="C12" s="117">
        <f>+C18+C24</f>
        <v>0</v>
      </c>
      <c r="D12" s="117">
        <f>+D18+D24</f>
        <v>0</v>
      </c>
      <c r="E12" s="117"/>
      <c r="F12" s="240">
        <f t="shared" si="1"/>
        <v>0</v>
      </c>
      <c r="G12" s="240">
        <f t="shared" si="1"/>
        <v>0</v>
      </c>
      <c r="H12" s="240">
        <f t="shared" si="1"/>
        <v>0</v>
      </c>
      <c r="I12" s="240"/>
      <c r="J12" s="240">
        <f t="shared" si="2"/>
        <v>0</v>
      </c>
      <c r="K12" s="240">
        <f t="shared" si="2"/>
        <v>0</v>
      </c>
      <c r="L12" s="240">
        <f t="shared" si="2"/>
        <v>0</v>
      </c>
      <c r="M12" s="240"/>
      <c r="N12" s="240">
        <f t="shared" si="3"/>
        <v>0</v>
      </c>
      <c r="O12" s="240">
        <f t="shared" si="3"/>
        <v>0</v>
      </c>
      <c r="P12" s="240">
        <f t="shared" si="3"/>
        <v>0</v>
      </c>
      <c r="Q12" s="117"/>
      <c r="R12" s="117">
        <f t="shared" si="4"/>
        <v>0</v>
      </c>
      <c r="S12" s="117">
        <f t="shared" si="4"/>
        <v>0</v>
      </c>
      <c r="T12" s="117">
        <f t="shared" si="4"/>
        <v>0</v>
      </c>
      <c r="U12" s="117"/>
      <c r="V12" s="117">
        <f t="shared" si="5"/>
        <v>0</v>
      </c>
      <c r="W12" s="117">
        <f t="shared" si="5"/>
        <v>0</v>
      </c>
      <c r="X12" s="117">
        <f t="shared" si="5"/>
        <v>0</v>
      </c>
      <c r="Y12" s="117"/>
      <c r="Z12" s="117">
        <f t="shared" si="6"/>
        <v>0</v>
      </c>
      <c r="AA12" s="117">
        <f t="shared" si="6"/>
        <v>0</v>
      </c>
      <c r="AB12" s="117">
        <f t="shared" si="6"/>
        <v>0</v>
      </c>
      <c r="AC12" s="174"/>
      <c r="AD12" s="174"/>
      <c r="AE12" s="174"/>
      <c r="AF12" s="174"/>
      <c r="AG12" s="174"/>
    </row>
    <row r="13" spans="1:33" s="166" customFormat="1" ht="15" customHeight="1" x14ac:dyDescent="0.2">
      <c r="A13" s="118" t="s">
        <v>267</v>
      </c>
      <c r="B13" s="117">
        <f>+B19</f>
        <v>554</v>
      </c>
      <c r="C13" s="117">
        <f>+C19</f>
        <v>292</v>
      </c>
      <c r="D13" s="117">
        <f>+D19</f>
        <v>262</v>
      </c>
      <c r="E13" s="117"/>
      <c r="F13" s="240">
        <f>+F19</f>
        <v>0</v>
      </c>
      <c r="G13" s="240">
        <f>+G19</f>
        <v>0</v>
      </c>
      <c r="H13" s="240">
        <f>+H19</f>
        <v>0</v>
      </c>
      <c r="I13" s="240"/>
      <c r="J13" s="240">
        <f>+J19</f>
        <v>0</v>
      </c>
      <c r="K13" s="240">
        <f>+K19</f>
        <v>0</v>
      </c>
      <c r="L13" s="240">
        <f>+L19</f>
        <v>0</v>
      </c>
      <c r="M13" s="240"/>
      <c r="N13" s="240">
        <f>+N19</f>
        <v>0</v>
      </c>
      <c r="O13" s="240">
        <f>+O19</f>
        <v>0</v>
      </c>
      <c r="P13" s="240">
        <f>+P19</f>
        <v>0</v>
      </c>
      <c r="Q13" s="117"/>
      <c r="R13" s="117">
        <f>+R19</f>
        <v>219</v>
      </c>
      <c r="S13" s="117">
        <f>+S19</f>
        <v>116</v>
      </c>
      <c r="T13" s="117">
        <f>+T19</f>
        <v>103</v>
      </c>
      <c r="U13" s="117"/>
      <c r="V13" s="117">
        <f>+V19</f>
        <v>159</v>
      </c>
      <c r="W13" s="117">
        <f>+W19</f>
        <v>87</v>
      </c>
      <c r="X13" s="117">
        <f>+X19</f>
        <v>72</v>
      </c>
      <c r="Y13" s="117"/>
      <c r="Z13" s="117">
        <f>+Z19</f>
        <v>176</v>
      </c>
      <c r="AA13" s="117">
        <f>+AA19</f>
        <v>89</v>
      </c>
      <c r="AB13" s="117">
        <f>+AB19</f>
        <v>87</v>
      </c>
      <c r="AC13" s="174"/>
      <c r="AD13" s="174"/>
      <c r="AE13" s="174"/>
      <c r="AF13" s="174"/>
      <c r="AG13" s="174"/>
    </row>
    <row r="14" spans="1:33" s="166" customFormat="1" ht="15" customHeight="1" x14ac:dyDescent="0.2">
      <c r="A14" s="114"/>
      <c r="B14" s="119"/>
      <c r="C14" s="119"/>
      <c r="D14" s="119"/>
      <c r="E14" s="119"/>
      <c r="F14" s="266"/>
      <c r="G14" s="266"/>
      <c r="H14" s="266"/>
      <c r="I14" s="266"/>
      <c r="J14" s="266"/>
      <c r="K14" s="266"/>
      <c r="L14" s="266"/>
      <c r="M14" s="266"/>
      <c r="N14" s="266"/>
      <c r="O14" s="266"/>
      <c r="P14" s="266"/>
      <c r="Q14" s="119"/>
      <c r="R14" s="119"/>
      <c r="S14" s="119"/>
      <c r="T14" s="119"/>
      <c r="U14" s="119"/>
      <c r="V14" s="119"/>
      <c r="W14" s="119"/>
      <c r="X14" s="119"/>
      <c r="Y14" s="119"/>
      <c r="Z14" s="119"/>
      <c r="AA14" s="119"/>
      <c r="AB14" s="119"/>
      <c r="AC14" s="174"/>
      <c r="AD14" s="174"/>
      <c r="AE14" s="174"/>
      <c r="AF14" s="174"/>
      <c r="AG14" s="174"/>
    </row>
    <row r="15" spans="1:33" s="166" customFormat="1" ht="15" customHeight="1" x14ac:dyDescent="0.2">
      <c r="A15" s="138" t="s">
        <v>568</v>
      </c>
      <c r="B15" s="119"/>
      <c r="C15" s="119"/>
      <c r="D15" s="119"/>
      <c r="E15" s="120"/>
      <c r="F15" s="266"/>
      <c r="G15" s="266"/>
      <c r="H15" s="266"/>
      <c r="I15" s="267"/>
      <c r="J15" s="266"/>
      <c r="K15" s="266"/>
      <c r="L15" s="266"/>
      <c r="M15" s="267"/>
      <c r="N15" s="266"/>
      <c r="O15" s="266"/>
      <c r="P15" s="266"/>
      <c r="Q15" s="120"/>
      <c r="R15" s="119"/>
      <c r="S15" s="119"/>
      <c r="T15" s="119"/>
      <c r="U15" s="120"/>
      <c r="V15" s="119"/>
      <c r="W15" s="119"/>
      <c r="X15" s="119"/>
      <c r="Y15" s="120"/>
      <c r="Z15" s="119"/>
      <c r="AA15" s="119"/>
      <c r="AB15" s="119"/>
      <c r="AC15" s="174"/>
      <c r="AD15" s="174"/>
      <c r="AE15" s="174"/>
      <c r="AF15" s="174"/>
      <c r="AG15" s="174"/>
    </row>
    <row r="16" spans="1:33" s="166" customFormat="1" ht="15" customHeight="1" x14ac:dyDescent="0.2">
      <c r="A16" s="139" t="s">
        <v>19</v>
      </c>
      <c r="B16" s="155">
        <f>SUM(B17:B19)</f>
        <v>7453</v>
      </c>
      <c r="C16" s="155">
        <f>SUM(C17:C19)</f>
        <v>2798</v>
      </c>
      <c r="D16" s="155">
        <f>SUM(D17:D19)</f>
        <v>4655</v>
      </c>
      <c r="E16" s="155"/>
      <c r="F16" s="265">
        <f>SUM(F17:F19)</f>
        <v>0</v>
      </c>
      <c r="G16" s="265">
        <f>SUM(G17:G19)</f>
        <v>0</v>
      </c>
      <c r="H16" s="265">
        <f>SUM(H17:H19)</f>
        <v>0</v>
      </c>
      <c r="I16" s="268"/>
      <c r="J16" s="265">
        <f>SUM(J17:J19)</f>
        <v>0</v>
      </c>
      <c r="K16" s="265">
        <f>SUM(K17:K19)</f>
        <v>0</v>
      </c>
      <c r="L16" s="265">
        <f>SUM(L17:L19)</f>
        <v>0</v>
      </c>
      <c r="M16" s="268"/>
      <c r="N16" s="265">
        <f>SUM(N17:N19)</f>
        <v>0</v>
      </c>
      <c r="O16" s="265">
        <f>SUM(O17:O19)</f>
        <v>0</v>
      </c>
      <c r="P16" s="265">
        <f>SUM(P17:P19)</f>
        <v>0</v>
      </c>
      <c r="Q16" s="176"/>
      <c r="R16" s="155">
        <f>SUM(R17:R19)</f>
        <v>3170</v>
      </c>
      <c r="S16" s="155">
        <f>SUM(S17:S19)</f>
        <v>1213</v>
      </c>
      <c r="T16" s="155">
        <f>SUM(T17:T19)</f>
        <v>1957</v>
      </c>
      <c r="U16" s="176"/>
      <c r="V16" s="155">
        <f>SUM(V17:V19)</f>
        <v>2253</v>
      </c>
      <c r="W16" s="155">
        <f>SUM(W17:W19)</f>
        <v>856</v>
      </c>
      <c r="X16" s="155">
        <f>SUM(X17:X19)</f>
        <v>1397</v>
      </c>
      <c r="Y16" s="176"/>
      <c r="Z16" s="155">
        <f>SUM(Z17:Z19)</f>
        <v>2030</v>
      </c>
      <c r="AA16" s="155">
        <f>SUM(AA17:AA19)</f>
        <v>729</v>
      </c>
      <c r="AB16" s="155">
        <f>SUM(AB17:AB19)</f>
        <v>1301</v>
      </c>
      <c r="AC16" s="174"/>
      <c r="AD16" s="174"/>
      <c r="AE16" s="174"/>
      <c r="AF16" s="174"/>
      <c r="AG16" s="174"/>
    </row>
    <row r="17" spans="1:33" ht="15" customHeight="1" x14ac:dyDescent="0.2">
      <c r="A17" s="118" t="s">
        <v>73</v>
      </c>
      <c r="B17" s="121">
        <v>6899</v>
      </c>
      <c r="C17" s="121">
        <v>2506</v>
      </c>
      <c r="D17" s="121">
        <v>4393</v>
      </c>
      <c r="E17" s="121"/>
      <c r="F17" s="262">
        <v>0</v>
      </c>
      <c r="G17" s="262">
        <v>0</v>
      </c>
      <c r="H17" s="262">
        <v>0</v>
      </c>
      <c r="I17" s="262"/>
      <c r="J17" s="262">
        <v>0</v>
      </c>
      <c r="K17" s="262">
        <v>0</v>
      </c>
      <c r="L17" s="262">
        <v>0</v>
      </c>
      <c r="M17" s="262"/>
      <c r="N17" s="262">
        <v>0</v>
      </c>
      <c r="O17" s="262">
        <v>0</v>
      </c>
      <c r="P17" s="262">
        <v>0</v>
      </c>
      <c r="Q17" s="121"/>
      <c r="R17" s="121">
        <v>2951</v>
      </c>
      <c r="S17" s="121">
        <v>1097</v>
      </c>
      <c r="T17" s="121">
        <v>1854</v>
      </c>
      <c r="U17" s="121"/>
      <c r="V17" s="121">
        <v>2094</v>
      </c>
      <c r="W17" s="121">
        <v>769</v>
      </c>
      <c r="X17" s="121">
        <v>1325</v>
      </c>
      <c r="Y17" s="121"/>
      <c r="Z17" s="121">
        <v>1854</v>
      </c>
      <c r="AA17" s="121">
        <v>640</v>
      </c>
      <c r="AB17" s="121">
        <v>1214</v>
      </c>
    </row>
    <row r="18" spans="1:33" ht="15" customHeight="1" x14ac:dyDescent="0.2">
      <c r="A18" s="118" t="s">
        <v>74</v>
      </c>
      <c r="B18" s="121">
        <v>0</v>
      </c>
      <c r="C18" s="121">
        <v>0</v>
      </c>
      <c r="D18" s="121">
        <v>0</v>
      </c>
      <c r="E18" s="121"/>
      <c r="F18" s="262">
        <v>0</v>
      </c>
      <c r="G18" s="262">
        <v>0</v>
      </c>
      <c r="H18" s="262">
        <v>0</v>
      </c>
      <c r="I18" s="262"/>
      <c r="J18" s="262">
        <v>0</v>
      </c>
      <c r="K18" s="262">
        <v>0</v>
      </c>
      <c r="L18" s="262">
        <v>0</v>
      </c>
      <c r="M18" s="262"/>
      <c r="N18" s="262">
        <v>0</v>
      </c>
      <c r="O18" s="262">
        <v>0</v>
      </c>
      <c r="P18" s="262">
        <v>0</v>
      </c>
      <c r="Q18" s="121"/>
      <c r="R18" s="121">
        <v>0</v>
      </c>
      <c r="S18" s="121">
        <v>0</v>
      </c>
      <c r="T18" s="121">
        <v>0</v>
      </c>
      <c r="U18" s="121"/>
      <c r="V18" s="121">
        <v>0</v>
      </c>
      <c r="W18" s="121">
        <v>0</v>
      </c>
      <c r="X18" s="121">
        <v>0</v>
      </c>
      <c r="Y18" s="121"/>
      <c r="Z18" s="121">
        <v>0</v>
      </c>
      <c r="AA18" s="121">
        <v>0</v>
      </c>
      <c r="AB18" s="121">
        <v>0</v>
      </c>
    </row>
    <row r="19" spans="1:33" ht="15" customHeight="1" x14ac:dyDescent="0.2">
      <c r="A19" s="118" t="s">
        <v>267</v>
      </c>
      <c r="B19" s="121">
        <v>554</v>
      </c>
      <c r="C19" s="121">
        <v>292</v>
      </c>
      <c r="D19" s="121">
        <v>262</v>
      </c>
      <c r="E19" s="121"/>
      <c r="F19" s="262">
        <v>0</v>
      </c>
      <c r="G19" s="262">
        <v>0</v>
      </c>
      <c r="H19" s="262">
        <v>0</v>
      </c>
      <c r="I19" s="262"/>
      <c r="J19" s="262">
        <v>0</v>
      </c>
      <c r="K19" s="262">
        <v>0</v>
      </c>
      <c r="L19" s="262">
        <v>0</v>
      </c>
      <c r="M19" s="262"/>
      <c r="N19" s="262">
        <v>0</v>
      </c>
      <c r="O19" s="262">
        <v>0</v>
      </c>
      <c r="P19" s="262">
        <v>0</v>
      </c>
      <c r="Q19" s="121"/>
      <c r="R19" s="121">
        <v>219</v>
      </c>
      <c r="S19" s="121">
        <v>116</v>
      </c>
      <c r="T19" s="121">
        <v>103</v>
      </c>
      <c r="U19" s="121"/>
      <c r="V19" s="121">
        <v>159</v>
      </c>
      <c r="W19" s="121">
        <v>87</v>
      </c>
      <c r="X19" s="121">
        <v>72</v>
      </c>
      <c r="Y19" s="121"/>
      <c r="Z19" s="121">
        <v>176</v>
      </c>
      <c r="AA19" s="121">
        <v>89</v>
      </c>
      <c r="AB19" s="121">
        <v>87</v>
      </c>
    </row>
    <row r="20" spans="1:33" ht="15" customHeight="1" x14ac:dyDescent="0.2">
      <c r="A20" s="118"/>
      <c r="B20" s="121"/>
      <c r="C20" s="121"/>
      <c r="D20" s="121"/>
      <c r="E20" s="121"/>
      <c r="F20" s="262"/>
      <c r="G20" s="262"/>
      <c r="H20" s="262"/>
      <c r="I20" s="262"/>
      <c r="J20" s="262"/>
      <c r="K20" s="262"/>
      <c r="L20" s="262"/>
      <c r="M20" s="262"/>
      <c r="N20" s="262"/>
      <c r="O20" s="262"/>
      <c r="P20" s="262"/>
      <c r="Q20" s="121"/>
      <c r="R20" s="121"/>
      <c r="S20" s="121"/>
      <c r="T20" s="121"/>
      <c r="U20" s="121"/>
      <c r="V20" s="121"/>
      <c r="W20" s="121"/>
      <c r="X20" s="121"/>
      <c r="Y20" s="121"/>
      <c r="Z20" s="121"/>
      <c r="AA20" s="121"/>
      <c r="AB20" s="121"/>
    </row>
    <row r="21" spans="1:33" ht="15" customHeight="1" x14ac:dyDescent="0.2">
      <c r="A21" s="127" t="s">
        <v>569</v>
      </c>
      <c r="B21" s="121"/>
      <c r="C21" s="121"/>
      <c r="D21" s="121"/>
      <c r="E21" s="121"/>
      <c r="F21" s="262"/>
      <c r="G21" s="262"/>
      <c r="H21" s="262"/>
      <c r="I21" s="262"/>
      <c r="J21" s="262"/>
      <c r="K21" s="262"/>
      <c r="L21" s="262"/>
      <c r="M21" s="262"/>
      <c r="N21" s="262"/>
      <c r="O21" s="262"/>
      <c r="P21" s="262"/>
      <c r="Q21" s="121"/>
      <c r="R21" s="121"/>
      <c r="S21" s="121"/>
      <c r="T21" s="121"/>
      <c r="U21" s="121"/>
      <c r="V21" s="121"/>
      <c r="W21" s="121"/>
      <c r="X21" s="121"/>
      <c r="Y21" s="121"/>
      <c r="Z21" s="121"/>
      <c r="AA21" s="121"/>
      <c r="AB21" s="121"/>
    </row>
    <row r="22" spans="1:33" s="166" customFormat="1" ht="15" customHeight="1" x14ac:dyDescent="0.2">
      <c r="A22" s="139" t="s">
        <v>19</v>
      </c>
      <c r="B22" s="155">
        <f>SUM(B23:B25)</f>
        <v>2965</v>
      </c>
      <c r="C22" s="155">
        <f>SUM(C23:C25)</f>
        <v>1007</v>
      </c>
      <c r="D22" s="155">
        <f>SUM(D23:D25)</f>
        <v>1958</v>
      </c>
      <c r="E22" s="155"/>
      <c r="F22" s="265">
        <f>SUM(F23:F25)</f>
        <v>0</v>
      </c>
      <c r="G22" s="265">
        <f>SUM(G23:G25)</f>
        <v>0</v>
      </c>
      <c r="H22" s="265">
        <f>SUM(H23:H25)</f>
        <v>0</v>
      </c>
      <c r="I22" s="268"/>
      <c r="J22" s="265">
        <f>SUM(J23:J25)</f>
        <v>0</v>
      </c>
      <c r="K22" s="265">
        <f>SUM(K23:K25)</f>
        <v>0</v>
      </c>
      <c r="L22" s="265">
        <f>SUM(L23:L25)</f>
        <v>0</v>
      </c>
      <c r="M22" s="268"/>
      <c r="N22" s="265">
        <f>SUM(N23:N25)</f>
        <v>0</v>
      </c>
      <c r="O22" s="265">
        <f>SUM(O23:O25)</f>
        <v>0</v>
      </c>
      <c r="P22" s="265">
        <f>SUM(P23:P25)</f>
        <v>0</v>
      </c>
      <c r="Q22" s="176"/>
      <c r="R22" s="155">
        <f>SUM(R23:R25)</f>
        <v>1357</v>
      </c>
      <c r="S22" s="155">
        <f>SUM(S23:S25)</f>
        <v>516</v>
      </c>
      <c r="T22" s="155">
        <f>SUM(T23:T25)</f>
        <v>841</v>
      </c>
      <c r="U22" s="176"/>
      <c r="V22" s="155">
        <f>SUM(V23:V25)</f>
        <v>846</v>
      </c>
      <c r="W22" s="155">
        <f>SUM(W23:W25)</f>
        <v>269</v>
      </c>
      <c r="X22" s="155">
        <f>SUM(X23:X25)</f>
        <v>577</v>
      </c>
      <c r="Y22" s="176"/>
      <c r="Z22" s="155">
        <f>SUM(Z23:Z25)</f>
        <v>762</v>
      </c>
      <c r="AA22" s="155">
        <f>SUM(AA23:AA25)</f>
        <v>222</v>
      </c>
      <c r="AB22" s="155">
        <f>SUM(AB23:AB25)</f>
        <v>540</v>
      </c>
      <c r="AC22" s="174"/>
      <c r="AD22" s="174"/>
      <c r="AE22" s="174"/>
      <c r="AF22" s="174"/>
      <c r="AG22" s="174"/>
    </row>
    <row r="23" spans="1:33" ht="15" customHeight="1" x14ac:dyDescent="0.2">
      <c r="A23" s="118" t="s">
        <v>73</v>
      </c>
      <c r="B23" s="121">
        <v>2965</v>
      </c>
      <c r="C23" s="121">
        <v>1007</v>
      </c>
      <c r="D23" s="121">
        <v>1958</v>
      </c>
      <c r="E23" s="121"/>
      <c r="F23" s="262">
        <v>0</v>
      </c>
      <c r="G23" s="262">
        <v>0</v>
      </c>
      <c r="H23" s="262">
        <v>0</v>
      </c>
      <c r="I23" s="262"/>
      <c r="J23" s="262">
        <v>0</v>
      </c>
      <c r="K23" s="262">
        <v>0</v>
      </c>
      <c r="L23" s="262">
        <v>0</v>
      </c>
      <c r="M23" s="262"/>
      <c r="N23" s="262">
        <v>0</v>
      </c>
      <c r="O23" s="262">
        <v>0</v>
      </c>
      <c r="P23" s="262">
        <v>0</v>
      </c>
      <c r="Q23" s="121"/>
      <c r="R23" s="121">
        <v>1357</v>
      </c>
      <c r="S23" s="121">
        <v>516</v>
      </c>
      <c r="T23" s="121">
        <v>841</v>
      </c>
      <c r="U23" s="121"/>
      <c r="V23" s="121">
        <v>846</v>
      </c>
      <c r="W23" s="121">
        <v>269</v>
      </c>
      <c r="X23" s="121">
        <v>577</v>
      </c>
      <c r="Y23" s="121"/>
      <c r="Z23" s="121">
        <v>762</v>
      </c>
      <c r="AA23" s="121">
        <v>222</v>
      </c>
      <c r="AB23" s="121">
        <v>540</v>
      </c>
    </row>
    <row r="24" spans="1:33" ht="15" customHeight="1" x14ac:dyDescent="0.2">
      <c r="A24" s="118" t="s">
        <v>74</v>
      </c>
      <c r="B24" s="121">
        <v>0</v>
      </c>
      <c r="C24" s="121">
        <v>0</v>
      </c>
      <c r="D24" s="121">
        <v>0</v>
      </c>
      <c r="E24" s="121"/>
      <c r="F24" s="262">
        <v>0</v>
      </c>
      <c r="G24" s="262">
        <v>0</v>
      </c>
      <c r="H24" s="262">
        <v>0</v>
      </c>
      <c r="I24" s="262"/>
      <c r="J24" s="262">
        <v>0</v>
      </c>
      <c r="K24" s="262">
        <v>0</v>
      </c>
      <c r="L24" s="262">
        <v>0</v>
      </c>
      <c r="M24" s="262"/>
      <c r="N24" s="262">
        <v>0</v>
      </c>
      <c r="O24" s="262">
        <v>0</v>
      </c>
      <c r="P24" s="262">
        <v>0</v>
      </c>
      <c r="Q24" s="121"/>
      <c r="R24" s="121">
        <v>0</v>
      </c>
      <c r="S24" s="121">
        <v>0</v>
      </c>
      <c r="T24" s="121">
        <v>0</v>
      </c>
      <c r="U24" s="121"/>
      <c r="V24" s="121">
        <v>0</v>
      </c>
      <c r="W24" s="121">
        <v>0</v>
      </c>
      <c r="X24" s="121">
        <v>0</v>
      </c>
      <c r="Y24" s="121"/>
      <c r="Z24" s="121">
        <v>0</v>
      </c>
      <c r="AA24" s="121">
        <v>0</v>
      </c>
      <c r="AB24" s="121">
        <v>0</v>
      </c>
    </row>
    <row r="25" spans="1:33" ht="15" customHeight="1" thickBot="1" x14ac:dyDescent="0.25">
      <c r="A25" s="122" t="s">
        <v>267</v>
      </c>
      <c r="B25" s="123">
        <v>0</v>
      </c>
      <c r="C25" s="123">
        <v>0</v>
      </c>
      <c r="D25" s="123">
        <v>0</v>
      </c>
      <c r="E25" s="123"/>
      <c r="F25" s="263">
        <v>0</v>
      </c>
      <c r="G25" s="263">
        <v>0</v>
      </c>
      <c r="H25" s="263">
        <v>0</v>
      </c>
      <c r="I25" s="263"/>
      <c r="J25" s="263">
        <v>0</v>
      </c>
      <c r="K25" s="263">
        <v>0</v>
      </c>
      <c r="L25" s="263">
        <v>0</v>
      </c>
      <c r="M25" s="263"/>
      <c r="N25" s="263">
        <v>0</v>
      </c>
      <c r="O25" s="263">
        <v>0</v>
      </c>
      <c r="P25" s="263">
        <v>0</v>
      </c>
      <c r="Q25" s="123"/>
      <c r="R25" s="123">
        <v>0</v>
      </c>
      <c r="S25" s="123">
        <v>0</v>
      </c>
      <c r="T25" s="123">
        <v>0</v>
      </c>
      <c r="U25" s="123"/>
      <c r="V25" s="123">
        <v>0</v>
      </c>
      <c r="W25" s="123">
        <v>0</v>
      </c>
      <c r="X25" s="123">
        <v>0</v>
      </c>
      <c r="Y25" s="123"/>
      <c r="Z25" s="123">
        <v>0</v>
      </c>
      <c r="AA25" s="123">
        <v>0</v>
      </c>
      <c r="AB25" s="123">
        <v>0</v>
      </c>
    </row>
    <row r="26" spans="1:33" ht="15" customHeight="1" x14ac:dyDescent="0.2">
      <c r="A26" s="303" t="s">
        <v>260</v>
      </c>
      <c r="B26" s="303"/>
      <c r="C26" s="303"/>
      <c r="D26" s="303"/>
      <c r="E26" s="303"/>
      <c r="F26" s="303"/>
      <c r="G26" s="303"/>
      <c r="H26" s="303"/>
      <c r="I26" s="303"/>
      <c r="J26" s="303"/>
      <c r="K26" s="303"/>
      <c r="L26" s="303"/>
      <c r="M26" s="303"/>
      <c r="N26" s="303"/>
      <c r="O26" s="303"/>
      <c r="P26" s="303"/>
      <c r="Q26" s="303"/>
      <c r="R26" s="303"/>
      <c r="S26" s="303"/>
      <c r="T26" s="303"/>
      <c r="U26" s="303"/>
      <c r="V26" s="303"/>
      <c r="W26" s="303"/>
      <c r="X26" s="303"/>
      <c r="Y26" s="303"/>
      <c r="Z26" s="303"/>
      <c r="AA26" s="303"/>
      <c r="AB26" s="303"/>
    </row>
    <row r="27" spans="1:33" ht="15" customHeight="1" x14ac:dyDescent="0.2">
      <c r="A27" s="304" t="s">
        <v>243</v>
      </c>
      <c r="B27" s="304"/>
      <c r="C27" s="304"/>
      <c r="D27" s="304"/>
      <c r="E27" s="304"/>
      <c r="F27" s="304"/>
      <c r="G27" s="304"/>
      <c r="H27" s="304"/>
      <c r="I27" s="304"/>
      <c r="J27" s="304"/>
      <c r="K27" s="304"/>
      <c r="L27" s="304"/>
      <c r="M27" s="304"/>
      <c r="N27" s="304"/>
      <c r="O27" s="304"/>
      <c r="P27" s="304"/>
      <c r="Q27" s="304"/>
      <c r="R27" s="304"/>
      <c r="S27" s="304"/>
      <c r="T27" s="304"/>
      <c r="U27" s="304"/>
      <c r="V27" s="304"/>
      <c r="W27" s="304"/>
      <c r="X27" s="304"/>
      <c r="Y27" s="304"/>
      <c r="Z27" s="304"/>
      <c r="AA27" s="304"/>
      <c r="AB27" s="304"/>
    </row>
  </sheetData>
  <mergeCells count="16">
    <mergeCell ref="A27:AB27"/>
    <mergeCell ref="A7:A8"/>
    <mergeCell ref="B7:D7"/>
    <mergeCell ref="F7:H7"/>
    <mergeCell ref="J7:L7"/>
    <mergeCell ref="N7:P7"/>
    <mergeCell ref="AE1:AF2"/>
    <mergeCell ref="R7:T7"/>
    <mergeCell ref="V7:X7"/>
    <mergeCell ref="Z7:AB7"/>
    <mergeCell ref="A26:AB26"/>
    <mergeCell ref="A1:AB1"/>
    <mergeCell ref="A2:AB2"/>
    <mergeCell ref="A3:AB3"/>
    <mergeCell ref="A4:AB4"/>
    <mergeCell ref="A5:AB5"/>
  </mergeCells>
  <hyperlinks>
    <hyperlink ref="AE1" r:id="rId1" location="INDICE!A1"/>
  </hyperlinks>
  <printOptions horizontalCentered="1"/>
  <pageMargins left="0.59055118110236227" right="0.59055118110236227" top="0.59055118110236227" bottom="0.98425196850393704" header="0" footer="0"/>
  <pageSetup scale="71" orientation="landscape" r:id="rId2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98"/>
  <sheetViews>
    <sheetView zoomScaleNormal="100" zoomScaleSheetLayoutView="50" workbookViewId="0">
      <selection activeCell="P136" sqref="P136"/>
    </sheetView>
  </sheetViews>
  <sheetFormatPr baseColWidth="10" defaultRowHeight="15" customHeight="1" x14ac:dyDescent="0.25"/>
  <cols>
    <col min="1" max="1" width="16.28515625" style="110" customWidth="1"/>
    <col min="2" max="4" width="7.140625" style="110" customWidth="1"/>
    <col min="5" max="5" width="1.7109375" style="110" customWidth="1"/>
    <col min="6" max="8" width="7.28515625" style="110" customWidth="1"/>
    <col min="9" max="9" width="1.7109375" style="110" customWidth="1"/>
    <col min="10" max="12" width="7.28515625" style="110" customWidth="1"/>
    <col min="13" max="13" width="1.7109375" style="110" customWidth="1"/>
    <col min="14" max="16" width="7.28515625" style="110" customWidth="1"/>
    <col min="17" max="17" width="1.7109375" style="110" customWidth="1"/>
    <col min="18" max="20" width="6.85546875" style="110" customWidth="1"/>
    <col min="21" max="21" width="1.7109375" style="110" customWidth="1"/>
    <col min="22" max="24" width="6.85546875" style="110" customWidth="1"/>
    <col min="25" max="25" width="1.7109375" style="110" customWidth="1"/>
    <col min="26" max="28" width="6.85546875" style="110" customWidth="1"/>
    <col min="29" max="33" width="8.7109375" style="110" customWidth="1"/>
    <col min="34" max="256" width="11.42578125" style="110"/>
    <col min="257" max="257" width="19.42578125" style="110" customWidth="1"/>
    <col min="258" max="258" width="8.42578125" style="110" customWidth="1"/>
    <col min="259" max="259" width="8.140625" style="110" customWidth="1"/>
    <col min="260" max="260" width="7.5703125" style="110" customWidth="1"/>
    <col min="261" max="261" width="1.7109375" style="110" customWidth="1"/>
    <col min="262" max="264" width="6.7109375" style="110" customWidth="1"/>
    <col min="265" max="265" width="1.7109375" style="110" customWidth="1"/>
    <col min="266" max="268" width="6.7109375" style="110" customWidth="1"/>
    <col min="269" max="269" width="1.7109375" style="110" customWidth="1"/>
    <col min="270" max="272" width="6.7109375" style="110" customWidth="1"/>
    <col min="273" max="273" width="1.7109375" style="110" customWidth="1"/>
    <col min="274" max="276" width="6.7109375" style="110" customWidth="1"/>
    <col min="277" max="277" width="1.7109375" style="110" customWidth="1"/>
    <col min="278" max="280" width="6.7109375" style="110" customWidth="1"/>
    <col min="281" max="281" width="1.7109375" style="110" customWidth="1"/>
    <col min="282" max="282" width="6.5703125" style="110" customWidth="1"/>
    <col min="283" max="284" width="6.7109375" style="110" customWidth="1"/>
    <col min="285" max="512" width="11.42578125" style="110"/>
    <col min="513" max="513" width="19.42578125" style="110" customWidth="1"/>
    <col min="514" max="514" width="8.42578125" style="110" customWidth="1"/>
    <col min="515" max="515" width="8.140625" style="110" customWidth="1"/>
    <col min="516" max="516" width="7.5703125" style="110" customWidth="1"/>
    <col min="517" max="517" width="1.7109375" style="110" customWidth="1"/>
    <col min="518" max="520" width="6.7109375" style="110" customWidth="1"/>
    <col min="521" max="521" width="1.7109375" style="110" customWidth="1"/>
    <col min="522" max="524" width="6.7109375" style="110" customWidth="1"/>
    <col min="525" max="525" width="1.7109375" style="110" customWidth="1"/>
    <col min="526" max="528" width="6.7109375" style="110" customWidth="1"/>
    <col min="529" max="529" width="1.7109375" style="110" customWidth="1"/>
    <col min="530" max="532" width="6.7109375" style="110" customWidth="1"/>
    <col min="533" max="533" width="1.7109375" style="110" customWidth="1"/>
    <col min="534" max="536" width="6.7109375" style="110" customWidth="1"/>
    <col min="537" max="537" width="1.7109375" style="110" customWidth="1"/>
    <col min="538" max="538" width="6.5703125" style="110" customWidth="1"/>
    <col min="539" max="540" width="6.7109375" style="110" customWidth="1"/>
    <col min="541" max="768" width="11.42578125" style="110"/>
    <col min="769" max="769" width="19.42578125" style="110" customWidth="1"/>
    <col min="770" max="770" width="8.42578125" style="110" customWidth="1"/>
    <col min="771" max="771" width="8.140625" style="110" customWidth="1"/>
    <col min="772" max="772" width="7.5703125" style="110" customWidth="1"/>
    <col min="773" max="773" width="1.7109375" style="110" customWidth="1"/>
    <col min="774" max="776" width="6.7109375" style="110" customWidth="1"/>
    <col min="777" max="777" width="1.7109375" style="110" customWidth="1"/>
    <col min="778" max="780" width="6.7109375" style="110" customWidth="1"/>
    <col min="781" max="781" width="1.7109375" style="110" customWidth="1"/>
    <col min="782" max="784" width="6.7109375" style="110" customWidth="1"/>
    <col min="785" max="785" width="1.7109375" style="110" customWidth="1"/>
    <col min="786" max="788" width="6.7109375" style="110" customWidth="1"/>
    <col min="789" max="789" width="1.7109375" style="110" customWidth="1"/>
    <col min="790" max="792" width="6.7109375" style="110" customWidth="1"/>
    <col min="793" max="793" width="1.7109375" style="110" customWidth="1"/>
    <col min="794" max="794" width="6.5703125" style="110" customWidth="1"/>
    <col min="795" max="796" width="6.7109375" style="110" customWidth="1"/>
    <col min="797" max="1024" width="11.42578125" style="110"/>
    <col min="1025" max="1025" width="19.42578125" style="110" customWidth="1"/>
    <col min="1026" max="1026" width="8.42578125" style="110" customWidth="1"/>
    <col min="1027" max="1027" width="8.140625" style="110" customWidth="1"/>
    <col min="1028" max="1028" width="7.5703125" style="110" customWidth="1"/>
    <col min="1029" max="1029" width="1.7109375" style="110" customWidth="1"/>
    <col min="1030" max="1032" width="6.7109375" style="110" customWidth="1"/>
    <col min="1033" max="1033" width="1.7109375" style="110" customWidth="1"/>
    <col min="1034" max="1036" width="6.7109375" style="110" customWidth="1"/>
    <col min="1037" max="1037" width="1.7109375" style="110" customWidth="1"/>
    <col min="1038" max="1040" width="6.7109375" style="110" customWidth="1"/>
    <col min="1041" max="1041" width="1.7109375" style="110" customWidth="1"/>
    <col min="1042" max="1044" width="6.7109375" style="110" customWidth="1"/>
    <col min="1045" max="1045" width="1.7109375" style="110" customWidth="1"/>
    <col min="1046" max="1048" width="6.7109375" style="110" customWidth="1"/>
    <col min="1049" max="1049" width="1.7109375" style="110" customWidth="1"/>
    <col min="1050" max="1050" width="6.5703125" style="110" customWidth="1"/>
    <col min="1051" max="1052" width="6.7109375" style="110" customWidth="1"/>
    <col min="1053" max="1280" width="11.42578125" style="110"/>
    <col min="1281" max="1281" width="19.42578125" style="110" customWidth="1"/>
    <col min="1282" max="1282" width="8.42578125" style="110" customWidth="1"/>
    <col min="1283" max="1283" width="8.140625" style="110" customWidth="1"/>
    <col min="1284" max="1284" width="7.5703125" style="110" customWidth="1"/>
    <col min="1285" max="1285" width="1.7109375" style="110" customWidth="1"/>
    <col min="1286" max="1288" width="6.7109375" style="110" customWidth="1"/>
    <col min="1289" max="1289" width="1.7109375" style="110" customWidth="1"/>
    <col min="1290" max="1292" width="6.7109375" style="110" customWidth="1"/>
    <col min="1293" max="1293" width="1.7109375" style="110" customWidth="1"/>
    <col min="1294" max="1296" width="6.7109375" style="110" customWidth="1"/>
    <col min="1297" max="1297" width="1.7109375" style="110" customWidth="1"/>
    <col min="1298" max="1300" width="6.7109375" style="110" customWidth="1"/>
    <col min="1301" max="1301" width="1.7109375" style="110" customWidth="1"/>
    <col min="1302" max="1304" width="6.7109375" style="110" customWidth="1"/>
    <col min="1305" max="1305" width="1.7109375" style="110" customWidth="1"/>
    <col min="1306" max="1306" width="6.5703125" style="110" customWidth="1"/>
    <col min="1307" max="1308" width="6.7109375" style="110" customWidth="1"/>
    <col min="1309" max="1536" width="11.42578125" style="110"/>
    <col min="1537" max="1537" width="19.42578125" style="110" customWidth="1"/>
    <col min="1538" max="1538" width="8.42578125" style="110" customWidth="1"/>
    <col min="1539" max="1539" width="8.140625" style="110" customWidth="1"/>
    <col min="1540" max="1540" width="7.5703125" style="110" customWidth="1"/>
    <col min="1541" max="1541" width="1.7109375" style="110" customWidth="1"/>
    <col min="1542" max="1544" width="6.7109375" style="110" customWidth="1"/>
    <col min="1545" max="1545" width="1.7109375" style="110" customWidth="1"/>
    <col min="1546" max="1548" width="6.7109375" style="110" customWidth="1"/>
    <col min="1549" max="1549" width="1.7109375" style="110" customWidth="1"/>
    <col min="1550" max="1552" width="6.7109375" style="110" customWidth="1"/>
    <col min="1553" max="1553" width="1.7109375" style="110" customWidth="1"/>
    <col min="1554" max="1556" width="6.7109375" style="110" customWidth="1"/>
    <col min="1557" max="1557" width="1.7109375" style="110" customWidth="1"/>
    <col min="1558" max="1560" width="6.7109375" style="110" customWidth="1"/>
    <col min="1561" max="1561" width="1.7109375" style="110" customWidth="1"/>
    <col min="1562" max="1562" width="6.5703125" style="110" customWidth="1"/>
    <col min="1563" max="1564" width="6.7109375" style="110" customWidth="1"/>
    <col min="1565" max="1792" width="11.42578125" style="110"/>
    <col min="1793" max="1793" width="19.42578125" style="110" customWidth="1"/>
    <col min="1794" max="1794" width="8.42578125" style="110" customWidth="1"/>
    <col min="1795" max="1795" width="8.140625" style="110" customWidth="1"/>
    <col min="1796" max="1796" width="7.5703125" style="110" customWidth="1"/>
    <col min="1797" max="1797" width="1.7109375" style="110" customWidth="1"/>
    <col min="1798" max="1800" width="6.7109375" style="110" customWidth="1"/>
    <col min="1801" max="1801" width="1.7109375" style="110" customWidth="1"/>
    <col min="1802" max="1804" width="6.7109375" style="110" customWidth="1"/>
    <col min="1805" max="1805" width="1.7109375" style="110" customWidth="1"/>
    <col min="1806" max="1808" width="6.7109375" style="110" customWidth="1"/>
    <col min="1809" max="1809" width="1.7109375" style="110" customWidth="1"/>
    <col min="1810" max="1812" width="6.7109375" style="110" customWidth="1"/>
    <col min="1813" max="1813" width="1.7109375" style="110" customWidth="1"/>
    <col min="1814" max="1816" width="6.7109375" style="110" customWidth="1"/>
    <col min="1817" max="1817" width="1.7109375" style="110" customWidth="1"/>
    <col min="1818" max="1818" width="6.5703125" style="110" customWidth="1"/>
    <col min="1819" max="1820" width="6.7109375" style="110" customWidth="1"/>
    <col min="1821" max="2048" width="11.42578125" style="110"/>
    <col min="2049" max="2049" width="19.42578125" style="110" customWidth="1"/>
    <col min="2050" max="2050" width="8.42578125" style="110" customWidth="1"/>
    <col min="2051" max="2051" width="8.140625" style="110" customWidth="1"/>
    <col min="2052" max="2052" width="7.5703125" style="110" customWidth="1"/>
    <col min="2053" max="2053" width="1.7109375" style="110" customWidth="1"/>
    <col min="2054" max="2056" width="6.7109375" style="110" customWidth="1"/>
    <col min="2057" max="2057" width="1.7109375" style="110" customWidth="1"/>
    <col min="2058" max="2060" width="6.7109375" style="110" customWidth="1"/>
    <col min="2061" max="2061" width="1.7109375" style="110" customWidth="1"/>
    <col min="2062" max="2064" width="6.7109375" style="110" customWidth="1"/>
    <col min="2065" max="2065" width="1.7109375" style="110" customWidth="1"/>
    <col min="2066" max="2068" width="6.7109375" style="110" customWidth="1"/>
    <col min="2069" max="2069" width="1.7109375" style="110" customWidth="1"/>
    <col min="2070" max="2072" width="6.7109375" style="110" customWidth="1"/>
    <col min="2073" max="2073" width="1.7109375" style="110" customWidth="1"/>
    <col min="2074" max="2074" width="6.5703125" style="110" customWidth="1"/>
    <col min="2075" max="2076" width="6.7109375" style="110" customWidth="1"/>
    <col min="2077" max="2304" width="11.42578125" style="110"/>
    <col min="2305" max="2305" width="19.42578125" style="110" customWidth="1"/>
    <col min="2306" max="2306" width="8.42578125" style="110" customWidth="1"/>
    <col min="2307" max="2307" width="8.140625" style="110" customWidth="1"/>
    <col min="2308" max="2308" width="7.5703125" style="110" customWidth="1"/>
    <col min="2309" max="2309" width="1.7109375" style="110" customWidth="1"/>
    <col min="2310" max="2312" width="6.7109375" style="110" customWidth="1"/>
    <col min="2313" max="2313" width="1.7109375" style="110" customWidth="1"/>
    <col min="2314" max="2316" width="6.7109375" style="110" customWidth="1"/>
    <col min="2317" max="2317" width="1.7109375" style="110" customWidth="1"/>
    <col min="2318" max="2320" width="6.7109375" style="110" customWidth="1"/>
    <col min="2321" max="2321" width="1.7109375" style="110" customWidth="1"/>
    <col min="2322" max="2324" width="6.7109375" style="110" customWidth="1"/>
    <col min="2325" max="2325" width="1.7109375" style="110" customWidth="1"/>
    <col min="2326" max="2328" width="6.7109375" style="110" customWidth="1"/>
    <col min="2329" max="2329" width="1.7109375" style="110" customWidth="1"/>
    <col min="2330" max="2330" width="6.5703125" style="110" customWidth="1"/>
    <col min="2331" max="2332" width="6.7109375" style="110" customWidth="1"/>
    <col min="2333" max="2560" width="11.42578125" style="110"/>
    <col min="2561" max="2561" width="19.42578125" style="110" customWidth="1"/>
    <col min="2562" max="2562" width="8.42578125" style="110" customWidth="1"/>
    <col min="2563" max="2563" width="8.140625" style="110" customWidth="1"/>
    <col min="2564" max="2564" width="7.5703125" style="110" customWidth="1"/>
    <col min="2565" max="2565" width="1.7109375" style="110" customWidth="1"/>
    <col min="2566" max="2568" width="6.7109375" style="110" customWidth="1"/>
    <col min="2569" max="2569" width="1.7109375" style="110" customWidth="1"/>
    <col min="2570" max="2572" width="6.7109375" style="110" customWidth="1"/>
    <col min="2573" max="2573" width="1.7109375" style="110" customWidth="1"/>
    <col min="2574" max="2576" width="6.7109375" style="110" customWidth="1"/>
    <col min="2577" max="2577" width="1.7109375" style="110" customWidth="1"/>
    <col min="2578" max="2580" width="6.7109375" style="110" customWidth="1"/>
    <col min="2581" max="2581" width="1.7109375" style="110" customWidth="1"/>
    <col min="2582" max="2584" width="6.7109375" style="110" customWidth="1"/>
    <col min="2585" max="2585" width="1.7109375" style="110" customWidth="1"/>
    <col min="2586" max="2586" width="6.5703125" style="110" customWidth="1"/>
    <col min="2587" max="2588" width="6.7109375" style="110" customWidth="1"/>
    <col min="2589" max="2816" width="11.42578125" style="110"/>
    <col min="2817" max="2817" width="19.42578125" style="110" customWidth="1"/>
    <col min="2818" max="2818" width="8.42578125" style="110" customWidth="1"/>
    <col min="2819" max="2819" width="8.140625" style="110" customWidth="1"/>
    <col min="2820" max="2820" width="7.5703125" style="110" customWidth="1"/>
    <col min="2821" max="2821" width="1.7109375" style="110" customWidth="1"/>
    <col min="2822" max="2824" width="6.7109375" style="110" customWidth="1"/>
    <col min="2825" max="2825" width="1.7109375" style="110" customWidth="1"/>
    <col min="2826" max="2828" width="6.7109375" style="110" customWidth="1"/>
    <col min="2829" max="2829" width="1.7109375" style="110" customWidth="1"/>
    <col min="2830" max="2832" width="6.7109375" style="110" customWidth="1"/>
    <col min="2833" max="2833" width="1.7109375" style="110" customWidth="1"/>
    <col min="2834" max="2836" width="6.7109375" style="110" customWidth="1"/>
    <col min="2837" max="2837" width="1.7109375" style="110" customWidth="1"/>
    <col min="2838" max="2840" width="6.7109375" style="110" customWidth="1"/>
    <col min="2841" max="2841" width="1.7109375" style="110" customWidth="1"/>
    <col min="2842" max="2842" width="6.5703125" style="110" customWidth="1"/>
    <col min="2843" max="2844" width="6.7109375" style="110" customWidth="1"/>
    <col min="2845" max="3072" width="11.42578125" style="110"/>
    <col min="3073" max="3073" width="19.42578125" style="110" customWidth="1"/>
    <col min="3074" max="3074" width="8.42578125" style="110" customWidth="1"/>
    <col min="3075" max="3075" width="8.140625" style="110" customWidth="1"/>
    <col min="3076" max="3076" width="7.5703125" style="110" customWidth="1"/>
    <col min="3077" max="3077" width="1.7109375" style="110" customWidth="1"/>
    <col min="3078" max="3080" width="6.7109375" style="110" customWidth="1"/>
    <col min="3081" max="3081" width="1.7109375" style="110" customWidth="1"/>
    <col min="3082" max="3084" width="6.7109375" style="110" customWidth="1"/>
    <col min="3085" max="3085" width="1.7109375" style="110" customWidth="1"/>
    <col min="3086" max="3088" width="6.7109375" style="110" customWidth="1"/>
    <col min="3089" max="3089" width="1.7109375" style="110" customWidth="1"/>
    <col min="3090" max="3092" width="6.7109375" style="110" customWidth="1"/>
    <col min="3093" max="3093" width="1.7109375" style="110" customWidth="1"/>
    <col min="3094" max="3096" width="6.7109375" style="110" customWidth="1"/>
    <col min="3097" max="3097" width="1.7109375" style="110" customWidth="1"/>
    <col min="3098" max="3098" width="6.5703125" style="110" customWidth="1"/>
    <col min="3099" max="3100" width="6.7109375" style="110" customWidth="1"/>
    <col min="3101" max="3328" width="11.42578125" style="110"/>
    <col min="3329" max="3329" width="19.42578125" style="110" customWidth="1"/>
    <col min="3330" max="3330" width="8.42578125" style="110" customWidth="1"/>
    <col min="3331" max="3331" width="8.140625" style="110" customWidth="1"/>
    <col min="3332" max="3332" width="7.5703125" style="110" customWidth="1"/>
    <col min="3333" max="3333" width="1.7109375" style="110" customWidth="1"/>
    <col min="3334" max="3336" width="6.7109375" style="110" customWidth="1"/>
    <col min="3337" max="3337" width="1.7109375" style="110" customWidth="1"/>
    <col min="3338" max="3340" width="6.7109375" style="110" customWidth="1"/>
    <col min="3341" max="3341" width="1.7109375" style="110" customWidth="1"/>
    <col min="3342" max="3344" width="6.7109375" style="110" customWidth="1"/>
    <col min="3345" max="3345" width="1.7109375" style="110" customWidth="1"/>
    <col min="3346" max="3348" width="6.7109375" style="110" customWidth="1"/>
    <col min="3349" max="3349" width="1.7109375" style="110" customWidth="1"/>
    <col min="3350" max="3352" width="6.7109375" style="110" customWidth="1"/>
    <col min="3353" max="3353" width="1.7109375" style="110" customWidth="1"/>
    <col min="3354" max="3354" width="6.5703125" style="110" customWidth="1"/>
    <col min="3355" max="3356" width="6.7109375" style="110" customWidth="1"/>
    <col min="3357" max="3584" width="11.42578125" style="110"/>
    <col min="3585" max="3585" width="19.42578125" style="110" customWidth="1"/>
    <col min="3586" max="3586" width="8.42578125" style="110" customWidth="1"/>
    <col min="3587" max="3587" width="8.140625" style="110" customWidth="1"/>
    <col min="3588" max="3588" width="7.5703125" style="110" customWidth="1"/>
    <col min="3589" max="3589" width="1.7109375" style="110" customWidth="1"/>
    <col min="3590" max="3592" width="6.7109375" style="110" customWidth="1"/>
    <col min="3593" max="3593" width="1.7109375" style="110" customWidth="1"/>
    <col min="3594" max="3596" width="6.7109375" style="110" customWidth="1"/>
    <col min="3597" max="3597" width="1.7109375" style="110" customWidth="1"/>
    <col min="3598" max="3600" width="6.7109375" style="110" customWidth="1"/>
    <col min="3601" max="3601" width="1.7109375" style="110" customWidth="1"/>
    <col min="3602" max="3604" width="6.7109375" style="110" customWidth="1"/>
    <col min="3605" max="3605" width="1.7109375" style="110" customWidth="1"/>
    <col min="3606" max="3608" width="6.7109375" style="110" customWidth="1"/>
    <col min="3609" max="3609" width="1.7109375" style="110" customWidth="1"/>
    <col min="3610" max="3610" width="6.5703125" style="110" customWidth="1"/>
    <col min="3611" max="3612" width="6.7109375" style="110" customWidth="1"/>
    <col min="3613" max="3840" width="11.42578125" style="110"/>
    <col min="3841" max="3841" width="19.42578125" style="110" customWidth="1"/>
    <col min="3842" max="3842" width="8.42578125" style="110" customWidth="1"/>
    <col min="3843" max="3843" width="8.140625" style="110" customWidth="1"/>
    <col min="3844" max="3844" width="7.5703125" style="110" customWidth="1"/>
    <col min="3845" max="3845" width="1.7109375" style="110" customWidth="1"/>
    <col min="3846" max="3848" width="6.7109375" style="110" customWidth="1"/>
    <col min="3849" max="3849" width="1.7109375" style="110" customWidth="1"/>
    <col min="3850" max="3852" width="6.7109375" style="110" customWidth="1"/>
    <col min="3853" max="3853" width="1.7109375" style="110" customWidth="1"/>
    <col min="3854" max="3856" width="6.7109375" style="110" customWidth="1"/>
    <col min="3857" max="3857" width="1.7109375" style="110" customWidth="1"/>
    <col min="3858" max="3860" width="6.7109375" style="110" customWidth="1"/>
    <col min="3861" max="3861" width="1.7109375" style="110" customWidth="1"/>
    <col min="3862" max="3864" width="6.7109375" style="110" customWidth="1"/>
    <col min="3865" max="3865" width="1.7109375" style="110" customWidth="1"/>
    <col min="3866" max="3866" width="6.5703125" style="110" customWidth="1"/>
    <col min="3867" max="3868" width="6.7109375" style="110" customWidth="1"/>
    <col min="3869" max="4096" width="11.42578125" style="110"/>
    <col min="4097" max="4097" width="19.42578125" style="110" customWidth="1"/>
    <col min="4098" max="4098" width="8.42578125" style="110" customWidth="1"/>
    <col min="4099" max="4099" width="8.140625" style="110" customWidth="1"/>
    <col min="4100" max="4100" width="7.5703125" style="110" customWidth="1"/>
    <col min="4101" max="4101" width="1.7109375" style="110" customWidth="1"/>
    <col min="4102" max="4104" width="6.7109375" style="110" customWidth="1"/>
    <col min="4105" max="4105" width="1.7109375" style="110" customWidth="1"/>
    <col min="4106" max="4108" width="6.7109375" style="110" customWidth="1"/>
    <col min="4109" max="4109" width="1.7109375" style="110" customWidth="1"/>
    <col min="4110" max="4112" width="6.7109375" style="110" customWidth="1"/>
    <col min="4113" max="4113" width="1.7109375" style="110" customWidth="1"/>
    <col min="4114" max="4116" width="6.7109375" style="110" customWidth="1"/>
    <col min="4117" max="4117" width="1.7109375" style="110" customWidth="1"/>
    <col min="4118" max="4120" width="6.7109375" style="110" customWidth="1"/>
    <col min="4121" max="4121" width="1.7109375" style="110" customWidth="1"/>
    <col min="4122" max="4122" width="6.5703125" style="110" customWidth="1"/>
    <col min="4123" max="4124" width="6.7109375" style="110" customWidth="1"/>
    <col min="4125" max="4352" width="11.42578125" style="110"/>
    <col min="4353" max="4353" width="19.42578125" style="110" customWidth="1"/>
    <col min="4354" max="4354" width="8.42578125" style="110" customWidth="1"/>
    <col min="4355" max="4355" width="8.140625" style="110" customWidth="1"/>
    <col min="4356" max="4356" width="7.5703125" style="110" customWidth="1"/>
    <col min="4357" max="4357" width="1.7109375" style="110" customWidth="1"/>
    <col min="4358" max="4360" width="6.7109375" style="110" customWidth="1"/>
    <col min="4361" max="4361" width="1.7109375" style="110" customWidth="1"/>
    <col min="4362" max="4364" width="6.7109375" style="110" customWidth="1"/>
    <col min="4365" max="4365" width="1.7109375" style="110" customWidth="1"/>
    <col min="4366" max="4368" width="6.7109375" style="110" customWidth="1"/>
    <col min="4369" max="4369" width="1.7109375" style="110" customWidth="1"/>
    <col min="4370" max="4372" width="6.7109375" style="110" customWidth="1"/>
    <col min="4373" max="4373" width="1.7109375" style="110" customWidth="1"/>
    <col min="4374" max="4376" width="6.7109375" style="110" customWidth="1"/>
    <col min="4377" max="4377" width="1.7109375" style="110" customWidth="1"/>
    <col min="4378" max="4378" width="6.5703125" style="110" customWidth="1"/>
    <col min="4379" max="4380" width="6.7109375" style="110" customWidth="1"/>
    <col min="4381" max="4608" width="11.42578125" style="110"/>
    <col min="4609" max="4609" width="19.42578125" style="110" customWidth="1"/>
    <col min="4610" max="4610" width="8.42578125" style="110" customWidth="1"/>
    <col min="4611" max="4611" width="8.140625" style="110" customWidth="1"/>
    <col min="4612" max="4612" width="7.5703125" style="110" customWidth="1"/>
    <col min="4613" max="4613" width="1.7109375" style="110" customWidth="1"/>
    <col min="4614" max="4616" width="6.7109375" style="110" customWidth="1"/>
    <col min="4617" max="4617" width="1.7109375" style="110" customWidth="1"/>
    <col min="4618" max="4620" width="6.7109375" style="110" customWidth="1"/>
    <col min="4621" max="4621" width="1.7109375" style="110" customWidth="1"/>
    <col min="4622" max="4624" width="6.7109375" style="110" customWidth="1"/>
    <col min="4625" max="4625" width="1.7109375" style="110" customWidth="1"/>
    <col min="4626" max="4628" width="6.7109375" style="110" customWidth="1"/>
    <col min="4629" max="4629" width="1.7109375" style="110" customWidth="1"/>
    <col min="4630" max="4632" width="6.7109375" style="110" customWidth="1"/>
    <col min="4633" max="4633" width="1.7109375" style="110" customWidth="1"/>
    <col min="4634" max="4634" width="6.5703125" style="110" customWidth="1"/>
    <col min="4635" max="4636" width="6.7109375" style="110" customWidth="1"/>
    <col min="4637" max="4864" width="11.42578125" style="110"/>
    <col min="4865" max="4865" width="19.42578125" style="110" customWidth="1"/>
    <col min="4866" max="4866" width="8.42578125" style="110" customWidth="1"/>
    <col min="4867" max="4867" width="8.140625" style="110" customWidth="1"/>
    <col min="4868" max="4868" width="7.5703125" style="110" customWidth="1"/>
    <col min="4869" max="4869" width="1.7109375" style="110" customWidth="1"/>
    <col min="4870" max="4872" width="6.7109375" style="110" customWidth="1"/>
    <col min="4873" max="4873" width="1.7109375" style="110" customWidth="1"/>
    <col min="4874" max="4876" width="6.7109375" style="110" customWidth="1"/>
    <col min="4877" max="4877" width="1.7109375" style="110" customWidth="1"/>
    <col min="4878" max="4880" width="6.7109375" style="110" customWidth="1"/>
    <col min="4881" max="4881" width="1.7109375" style="110" customWidth="1"/>
    <col min="4882" max="4884" width="6.7109375" style="110" customWidth="1"/>
    <col min="4885" max="4885" width="1.7109375" style="110" customWidth="1"/>
    <col min="4886" max="4888" width="6.7109375" style="110" customWidth="1"/>
    <col min="4889" max="4889" width="1.7109375" style="110" customWidth="1"/>
    <col min="4890" max="4890" width="6.5703125" style="110" customWidth="1"/>
    <col min="4891" max="4892" width="6.7109375" style="110" customWidth="1"/>
    <col min="4893" max="5120" width="11.42578125" style="110"/>
    <col min="5121" max="5121" width="19.42578125" style="110" customWidth="1"/>
    <col min="5122" max="5122" width="8.42578125" style="110" customWidth="1"/>
    <col min="5123" max="5123" width="8.140625" style="110" customWidth="1"/>
    <col min="5124" max="5124" width="7.5703125" style="110" customWidth="1"/>
    <col min="5125" max="5125" width="1.7109375" style="110" customWidth="1"/>
    <col min="5126" max="5128" width="6.7109375" style="110" customWidth="1"/>
    <col min="5129" max="5129" width="1.7109375" style="110" customWidth="1"/>
    <col min="5130" max="5132" width="6.7109375" style="110" customWidth="1"/>
    <col min="5133" max="5133" width="1.7109375" style="110" customWidth="1"/>
    <col min="5134" max="5136" width="6.7109375" style="110" customWidth="1"/>
    <col min="5137" max="5137" width="1.7109375" style="110" customWidth="1"/>
    <col min="5138" max="5140" width="6.7109375" style="110" customWidth="1"/>
    <col min="5141" max="5141" width="1.7109375" style="110" customWidth="1"/>
    <col min="5142" max="5144" width="6.7109375" style="110" customWidth="1"/>
    <col min="5145" max="5145" width="1.7109375" style="110" customWidth="1"/>
    <col min="5146" max="5146" width="6.5703125" style="110" customWidth="1"/>
    <col min="5147" max="5148" width="6.7109375" style="110" customWidth="1"/>
    <col min="5149" max="5376" width="11.42578125" style="110"/>
    <col min="5377" max="5377" width="19.42578125" style="110" customWidth="1"/>
    <col min="5378" max="5378" width="8.42578125" style="110" customWidth="1"/>
    <col min="5379" max="5379" width="8.140625" style="110" customWidth="1"/>
    <col min="5380" max="5380" width="7.5703125" style="110" customWidth="1"/>
    <col min="5381" max="5381" width="1.7109375" style="110" customWidth="1"/>
    <col min="5382" max="5384" width="6.7109375" style="110" customWidth="1"/>
    <col min="5385" max="5385" width="1.7109375" style="110" customWidth="1"/>
    <col min="5386" max="5388" width="6.7109375" style="110" customWidth="1"/>
    <col min="5389" max="5389" width="1.7109375" style="110" customWidth="1"/>
    <col min="5390" max="5392" width="6.7109375" style="110" customWidth="1"/>
    <col min="5393" max="5393" width="1.7109375" style="110" customWidth="1"/>
    <col min="5394" max="5396" width="6.7109375" style="110" customWidth="1"/>
    <col min="5397" max="5397" width="1.7109375" style="110" customWidth="1"/>
    <col min="5398" max="5400" width="6.7109375" style="110" customWidth="1"/>
    <col min="5401" max="5401" width="1.7109375" style="110" customWidth="1"/>
    <col min="5402" max="5402" width="6.5703125" style="110" customWidth="1"/>
    <col min="5403" max="5404" width="6.7109375" style="110" customWidth="1"/>
    <col min="5405" max="5632" width="11.42578125" style="110"/>
    <col min="5633" max="5633" width="19.42578125" style="110" customWidth="1"/>
    <col min="5634" max="5634" width="8.42578125" style="110" customWidth="1"/>
    <col min="5635" max="5635" width="8.140625" style="110" customWidth="1"/>
    <col min="5636" max="5636" width="7.5703125" style="110" customWidth="1"/>
    <col min="5637" max="5637" width="1.7109375" style="110" customWidth="1"/>
    <col min="5638" max="5640" width="6.7109375" style="110" customWidth="1"/>
    <col min="5641" max="5641" width="1.7109375" style="110" customWidth="1"/>
    <col min="5642" max="5644" width="6.7109375" style="110" customWidth="1"/>
    <col min="5645" max="5645" width="1.7109375" style="110" customWidth="1"/>
    <col min="5646" max="5648" width="6.7109375" style="110" customWidth="1"/>
    <col min="5649" max="5649" width="1.7109375" style="110" customWidth="1"/>
    <col min="5650" max="5652" width="6.7109375" style="110" customWidth="1"/>
    <col min="5653" max="5653" width="1.7109375" style="110" customWidth="1"/>
    <col min="5654" max="5656" width="6.7109375" style="110" customWidth="1"/>
    <col min="5657" max="5657" width="1.7109375" style="110" customWidth="1"/>
    <col min="5658" max="5658" width="6.5703125" style="110" customWidth="1"/>
    <col min="5659" max="5660" width="6.7109375" style="110" customWidth="1"/>
    <col min="5661" max="5888" width="11.42578125" style="110"/>
    <col min="5889" max="5889" width="19.42578125" style="110" customWidth="1"/>
    <col min="5890" max="5890" width="8.42578125" style="110" customWidth="1"/>
    <col min="5891" max="5891" width="8.140625" style="110" customWidth="1"/>
    <col min="5892" max="5892" width="7.5703125" style="110" customWidth="1"/>
    <col min="5893" max="5893" width="1.7109375" style="110" customWidth="1"/>
    <col min="5894" max="5896" width="6.7109375" style="110" customWidth="1"/>
    <col min="5897" max="5897" width="1.7109375" style="110" customWidth="1"/>
    <col min="5898" max="5900" width="6.7109375" style="110" customWidth="1"/>
    <col min="5901" max="5901" width="1.7109375" style="110" customWidth="1"/>
    <col min="5902" max="5904" width="6.7109375" style="110" customWidth="1"/>
    <col min="5905" max="5905" width="1.7109375" style="110" customWidth="1"/>
    <col min="5906" max="5908" width="6.7109375" style="110" customWidth="1"/>
    <col min="5909" max="5909" width="1.7109375" style="110" customWidth="1"/>
    <col min="5910" max="5912" width="6.7109375" style="110" customWidth="1"/>
    <col min="5913" max="5913" width="1.7109375" style="110" customWidth="1"/>
    <col min="5914" max="5914" width="6.5703125" style="110" customWidth="1"/>
    <col min="5915" max="5916" width="6.7109375" style="110" customWidth="1"/>
    <col min="5917" max="6144" width="11.42578125" style="110"/>
    <col min="6145" max="6145" width="19.42578125" style="110" customWidth="1"/>
    <col min="6146" max="6146" width="8.42578125" style="110" customWidth="1"/>
    <col min="6147" max="6147" width="8.140625" style="110" customWidth="1"/>
    <col min="6148" max="6148" width="7.5703125" style="110" customWidth="1"/>
    <col min="6149" max="6149" width="1.7109375" style="110" customWidth="1"/>
    <col min="6150" max="6152" width="6.7109375" style="110" customWidth="1"/>
    <col min="6153" max="6153" width="1.7109375" style="110" customWidth="1"/>
    <col min="6154" max="6156" width="6.7109375" style="110" customWidth="1"/>
    <col min="6157" max="6157" width="1.7109375" style="110" customWidth="1"/>
    <col min="6158" max="6160" width="6.7109375" style="110" customWidth="1"/>
    <col min="6161" max="6161" width="1.7109375" style="110" customWidth="1"/>
    <col min="6162" max="6164" width="6.7109375" style="110" customWidth="1"/>
    <col min="6165" max="6165" width="1.7109375" style="110" customWidth="1"/>
    <col min="6166" max="6168" width="6.7109375" style="110" customWidth="1"/>
    <col min="6169" max="6169" width="1.7109375" style="110" customWidth="1"/>
    <col min="6170" max="6170" width="6.5703125" style="110" customWidth="1"/>
    <col min="6171" max="6172" width="6.7109375" style="110" customWidth="1"/>
    <col min="6173" max="6400" width="11.42578125" style="110"/>
    <col min="6401" max="6401" width="19.42578125" style="110" customWidth="1"/>
    <col min="6402" max="6402" width="8.42578125" style="110" customWidth="1"/>
    <col min="6403" max="6403" width="8.140625" style="110" customWidth="1"/>
    <col min="6404" max="6404" width="7.5703125" style="110" customWidth="1"/>
    <col min="6405" max="6405" width="1.7109375" style="110" customWidth="1"/>
    <col min="6406" max="6408" width="6.7109375" style="110" customWidth="1"/>
    <col min="6409" max="6409" width="1.7109375" style="110" customWidth="1"/>
    <col min="6410" max="6412" width="6.7109375" style="110" customWidth="1"/>
    <col min="6413" max="6413" width="1.7109375" style="110" customWidth="1"/>
    <col min="6414" max="6416" width="6.7109375" style="110" customWidth="1"/>
    <col min="6417" max="6417" width="1.7109375" style="110" customWidth="1"/>
    <col min="6418" max="6420" width="6.7109375" style="110" customWidth="1"/>
    <col min="6421" max="6421" width="1.7109375" style="110" customWidth="1"/>
    <col min="6422" max="6424" width="6.7109375" style="110" customWidth="1"/>
    <col min="6425" max="6425" width="1.7109375" style="110" customWidth="1"/>
    <col min="6426" max="6426" width="6.5703125" style="110" customWidth="1"/>
    <col min="6427" max="6428" width="6.7109375" style="110" customWidth="1"/>
    <col min="6429" max="6656" width="11.42578125" style="110"/>
    <col min="6657" max="6657" width="19.42578125" style="110" customWidth="1"/>
    <col min="6658" max="6658" width="8.42578125" style="110" customWidth="1"/>
    <col min="6659" max="6659" width="8.140625" style="110" customWidth="1"/>
    <col min="6660" max="6660" width="7.5703125" style="110" customWidth="1"/>
    <col min="6661" max="6661" width="1.7109375" style="110" customWidth="1"/>
    <col min="6662" max="6664" width="6.7109375" style="110" customWidth="1"/>
    <col min="6665" max="6665" width="1.7109375" style="110" customWidth="1"/>
    <col min="6666" max="6668" width="6.7109375" style="110" customWidth="1"/>
    <col min="6669" max="6669" width="1.7109375" style="110" customWidth="1"/>
    <col min="6670" max="6672" width="6.7109375" style="110" customWidth="1"/>
    <col min="6673" max="6673" width="1.7109375" style="110" customWidth="1"/>
    <col min="6674" max="6676" width="6.7109375" style="110" customWidth="1"/>
    <col min="6677" max="6677" width="1.7109375" style="110" customWidth="1"/>
    <col min="6678" max="6680" width="6.7109375" style="110" customWidth="1"/>
    <col min="6681" max="6681" width="1.7109375" style="110" customWidth="1"/>
    <col min="6682" max="6682" width="6.5703125" style="110" customWidth="1"/>
    <col min="6683" max="6684" width="6.7109375" style="110" customWidth="1"/>
    <col min="6685" max="6912" width="11.42578125" style="110"/>
    <col min="6913" max="6913" width="19.42578125" style="110" customWidth="1"/>
    <col min="6914" max="6914" width="8.42578125" style="110" customWidth="1"/>
    <col min="6915" max="6915" width="8.140625" style="110" customWidth="1"/>
    <col min="6916" max="6916" width="7.5703125" style="110" customWidth="1"/>
    <col min="6917" max="6917" width="1.7109375" style="110" customWidth="1"/>
    <col min="6918" max="6920" width="6.7109375" style="110" customWidth="1"/>
    <col min="6921" max="6921" width="1.7109375" style="110" customWidth="1"/>
    <col min="6922" max="6924" width="6.7109375" style="110" customWidth="1"/>
    <col min="6925" max="6925" width="1.7109375" style="110" customWidth="1"/>
    <col min="6926" max="6928" width="6.7109375" style="110" customWidth="1"/>
    <col min="6929" max="6929" width="1.7109375" style="110" customWidth="1"/>
    <col min="6930" max="6932" width="6.7109375" style="110" customWidth="1"/>
    <col min="6933" max="6933" width="1.7109375" style="110" customWidth="1"/>
    <col min="6934" max="6936" width="6.7109375" style="110" customWidth="1"/>
    <col min="6937" max="6937" width="1.7109375" style="110" customWidth="1"/>
    <col min="6938" max="6938" width="6.5703125" style="110" customWidth="1"/>
    <col min="6939" max="6940" width="6.7109375" style="110" customWidth="1"/>
    <col min="6941" max="7168" width="11.42578125" style="110"/>
    <col min="7169" max="7169" width="19.42578125" style="110" customWidth="1"/>
    <col min="7170" max="7170" width="8.42578125" style="110" customWidth="1"/>
    <col min="7171" max="7171" width="8.140625" style="110" customWidth="1"/>
    <col min="7172" max="7172" width="7.5703125" style="110" customWidth="1"/>
    <col min="7173" max="7173" width="1.7109375" style="110" customWidth="1"/>
    <col min="7174" max="7176" width="6.7109375" style="110" customWidth="1"/>
    <col min="7177" max="7177" width="1.7109375" style="110" customWidth="1"/>
    <col min="7178" max="7180" width="6.7109375" style="110" customWidth="1"/>
    <col min="7181" max="7181" width="1.7109375" style="110" customWidth="1"/>
    <col min="7182" max="7184" width="6.7109375" style="110" customWidth="1"/>
    <col min="7185" max="7185" width="1.7109375" style="110" customWidth="1"/>
    <col min="7186" max="7188" width="6.7109375" style="110" customWidth="1"/>
    <col min="7189" max="7189" width="1.7109375" style="110" customWidth="1"/>
    <col min="7190" max="7192" width="6.7109375" style="110" customWidth="1"/>
    <col min="7193" max="7193" width="1.7109375" style="110" customWidth="1"/>
    <col min="7194" max="7194" width="6.5703125" style="110" customWidth="1"/>
    <col min="7195" max="7196" width="6.7109375" style="110" customWidth="1"/>
    <col min="7197" max="7424" width="11.42578125" style="110"/>
    <col min="7425" max="7425" width="19.42578125" style="110" customWidth="1"/>
    <col min="7426" max="7426" width="8.42578125" style="110" customWidth="1"/>
    <col min="7427" max="7427" width="8.140625" style="110" customWidth="1"/>
    <col min="7428" max="7428" width="7.5703125" style="110" customWidth="1"/>
    <col min="7429" max="7429" width="1.7109375" style="110" customWidth="1"/>
    <col min="7430" max="7432" width="6.7109375" style="110" customWidth="1"/>
    <col min="7433" max="7433" width="1.7109375" style="110" customWidth="1"/>
    <col min="7434" max="7436" width="6.7109375" style="110" customWidth="1"/>
    <col min="7437" max="7437" width="1.7109375" style="110" customWidth="1"/>
    <col min="7438" max="7440" width="6.7109375" style="110" customWidth="1"/>
    <col min="7441" max="7441" width="1.7109375" style="110" customWidth="1"/>
    <col min="7442" max="7444" width="6.7109375" style="110" customWidth="1"/>
    <col min="7445" max="7445" width="1.7109375" style="110" customWidth="1"/>
    <col min="7446" max="7448" width="6.7109375" style="110" customWidth="1"/>
    <col min="7449" max="7449" width="1.7109375" style="110" customWidth="1"/>
    <col min="7450" max="7450" width="6.5703125" style="110" customWidth="1"/>
    <col min="7451" max="7452" width="6.7109375" style="110" customWidth="1"/>
    <col min="7453" max="7680" width="11.42578125" style="110"/>
    <col min="7681" max="7681" width="19.42578125" style="110" customWidth="1"/>
    <col min="7682" max="7682" width="8.42578125" style="110" customWidth="1"/>
    <col min="7683" max="7683" width="8.140625" style="110" customWidth="1"/>
    <col min="7684" max="7684" width="7.5703125" style="110" customWidth="1"/>
    <col min="7685" max="7685" width="1.7109375" style="110" customWidth="1"/>
    <col min="7686" max="7688" width="6.7109375" style="110" customWidth="1"/>
    <col min="7689" max="7689" width="1.7109375" style="110" customWidth="1"/>
    <col min="7690" max="7692" width="6.7109375" style="110" customWidth="1"/>
    <col min="7693" max="7693" width="1.7109375" style="110" customWidth="1"/>
    <col min="7694" max="7696" width="6.7109375" style="110" customWidth="1"/>
    <col min="7697" max="7697" width="1.7109375" style="110" customWidth="1"/>
    <col min="7698" max="7700" width="6.7109375" style="110" customWidth="1"/>
    <col min="7701" max="7701" width="1.7109375" style="110" customWidth="1"/>
    <col min="7702" max="7704" width="6.7109375" style="110" customWidth="1"/>
    <col min="7705" max="7705" width="1.7109375" style="110" customWidth="1"/>
    <col min="7706" max="7706" width="6.5703125" style="110" customWidth="1"/>
    <col min="7707" max="7708" width="6.7109375" style="110" customWidth="1"/>
    <col min="7709" max="7936" width="11.42578125" style="110"/>
    <col min="7937" max="7937" width="19.42578125" style="110" customWidth="1"/>
    <col min="7938" max="7938" width="8.42578125" style="110" customWidth="1"/>
    <col min="7939" max="7939" width="8.140625" style="110" customWidth="1"/>
    <col min="7940" max="7940" width="7.5703125" style="110" customWidth="1"/>
    <col min="7941" max="7941" width="1.7109375" style="110" customWidth="1"/>
    <col min="7942" max="7944" width="6.7109375" style="110" customWidth="1"/>
    <col min="7945" max="7945" width="1.7109375" style="110" customWidth="1"/>
    <col min="7946" max="7948" width="6.7109375" style="110" customWidth="1"/>
    <col min="7949" max="7949" width="1.7109375" style="110" customWidth="1"/>
    <col min="7950" max="7952" width="6.7109375" style="110" customWidth="1"/>
    <col min="7953" max="7953" width="1.7109375" style="110" customWidth="1"/>
    <col min="7954" max="7956" width="6.7109375" style="110" customWidth="1"/>
    <col min="7957" max="7957" width="1.7109375" style="110" customWidth="1"/>
    <col min="7958" max="7960" width="6.7109375" style="110" customWidth="1"/>
    <col min="7961" max="7961" width="1.7109375" style="110" customWidth="1"/>
    <col min="7962" max="7962" width="6.5703125" style="110" customWidth="1"/>
    <col min="7963" max="7964" width="6.7109375" style="110" customWidth="1"/>
    <col min="7965" max="8192" width="11.42578125" style="110"/>
    <col min="8193" max="8193" width="19.42578125" style="110" customWidth="1"/>
    <col min="8194" max="8194" width="8.42578125" style="110" customWidth="1"/>
    <col min="8195" max="8195" width="8.140625" style="110" customWidth="1"/>
    <col min="8196" max="8196" width="7.5703125" style="110" customWidth="1"/>
    <col min="8197" max="8197" width="1.7109375" style="110" customWidth="1"/>
    <col min="8198" max="8200" width="6.7109375" style="110" customWidth="1"/>
    <col min="8201" max="8201" width="1.7109375" style="110" customWidth="1"/>
    <col min="8202" max="8204" width="6.7109375" style="110" customWidth="1"/>
    <col min="8205" max="8205" width="1.7109375" style="110" customWidth="1"/>
    <col min="8206" max="8208" width="6.7109375" style="110" customWidth="1"/>
    <col min="8209" max="8209" width="1.7109375" style="110" customWidth="1"/>
    <col min="8210" max="8212" width="6.7109375" style="110" customWidth="1"/>
    <col min="8213" max="8213" width="1.7109375" style="110" customWidth="1"/>
    <col min="8214" max="8216" width="6.7109375" style="110" customWidth="1"/>
    <col min="8217" max="8217" width="1.7109375" style="110" customWidth="1"/>
    <col min="8218" max="8218" width="6.5703125" style="110" customWidth="1"/>
    <col min="8219" max="8220" width="6.7109375" style="110" customWidth="1"/>
    <col min="8221" max="8448" width="11.42578125" style="110"/>
    <col min="8449" max="8449" width="19.42578125" style="110" customWidth="1"/>
    <col min="8450" max="8450" width="8.42578125" style="110" customWidth="1"/>
    <col min="8451" max="8451" width="8.140625" style="110" customWidth="1"/>
    <col min="8452" max="8452" width="7.5703125" style="110" customWidth="1"/>
    <col min="8453" max="8453" width="1.7109375" style="110" customWidth="1"/>
    <col min="8454" max="8456" width="6.7109375" style="110" customWidth="1"/>
    <col min="8457" max="8457" width="1.7109375" style="110" customWidth="1"/>
    <col min="8458" max="8460" width="6.7109375" style="110" customWidth="1"/>
    <col min="8461" max="8461" width="1.7109375" style="110" customWidth="1"/>
    <col min="8462" max="8464" width="6.7109375" style="110" customWidth="1"/>
    <col min="8465" max="8465" width="1.7109375" style="110" customWidth="1"/>
    <col min="8466" max="8468" width="6.7109375" style="110" customWidth="1"/>
    <col min="8469" max="8469" width="1.7109375" style="110" customWidth="1"/>
    <col min="8470" max="8472" width="6.7109375" style="110" customWidth="1"/>
    <col min="8473" max="8473" width="1.7109375" style="110" customWidth="1"/>
    <col min="8474" max="8474" width="6.5703125" style="110" customWidth="1"/>
    <col min="8475" max="8476" width="6.7109375" style="110" customWidth="1"/>
    <col min="8477" max="8704" width="11.42578125" style="110"/>
    <col min="8705" max="8705" width="19.42578125" style="110" customWidth="1"/>
    <col min="8706" max="8706" width="8.42578125" style="110" customWidth="1"/>
    <col min="8707" max="8707" width="8.140625" style="110" customWidth="1"/>
    <col min="8708" max="8708" width="7.5703125" style="110" customWidth="1"/>
    <col min="8709" max="8709" width="1.7109375" style="110" customWidth="1"/>
    <col min="8710" max="8712" width="6.7109375" style="110" customWidth="1"/>
    <col min="8713" max="8713" width="1.7109375" style="110" customWidth="1"/>
    <col min="8714" max="8716" width="6.7109375" style="110" customWidth="1"/>
    <col min="8717" max="8717" width="1.7109375" style="110" customWidth="1"/>
    <col min="8718" max="8720" width="6.7109375" style="110" customWidth="1"/>
    <col min="8721" max="8721" width="1.7109375" style="110" customWidth="1"/>
    <col min="8722" max="8724" width="6.7109375" style="110" customWidth="1"/>
    <col min="8725" max="8725" width="1.7109375" style="110" customWidth="1"/>
    <col min="8726" max="8728" width="6.7109375" style="110" customWidth="1"/>
    <col min="8729" max="8729" width="1.7109375" style="110" customWidth="1"/>
    <col min="8730" max="8730" width="6.5703125" style="110" customWidth="1"/>
    <col min="8731" max="8732" width="6.7109375" style="110" customWidth="1"/>
    <col min="8733" max="8960" width="11.42578125" style="110"/>
    <col min="8961" max="8961" width="19.42578125" style="110" customWidth="1"/>
    <col min="8962" max="8962" width="8.42578125" style="110" customWidth="1"/>
    <col min="8963" max="8963" width="8.140625" style="110" customWidth="1"/>
    <col min="8964" max="8964" width="7.5703125" style="110" customWidth="1"/>
    <col min="8965" max="8965" width="1.7109375" style="110" customWidth="1"/>
    <col min="8966" max="8968" width="6.7109375" style="110" customWidth="1"/>
    <col min="8969" max="8969" width="1.7109375" style="110" customWidth="1"/>
    <col min="8970" max="8972" width="6.7109375" style="110" customWidth="1"/>
    <col min="8973" max="8973" width="1.7109375" style="110" customWidth="1"/>
    <col min="8974" max="8976" width="6.7109375" style="110" customWidth="1"/>
    <col min="8977" max="8977" width="1.7109375" style="110" customWidth="1"/>
    <col min="8978" max="8980" width="6.7109375" style="110" customWidth="1"/>
    <col min="8981" max="8981" width="1.7109375" style="110" customWidth="1"/>
    <col min="8982" max="8984" width="6.7109375" style="110" customWidth="1"/>
    <col min="8985" max="8985" width="1.7109375" style="110" customWidth="1"/>
    <col min="8986" max="8986" width="6.5703125" style="110" customWidth="1"/>
    <col min="8987" max="8988" width="6.7109375" style="110" customWidth="1"/>
    <col min="8989" max="9216" width="11.42578125" style="110"/>
    <col min="9217" max="9217" width="19.42578125" style="110" customWidth="1"/>
    <col min="9218" max="9218" width="8.42578125" style="110" customWidth="1"/>
    <col min="9219" max="9219" width="8.140625" style="110" customWidth="1"/>
    <col min="9220" max="9220" width="7.5703125" style="110" customWidth="1"/>
    <col min="9221" max="9221" width="1.7109375" style="110" customWidth="1"/>
    <col min="9222" max="9224" width="6.7109375" style="110" customWidth="1"/>
    <col min="9225" max="9225" width="1.7109375" style="110" customWidth="1"/>
    <col min="9226" max="9228" width="6.7109375" style="110" customWidth="1"/>
    <col min="9229" max="9229" width="1.7109375" style="110" customWidth="1"/>
    <col min="9230" max="9232" width="6.7109375" style="110" customWidth="1"/>
    <col min="9233" max="9233" width="1.7109375" style="110" customWidth="1"/>
    <col min="9234" max="9236" width="6.7109375" style="110" customWidth="1"/>
    <col min="9237" max="9237" width="1.7109375" style="110" customWidth="1"/>
    <col min="9238" max="9240" width="6.7109375" style="110" customWidth="1"/>
    <col min="9241" max="9241" width="1.7109375" style="110" customWidth="1"/>
    <col min="9242" max="9242" width="6.5703125" style="110" customWidth="1"/>
    <col min="9243" max="9244" width="6.7109375" style="110" customWidth="1"/>
    <col min="9245" max="9472" width="11.42578125" style="110"/>
    <col min="9473" max="9473" width="19.42578125" style="110" customWidth="1"/>
    <col min="9474" max="9474" width="8.42578125" style="110" customWidth="1"/>
    <col min="9475" max="9475" width="8.140625" style="110" customWidth="1"/>
    <col min="9476" max="9476" width="7.5703125" style="110" customWidth="1"/>
    <col min="9477" max="9477" width="1.7109375" style="110" customWidth="1"/>
    <col min="9478" max="9480" width="6.7109375" style="110" customWidth="1"/>
    <col min="9481" max="9481" width="1.7109375" style="110" customWidth="1"/>
    <col min="9482" max="9484" width="6.7109375" style="110" customWidth="1"/>
    <col min="9485" max="9485" width="1.7109375" style="110" customWidth="1"/>
    <col min="9486" max="9488" width="6.7109375" style="110" customWidth="1"/>
    <col min="9489" max="9489" width="1.7109375" style="110" customWidth="1"/>
    <col min="9490" max="9492" width="6.7109375" style="110" customWidth="1"/>
    <col min="9493" max="9493" width="1.7109375" style="110" customWidth="1"/>
    <col min="9494" max="9496" width="6.7109375" style="110" customWidth="1"/>
    <col min="9497" max="9497" width="1.7109375" style="110" customWidth="1"/>
    <col min="9498" max="9498" width="6.5703125" style="110" customWidth="1"/>
    <col min="9499" max="9500" width="6.7109375" style="110" customWidth="1"/>
    <col min="9501" max="9728" width="11.42578125" style="110"/>
    <col min="9729" max="9729" width="19.42578125" style="110" customWidth="1"/>
    <col min="9730" max="9730" width="8.42578125" style="110" customWidth="1"/>
    <col min="9731" max="9731" width="8.140625" style="110" customWidth="1"/>
    <col min="9732" max="9732" width="7.5703125" style="110" customWidth="1"/>
    <col min="9733" max="9733" width="1.7109375" style="110" customWidth="1"/>
    <col min="9734" max="9736" width="6.7109375" style="110" customWidth="1"/>
    <col min="9737" max="9737" width="1.7109375" style="110" customWidth="1"/>
    <col min="9738" max="9740" width="6.7109375" style="110" customWidth="1"/>
    <col min="9741" max="9741" width="1.7109375" style="110" customWidth="1"/>
    <col min="9742" max="9744" width="6.7109375" style="110" customWidth="1"/>
    <col min="9745" max="9745" width="1.7109375" style="110" customWidth="1"/>
    <col min="9746" max="9748" width="6.7109375" style="110" customWidth="1"/>
    <col min="9749" max="9749" width="1.7109375" style="110" customWidth="1"/>
    <col min="9750" max="9752" width="6.7109375" style="110" customWidth="1"/>
    <col min="9753" max="9753" width="1.7109375" style="110" customWidth="1"/>
    <col min="9754" max="9754" width="6.5703125" style="110" customWidth="1"/>
    <col min="9755" max="9756" width="6.7109375" style="110" customWidth="1"/>
    <col min="9757" max="9984" width="11.42578125" style="110"/>
    <col min="9985" max="9985" width="19.42578125" style="110" customWidth="1"/>
    <col min="9986" max="9986" width="8.42578125" style="110" customWidth="1"/>
    <col min="9987" max="9987" width="8.140625" style="110" customWidth="1"/>
    <col min="9988" max="9988" width="7.5703125" style="110" customWidth="1"/>
    <col min="9989" max="9989" width="1.7109375" style="110" customWidth="1"/>
    <col min="9990" max="9992" width="6.7109375" style="110" customWidth="1"/>
    <col min="9993" max="9993" width="1.7109375" style="110" customWidth="1"/>
    <col min="9994" max="9996" width="6.7109375" style="110" customWidth="1"/>
    <col min="9997" max="9997" width="1.7109375" style="110" customWidth="1"/>
    <col min="9998" max="10000" width="6.7109375" style="110" customWidth="1"/>
    <col min="10001" max="10001" width="1.7109375" style="110" customWidth="1"/>
    <col min="10002" max="10004" width="6.7109375" style="110" customWidth="1"/>
    <col min="10005" max="10005" width="1.7109375" style="110" customWidth="1"/>
    <col min="10006" max="10008" width="6.7109375" style="110" customWidth="1"/>
    <col min="10009" max="10009" width="1.7109375" style="110" customWidth="1"/>
    <col min="10010" max="10010" width="6.5703125" style="110" customWidth="1"/>
    <col min="10011" max="10012" width="6.7109375" style="110" customWidth="1"/>
    <col min="10013" max="10240" width="11.42578125" style="110"/>
    <col min="10241" max="10241" width="19.42578125" style="110" customWidth="1"/>
    <col min="10242" max="10242" width="8.42578125" style="110" customWidth="1"/>
    <col min="10243" max="10243" width="8.140625" style="110" customWidth="1"/>
    <col min="10244" max="10244" width="7.5703125" style="110" customWidth="1"/>
    <col min="10245" max="10245" width="1.7109375" style="110" customWidth="1"/>
    <col min="10246" max="10248" width="6.7109375" style="110" customWidth="1"/>
    <col min="10249" max="10249" width="1.7109375" style="110" customWidth="1"/>
    <col min="10250" max="10252" width="6.7109375" style="110" customWidth="1"/>
    <col min="10253" max="10253" width="1.7109375" style="110" customWidth="1"/>
    <col min="10254" max="10256" width="6.7109375" style="110" customWidth="1"/>
    <col min="10257" max="10257" width="1.7109375" style="110" customWidth="1"/>
    <col min="10258" max="10260" width="6.7109375" style="110" customWidth="1"/>
    <col min="10261" max="10261" width="1.7109375" style="110" customWidth="1"/>
    <col min="10262" max="10264" width="6.7109375" style="110" customWidth="1"/>
    <col min="10265" max="10265" width="1.7109375" style="110" customWidth="1"/>
    <col min="10266" max="10266" width="6.5703125" style="110" customWidth="1"/>
    <col min="10267" max="10268" width="6.7109375" style="110" customWidth="1"/>
    <col min="10269" max="10496" width="11.42578125" style="110"/>
    <col min="10497" max="10497" width="19.42578125" style="110" customWidth="1"/>
    <col min="10498" max="10498" width="8.42578125" style="110" customWidth="1"/>
    <col min="10499" max="10499" width="8.140625" style="110" customWidth="1"/>
    <col min="10500" max="10500" width="7.5703125" style="110" customWidth="1"/>
    <col min="10501" max="10501" width="1.7109375" style="110" customWidth="1"/>
    <col min="10502" max="10504" width="6.7109375" style="110" customWidth="1"/>
    <col min="10505" max="10505" width="1.7109375" style="110" customWidth="1"/>
    <col min="10506" max="10508" width="6.7109375" style="110" customWidth="1"/>
    <col min="10509" max="10509" width="1.7109375" style="110" customWidth="1"/>
    <col min="10510" max="10512" width="6.7109375" style="110" customWidth="1"/>
    <col min="10513" max="10513" width="1.7109375" style="110" customWidth="1"/>
    <col min="10514" max="10516" width="6.7109375" style="110" customWidth="1"/>
    <col min="10517" max="10517" width="1.7109375" style="110" customWidth="1"/>
    <col min="10518" max="10520" width="6.7109375" style="110" customWidth="1"/>
    <col min="10521" max="10521" width="1.7109375" style="110" customWidth="1"/>
    <col min="10522" max="10522" width="6.5703125" style="110" customWidth="1"/>
    <col min="10523" max="10524" width="6.7109375" style="110" customWidth="1"/>
    <col min="10525" max="10752" width="11.42578125" style="110"/>
    <col min="10753" max="10753" width="19.42578125" style="110" customWidth="1"/>
    <col min="10754" max="10754" width="8.42578125" style="110" customWidth="1"/>
    <col min="10755" max="10755" width="8.140625" style="110" customWidth="1"/>
    <col min="10756" max="10756" width="7.5703125" style="110" customWidth="1"/>
    <col min="10757" max="10757" width="1.7109375" style="110" customWidth="1"/>
    <col min="10758" max="10760" width="6.7109375" style="110" customWidth="1"/>
    <col min="10761" max="10761" width="1.7109375" style="110" customWidth="1"/>
    <col min="10762" max="10764" width="6.7109375" style="110" customWidth="1"/>
    <col min="10765" max="10765" width="1.7109375" style="110" customWidth="1"/>
    <col min="10766" max="10768" width="6.7109375" style="110" customWidth="1"/>
    <col min="10769" max="10769" width="1.7109375" style="110" customWidth="1"/>
    <col min="10770" max="10772" width="6.7109375" style="110" customWidth="1"/>
    <col min="10773" max="10773" width="1.7109375" style="110" customWidth="1"/>
    <col min="10774" max="10776" width="6.7109375" style="110" customWidth="1"/>
    <col min="10777" max="10777" width="1.7109375" style="110" customWidth="1"/>
    <col min="10778" max="10778" width="6.5703125" style="110" customWidth="1"/>
    <col min="10779" max="10780" width="6.7109375" style="110" customWidth="1"/>
    <col min="10781" max="11008" width="11.42578125" style="110"/>
    <col min="11009" max="11009" width="19.42578125" style="110" customWidth="1"/>
    <col min="11010" max="11010" width="8.42578125" style="110" customWidth="1"/>
    <col min="11011" max="11011" width="8.140625" style="110" customWidth="1"/>
    <col min="11012" max="11012" width="7.5703125" style="110" customWidth="1"/>
    <col min="11013" max="11013" width="1.7109375" style="110" customWidth="1"/>
    <col min="11014" max="11016" width="6.7109375" style="110" customWidth="1"/>
    <col min="11017" max="11017" width="1.7109375" style="110" customWidth="1"/>
    <col min="11018" max="11020" width="6.7109375" style="110" customWidth="1"/>
    <col min="11021" max="11021" width="1.7109375" style="110" customWidth="1"/>
    <col min="11022" max="11024" width="6.7109375" style="110" customWidth="1"/>
    <col min="11025" max="11025" width="1.7109375" style="110" customWidth="1"/>
    <col min="11026" max="11028" width="6.7109375" style="110" customWidth="1"/>
    <col min="11029" max="11029" width="1.7109375" style="110" customWidth="1"/>
    <col min="11030" max="11032" width="6.7109375" style="110" customWidth="1"/>
    <col min="11033" max="11033" width="1.7109375" style="110" customWidth="1"/>
    <col min="11034" max="11034" width="6.5703125" style="110" customWidth="1"/>
    <col min="11035" max="11036" width="6.7109375" style="110" customWidth="1"/>
    <col min="11037" max="11264" width="11.42578125" style="110"/>
    <col min="11265" max="11265" width="19.42578125" style="110" customWidth="1"/>
    <col min="11266" max="11266" width="8.42578125" style="110" customWidth="1"/>
    <col min="11267" max="11267" width="8.140625" style="110" customWidth="1"/>
    <col min="11268" max="11268" width="7.5703125" style="110" customWidth="1"/>
    <col min="11269" max="11269" width="1.7109375" style="110" customWidth="1"/>
    <col min="11270" max="11272" width="6.7109375" style="110" customWidth="1"/>
    <col min="11273" max="11273" width="1.7109375" style="110" customWidth="1"/>
    <col min="11274" max="11276" width="6.7109375" style="110" customWidth="1"/>
    <col min="11277" max="11277" width="1.7109375" style="110" customWidth="1"/>
    <col min="11278" max="11280" width="6.7109375" style="110" customWidth="1"/>
    <col min="11281" max="11281" width="1.7109375" style="110" customWidth="1"/>
    <col min="11282" max="11284" width="6.7109375" style="110" customWidth="1"/>
    <col min="11285" max="11285" width="1.7109375" style="110" customWidth="1"/>
    <col min="11286" max="11288" width="6.7109375" style="110" customWidth="1"/>
    <col min="11289" max="11289" width="1.7109375" style="110" customWidth="1"/>
    <col min="11290" max="11290" width="6.5703125" style="110" customWidth="1"/>
    <col min="11291" max="11292" width="6.7109375" style="110" customWidth="1"/>
    <col min="11293" max="11520" width="11.42578125" style="110"/>
    <col min="11521" max="11521" width="19.42578125" style="110" customWidth="1"/>
    <col min="11522" max="11522" width="8.42578125" style="110" customWidth="1"/>
    <col min="11523" max="11523" width="8.140625" style="110" customWidth="1"/>
    <col min="11524" max="11524" width="7.5703125" style="110" customWidth="1"/>
    <col min="11525" max="11525" width="1.7109375" style="110" customWidth="1"/>
    <col min="11526" max="11528" width="6.7109375" style="110" customWidth="1"/>
    <col min="11529" max="11529" width="1.7109375" style="110" customWidth="1"/>
    <col min="11530" max="11532" width="6.7109375" style="110" customWidth="1"/>
    <col min="11533" max="11533" width="1.7109375" style="110" customWidth="1"/>
    <col min="11534" max="11536" width="6.7109375" style="110" customWidth="1"/>
    <col min="11537" max="11537" width="1.7109375" style="110" customWidth="1"/>
    <col min="11538" max="11540" width="6.7109375" style="110" customWidth="1"/>
    <col min="11541" max="11541" width="1.7109375" style="110" customWidth="1"/>
    <col min="11542" max="11544" width="6.7109375" style="110" customWidth="1"/>
    <col min="11545" max="11545" width="1.7109375" style="110" customWidth="1"/>
    <col min="11546" max="11546" width="6.5703125" style="110" customWidth="1"/>
    <col min="11547" max="11548" width="6.7109375" style="110" customWidth="1"/>
    <col min="11549" max="11776" width="11.42578125" style="110"/>
    <col min="11777" max="11777" width="19.42578125" style="110" customWidth="1"/>
    <col min="11778" max="11778" width="8.42578125" style="110" customWidth="1"/>
    <col min="11779" max="11779" width="8.140625" style="110" customWidth="1"/>
    <col min="11780" max="11780" width="7.5703125" style="110" customWidth="1"/>
    <col min="11781" max="11781" width="1.7109375" style="110" customWidth="1"/>
    <col min="11782" max="11784" width="6.7109375" style="110" customWidth="1"/>
    <col min="11785" max="11785" width="1.7109375" style="110" customWidth="1"/>
    <col min="11786" max="11788" width="6.7109375" style="110" customWidth="1"/>
    <col min="11789" max="11789" width="1.7109375" style="110" customWidth="1"/>
    <col min="11790" max="11792" width="6.7109375" style="110" customWidth="1"/>
    <col min="11793" max="11793" width="1.7109375" style="110" customWidth="1"/>
    <col min="11794" max="11796" width="6.7109375" style="110" customWidth="1"/>
    <col min="11797" max="11797" width="1.7109375" style="110" customWidth="1"/>
    <col min="11798" max="11800" width="6.7109375" style="110" customWidth="1"/>
    <col min="11801" max="11801" width="1.7109375" style="110" customWidth="1"/>
    <col min="11802" max="11802" width="6.5703125" style="110" customWidth="1"/>
    <col min="11803" max="11804" width="6.7109375" style="110" customWidth="1"/>
    <col min="11805" max="12032" width="11.42578125" style="110"/>
    <col min="12033" max="12033" width="19.42578125" style="110" customWidth="1"/>
    <col min="12034" max="12034" width="8.42578125" style="110" customWidth="1"/>
    <col min="12035" max="12035" width="8.140625" style="110" customWidth="1"/>
    <col min="12036" max="12036" width="7.5703125" style="110" customWidth="1"/>
    <col min="12037" max="12037" width="1.7109375" style="110" customWidth="1"/>
    <col min="12038" max="12040" width="6.7109375" style="110" customWidth="1"/>
    <col min="12041" max="12041" width="1.7109375" style="110" customWidth="1"/>
    <col min="12042" max="12044" width="6.7109375" style="110" customWidth="1"/>
    <col min="12045" max="12045" width="1.7109375" style="110" customWidth="1"/>
    <col min="12046" max="12048" width="6.7109375" style="110" customWidth="1"/>
    <col min="12049" max="12049" width="1.7109375" style="110" customWidth="1"/>
    <col min="12050" max="12052" width="6.7109375" style="110" customWidth="1"/>
    <col min="12053" max="12053" width="1.7109375" style="110" customWidth="1"/>
    <col min="12054" max="12056" width="6.7109375" style="110" customWidth="1"/>
    <col min="12057" max="12057" width="1.7109375" style="110" customWidth="1"/>
    <col min="12058" max="12058" width="6.5703125" style="110" customWidth="1"/>
    <col min="12059" max="12060" width="6.7109375" style="110" customWidth="1"/>
    <col min="12061" max="12288" width="11.42578125" style="110"/>
    <col min="12289" max="12289" width="19.42578125" style="110" customWidth="1"/>
    <col min="12290" max="12290" width="8.42578125" style="110" customWidth="1"/>
    <col min="12291" max="12291" width="8.140625" style="110" customWidth="1"/>
    <col min="12292" max="12292" width="7.5703125" style="110" customWidth="1"/>
    <col min="12293" max="12293" width="1.7109375" style="110" customWidth="1"/>
    <col min="12294" max="12296" width="6.7109375" style="110" customWidth="1"/>
    <col min="12297" max="12297" width="1.7109375" style="110" customWidth="1"/>
    <col min="12298" max="12300" width="6.7109375" style="110" customWidth="1"/>
    <col min="12301" max="12301" width="1.7109375" style="110" customWidth="1"/>
    <col min="12302" max="12304" width="6.7109375" style="110" customWidth="1"/>
    <col min="12305" max="12305" width="1.7109375" style="110" customWidth="1"/>
    <col min="12306" max="12308" width="6.7109375" style="110" customWidth="1"/>
    <col min="12309" max="12309" width="1.7109375" style="110" customWidth="1"/>
    <col min="12310" max="12312" width="6.7109375" style="110" customWidth="1"/>
    <col min="12313" max="12313" width="1.7109375" style="110" customWidth="1"/>
    <col min="12314" max="12314" width="6.5703125" style="110" customWidth="1"/>
    <col min="12315" max="12316" width="6.7109375" style="110" customWidth="1"/>
    <col min="12317" max="12544" width="11.42578125" style="110"/>
    <col min="12545" max="12545" width="19.42578125" style="110" customWidth="1"/>
    <col min="12546" max="12546" width="8.42578125" style="110" customWidth="1"/>
    <col min="12547" max="12547" width="8.140625" style="110" customWidth="1"/>
    <col min="12548" max="12548" width="7.5703125" style="110" customWidth="1"/>
    <col min="12549" max="12549" width="1.7109375" style="110" customWidth="1"/>
    <col min="12550" max="12552" width="6.7109375" style="110" customWidth="1"/>
    <col min="12553" max="12553" width="1.7109375" style="110" customWidth="1"/>
    <col min="12554" max="12556" width="6.7109375" style="110" customWidth="1"/>
    <col min="12557" max="12557" width="1.7109375" style="110" customWidth="1"/>
    <col min="12558" max="12560" width="6.7109375" style="110" customWidth="1"/>
    <col min="12561" max="12561" width="1.7109375" style="110" customWidth="1"/>
    <col min="12562" max="12564" width="6.7109375" style="110" customWidth="1"/>
    <col min="12565" max="12565" width="1.7109375" style="110" customWidth="1"/>
    <col min="12566" max="12568" width="6.7109375" style="110" customWidth="1"/>
    <col min="12569" max="12569" width="1.7109375" style="110" customWidth="1"/>
    <col min="12570" max="12570" width="6.5703125" style="110" customWidth="1"/>
    <col min="12571" max="12572" width="6.7109375" style="110" customWidth="1"/>
    <col min="12573" max="12800" width="11.42578125" style="110"/>
    <col min="12801" max="12801" width="19.42578125" style="110" customWidth="1"/>
    <col min="12802" max="12802" width="8.42578125" style="110" customWidth="1"/>
    <col min="12803" max="12803" width="8.140625" style="110" customWidth="1"/>
    <col min="12804" max="12804" width="7.5703125" style="110" customWidth="1"/>
    <col min="12805" max="12805" width="1.7109375" style="110" customWidth="1"/>
    <col min="12806" max="12808" width="6.7109375" style="110" customWidth="1"/>
    <col min="12809" max="12809" width="1.7109375" style="110" customWidth="1"/>
    <col min="12810" max="12812" width="6.7109375" style="110" customWidth="1"/>
    <col min="12813" max="12813" width="1.7109375" style="110" customWidth="1"/>
    <col min="12814" max="12816" width="6.7109375" style="110" customWidth="1"/>
    <col min="12817" max="12817" width="1.7109375" style="110" customWidth="1"/>
    <col min="12818" max="12820" width="6.7109375" style="110" customWidth="1"/>
    <col min="12821" max="12821" width="1.7109375" style="110" customWidth="1"/>
    <col min="12822" max="12824" width="6.7109375" style="110" customWidth="1"/>
    <col min="12825" max="12825" width="1.7109375" style="110" customWidth="1"/>
    <col min="12826" max="12826" width="6.5703125" style="110" customWidth="1"/>
    <col min="12827" max="12828" width="6.7109375" style="110" customWidth="1"/>
    <col min="12829" max="13056" width="11.42578125" style="110"/>
    <col min="13057" max="13057" width="19.42578125" style="110" customWidth="1"/>
    <col min="13058" max="13058" width="8.42578125" style="110" customWidth="1"/>
    <col min="13059" max="13059" width="8.140625" style="110" customWidth="1"/>
    <col min="13060" max="13060" width="7.5703125" style="110" customWidth="1"/>
    <col min="13061" max="13061" width="1.7109375" style="110" customWidth="1"/>
    <col min="13062" max="13064" width="6.7109375" style="110" customWidth="1"/>
    <col min="13065" max="13065" width="1.7109375" style="110" customWidth="1"/>
    <col min="13066" max="13068" width="6.7109375" style="110" customWidth="1"/>
    <col min="13069" max="13069" width="1.7109375" style="110" customWidth="1"/>
    <col min="13070" max="13072" width="6.7109375" style="110" customWidth="1"/>
    <col min="13073" max="13073" width="1.7109375" style="110" customWidth="1"/>
    <col min="13074" max="13076" width="6.7109375" style="110" customWidth="1"/>
    <col min="13077" max="13077" width="1.7109375" style="110" customWidth="1"/>
    <col min="13078" max="13080" width="6.7109375" style="110" customWidth="1"/>
    <col min="13081" max="13081" width="1.7109375" style="110" customWidth="1"/>
    <col min="13082" max="13082" width="6.5703125" style="110" customWidth="1"/>
    <col min="13083" max="13084" width="6.7109375" style="110" customWidth="1"/>
    <col min="13085" max="13312" width="11.42578125" style="110"/>
    <col min="13313" max="13313" width="19.42578125" style="110" customWidth="1"/>
    <col min="13314" max="13314" width="8.42578125" style="110" customWidth="1"/>
    <col min="13315" max="13315" width="8.140625" style="110" customWidth="1"/>
    <col min="13316" max="13316" width="7.5703125" style="110" customWidth="1"/>
    <col min="13317" max="13317" width="1.7109375" style="110" customWidth="1"/>
    <col min="13318" max="13320" width="6.7109375" style="110" customWidth="1"/>
    <col min="13321" max="13321" width="1.7109375" style="110" customWidth="1"/>
    <col min="13322" max="13324" width="6.7109375" style="110" customWidth="1"/>
    <col min="13325" max="13325" width="1.7109375" style="110" customWidth="1"/>
    <col min="13326" max="13328" width="6.7109375" style="110" customWidth="1"/>
    <col min="13329" max="13329" width="1.7109375" style="110" customWidth="1"/>
    <col min="13330" max="13332" width="6.7109375" style="110" customWidth="1"/>
    <col min="13333" max="13333" width="1.7109375" style="110" customWidth="1"/>
    <col min="13334" max="13336" width="6.7109375" style="110" customWidth="1"/>
    <col min="13337" max="13337" width="1.7109375" style="110" customWidth="1"/>
    <col min="13338" max="13338" width="6.5703125" style="110" customWidth="1"/>
    <col min="13339" max="13340" width="6.7109375" style="110" customWidth="1"/>
    <col min="13341" max="13568" width="11.42578125" style="110"/>
    <col min="13569" max="13569" width="19.42578125" style="110" customWidth="1"/>
    <col min="13570" max="13570" width="8.42578125" style="110" customWidth="1"/>
    <col min="13571" max="13571" width="8.140625" style="110" customWidth="1"/>
    <col min="13572" max="13572" width="7.5703125" style="110" customWidth="1"/>
    <col min="13573" max="13573" width="1.7109375" style="110" customWidth="1"/>
    <col min="13574" max="13576" width="6.7109375" style="110" customWidth="1"/>
    <col min="13577" max="13577" width="1.7109375" style="110" customWidth="1"/>
    <col min="13578" max="13580" width="6.7109375" style="110" customWidth="1"/>
    <col min="13581" max="13581" width="1.7109375" style="110" customWidth="1"/>
    <col min="13582" max="13584" width="6.7109375" style="110" customWidth="1"/>
    <col min="13585" max="13585" width="1.7109375" style="110" customWidth="1"/>
    <col min="13586" max="13588" width="6.7109375" style="110" customWidth="1"/>
    <col min="13589" max="13589" width="1.7109375" style="110" customWidth="1"/>
    <col min="13590" max="13592" width="6.7109375" style="110" customWidth="1"/>
    <col min="13593" max="13593" width="1.7109375" style="110" customWidth="1"/>
    <col min="13594" max="13594" width="6.5703125" style="110" customWidth="1"/>
    <col min="13595" max="13596" width="6.7109375" style="110" customWidth="1"/>
    <col min="13597" max="13824" width="11.42578125" style="110"/>
    <col min="13825" max="13825" width="19.42578125" style="110" customWidth="1"/>
    <col min="13826" max="13826" width="8.42578125" style="110" customWidth="1"/>
    <col min="13827" max="13827" width="8.140625" style="110" customWidth="1"/>
    <col min="13828" max="13828" width="7.5703125" style="110" customWidth="1"/>
    <col min="13829" max="13829" width="1.7109375" style="110" customWidth="1"/>
    <col min="13830" max="13832" width="6.7109375" style="110" customWidth="1"/>
    <col min="13833" max="13833" width="1.7109375" style="110" customWidth="1"/>
    <col min="13834" max="13836" width="6.7109375" style="110" customWidth="1"/>
    <col min="13837" max="13837" width="1.7109375" style="110" customWidth="1"/>
    <col min="13838" max="13840" width="6.7109375" style="110" customWidth="1"/>
    <col min="13841" max="13841" width="1.7109375" style="110" customWidth="1"/>
    <col min="13842" max="13844" width="6.7109375" style="110" customWidth="1"/>
    <col min="13845" max="13845" width="1.7109375" style="110" customWidth="1"/>
    <col min="13846" max="13848" width="6.7109375" style="110" customWidth="1"/>
    <col min="13849" max="13849" width="1.7109375" style="110" customWidth="1"/>
    <col min="13850" max="13850" width="6.5703125" style="110" customWidth="1"/>
    <col min="13851" max="13852" width="6.7109375" style="110" customWidth="1"/>
    <col min="13853" max="14080" width="11.42578125" style="110"/>
    <col min="14081" max="14081" width="19.42578125" style="110" customWidth="1"/>
    <col min="14082" max="14082" width="8.42578125" style="110" customWidth="1"/>
    <col min="14083" max="14083" width="8.140625" style="110" customWidth="1"/>
    <col min="14084" max="14084" width="7.5703125" style="110" customWidth="1"/>
    <col min="14085" max="14085" width="1.7109375" style="110" customWidth="1"/>
    <col min="14086" max="14088" width="6.7109375" style="110" customWidth="1"/>
    <col min="14089" max="14089" width="1.7109375" style="110" customWidth="1"/>
    <col min="14090" max="14092" width="6.7109375" style="110" customWidth="1"/>
    <col min="14093" max="14093" width="1.7109375" style="110" customWidth="1"/>
    <col min="14094" max="14096" width="6.7109375" style="110" customWidth="1"/>
    <col min="14097" max="14097" width="1.7109375" style="110" customWidth="1"/>
    <col min="14098" max="14100" width="6.7109375" style="110" customWidth="1"/>
    <col min="14101" max="14101" width="1.7109375" style="110" customWidth="1"/>
    <col min="14102" max="14104" width="6.7109375" style="110" customWidth="1"/>
    <col min="14105" max="14105" width="1.7109375" style="110" customWidth="1"/>
    <col min="14106" max="14106" width="6.5703125" style="110" customWidth="1"/>
    <col min="14107" max="14108" width="6.7109375" style="110" customWidth="1"/>
    <col min="14109" max="14336" width="11.42578125" style="110"/>
    <col min="14337" max="14337" width="19.42578125" style="110" customWidth="1"/>
    <col min="14338" max="14338" width="8.42578125" style="110" customWidth="1"/>
    <col min="14339" max="14339" width="8.140625" style="110" customWidth="1"/>
    <col min="14340" max="14340" width="7.5703125" style="110" customWidth="1"/>
    <col min="14341" max="14341" width="1.7109375" style="110" customWidth="1"/>
    <col min="14342" max="14344" width="6.7109375" style="110" customWidth="1"/>
    <col min="14345" max="14345" width="1.7109375" style="110" customWidth="1"/>
    <col min="14346" max="14348" width="6.7109375" style="110" customWidth="1"/>
    <col min="14349" max="14349" width="1.7109375" style="110" customWidth="1"/>
    <col min="14350" max="14352" width="6.7109375" style="110" customWidth="1"/>
    <col min="14353" max="14353" width="1.7109375" style="110" customWidth="1"/>
    <col min="14354" max="14356" width="6.7109375" style="110" customWidth="1"/>
    <col min="14357" max="14357" width="1.7109375" style="110" customWidth="1"/>
    <col min="14358" max="14360" width="6.7109375" style="110" customWidth="1"/>
    <col min="14361" max="14361" width="1.7109375" style="110" customWidth="1"/>
    <col min="14362" max="14362" width="6.5703125" style="110" customWidth="1"/>
    <col min="14363" max="14364" width="6.7109375" style="110" customWidth="1"/>
    <col min="14365" max="14592" width="11.42578125" style="110"/>
    <col min="14593" max="14593" width="19.42578125" style="110" customWidth="1"/>
    <col min="14594" max="14594" width="8.42578125" style="110" customWidth="1"/>
    <col min="14595" max="14595" width="8.140625" style="110" customWidth="1"/>
    <col min="14596" max="14596" width="7.5703125" style="110" customWidth="1"/>
    <col min="14597" max="14597" width="1.7109375" style="110" customWidth="1"/>
    <col min="14598" max="14600" width="6.7109375" style="110" customWidth="1"/>
    <col min="14601" max="14601" width="1.7109375" style="110" customWidth="1"/>
    <col min="14602" max="14604" width="6.7109375" style="110" customWidth="1"/>
    <col min="14605" max="14605" width="1.7109375" style="110" customWidth="1"/>
    <col min="14606" max="14608" width="6.7109375" style="110" customWidth="1"/>
    <col min="14609" max="14609" width="1.7109375" style="110" customWidth="1"/>
    <col min="14610" max="14612" width="6.7109375" style="110" customWidth="1"/>
    <col min="14613" max="14613" width="1.7109375" style="110" customWidth="1"/>
    <col min="14614" max="14616" width="6.7109375" style="110" customWidth="1"/>
    <col min="14617" max="14617" width="1.7109375" style="110" customWidth="1"/>
    <col min="14618" max="14618" width="6.5703125" style="110" customWidth="1"/>
    <col min="14619" max="14620" width="6.7109375" style="110" customWidth="1"/>
    <col min="14621" max="14848" width="11.42578125" style="110"/>
    <col min="14849" max="14849" width="19.42578125" style="110" customWidth="1"/>
    <col min="14850" max="14850" width="8.42578125" style="110" customWidth="1"/>
    <col min="14851" max="14851" width="8.140625" style="110" customWidth="1"/>
    <col min="14852" max="14852" width="7.5703125" style="110" customWidth="1"/>
    <col min="14853" max="14853" width="1.7109375" style="110" customWidth="1"/>
    <col min="14854" max="14856" width="6.7109375" style="110" customWidth="1"/>
    <col min="14857" max="14857" width="1.7109375" style="110" customWidth="1"/>
    <col min="14858" max="14860" width="6.7109375" style="110" customWidth="1"/>
    <col min="14861" max="14861" width="1.7109375" style="110" customWidth="1"/>
    <col min="14862" max="14864" width="6.7109375" style="110" customWidth="1"/>
    <col min="14865" max="14865" width="1.7109375" style="110" customWidth="1"/>
    <col min="14866" max="14868" width="6.7109375" style="110" customWidth="1"/>
    <col min="14869" max="14869" width="1.7109375" style="110" customWidth="1"/>
    <col min="14870" max="14872" width="6.7109375" style="110" customWidth="1"/>
    <col min="14873" max="14873" width="1.7109375" style="110" customWidth="1"/>
    <col min="14874" max="14874" width="6.5703125" style="110" customWidth="1"/>
    <col min="14875" max="14876" width="6.7109375" style="110" customWidth="1"/>
    <col min="14877" max="15104" width="11.42578125" style="110"/>
    <col min="15105" max="15105" width="19.42578125" style="110" customWidth="1"/>
    <col min="15106" max="15106" width="8.42578125" style="110" customWidth="1"/>
    <col min="15107" max="15107" width="8.140625" style="110" customWidth="1"/>
    <col min="15108" max="15108" width="7.5703125" style="110" customWidth="1"/>
    <col min="15109" max="15109" width="1.7109375" style="110" customWidth="1"/>
    <col min="15110" max="15112" width="6.7109375" style="110" customWidth="1"/>
    <col min="15113" max="15113" width="1.7109375" style="110" customWidth="1"/>
    <col min="15114" max="15116" width="6.7109375" style="110" customWidth="1"/>
    <col min="15117" max="15117" width="1.7109375" style="110" customWidth="1"/>
    <col min="15118" max="15120" width="6.7109375" style="110" customWidth="1"/>
    <col min="15121" max="15121" width="1.7109375" style="110" customWidth="1"/>
    <col min="15122" max="15124" width="6.7109375" style="110" customWidth="1"/>
    <col min="15125" max="15125" width="1.7109375" style="110" customWidth="1"/>
    <col min="15126" max="15128" width="6.7109375" style="110" customWidth="1"/>
    <col min="15129" max="15129" width="1.7109375" style="110" customWidth="1"/>
    <col min="15130" max="15130" width="6.5703125" style="110" customWidth="1"/>
    <col min="15131" max="15132" width="6.7109375" style="110" customWidth="1"/>
    <col min="15133" max="15360" width="11.42578125" style="110"/>
    <col min="15361" max="15361" width="19.42578125" style="110" customWidth="1"/>
    <col min="15362" max="15362" width="8.42578125" style="110" customWidth="1"/>
    <col min="15363" max="15363" width="8.140625" style="110" customWidth="1"/>
    <col min="15364" max="15364" width="7.5703125" style="110" customWidth="1"/>
    <col min="15365" max="15365" width="1.7109375" style="110" customWidth="1"/>
    <col min="15366" max="15368" width="6.7109375" style="110" customWidth="1"/>
    <col min="15369" max="15369" width="1.7109375" style="110" customWidth="1"/>
    <col min="15370" max="15372" width="6.7109375" style="110" customWidth="1"/>
    <col min="15373" max="15373" width="1.7109375" style="110" customWidth="1"/>
    <col min="15374" max="15376" width="6.7109375" style="110" customWidth="1"/>
    <col min="15377" max="15377" width="1.7109375" style="110" customWidth="1"/>
    <col min="15378" max="15380" width="6.7109375" style="110" customWidth="1"/>
    <col min="15381" max="15381" width="1.7109375" style="110" customWidth="1"/>
    <col min="15382" max="15384" width="6.7109375" style="110" customWidth="1"/>
    <col min="15385" max="15385" width="1.7109375" style="110" customWidth="1"/>
    <col min="15386" max="15386" width="6.5703125" style="110" customWidth="1"/>
    <col min="15387" max="15388" width="6.7109375" style="110" customWidth="1"/>
    <col min="15389" max="15616" width="11.42578125" style="110"/>
    <col min="15617" max="15617" width="19.42578125" style="110" customWidth="1"/>
    <col min="15618" max="15618" width="8.42578125" style="110" customWidth="1"/>
    <col min="15619" max="15619" width="8.140625" style="110" customWidth="1"/>
    <col min="15620" max="15620" width="7.5703125" style="110" customWidth="1"/>
    <col min="15621" max="15621" width="1.7109375" style="110" customWidth="1"/>
    <col min="15622" max="15624" width="6.7109375" style="110" customWidth="1"/>
    <col min="15625" max="15625" width="1.7109375" style="110" customWidth="1"/>
    <col min="15626" max="15628" width="6.7109375" style="110" customWidth="1"/>
    <col min="15629" max="15629" width="1.7109375" style="110" customWidth="1"/>
    <col min="15630" max="15632" width="6.7109375" style="110" customWidth="1"/>
    <col min="15633" max="15633" width="1.7109375" style="110" customWidth="1"/>
    <col min="15634" max="15636" width="6.7109375" style="110" customWidth="1"/>
    <col min="15637" max="15637" width="1.7109375" style="110" customWidth="1"/>
    <col min="15638" max="15640" width="6.7109375" style="110" customWidth="1"/>
    <col min="15641" max="15641" width="1.7109375" style="110" customWidth="1"/>
    <col min="15642" max="15642" width="6.5703125" style="110" customWidth="1"/>
    <col min="15643" max="15644" width="6.7109375" style="110" customWidth="1"/>
    <col min="15645" max="15872" width="11.42578125" style="110"/>
    <col min="15873" max="15873" width="19.42578125" style="110" customWidth="1"/>
    <col min="15874" max="15874" width="8.42578125" style="110" customWidth="1"/>
    <col min="15875" max="15875" width="8.140625" style="110" customWidth="1"/>
    <col min="15876" max="15876" width="7.5703125" style="110" customWidth="1"/>
    <col min="15877" max="15877" width="1.7109375" style="110" customWidth="1"/>
    <col min="15878" max="15880" width="6.7109375" style="110" customWidth="1"/>
    <col min="15881" max="15881" width="1.7109375" style="110" customWidth="1"/>
    <col min="15882" max="15884" width="6.7109375" style="110" customWidth="1"/>
    <col min="15885" max="15885" width="1.7109375" style="110" customWidth="1"/>
    <col min="15886" max="15888" width="6.7109375" style="110" customWidth="1"/>
    <col min="15889" max="15889" width="1.7109375" style="110" customWidth="1"/>
    <col min="15890" max="15892" width="6.7109375" style="110" customWidth="1"/>
    <col min="15893" max="15893" width="1.7109375" style="110" customWidth="1"/>
    <col min="15894" max="15896" width="6.7109375" style="110" customWidth="1"/>
    <col min="15897" max="15897" width="1.7109375" style="110" customWidth="1"/>
    <col min="15898" max="15898" width="6.5703125" style="110" customWidth="1"/>
    <col min="15899" max="15900" width="6.7109375" style="110" customWidth="1"/>
    <col min="15901" max="16128" width="11.42578125" style="110"/>
    <col min="16129" max="16129" width="19.42578125" style="110" customWidth="1"/>
    <col min="16130" max="16130" width="8.42578125" style="110" customWidth="1"/>
    <col min="16131" max="16131" width="8.140625" style="110" customWidth="1"/>
    <col min="16132" max="16132" width="7.5703125" style="110" customWidth="1"/>
    <col min="16133" max="16133" width="1.7109375" style="110" customWidth="1"/>
    <col min="16134" max="16136" width="6.7109375" style="110" customWidth="1"/>
    <col min="16137" max="16137" width="1.7109375" style="110" customWidth="1"/>
    <col min="16138" max="16140" width="6.7109375" style="110" customWidth="1"/>
    <col min="16141" max="16141" width="1.7109375" style="110" customWidth="1"/>
    <col min="16142" max="16144" width="6.7109375" style="110" customWidth="1"/>
    <col min="16145" max="16145" width="1.7109375" style="110" customWidth="1"/>
    <col min="16146" max="16148" width="6.7109375" style="110" customWidth="1"/>
    <col min="16149" max="16149" width="1.7109375" style="110" customWidth="1"/>
    <col min="16150" max="16152" width="6.7109375" style="110" customWidth="1"/>
    <col min="16153" max="16153" width="1.7109375" style="110" customWidth="1"/>
    <col min="16154" max="16154" width="6.5703125" style="110" customWidth="1"/>
    <col min="16155" max="16156" width="6.7109375" style="110" customWidth="1"/>
    <col min="16157" max="16384" width="11.42578125" style="110"/>
  </cols>
  <sheetData>
    <row r="1" spans="1:33" s="166" customFormat="1" ht="15" customHeight="1" x14ac:dyDescent="0.2">
      <c r="A1" s="308" t="s">
        <v>330</v>
      </c>
      <c r="B1" s="308"/>
      <c r="C1" s="308"/>
      <c r="D1" s="308"/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174"/>
      <c r="AD1" s="174"/>
      <c r="AE1" s="286" t="s">
        <v>362</v>
      </c>
      <c r="AF1" s="286"/>
      <c r="AG1" s="174"/>
    </row>
    <row r="2" spans="1:33" s="166" customFormat="1" ht="15" customHeight="1" x14ac:dyDescent="0.2">
      <c r="A2" s="307" t="s">
        <v>344</v>
      </c>
      <c r="B2" s="307"/>
      <c r="C2" s="307"/>
      <c r="D2" s="307"/>
      <c r="E2" s="307"/>
      <c r="F2" s="307"/>
      <c r="G2" s="307"/>
      <c r="H2" s="307"/>
      <c r="I2" s="307"/>
      <c r="J2" s="307"/>
      <c r="K2" s="307"/>
      <c r="L2" s="307"/>
      <c r="M2" s="307"/>
      <c r="N2" s="307"/>
      <c r="O2" s="307"/>
      <c r="P2" s="307"/>
      <c r="Q2" s="307"/>
      <c r="R2" s="307"/>
      <c r="S2" s="307"/>
      <c r="T2" s="307"/>
      <c r="U2" s="307"/>
      <c r="V2" s="307"/>
      <c r="W2" s="307"/>
      <c r="X2" s="307"/>
      <c r="Y2" s="307"/>
      <c r="Z2" s="307"/>
      <c r="AA2" s="307"/>
      <c r="AB2" s="307"/>
      <c r="AC2" s="174"/>
      <c r="AD2" s="174"/>
      <c r="AE2" s="286"/>
      <c r="AF2" s="286"/>
      <c r="AG2" s="174"/>
    </row>
    <row r="3" spans="1:33" s="166" customFormat="1" ht="15" customHeight="1" x14ac:dyDescent="0.2">
      <c r="A3" s="308" t="s">
        <v>257</v>
      </c>
      <c r="B3" s="308"/>
      <c r="C3" s="308"/>
      <c r="D3" s="308"/>
      <c r="E3" s="308"/>
      <c r="F3" s="308"/>
      <c r="G3" s="308"/>
      <c r="H3" s="308"/>
      <c r="I3" s="308"/>
      <c r="J3" s="308"/>
      <c r="K3" s="308"/>
      <c r="L3" s="308"/>
      <c r="M3" s="308"/>
      <c r="N3" s="308"/>
      <c r="O3" s="308"/>
      <c r="P3" s="308"/>
      <c r="Q3" s="308"/>
      <c r="R3" s="308"/>
      <c r="S3" s="308"/>
      <c r="T3" s="308"/>
      <c r="U3" s="308"/>
      <c r="V3" s="308"/>
      <c r="W3" s="308"/>
      <c r="X3" s="308"/>
      <c r="Y3" s="308"/>
      <c r="Z3" s="308"/>
      <c r="AA3" s="308"/>
      <c r="AB3" s="308"/>
      <c r="AC3" s="174"/>
      <c r="AD3" s="174"/>
      <c r="AE3" s="110"/>
      <c r="AF3" s="110"/>
      <c r="AG3" s="174"/>
    </row>
    <row r="4" spans="1:33" s="166" customFormat="1" ht="15" customHeight="1" x14ac:dyDescent="0.2">
      <c r="A4" s="307" t="s">
        <v>258</v>
      </c>
      <c r="B4" s="307"/>
      <c r="C4" s="307"/>
      <c r="D4" s="307"/>
      <c r="E4" s="307"/>
      <c r="F4" s="307"/>
      <c r="G4" s="307"/>
      <c r="H4" s="307"/>
      <c r="I4" s="307"/>
      <c r="J4" s="307"/>
      <c r="K4" s="307"/>
      <c r="L4" s="307"/>
      <c r="M4" s="307"/>
      <c r="N4" s="307"/>
      <c r="O4" s="307"/>
      <c r="P4" s="307"/>
      <c r="Q4" s="307"/>
      <c r="R4" s="307"/>
      <c r="S4" s="307"/>
      <c r="T4" s="307"/>
      <c r="U4" s="307"/>
      <c r="V4" s="307"/>
      <c r="W4" s="307"/>
      <c r="X4" s="307"/>
      <c r="Y4" s="307"/>
      <c r="Z4" s="307"/>
      <c r="AA4" s="307"/>
      <c r="AB4" s="307"/>
      <c r="AC4" s="174"/>
      <c r="AD4" s="174"/>
      <c r="AE4" s="110"/>
      <c r="AF4" s="110"/>
      <c r="AG4" s="174"/>
    </row>
    <row r="5" spans="1:33" s="166" customFormat="1" ht="15" customHeight="1" x14ac:dyDescent="0.2">
      <c r="A5" s="307" t="s">
        <v>259</v>
      </c>
      <c r="B5" s="307"/>
      <c r="C5" s="307"/>
      <c r="D5" s="307"/>
      <c r="E5" s="307"/>
      <c r="F5" s="307"/>
      <c r="G5" s="307"/>
      <c r="H5" s="307"/>
      <c r="I5" s="307"/>
      <c r="J5" s="307"/>
      <c r="K5" s="307"/>
      <c r="L5" s="307"/>
      <c r="M5" s="307"/>
      <c r="N5" s="307"/>
      <c r="O5" s="307"/>
      <c r="P5" s="307"/>
      <c r="Q5" s="307"/>
      <c r="R5" s="307"/>
      <c r="S5" s="307"/>
      <c r="T5" s="307"/>
      <c r="U5" s="307"/>
      <c r="V5" s="307"/>
      <c r="W5" s="307"/>
      <c r="X5" s="307"/>
      <c r="Y5" s="307"/>
      <c r="Z5" s="307"/>
      <c r="AA5" s="307"/>
      <c r="AB5" s="307"/>
      <c r="AC5" s="174"/>
      <c r="AD5" s="174"/>
      <c r="AE5" s="110"/>
      <c r="AF5" s="110"/>
      <c r="AG5" s="174"/>
    </row>
    <row r="6" spans="1:33" s="166" customFormat="1" ht="15" customHeight="1" thickBot="1" x14ac:dyDescent="0.25">
      <c r="A6" s="122"/>
      <c r="B6" s="137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137"/>
      <c r="Y6" s="137"/>
      <c r="Z6" s="137"/>
      <c r="AA6" s="137"/>
      <c r="AB6" s="137"/>
      <c r="AC6" s="174"/>
      <c r="AD6" s="174"/>
      <c r="AE6" s="110"/>
      <c r="AF6" s="110"/>
      <c r="AG6" s="174"/>
    </row>
    <row r="7" spans="1:33" s="174" customFormat="1" ht="15" customHeight="1" x14ac:dyDescent="0.2">
      <c r="A7" s="305" t="s">
        <v>567</v>
      </c>
      <c r="B7" s="302" t="s">
        <v>19</v>
      </c>
      <c r="C7" s="302"/>
      <c r="D7" s="302"/>
      <c r="E7" s="111"/>
      <c r="F7" s="302" t="s">
        <v>116</v>
      </c>
      <c r="G7" s="302"/>
      <c r="H7" s="302"/>
      <c r="I7" s="111"/>
      <c r="J7" s="302" t="s">
        <v>117</v>
      </c>
      <c r="K7" s="302"/>
      <c r="L7" s="302"/>
      <c r="M7" s="111"/>
      <c r="N7" s="302" t="s">
        <v>118</v>
      </c>
      <c r="O7" s="302"/>
      <c r="P7" s="302"/>
      <c r="Q7" s="111"/>
      <c r="R7" s="302" t="s">
        <v>119</v>
      </c>
      <c r="S7" s="302"/>
      <c r="T7" s="302"/>
      <c r="U7" s="111"/>
      <c r="V7" s="302" t="s">
        <v>120</v>
      </c>
      <c r="W7" s="302"/>
      <c r="X7" s="302"/>
      <c r="Y7" s="111"/>
      <c r="Z7" s="302" t="s">
        <v>121</v>
      </c>
      <c r="AA7" s="302"/>
      <c r="AB7" s="302"/>
      <c r="AE7" s="110"/>
      <c r="AF7" s="110"/>
    </row>
    <row r="8" spans="1:33" s="174" customFormat="1" ht="15" customHeight="1" thickBot="1" x14ac:dyDescent="0.25">
      <c r="A8" s="306"/>
      <c r="B8" s="112" t="s">
        <v>70</v>
      </c>
      <c r="C8" s="112" t="s">
        <v>71</v>
      </c>
      <c r="D8" s="112" t="s">
        <v>72</v>
      </c>
      <c r="E8" s="113"/>
      <c r="F8" s="112" t="s">
        <v>70</v>
      </c>
      <c r="G8" s="112" t="s">
        <v>71</v>
      </c>
      <c r="H8" s="112" t="s">
        <v>72</v>
      </c>
      <c r="I8" s="113"/>
      <c r="J8" s="112" t="s">
        <v>70</v>
      </c>
      <c r="K8" s="112" t="s">
        <v>71</v>
      </c>
      <c r="L8" s="112" t="s">
        <v>72</v>
      </c>
      <c r="M8" s="113"/>
      <c r="N8" s="112" t="s">
        <v>70</v>
      </c>
      <c r="O8" s="112" t="s">
        <v>71</v>
      </c>
      <c r="P8" s="112" t="s">
        <v>72</v>
      </c>
      <c r="Q8" s="113"/>
      <c r="R8" s="112" t="s">
        <v>70</v>
      </c>
      <c r="S8" s="112" t="s">
        <v>71</v>
      </c>
      <c r="T8" s="112" t="s">
        <v>72</v>
      </c>
      <c r="U8" s="113"/>
      <c r="V8" s="112" t="s">
        <v>70</v>
      </c>
      <c r="W8" s="112" t="s">
        <v>71</v>
      </c>
      <c r="X8" s="112" t="s">
        <v>72</v>
      </c>
      <c r="Y8" s="113"/>
      <c r="Z8" s="112" t="s">
        <v>70</v>
      </c>
      <c r="AA8" s="112" t="s">
        <v>71</v>
      </c>
      <c r="AB8" s="112" t="s">
        <v>72</v>
      </c>
      <c r="AE8" s="110"/>
      <c r="AF8" s="110"/>
    </row>
    <row r="9" spans="1:33" s="126" customFormat="1" ht="15" customHeight="1" x14ac:dyDescent="0.25">
      <c r="A9" s="178"/>
      <c r="B9" s="115"/>
      <c r="C9" s="115"/>
      <c r="D9" s="115"/>
      <c r="E9" s="116"/>
      <c r="F9" s="115"/>
      <c r="G9" s="115"/>
      <c r="H9" s="115"/>
      <c r="I9" s="116"/>
      <c r="J9" s="115"/>
      <c r="K9" s="115"/>
      <c r="L9" s="115"/>
      <c r="M9" s="116"/>
      <c r="N9" s="115"/>
      <c r="O9" s="115"/>
      <c r="P9" s="115"/>
      <c r="Q9" s="116"/>
      <c r="R9" s="115"/>
      <c r="S9" s="115"/>
      <c r="T9" s="115"/>
      <c r="U9" s="116"/>
      <c r="V9" s="115"/>
      <c r="W9" s="115"/>
      <c r="X9" s="115"/>
      <c r="Y9" s="116"/>
      <c r="Z9" s="115"/>
      <c r="AA9" s="115"/>
      <c r="AB9" s="115"/>
      <c r="AC9" s="110"/>
      <c r="AD9" s="110"/>
      <c r="AE9" s="110"/>
      <c r="AF9" s="110"/>
      <c r="AG9" s="110"/>
    </row>
    <row r="10" spans="1:33" s="126" customFormat="1" ht="15" customHeight="1" x14ac:dyDescent="0.25">
      <c r="A10" s="301" t="s">
        <v>570</v>
      </c>
      <c r="B10" s="301" t="s">
        <v>76</v>
      </c>
      <c r="C10" s="301"/>
      <c r="D10" s="301"/>
      <c r="E10" s="301"/>
      <c r="F10" s="301"/>
      <c r="G10" s="301"/>
      <c r="H10" s="301"/>
      <c r="I10" s="301"/>
      <c r="J10" s="301"/>
      <c r="K10" s="301"/>
      <c r="L10" s="301"/>
      <c r="M10" s="301"/>
      <c r="N10" s="301"/>
      <c r="O10" s="301"/>
      <c r="P10" s="301"/>
      <c r="Q10" s="301"/>
      <c r="R10" s="301"/>
      <c r="S10" s="301"/>
      <c r="T10" s="301"/>
      <c r="U10" s="301"/>
      <c r="V10" s="301"/>
      <c r="W10" s="301"/>
      <c r="X10" s="301"/>
      <c r="Y10" s="301"/>
      <c r="Z10" s="301"/>
      <c r="AA10" s="301"/>
      <c r="AB10" s="301"/>
      <c r="AC10" s="110"/>
      <c r="AD10" s="110"/>
      <c r="AE10" s="110"/>
      <c r="AF10" s="110"/>
      <c r="AG10" s="110"/>
    </row>
    <row r="11" spans="1:33" s="126" customFormat="1" ht="15" customHeight="1" x14ac:dyDescent="0.25">
      <c r="A11" s="114"/>
      <c r="B11" s="115"/>
      <c r="C11" s="115"/>
      <c r="D11" s="115"/>
      <c r="E11" s="115"/>
      <c r="F11" s="115"/>
      <c r="G11" s="115"/>
      <c r="H11" s="115"/>
      <c r="I11" s="115"/>
      <c r="J11" s="115"/>
      <c r="K11" s="115"/>
      <c r="L11" s="115"/>
      <c r="M11" s="115"/>
      <c r="N11" s="115"/>
      <c r="O11" s="115"/>
      <c r="P11" s="115"/>
      <c r="Q11" s="115"/>
      <c r="R11" s="115"/>
      <c r="S11" s="115"/>
      <c r="T11" s="115"/>
      <c r="U11" s="115"/>
      <c r="V11" s="115"/>
      <c r="W11" s="115"/>
      <c r="X11" s="115"/>
      <c r="Y11" s="115"/>
      <c r="Z11" s="115"/>
      <c r="AA11" s="115"/>
      <c r="AB11" s="115"/>
      <c r="AC11" s="110"/>
      <c r="AD11" s="110"/>
      <c r="AE11" s="110"/>
      <c r="AF11" s="110"/>
      <c r="AG11" s="110"/>
    </row>
    <row r="12" spans="1:33" s="126" customFormat="1" ht="15" customHeight="1" x14ac:dyDescent="0.25">
      <c r="A12" s="138" t="s">
        <v>19</v>
      </c>
      <c r="B12" s="155">
        <f t="shared" ref="B12:D13" si="0">+B18+B24</f>
        <v>9748</v>
      </c>
      <c r="C12" s="155">
        <f t="shared" si="0"/>
        <v>3465</v>
      </c>
      <c r="D12" s="155">
        <f t="shared" si="0"/>
        <v>6283</v>
      </c>
      <c r="E12" s="155"/>
      <c r="F12" s="265">
        <f t="shared" ref="F12:H14" si="1">+F18+F24</f>
        <v>0</v>
      </c>
      <c r="G12" s="265">
        <f t="shared" si="1"/>
        <v>0</v>
      </c>
      <c r="H12" s="265">
        <f t="shared" si="1"/>
        <v>0</v>
      </c>
      <c r="I12" s="265"/>
      <c r="J12" s="265">
        <f t="shared" ref="J12:L14" si="2">+J18+J24</f>
        <v>0</v>
      </c>
      <c r="K12" s="265">
        <f t="shared" si="2"/>
        <v>0</v>
      </c>
      <c r="L12" s="265">
        <f t="shared" si="2"/>
        <v>0</v>
      </c>
      <c r="M12" s="265"/>
      <c r="N12" s="265">
        <f t="shared" ref="N12:P14" si="3">+N18+N24</f>
        <v>0</v>
      </c>
      <c r="O12" s="265">
        <f t="shared" si="3"/>
        <v>0</v>
      </c>
      <c r="P12" s="265">
        <f t="shared" si="3"/>
        <v>0</v>
      </c>
      <c r="Q12" s="155"/>
      <c r="R12" s="155">
        <f t="shared" ref="R12:T14" si="4">+R18+R24</f>
        <v>4226</v>
      </c>
      <c r="S12" s="155">
        <f t="shared" si="4"/>
        <v>1575</v>
      </c>
      <c r="T12" s="155">
        <f t="shared" si="4"/>
        <v>2651</v>
      </c>
      <c r="U12" s="155"/>
      <c r="V12" s="155">
        <f t="shared" ref="V12:X14" si="5">+V18+V24</f>
        <v>2889</v>
      </c>
      <c r="W12" s="155">
        <f t="shared" si="5"/>
        <v>1021</v>
      </c>
      <c r="X12" s="155">
        <f t="shared" si="5"/>
        <v>1868</v>
      </c>
      <c r="Y12" s="155"/>
      <c r="Z12" s="155">
        <f t="shared" ref="Z12:AB14" si="6">+Z18+Z24</f>
        <v>2633</v>
      </c>
      <c r="AA12" s="155">
        <f t="shared" si="6"/>
        <v>869</v>
      </c>
      <c r="AB12" s="155">
        <f t="shared" si="6"/>
        <v>1764</v>
      </c>
      <c r="AC12" s="110"/>
      <c r="AD12" s="110"/>
      <c r="AE12" s="110"/>
      <c r="AF12" s="110"/>
      <c r="AG12" s="110"/>
    </row>
    <row r="13" spans="1:33" s="126" customFormat="1" ht="15" customHeight="1" x14ac:dyDescent="0.25">
      <c r="A13" s="118" t="s">
        <v>73</v>
      </c>
      <c r="B13" s="117">
        <f t="shared" si="0"/>
        <v>9242</v>
      </c>
      <c r="C13" s="117">
        <f t="shared" si="0"/>
        <v>3195</v>
      </c>
      <c r="D13" s="117">
        <f t="shared" si="0"/>
        <v>6047</v>
      </c>
      <c r="E13" s="117"/>
      <c r="F13" s="240">
        <f t="shared" si="1"/>
        <v>0</v>
      </c>
      <c r="G13" s="240">
        <f t="shared" si="1"/>
        <v>0</v>
      </c>
      <c r="H13" s="240">
        <f t="shared" si="1"/>
        <v>0</v>
      </c>
      <c r="I13" s="240"/>
      <c r="J13" s="240">
        <f t="shared" si="2"/>
        <v>0</v>
      </c>
      <c r="K13" s="240">
        <f t="shared" si="2"/>
        <v>0</v>
      </c>
      <c r="L13" s="240">
        <f t="shared" si="2"/>
        <v>0</v>
      </c>
      <c r="M13" s="240"/>
      <c r="N13" s="240">
        <f t="shared" si="3"/>
        <v>0</v>
      </c>
      <c r="O13" s="240">
        <f t="shared" si="3"/>
        <v>0</v>
      </c>
      <c r="P13" s="240">
        <f t="shared" si="3"/>
        <v>0</v>
      </c>
      <c r="Q13" s="117"/>
      <c r="R13" s="117">
        <f t="shared" si="4"/>
        <v>4025</v>
      </c>
      <c r="S13" s="117">
        <f t="shared" si="4"/>
        <v>1468</v>
      </c>
      <c r="T13" s="117">
        <f t="shared" si="4"/>
        <v>2557</v>
      </c>
      <c r="U13" s="117"/>
      <c r="V13" s="117">
        <f t="shared" si="5"/>
        <v>2736</v>
      </c>
      <c r="W13" s="117">
        <f t="shared" si="5"/>
        <v>935</v>
      </c>
      <c r="X13" s="117">
        <f t="shared" si="5"/>
        <v>1801</v>
      </c>
      <c r="Y13" s="117"/>
      <c r="Z13" s="117">
        <f t="shared" si="6"/>
        <v>2481</v>
      </c>
      <c r="AA13" s="117">
        <f t="shared" si="6"/>
        <v>792</v>
      </c>
      <c r="AB13" s="117">
        <f t="shared" si="6"/>
        <v>1689</v>
      </c>
      <c r="AC13" s="110"/>
      <c r="AD13" s="110"/>
      <c r="AE13" s="110"/>
      <c r="AF13" s="110"/>
      <c r="AG13" s="110"/>
    </row>
    <row r="14" spans="1:33" s="126" customFormat="1" ht="15" customHeight="1" x14ac:dyDescent="0.25">
      <c r="A14" s="118" t="s">
        <v>74</v>
      </c>
      <c r="B14" s="117">
        <f>+B20+B26</f>
        <v>0</v>
      </c>
      <c r="C14" s="117">
        <f>+C20+C26</f>
        <v>0</v>
      </c>
      <c r="D14" s="117">
        <f>+D20+D26</f>
        <v>0</v>
      </c>
      <c r="E14" s="117"/>
      <c r="F14" s="240">
        <f t="shared" si="1"/>
        <v>0</v>
      </c>
      <c r="G14" s="240">
        <f t="shared" si="1"/>
        <v>0</v>
      </c>
      <c r="H14" s="240">
        <f t="shared" si="1"/>
        <v>0</v>
      </c>
      <c r="I14" s="240"/>
      <c r="J14" s="240">
        <f t="shared" si="2"/>
        <v>0</v>
      </c>
      <c r="K14" s="240">
        <f t="shared" si="2"/>
        <v>0</v>
      </c>
      <c r="L14" s="240">
        <f t="shared" si="2"/>
        <v>0</v>
      </c>
      <c r="M14" s="240"/>
      <c r="N14" s="240">
        <f t="shared" si="3"/>
        <v>0</v>
      </c>
      <c r="O14" s="240">
        <f t="shared" si="3"/>
        <v>0</v>
      </c>
      <c r="P14" s="240">
        <f t="shared" si="3"/>
        <v>0</v>
      </c>
      <c r="Q14" s="117"/>
      <c r="R14" s="117">
        <f t="shared" si="4"/>
        <v>0</v>
      </c>
      <c r="S14" s="117">
        <f t="shared" si="4"/>
        <v>0</v>
      </c>
      <c r="T14" s="117">
        <f t="shared" si="4"/>
        <v>0</v>
      </c>
      <c r="U14" s="117"/>
      <c r="V14" s="117">
        <f t="shared" si="5"/>
        <v>0</v>
      </c>
      <c r="W14" s="117">
        <f t="shared" si="5"/>
        <v>0</v>
      </c>
      <c r="X14" s="117">
        <f t="shared" si="5"/>
        <v>0</v>
      </c>
      <c r="Y14" s="117"/>
      <c r="Z14" s="117">
        <f t="shared" si="6"/>
        <v>0</v>
      </c>
      <c r="AA14" s="117">
        <f t="shared" si="6"/>
        <v>0</v>
      </c>
      <c r="AB14" s="117">
        <f t="shared" si="6"/>
        <v>0</v>
      </c>
      <c r="AC14" s="110"/>
      <c r="AD14" s="110"/>
      <c r="AE14" s="110"/>
      <c r="AF14" s="110"/>
      <c r="AG14" s="110"/>
    </row>
    <row r="15" spans="1:33" s="126" customFormat="1" ht="15" customHeight="1" x14ac:dyDescent="0.25">
      <c r="A15" s="118" t="s">
        <v>267</v>
      </c>
      <c r="B15" s="117">
        <f>+B21</f>
        <v>506</v>
      </c>
      <c r="C15" s="117">
        <f>+C21</f>
        <v>270</v>
      </c>
      <c r="D15" s="117">
        <f>+D21</f>
        <v>236</v>
      </c>
      <c r="E15" s="117"/>
      <c r="F15" s="240">
        <f>+F21</f>
        <v>0</v>
      </c>
      <c r="G15" s="240">
        <f>+G21</f>
        <v>0</v>
      </c>
      <c r="H15" s="240">
        <f>+H21</f>
        <v>0</v>
      </c>
      <c r="I15" s="240"/>
      <c r="J15" s="240">
        <f>+J21</f>
        <v>0</v>
      </c>
      <c r="K15" s="240">
        <f>+K21</f>
        <v>0</v>
      </c>
      <c r="L15" s="240">
        <f>+L21</f>
        <v>0</v>
      </c>
      <c r="M15" s="240"/>
      <c r="N15" s="240">
        <f>+N21</f>
        <v>0</v>
      </c>
      <c r="O15" s="240">
        <f>+O21</f>
        <v>0</v>
      </c>
      <c r="P15" s="240">
        <f>+P21</f>
        <v>0</v>
      </c>
      <c r="Q15" s="117"/>
      <c r="R15" s="117">
        <f>+R21</f>
        <v>201</v>
      </c>
      <c r="S15" s="117">
        <f>+S21</f>
        <v>107</v>
      </c>
      <c r="T15" s="117">
        <f>+T21</f>
        <v>94</v>
      </c>
      <c r="U15" s="117"/>
      <c r="V15" s="117">
        <f>+V21</f>
        <v>153</v>
      </c>
      <c r="W15" s="117">
        <f>+W21</f>
        <v>86</v>
      </c>
      <c r="X15" s="117">
        <f>+X21</f>
        <v>67</v>
      </c>
      <c r="Y15" s="117"/>
      <c r="Z15" s="117">
        <f>+Z21</f>
        <v>152</v>
      </c>
      <c r="AA15" s="117">
        <f>+AA21</f>
        <v>77</v>
      </c>
      <c r="AB15" s="117">
        <f>+AB21</f>
        <v>75</v>
      </c>
      <c r="AC15" s="110"/>
      <c r="AD15" s="110"/>
      <c r="AE15" s="110"/>
      <c r="AF15" s="110"/>
      <c r="AG15" s="110"/>
    </row>
    <row r="16" spans="1:33" s="126" customFormat="1" ht="15" customHeight="1" x14ac:dyDescent="0.25">
      <c r="A16" s="114"/>
      <c r="B16" s="119"/>
      <c r="C16" s="119"/>
      <c r="D16" s="119"/>
      <c r="E16" s="119"/>
      <c r="F16" s="266"/>
      <c r="G16" s="266"/>
      <c r="H16" s="266"/>
      <c r="I16" s="266"/>
      <c r="J16" s="266"/>
      <c r="K16" s="266"/>
      <c r="L16" s="266"/>
      <c r="M16" s="266"/>
      <c r="N16" s="266"/>
      <c r="O16" s="266"/>
      <c r="P16" s="266"/>
      <c r="Q16" s="119"/>
      <c r="R16" s="119"/>
      <c r="S16" s="119"/>
      <c r="T16" s="119"/>
      <c r="U16" s="119"/>
      <c r="V16" s="119"/>
      <c r="W16" s="119"/>
      <c r="X16" s="119"/>
      <c r="Y16" s="119"/>
      <c r="Z16" s="119"/>
      <c r="AA16" s="119"/>
      <c r="AB16" s="119"/>
      <c r="AC16" s="110"/>
      <c r="AD16" s="110"/>
      <c r="AE16" s="110"/>
      <c r="AF16" s="110"/>
      <c r="AG16" s="110"/>
    </row>
    <row r="17" spans="1:33" s="126" customFormat="1" ht="15" customHeight="1" x14ac:dyDescent="0.25">
      <c r="A17" s="138" t="s">
        <v>568</v>
      </c>
      <c r="B17" s="119"/>
      <c r="C17" s="119"/>
      <c r="D17" s="119"/>
      <c r="E17" s="120"/>
      <c r="F17" s="266"/>
      <c r="G17" s="266"/>
      <c r="H17" s="266"/>
      <c r="I17" s="267"/>
      <c r="J17" s="266"/>
      <c r="K17" s="266"/>
      <c r="L17" s="266"/>
      <c r="M17" s="267"/>
      <c r="N17" s="266"/>
      <c r="O17" s="266"/>
      <c r="P17" s="266"/>
      <c r="Q17" s="120"/>
      <c r="R17" s="119"/>
      <c r="S17" s="119"/>
      <c r="T17" s="119"/>
      <c r="U17" s="120"/>
      <c r="V17" s="119"/>
      <c r="W17" s="119"/>
      <c r="X17" s="119"/>
      <c r="Y17" s="120"/>
      <c r="Z17" s="119"/>
      <c r="AA17" s="119"/>
      <c r="AB17" s="119"/>
      <c r="AC17" s="110"/>
      <c r="AD17" s="110"/>
      <c r="AE17" s="110"/>
      <c r="AF17" s="110"/>
      <c r="AG17" s="110"/>
    </row>
    <row r="18" spans="1:33" s="126" customFormat="1" ht="15" customHeight="1" x14ac:dyDescent="0.25">
      <c r="A18" s="139" t="s">
        <v>19</v>
      </c>
      <c r="B18" s="155">
        <f>SUM(B19:B21)</f>
        <v>6914</v>
      </c>
      <c r="C18" s="155">
        <f>SUM(C19:C21)</f>
        <v>2517</v>
      </c>
      <c r="D18" s="155">
        <f>SUM(D19:D21)</f>
        <v>4397</v>
      </c>
      <c r="E18" s="155"/>
      <c r="F18" s="265">
        <f>SUM(F19:F21)</f>
        <v>0</v>
      </c>
      <c r="G18" s="265">
        <f>SUM(G19:G21)</f>
        <v>0</v>
      </c>
      <c r="H18" s="265">
        <f>SUM(H19:H21)</f>
        <v>0</v>
      </c>
      <c r="I18" s="268"/>
      <c r="J18" s="265">
        <f>SUM(J19:J21)</f>
        <v>0</v>
      </c>
      <c r="K18" s="265">
        <f>SUM(K19:K21)</f>
        <v>0</v>
      </c>
      <c r="L18" s="265">
        <f>SUM(L19:L21)</f>
        <v>0</v>
      </c>
      <c r="M18" s="268"/>
      <c r="N18" s="265">
        <f>SUM(N19:N21)</f>
        <v>0</v>
      </c>
      <c r="O18" s="265">
        <f>SUM(O19:O21)</f>
        <v>0</v>
      </c>
      <c r="P18" s="265">
        <f>SUM(P19:P21)</f>
        <v>0</v>
      </c>
      <c r="Q18" s="176"/>
      <c r="R18" s="155">
        <f>SUM(R19:R21)</f>
        <v>2936</v>
      </c>
      <c r="S18" s="155">
        <f>SUM(S19:S21)</f>
        <v>1089</v>
      </c>
      <c r="T18" s="155">
        <f>SUM(T19:T21)</f>
        <v>1847</v>
      </c>
      <c r="U18" s="176"/>
      <c r="V18" s="155">
        <f>SUM(V19:V21)</f>
        <v>2092</v>
      </c>
      <c r="W18" s="155">
        <f>SUM(W19:W21)</f>
        <v>774</v>
      </c>
      <c r="X18" s="155">
        <f>SUM(X19:X21)</f>
        <v>1318</v>
      </c>
      <c r="Y18" s="176"/>
      <c r="Z18" s="155">
        <f>SUM(Z19:Z21)</f>
        <v>1886</v>
      </c>
      <c r="AA18" s="155">
        <f>SUM(AA19:AA21)</f>
        <v>654</v>
      </c>
      <c r="AB18" s="155">
        <f>SUM(AB19:AB21)</f>
        <v>1232</v>
      </c>
      <c r="AC18" s="110"/>
      <c r="AD18" s="110"/>
      <c r="AE18" s="110"/>
      <c r="AF18" s="110"/>
      <c r="AG18" s="110"/>
    </row>
    <row r="19" spans="1:33" ht="15" customHeight="1" x14ac:dyDescent="0.25">
      <c r="A19" s="118" t="s">
        <v>73</v>
      </c>
      <c r="B19" s="121">
        <v>6408</v>
      </c>
      <c r="C19" s="121">
        <v>2247</v>
      </c>
      <c r="D19" s="121">
        <v>4161</v>
      </c>
      <c r="E19" s="121"/>
      <c r="F19" s="262">
        <v>0</v>
      </c>
      <c r="G19" s="262">
        <v>0</v>
      </c>
      <c r="H19" s="262">
        <v>0</v>
      </c>
      <c r="I19" s="262"/>
      <c r="J19" s="262">
        <v>0</v>
      </c>
      <c r="K19" s="262">
        <v>0</v>
      </c>
      <c r="L19" s="262">
        <v>0</v>
      </c>
      <c r="M19" s="262"/>
      <c r="N19" s="262">
        <v>0</v>
      </c>
      <c r="O19" s="262">
        <v>0</v>
      </c>
      <c r="P19" s="262">
        <v>0</v>
      </c>
      <c r="Q19" s="121"/>
      <c r="R19" s="121">
        <v>2735</v>
      </c>
      <c r="S19" s="121">
        <v>982</v>
      </c>
      <c r="T19" s="121">
        <v>1753</v>
      </c>
      <c r="U19" s="121"/>
      <c r="V19" s="121">
        <v>1939</v>
      </c>
      <c r="W19" s="121">
        <v>688</v>
      </c>
      <c r="X19" s="121">
        <v>1251</v>
      </c>
      <c r="Y19" s="121"/>
      <c r="Z19" s="121">
        <v>1734</v>
      </c>
      <c r="AA19" s="121">
        <v>577</v>
      </c>
      <c r="AB19" s="121">
        <v>1157</v>
      </c>
    </row>
    <row r="20" spans="1:33" ht="15" customHeight="1" x14ac:dyDescent="0.25">
      <c r="A20" s="118" t="s">
        <v>74</v>
      </c>
      <c r="B20" s="121">
        <v>0</v>
      </c>
      <c r="C20" s="121">
        <v>0</v>
      </c>
      <c r="D20" s="121">
        <v>0</v>
      </c>
      <c r="E20" s="121"/>
      <c r="F20" s="262">
        <v>0</v>
      </c>
      <c r="G20" s="262">
        <v>0</v>
      </c>
      <c r="H20" s="262">
        <v>0</v>
      </c>
      <c r="I20" s="262"/>
      <c r="J20" s="262">
        <v>0</v>
      </c>
      <c r="K20" s="262">
        <v>0</v>
      </c>
      <c r="L20" s="262">
        <v>0</v>
      </c>
      <c r="M20" s="262"/>
      <c r="N20" s="262">
        <v>0</v>
      </c>
      <c r="O20" s="262">
        <v>0</v>
      </c>
      <c r="P20" s="262">
        <v>0</v>
      </c>
      <c r="Q20" s="121"/>
      <c r="R20" s="121">
        <v>0</v>
      </c>
      <c r="S20" s="121">
        <v>0</v>
      </c>
      <c r="T20" s="121">
        <v>0</v>
      </c>
      <c r="U20" s="121"/>
      <c r="V20" s="121">
        <v>0</v>
      </c>
      <c r="W20" s="121">
        <v>0</v>
      </c>
      <c r="X20" s="121">
        <v>0</v>
      </c>
      <c r="Y20" s="121"/>
      <c r="Z20" s="121">
        <v>0</v>
      </c>
      <c r="AA20" s="121">
        <v>0</v>
      </c>
      <c r="AB20" s="121">
        <v>0</v>
      </c>
    </row>
    <row r="21" spans="1:33" ht="15" customHeight="1" x14ac:dyDescent="0.25">
      <c r="A21" s="118" t="s">
        <v>267</v>
      </c>
      <c r="B21" s="121">
        <v>506</v>
      </c>
      <c r="C21" s="121">
        <v>270</v>
      </c>
      <c r="D21" s="121">
        <v>236</v>
      </c>
      <c r="E21" s="121"/>
      <c r="F21" s="262">
        <v>0</v>
      </c>
      <c r="G21" s="262">
        <v>0</v>
      </c>
      <c r="H21" s="262">
        <v>0</v>
      </c>
      <c r="I21" s="262"/>
      <c r="J21" s="262">
        <v>0</v>
      </c>
      <c r="K21" s="262">
        <v>0</v>
      </c>
      <c r="L21" s="262">
        <v>0</v>
      </c>
      <c r="M21" s="262"/>
      <c r="N21" s="262">
        <v>0</v>
      </c>
      <c r="O21" s="262">
        <v>0</v>
      </c>
      <c r="P21" s="262">
        <v>0</v>
      </c>
      <c r="Q21" s="121"/>
      <c r="R21" s="121">
        <v>201</v>
      </c>
      <c r="S21" s="121">
        <v>107</v>
      </c>
      <c r="T21" s="121">
        <v>94</v>
      </c>
      <c r="U21" s="121"/>
      <c r="V21" s="121">
        <v>153</v>
      </c>
      <c r="W21" s="121">
        <v>86</v>
      </c>
      <c r="X21" s="121">
        <v>67</v>
      </c>
      <c r="Y21" s="121"/>
      <c r="Z21" s="121">
        <v>152</v>
      </c>
      <c r="AA21" s="121">
        <v>77</v>
      </c>
      <c r="AB21" s="121">
        <v>75</v>
      </c>
    </row>
    <row r="22" spans="1:33" ht="15" customHeight="1" x14ac:dyDescent="0.25">
      <c r="A22" s="118"/>
      <c r="B22" s="121"/>
      <c r="C22" s="121"/>
      <c r="D22" s="121"/>
      <c r="E22" s="121"/>
      <c r="F22" s="262"/>
      <c r="G22" s="262"/>
      <c r="H22" s="262"/>
      <c r="I22" s="262"/>
      <c r="J22" s="262"/>
      <c r="K22" s="262"/>
      <c r="L22" s="262"/>
      <c r="M22" s="262"/>
      <c r="N22" s="262"/>
      <c r="O22" s="262"/>
      <c r="P22" s="262"/>
      <c r="Q22" s="121"/>
      <c r="R22" s="121"/>
      <c r="S22" s="121"/>
      <c r="T22" s="121"/>
      <c r="U22" s="121"/>
      <c r="V22" s="121"/>
      <c r="W22" s="121"/>
      <c r="X22" s="121"/>
      <c r="Y22" s="121"/>
      <c r="Z22" s="121"/>
      <c r="AA22" s="121"/>
      <c r="AB22" s="121"/>
    </row>
    <row r="23" spans="1:33" ht="15" customHeight="1" x14ac:dyDescent="0.25">
      <c r="A23" s="127" t="s">
        <v>569</v>
      </c>
      <c r="B23" s="121"/>
      <c r="C23" s="121"/>
      <c r="D23" s="121"/>
      <c r="E23" s="121"/>
      <c r="F23" s="262"/>
      <c r="G23" s="262"/>
      <c r="H23" s="262"/>
      <c r="I23" s="262"/>
      <c r="J23" s="262"/>
      <c r="K23" s="262"/>
      <c r="L23" s="262"/>
      <c r="M23" s="262"/>
      <c r="N23" s="262"/>
      <c r="O23" s="262"/>
      <c r="P23" s="262"/>
      <c r="Q23" s="121"/>
      <c r="R23" s="121"/>
      <c r="S23" s="121"/>
      <c r="T23" s="121"/>
      <c r="U23" s="121"/>
      <c r="V23" s="121"/>
      <c r="W23" s="121"/>
      <c r="X23" s="121"/>
      <c r="Y23" s="121"/>
      <c r="Z23" s="121"/>
      <c r="AA23" s="121"/>
      <c r="AB23" s="121"/>
    </row>
    <row r="24" spans="1:33" s="126" customFormat="1" ht="15" customHeight="1" x14ac:dyDescent="0.25">
      <c r="A24" s="139" t="s">
        <v>19</v>
      </c>
      <c r="B24" s="155">
        <f>SUM(B25:B28)</f>
        <v>2834</v>
      </c>
      <c r="C24" s="155">
        <f>SUM(C25:C28)</f>
        <v>948</v>
      </c>
      <c r="D24" s="155">
        <f>SUM(D25:D28)</f>
        <v>1886</v>
      </c>
      <c r="E24" s="155"/>
      <c r="F24" s="265">
        <f>SUM(F25:F28)</f>
        <v>0</v>
      </c>
      <c r="G24" s="265">
        <f>SUM(G25:G28)</f>
        <v>0</v>
      </c>
      <c r="H24" s="265">
        <f>SUM(H25:H28)</f>
        <v>0</v>
      </c>
      <c r="I24" s="268"/>
      <c r="J24" s="265">
        <f>SUM(J25:J28)</f>
        <v>0</v>
      </c>
      <c r="K24" s="265">
        <f>SUM(K25:K28)</f>
        <v>0</v>
      </c>
      <c r="L24" s="265">
        <f>SUM(L25:L28)</f>
        <v>0</v>
      </c>
      <c r="M24" s="268"/>
      <c r="N24" s="265">
        <f>SUM(N25:N28)</f>
        <v>0</v>
      </c>
      <c r="O24" s="265">
        <f>SUM(O25:O28)</f>
        <v>0</v>
      </c>
      <c r="P24" s="265">
        <f>SUM(P25:P28)</f>
        <v>0</v>
      </c>
      <c r="Q24" s="176"/>
      <c r="R24" s="155">
        <f>SUM(R25:R28)</f>
        <v>1290</v>
      </c>
      <c r="S24" s="155">
        <f>SUM(S25:S28)</f>
        <v>486</v>
      </c>
      <c r="T24" s="155">
        <f>SUM(T25:T28)</f>
        <v>804</v>
      </c>
      <c r="U24" s="176"/>
      <c r="V24" s="155">
        <f>SUM(V25:V28)</f>
        <v>797</v>
      </c>
      <c r="W24" s="155">
        <f>SUM(W25:W28)</f>
        <v>247</v>
      </c>
      <c r="X24" s="155">
        <f>SUM(X25:X28)</f>
        <v>550</v>
      </c>
      <c r="Y24" s="176"/>
      <c r="Z24" s="155">
        <f>SUM(Z25:Z28)</f>
        <v>747</v>
      </c>
      <c r="AA24" s="155">
        <f>SUM(AA25:AA28)</f>
        <v>215</v>
      </c>
      <c r="AB24" s="155">
        <f>SUM(AB25:AB28)</f>
        <v>532</v>
      </c>
      <c r="AC24" s="110"/>
      <c r="AD24" s="110"/>
      <c r="AE24" s="110"/>
      <c r="AF24" s="110"/>
      <c r="AG24" s="110"/>
    </row>
    <row r="25" spans="1:33" ht="15" customHeight="1" x14ac:dyDescent="0.25">
      <c r="A25" s="118" t="s">
        <v>73</v>
      </c>
      <c r="B25" s="121">
        <v>2834</v>
      </c>
      <c r="C25" s="121">
        <v>948</v>
      </c>
      <c r="D25" s="121">
        <v>1886</v>
      </c>
      <c r="E25" s="121"/>
      <c r="F25" s="262">
        <v>0</v>
      </c>
      <c r="G25" s="262">
        <v>0</v>
      </c>
      <c r="H25" s="262">
        <v>0</v>
      </c>
      <c r="I25" s="262"/>
      <c r="J25" s="262">
        <v>0</v>
      </c>
      <c r="K25" s="262">
        <v>0</v>
      </c>
      <c r="L25" s="262">
        <v>0</v>
      </c>
      <c r="M25" s="262"/>
      <c r="N25" s="262">
        <v>0</v>
      </c>
      <c r="O25" s="262">
        <v>0</v>
      </c>
      <c r="P25" s="262">
        <v>0</v>
      </c>
      <c r="Q25" s="121"/>
      <c r="R25" s="121">
        <v>1290</v>
      </c>
      <c r="S25" s="121">
        <v>486</v>
      </c>
      <c r="T25" s="121">
        <v>804</v>
      </c>
      <c r="U25" s="121"/>
      <c r="V25" s="121">
        <v>797</v>
      </c>
      <c r="W25" s="121">
        <v>247</v>
      </c>
      <c r="X25" s="121">
        <v>550</v>
      </c>
      <c r="Y25" s="121"/>
      <c r="Z25" s="121">
        <v>747</v>
      </c>
      <c r="AA25" s="121">
        <v>215</v>
      </c>
      <c r="AB25" s="121">
        <v>532</v>
      </c>
    </row>
    <row r="26" spans="1:33" ht="15" customHeight="1" x14ac:dyDescent="0.25">
      <c r="A26" s="118" t="s">
        <v>74</v>
      </c>
      <c r="B26" s="121">
        <v>0</v>
      </c>
      <c r="C26" s="121">
        <v>0</v>
      </c>
      <c r="D26" s="121">
        <v>0</v>
      </c>
      <c r="E26" s="121"/>
      <c r="F26" s="262">
        <v>0</v>
      </c>
      <c r="G26" s="262">
        <v>0</v>
      </c>
      <c r="H26" s="262">
        <v>0</v>
      </c>
      <c r="I26" s="262"/>
      <c r="J26" s="262">
        <v>0</v>
      </c>
      <c r="K26" s="262">
        <v>0</v>
      </c>
      <c r="L26" s="262">
        <v>0</v>
      </c>
      <c r="M26" s="262"/>
      <c r="N26" s="262">
        <v>0</v>
      </c>
      <c r="O26" s="262">
        <v>0</v>
      </c>
      <c r="P26" s="262">
        <v>0</v>
      </c>
      <c r="Q26" s="121"/>
      <c r="R26" s="121">
        <v>0</v>
      </c>
      <c r="S26" s="121">
        <v>0</v>
      </c>
      <c r="T26" s="121">
        <v>0</v>
      </c>
      <c r="U26" s="121"/>
      <c r="V26" s="121">
        <v>0</v>
      </c>
      <c r="W26" s="121">
        <v>0</v>
      </c>
      <c r="X26" s="121">
        <v>0</v>
      </c>
      <c r="Y26" s="121"/>
      <c r="Z26" s="121">
        <v>0</v>
      </c>
      <c r="AA26" s="121">
        <v>0</v>
      </c>
      <c r="AB26" s="121">
        <v>0</v>
      </c>
    </row>
    <row r="27" spans="1:33" ht="15" customHeight="1" x14ac:dyDescent="0.25">
      <c r="A27" s="118" t="s">
        <v>267</v>
      </c>
      <c r="B27" s="121">
        <v>0</v>
      </c>
      <c r="C27" s="121">
        <v>0</v>
      </c>
      <c r="D27" s="121">
        <v>0</v>
      </c>
      <c r="E27" s="121"/>
      <c r="F27" s="262">
        <v>0</v>
      </c>
      <c r="G27" s="262">
        <v>0</v>
      </c>
      <c r="H27" s="262">
        <v>0</v>
      </c>
      <c r="I27" s="262"/>
      <c r="J27" s="262">
        <v>0</v>
      </c>
      <c r="K27" s="262">
        <v>0</v>
      </c>
      <c r="L27" s="262">
        <v>0</v>
      </c>
      <c r="M27" s="262"/>
      <c r="N27" s="262">
        <v>0</v>
      </c>
      <c r="O27" s="262">
        <v>0</v>
      </c>
      <c r="P27" s="262">
        <v>0</v>
      </c>
      <c r="Q27" s="121"/>
      <c r="R27" s="121">
        <v>0</v>
      </c>
      <c r="S27" s="121">
        <v>0</v>
      </c>
      <c r="T27" s="121">
        <v>0</v>
      </c>
      <c r="U27" s="121"/>
      <c r="V27" s="121">
        <v>0</v>
      </c>
      <c r="W27" s="121">
        <v>0</v>
      </c>
      <c r="X27" s="121">
        <v>0</v>
      </c>
      <c r="Y27" s="121"/>
      <c r="Z27" s="121">
        <v>0</v>
      </c>
      <c r="AA27" s="121">
        <v>0</v>
      </c>
      <c r="AB27" s="121">
        <v>0</v>
      </c>
    </row>
    <row r="28" spans="1:33" ht="15" customHeight="1" x14ac:dyDescent="0.25">
      <c r="A28" s="118"/>
      <c r="B28" s="121"/>
      <c r="C28" s="121"/>
      <c r="D28" s="121"/>
      <c r="E28" s="121"/>
      <c r="F28" s="121"/>
      <c r="G28" s="121"/>
      <c r="H28" s="121"/>
      <c r="I28" s="121"/>
      <c r="J28" s="121"/>
      <c r="K28" s="121"/>
      <c r="L28" s="121"/>
      <c r="M28" s="121"/>
      <c r="N28" s="121"/>
      <c r="O28" s="121"/>
      <c r="P28" s="121"/>
      <c r="Q28" s="121"/>
      <c r="R28" s="121"/>
      <c r="S28" s="121"/>
      <c r="T28" s="121"/>
      <c r="U28" s="121"/>
      <c r="V28" s="121"/>
      <c r="W28" s="121"/>
      <c r="X28" s="121"/>
      <c r="Y28" s="121"/>
      <c r="Z28" s="121"/>
      <c r="AA28" s="121"/>
      <c r="AB28" s="121"/>
    </row>
    <row r="29" spans="1:33" s="126" customFormat="1" ht="15" customHeight="1" x14ac:dyDescent="0.25">
      <c r="A29" s="301" t="s">
        <v>571</v>
      </c>
      <c r="B29" s="301"/>
      <c r="C29" s="301"/>
      <c r="D29" s="301"/>
      <c r="E29" s="301"/>
      <c r="F29" s="301"/>
      <c r="G29" s="301"/>
      <c r="H29" s="301"/>
      <c r="I29" s="301"/>
      <c r="J29" s="301"/>
      <c r="K29" s="301"/>
      <c r="L29" s="301"/>
      <c r="M29" s="301"/>
      <c r="N29" s="301"/>
      <c r="O29" s="301"/>
      <c r="P29" s="301"/>
      <c r="Q29" s="301"/>
      <c r="R29" s="301"/>
      <c r="S29" s="301"/>
      <c r="T29" s="301"/>
      <c r="U29" s="301"/>
      <c r="V29" s="301"/>
      <c r="W29" s="301"/>
      <c r="X29" s="301"/>
      <c r="Y29" s="301"/>
      <c r="Z29" s="301"/>
      <c r="AA29" s="301"/>
      <c r="AB29" s="301"/>
      <c r="AC29" s="110"/>
      <c r="AD29" s="110"/>
      <c r="AE29" s="110"/>
      <c r="AF29" s="110"/>
      <c r="AG29" s="110"/>
    </row>
    <row r="30" spans="1:33" s="126" customFormat="1" ht="15" customHeight="1" x14ac:dyDescent="0.25">
      <c r="A30" s="114"/>
      <c r="B30" s="115"/>
      <c r="C30" s="115"/>
      <c r="D30" s="115"/>
      <c r="E30" s="115"/>
      <c r="F30" s="115"/>
      <c r="G30" s="115"/>
      <c r="H30" s="115"/>
      <c r="I30" s="115"/>
      <c r="J30" s="115"/>
      <c r="K30" s="115"/>
      <c r="L30" s="115"/>
      <c r="M30" s="115"/>
      <c r="N30" s="115"/>
      <c r="O30" s="115"/>
      <c r="P30" s="115"/>
      <c r="Q30" s="115"/>
      <c r="R30" s="115"/>
      <c r="S30" s="115"/>
      <c r="T30" s="115"/>
      <c r="U30" s="115"/>
      <c r="V30" s="115"/>
      <c r="W30" s="115"/>
      <c r="X30" s="115"/>
      <c r="Y30" s="115"/>
      <c r="Z30" s="115"/>
      <c r="AA30" s="115"/>
      <c r="AB30" s="115"/>
      <c r="AC30" s="110"/>
      <c r="AD30" s="110"/>
      <c r="AE30" s="110"/>
      <c r="AF30" s="110"/>
      <c r="AG30" s="110"/>
    </row>
    <row r="31" spans="1:33" s="126" customFormat="1" ht="15" customHeight="1" x14ac:dyDescent="0.25">
      <c r="A31" s="115" t="s">
        <v>19</v>
      </c>
      <c r="B31" s="177">
        <f>+B12/(B12+B62)*100</f>
        <v>93.568823190631605</v>
      </c>
      <c r="C31" s="177">
        <f t="shared" ref="C31:D31" si="7">+C12/(C12+C62)*100</f>
        <v>91.064388961892249</v>
      </c>
      <c r="D31" s="177">
        <f t="shared" si="7"/>
        <v>95.009829124451841</v>
      </c>
      <c r="E31" s="177"/>
      <c r="F31" s="265">
        <v>0</v>
      </c>
      <c r="G31" s="265">
        <v>0</v>
      </c>
      <c r="H31" s="265">
        <v>0</v>
      </c>
      <c r="I31" s="265"/>
      <c r="J31" s="265">
        <v>0</v>
      </c>
      <c r="K31" s="265">
        <v>0</v>
      </c>
      <c r="L31" s="265">
        <v>0</v>
      </c>
      <c r="M31" s="265"/>
      <c r="N31" s="265">
        <v>0</v>
      </c>
      <c r="O31" s="265">
        <v>0</v>
      </c>
      <c r="P31" s="265">
        <v>0</v>
      </c>
      <c r="Q31" s="177"/>
      <c r="R31" s="177">
        <f>+R12/(R12+R62)*100</f>
        <v>93.351005080627345</v>
      </c>
      <c r="S31" s="177">
        <f t="shared" ref="S31:T31" si="8">+S12/(S12+S62)*100</f>
        <v>91.093117408906892</v>
      </c>
      <c r="T31" s="177">
        <f t="shared" si="8"/>
        <v>94.746247319513941</v>
      </c>
      <c r="U31" s="177"/>
      <c r="V31" s="177">
        <f>+V12/(V12+V62)*100</f>
        <v>93.223620522749272</v>
      </c>
      <c r="W31" s="177">
        <f t="shared" ref="W31:X31" si="9">+W12/(W12+W62)*100</f>
        <v>90.75555555555556</v>
      </c>
      <c r="X31" s="177">
        <f t="shared" si="9"/>
        <v>94.630192502532935</v>
      </c>
      <c r="Y31" s="177"/>
      <c r="Z31" s="177">
        <f>+Z12/(Z12+Z62)*100</f>
        <v>94.305157593123212</v>
      </c>
      <c r="AA31" s="177">
        <f t="shared" ref="AA31:AB31" si="10">+AA12/(AA12+AA62)*100</f>
        <v>91.377497371188227</v>
      </c>
      <c r="AB31" s="177">
        <f t="shared" si="10"/>
        <v>95.817490494296578</v>
      </c>
      <c r="AC31" s="110"/>
      <c r="AD31" s="110"/>
      <c r="AE31" s="110"/>
      <c r="AF31" s="110"/>
      <c r="AG31" s="110"/>
    </row>
    <row r="32" spans="1:33" s="126" customFormat="1" ht="15" customHeight="1" x14ac:dyDescent="0.25">
      <c r="A32" s="110" t="s">
        <v>73</v>
      </c>
      <c r="B32" s="128">
        <f t="shared" ref="B32:D44" si="11">+B13/(B13+B63)*100</f>
        <v>93.694241686942419</v>
      </c>
      <c r="C32" s="128">
        <f t="shared" si="11"/>
        <v>90.947907771135789</v>
      </c>
      <c r="D32" s="128">
        <f t="shared" si="11"/>
        <v>95.2133522279956</v>
      </c>
      <c r="E32" s="128"/>
      <c r="F32" s="240">
        <v>0</v>
      </c>
      <c r="G32" s="240">
        <v>0</v>
      </c>
      <c r="H32" s="240">
        <v>0</v>
      </c>
      <c r="I32" s="240"/>
      <c r="J32" s="240">
        <v>0</v>
      </c>
      <c r="K32" s="240">
        <v>0</v>
      </c>
      <c r="L32" s="240">
        <v>0</v>
      </c>
      <c r="M32" s="240"/>
      <c r="N32" s="240">
        <v>0</v>
      </c>
      <c r="O32" s="240">
        <v>0</v>
      </c>
      <c r="P32" s="240">
        <v>0</v>
      </c>
      <c r="Q32" s="128"/>
      <c r="R32" s="128">
        <f t="shared" ref="R32:T32" si="12">+R13/(R13+R63)*100</f>
        <v>93.430826369545031</v>
      </c>
      <c r="S32" s="128">
        <f t="shared" si="12"/>
        <v>91.010539367637946</v>
      </c>
      <c r="T32" s="128">
        <f t="shared" si="12"/>
        <v>94.879406307977732</v>
      </c>
      <c r="U32" s="128"/>
      <c r="V32" s="128">
        <f t="shared" ref="V32:X32" si="13">+V13/(V13+V63)*100</f>
        <v>93.061224489795919</v>
      </c>
      <c r="W32" s="128">
        <f t="shared" si="13"/>
        <v>90.077071290944119</v>
      </c>
      <c r="X32" s="128">
        <f t="shared" si="13"/>
        <v>94.689800210304938</v>
      </c>
      <c r="Y32" s="128"/>
      <c r="Z32" s="128">
        <f t="shared" ref="Z32:AB32" si="14">+Z13/(Z13+Z63)*100</f>
        <v>94.839449541284409</v>
      </c>
      <c r="AA32" s="128">
        <f t="shared" si="14"/>
        <v>91.879350348027842</v>
      </c>
      <c r="AB32" s="128">
        <f t="shared" si="14"/>
        <v>96.29418472063854</v>
      </c>
      <c r="AC32" s="110"/>
      <c r="AD32" s="110"/>
      <c r="AE32" s="110"/>
      <c r="AF32" s="110"/>
      <c r="AG32" s="110"/>
    </row>
    <row r="33" spans="1:33" s="126" customFormat="1" ht="15" customHeight="1" x14ac:dyDescent="0.25">
      <c r="A33" s="110" t="s">
        <v>74</v>
      </c>
      <c r="B33" s="128" t="s">
        <v>61</v>
      </c>
      <c r="C33" s="128" t="s">
        <v>61</v>
      </c>
      <c r="D33" s="128" t="s">
        <v>61</v>
      </c>
      <c r="E33" s="128"/>
      <c r="F33" s="240" t="s">
        <v>61</v>
      </c>
      <c r="G33" s="240" t="s">
        <v>61</v>
      </c>
      <c r="H33" s="240" t="s">
        <v>61</v>
      </c>
      <c r="I33" s="240"/>
      <c r="J33" s="240" t="s">
        <v>61</v>
      </c>
      <c r="K33" s="240" t="s">
        <v>61</v>
      </c>
      <c r="L33" s="240" t="s">
        <v>61</v>
      </c>
      <c r="M33" s="240"/>
      <c r="N33" s="240" t="s">
        <v>61</v>
      </c>
      <c r="O33" s="240" t="s">
        <v>61</v>
      </c>
      <c r="P33" s="240" t="s">
        <v>61</v>
      </c>
      <c r="Q33" s="128"/>
      <c r="R33" s="128" t="s">
        <v>61</v>
      </c>
      <c r="S33" s="128" t="s">
        <v>61</v>
      </c>
      <c r="T33" s="128" t="s">
        <v>61</v>
      </c>
      <c r="U33" s="128"/>
      <c r="V33" s="128" t="s">
        <v>61</v>
      </c>
      <c r="W33" s="128" t="s">
        <v>61</v>
      </c>
      <c r="X33" s="128" t="s">
        <v>61</v>
      </c>
      <c r="Y33" s="128"/>
      <c r="Z33" s="128" t="s">
        <v>61</v>
      </c>
      <c r="AA33" s="128" t="s">
        <v>61</v>
      </c>
      <c r="AB33" s="128" t="s">
        <v>61</v>
      </c>
      <c r="AC33" s="110"/>
      <c r="AD33" s="110"/>
      <c r="AE33" s="110"/>
      <c r="AF33" s="110"/>
      <c r="AG33" s="110"/>
    </row>
    <row r="34" spans="1:33" s="126" customFormat="1" ht="15" customHeight="1" x14ac:dyDescent="0.25">
      <c r="A34" s="110" t="s">
        <v>267</v>
      </c>
      <c r="B34" s="128">
        <f t="shared" si="11"/>
        <v>91.335740072202171</v>
      </c>
      <c r="C34" s="128">
        <f t="shared" si="11"/>
        <v>92.465753424657535</v>
      </c>
      <c r="D34" s="128">
        <f t="shared" si="11"/>
        <v>90.07633587786259</v>
      </c>
      <c r="E34" s="128"/>
      <c r="F34" s="240">
        <v>0</v>
      </c>
      <c r="G34" s="240">
        <v>0</v>
      </c>
      <c r="H34" s="240">
        <v>0</v>
      </c>
      <c r="I34" s="240"/>
      <c r="J34" s="240">
        <v>0</v>
      </c>
      <c r="K34" s="240">
        <v>0</v>
      </c>
      <c r="L34" s="240">
        <v>0</v>
      </c>
      <c r="M34" s="240"/>
      <c r="N34" s="240">
        <v>0</v>
      </c>
      <c r="O34" s="240">
        <v>0</v>
      </c>
      <c r="P34" s="240">
        <v>0</v>
      </c>
      <c r="Q34" s="128"/>
      <c r="R34" s="128">
        <f t="shared" ref="R34:T34" si="15">+R15/(R15+R65)*100</f>
        <v>91.780821917808225</v>
      </c>
      <c r="S34" s="128">
        <f t="shared" si="15"/>
        <v>92.241379310344826</v>
      </c>
      <c r="T34" s="128">
        <f t="shared" si="15"/>
        <v>91.262135922330103</v>
      </c>
      <c r="U34" s="128"/>
      <c r="V34" s="128">
        <f t="shared" ref="V34:X34" si="16">+V15/(V15+V65)*100</f>
        <v>96.226415094339629</v>
      </c>
      <c r="W34" s="128">
        <f t="shared" si="16"/>
        <v>98.850574712643677</v>
      </c>
      <c r="X34" s="128">
        <f t="shared" si="16"/>
        <v>93.055555555555557</v>
      </c>
      <c r="Y34" s="128"/>
      <c r="Z34" s="128">
        <f t="shared" ref="Z34:AB34" si="17">+Z15/(Z15+Z65)*100</f>
        <v>86.36363636363636</v>
      </c>
      <c r="AA34" s="128">
        <f t="shared" si="17"/>
        <v>86.516853932584269</v>
      </c>
      <c r="AB34" s="128">
        <f t="shared" si="17"/>
        <v>86.206896551724128</v>
      </c>
      <c r="AC34" s="110"/>
      <c r="AD34" s="110"/>
      <c r="AE34" s="110"/>
      <c r="AF34" s="110"/>
      <c r="AG34" s="110"/>
    </row>
    <row r="35" spans="1:33" s="126" customFormat="1" ht="15" customHeight="1" x14ac:dyDescent="0.25">
      <c r="A35" s="129"/>
      <c r="B35" s="130"/>
      <c r="C35" s="130"/>
      <c r="D35" s="130"/>
      <c r="E35" s="130"/>
      <c r="F35" s="266"/>
      <c r="G35" s="266"/>
      <c r="H35" s="266"/>
      <c r="I35" s="266"/>
      <c r="J35" s="266"/>
      <c r="K35" s="266"/>
      <c r="L35" s="266"/>
      <c r="M35" s="266"/>
      <c r="N35" s="266"/>
      <c r="O35" s="266"/>
      <c r="P35" s="266"/>
      <c r="Q35" s="130"/>
      <c r="R35" s="130"/>
      <c r="S35" s="130"/>
      <c r="T35" s="130"/>
      <c r="U35" s="130"/>
      <c r="V35" s="130"/>
      <c r="W35" s="130"/>
      <c r="X35" s="130"/>
      <c r="Y35" s="130"/>
      <c r="Z35" s="130"/>
      <c r="AA35" s="130"/>
      <c r="AB35" s="130"/>
      <c r="AC35" s="110"/>
      <c r="AD35" s="110"/>
      <c r="AE35" s="110"/>
      <c r="AF35" s="110"/>
      <c r="AG35" s="110"/>
    </row>
    <row r="36" spans="1:33" s="126" customFormat="1" ht="15" customHeight="1" x14ac:dyDescent="0.25">
      <c r="A36" s="115" t="s">
        <v>568</v>
      </c>
      <c r="B36" s="130"/>
      <c r="C36" s="130"/>
      <c r="D36" s="130"/>
      <c r="E36" s="131"/>
      <c r="F36" s="266"/>
      <c r="G36" s="266"/>
      <c r="H36" s="266"/>
      <c r="I36" s="267"/>
      <c r="J36" s="266"/>
      <c r="K36" s="266"/>
      <c r="L36" s="266"/>
      <c r="M36" s="267"/>
      <c r="N36" s="266"/>
      <c r="O36" s="266"/>
      <c r="P36" s="266"/>
      <c r="Q36" s="131"/>
      <c r="R36" s="130"/>
      <c r="S36" s="130"/>
      <c r="T36" s="130"/>
      <c r="U36" s="131"/>
      <c r="V36" s="130"/>
      <c r="W36" s="130"/>
      <c r="X36" s="130"/>
      <c r="Y36" s="131"/>
      <c r="Z36" s="130"/>
      <c r="AA36" s="130"/>
      <c r="AB36" s="130"/>
      <c r="AC36" s="110"/>
      <c r="AD36" s="110"/>
      <c r="AE36" s="110"/>
      <c r="AF36" s="110"/>
      <c r="AG36" s="110"/>
    </row>
    <row r="37" spans="1:33" s="126" customFormat="1" ht="15" customHeight="1" x14ac:dyDescent="0.25">
      <c r="A37" s="141" t="s">
        <v>19</v>
      </c>
      <c r="B37" s="177">
        <f t="shared" si="11"/>
        <v>92.768012880719169</v>
      </c>
      <c r="C37" s="177">
        <f t="shared" si="11"/>
        <v>89.957112223016438</v>
      </c>
      <c r="D37" s="177">
        <f t="shared" si="11"/>
        <v>94.457572502685281</v>
      </c>
      <c r="E37" s="177"/>
      <c r="F37" s="265">
        <v>0</v>
      </c>
      <c r="G37" s="265">
        <v>0</v>
      </c>
      <c r="H37" s="265">
        <v>0</v>
      </c>
      <c r="I37" s="265"/>
      <c r="J37" s="265">
        <v>0</v>
      </c>
      <c r="K37" s="265">
        <v>0</v>
      </c>
      <c r="L37" s="265">
        <v>0</v>
      </c>
      <c r="M37" s="265"/>
      <c r="N37" s="265">
        <v>0</v>
      </c>
      <c r="O37" s="265">
        <v>0</v>
      </c>
      <c r="P37" s="265">
        <v>0</v>
      </c>
      <c r="Q37" s="177"/>
      <c r="R37" s="177">
        <f t="shared" ref="R37:T37" si="18">+R18/(R18+R68)*100</f>
        <v>92.618296529968461</v>
      </c>
      <c r="S37" s="177">
        <f t="shared" si="18"/>
        <v>89.777411376751857</v>
      </c>
      <c r="T37" s="177">
        <f t="shared" si="18"/>
        <v>94.379151762902396</v>
      </c>
      <c r="U37" s="177"/>
      <c r="V37" s="177">
        <f t="shared" ref="V37:X37" si="19">+V18/(V18+V68)*100</f>
        <v>92.853972481136253</v>
      </c>
      <c r="W37" s="177">
        <f t="shared" si="19"/>
        <v>90.420560747663544</v>
      </c>
      <c r="X37" s="177">
        <f t="shared" si="19"/>
        <v>94.34502505368647</v>
      </c>
      <c r="Y37" s="177"/>
      <c r="Z37" s="177">
        <f t="shared" ref="Z37:AB37" si="20">+Z18/(Z18+Z68)*100</f>
        <v>92.90640394088669</v>
      </c>
      <c r="AA37" s="177">
        <f t="shared" si="20"/>
        <v>89.711934156378604</v>
      </c>
      <c r="AB37" s="177">
        <f t="shared" si="20"/>
        <v>94.696387394312069</v>
      </c>
      <c r="AC37" s="110"/>
      <c r="AD37" s="110"/>
      <c r="AE37" s="110"/>
      <c r="AF37" s="110"/>
      <c r="AG37" s="110"/>
    </row>
    <row r="38" spans="1:33" ht="15" customHeight="1" x14ac:dyDescent="0.25">
      <c r="A38" s="110" t="s">
        <v>73</v>
      </c>
      <c r="B38" s="128">
        <f t="shared" si="11"/>
        <v>92.883026525583418</v>
      </c>
      <c r="C38" s="128">
        <f t="shared" si="11"/>
        <v>89.664804469273747</v>
      </c>
      <c r="D38" s="128">
        <f t="shared" si="11"/>
        <v>94.718870931026629</v>
      </c>
      <c r="E38" s="132"/>
      <c r="F38" s="240">
        <v>0</v>
      </c>
      <c r="G38" s="240">
        <v>0</v>
      </c>
      <c r="H38" s="240">
        <v>0</v>
      </c>
      <c r="I38" s="269"/>
      <c r="J38" s="240">
        <v>0</v>
      </c>
      <c r="K38" s="240">
        <v>0</v>
      </c>
      <c r="L38" s="240">
        <v>0</v>
      </c>
      <c r="M38" s="269"/>
      <c r="N38" s="240">
        <v>0</v>
      </c>
      <c r="O38" s="240">
        <v>0</v>
      </c>
      <c r="P38" s="240">
        <v>0</v>
      </c>
      <c r="Q38" s="132"/>
      <c r="R38" s="128">
        <f t="shared" ref="R38:T38" si="21">+R19/(R19+R69)*100</f>
        <v>92.680447305997973</v>
      </c>
      <c r="S38" s="128">
        <f t="shared" si="21"/>
        <v>89.516864175022789</v>
      </c>
      <c r="T38" s="128">
        <f t="shared" si="21"/>
        <v>94.552319309600861</v>
      </c>
      <c r="U38" s="132"/>
      <c r="V38" s="128">
        <f t="shared" ref="V38:X38" si="22">+V19/(V19+V69)*100</f>
        <v>92.597898758357218</v>
      </c>
      <c r="W38" s="128">
        <f t="shared" si="22"/>
        <v>89.466840052015613</v>
      </c>
      <c r="X38" s="128">
        <f t="shared" si="22"/>
        <v>94.415094339622641</v>
      </c>
      <c r="Y38" s="132"/>
      <c r="Z38" s="128">
        <f t="shared" ref="Z38:AB38" si="23">+Z19/(Z19+Z69)*100</f>
        <v>93.527508090614887</v>
      </c>
      <c r="AA38" s="128">
        <f t="shared" si="23"/>
        <v>90.15625</v>
      </c>
      <c r="AB38" s="128">
        <f t="shared" si="23"/>
        <v>95.304777594728179</v>
      </c>
    </row>
    <row r="39" spans="1:33" ht="15" customHeight="1" x14ac:dyDescent="0.25">
      <c r="A39" s="110" t="s">
        <v>74</v>
      </c>
      <c r="B39" s="128" t="s">
        <v>61</v>
      </c>
      <c r="C39" s="128" t="s">
        <v>61</v>
      </c>
      <c r="D39" s="128" t="s">
        <v>61</v>
      </c>
      <c r="E39" s="132"/>
      <c r="F39" s="240" t="s">
        <v>61</v>
      </c>
      <c r="G39" s="240" t="s">
        <v>61</v>
      </c>
      <c r="H39" s="240" t="s">
        <v>61</v>
      </c>
      <c r="I39" s="269"/>
      <c r="J39" s="240" t="s">
        <v>61</v>
      </c>
      <c r="K39" s="240" t="s">
        <v>61</v>
      </c>
      <c r="L39" s="240" t="s">
        <v>61</v>
      </c>
      <c r="M39" s="269"/>
      <c r="N39" s="240" t="s">
        <v>61</v>
      </c>
      <c r="O39" s="240" t="s">
        <v>61</v>
      </c>
      <c r="P39" s="240" t="s">
        <v>61</v>
      </c>
      <c r="Q39" s="132"/>
      <c r="R39" s="128" t="s">
        <v>61</v>
      </c>
      <c r="S39" s="128" t="s">
        <v>61</v>
      </c>
      <c r="T39" s="128" t="s">
        <v>61</v>
      </c>
      <c r="U39" s="132"/>
      <c r="V39" s="128" t="s">
        <v>61</v>
      </c>
      <c r="W39" s="128" t="s">
        <v>61</v>
      </c>
      <c r="X39" s="128" t="s">
        <v>61</v>
      </c>
      <c r="Y39" s="132"/>
      <c r="Z39" s="128" t="s">
        <v>61</v>
      </c>
      <c r="AA39" s="128" t="s">
        <v>61</v>
      </c>
      <c r="AB39" s="128" t="s">
        <v>61</v>
      </c>
    </row>
    <row r="40" spans="1:33" ht="15" customHeight="1" x14ac:dyDescent="0.25">
      <c r="A40" s="110" t="s">
        <v>267</v>
      </c>
      <c r="B40" s="128">
        <f t="shared" si="11"/>
        <v>91.335740072202171</v>
      </c>
      <c r="C40" s="128">
        <f t="shared" si="11"/>
        <v>92.465753424657535</v>
      </c>
      <c r="D40" s="128">
        <f t="shared" si="11"/>
        <v>90.07633587786259</v>
      </c>
      <c r="E40" s="132"/>
      <c r="F40" s="240">
        <v>0</v>
      </c>
      <c r="G40" s="240">
        <v>0</v>
      </c>
      <c r="H40" s="240">
        <v>0</v>
      </c>
      <c r="I40" s="269"/>
      <c r="J40" s="240">
        <v>0</v>
      </c>
      <c r="K40" s="240">
        <v>0</v>
      </c>
      <c r="L40" s="240">
        <v>0</v>
      </c>
      <c r="M40" s="269"/>
      <c r="N40" s="240">
        <v>0</v>
      </c>
      <c r="O40" s="240">
        <v>0</v>
      </c>
      <c r="P40" s="240">
        <v>0</v>
      </c>
      <c r="Q40" s="132"/>
      <c r="R40" s="128">
        <f t="shared" ref="R40:T40" si="24">+R21/(R21+R71)*100</f>
        <v>91.780821917808225</v>
      </c>
      <c r="S40" s="128">
        <f t="shared" si="24"/>
        <v>92.241379310344826</v>
      </c>
      <c r="T40" s="128">
        <f t="shared" si="24"/>
        <v>91.262135922330103</v>
      </c>
      <c r="U40" s="132"/>
      <c r="V40" s="128">
        <f t="shared" ref="V40:X40" si="25">+V21/(V21+V71)*100</f>
        <v>96.226415094339629</v>
      </c>
      <c r="W40" s="128">
        <f t="shared" si="25"/>
        <v>98.850574712643677</v>
      </c>
      <c r="X40" s="128">
        <f t="shared" si="25"/>
        <v>93.055555555555557</v>
      </c>
      <c r="Y40" s="132"/>
      <c r="Z40" s="128">
        <f t="shared" ref="Z40:AB40" si="26">+Z21/(Z21+Z71)*100</f>
        <v>86.36363636363636</v>
      </c>
      <c r="AA40" s="128">
        <f t="shared" si="26"/>
        <v>86.516853932584269</v>
      </c>
      <c r="AB40" s="128">
        <f t="shared" si="26"/>
        <v>86.206896551724128</v>
      </c>
    </row>
    <row r="41" spans="1:33" ht="15" customHeight="1" x14ac:dyDescent="0.25">
      <c r="B41" s="128"/>
      <c r="C41" s="128"/>
      <c r="D41" s="128"/>
      <c r="E41" s="132"/>
      <c r="F41" s="240"/>
      <c r="G41" s="240"/>
      <c r="H41" s="240"/>
      <c r="I41" s="269"/>
      <c r="J41" s="240"/>
      <c r="K41" s="240"/>
      <c r="L41" s="240"/>
      <c r="M41" s="269"/>
      <c r="N41" s="240"/>
      <c r="O41" s="240"/>
      <c r="P41" s="240"/>
      <c r="Q41" s="132"/>
      <c r="R41" s="128"/>
      <c r="S41" s="128"/>
      <c r="T41" s="128"/>
      <c r="U41" s="132"/>
      <c r="V41" s="128"/>
      <c r="W41" s="128"/>
      <c r="X41" s="128"/>
      <c r="Y41" s="132"/>
      <c r="Z41" s="128"/>
      <c r="AA41" s="128"/>
      <c r="AB41" s="128"/>
    </row>
    <row r="42" spans="1:33" ht="15" customHeight="1" x14ac:dyDescent="0.25">
      <c r="A42" s="142" t="s">
        <v>569</v>
      </c>
      <c r="B42" s="132"/>
      <c r="C42" s="132"/>
      <c r="D42" s="132"/>
      <c r="E42" s="132"/>
      <c r="F42" s="269"/>
      <c r="G42" s="269"/>
      <c r="H42" s="269"/>
      <c r="I42" s="269"/>
      <c r="J42" s="269"/>
      <c r="K42" s="269"/>
      <c r="L42" s="269"/>
      <c r="M42" s="269"/>
      <c r="N42" s="269"/>
      <c r="O42" s="269"/>
      <c r="P42" s="269"/>
      <c r="Q42" s="132"/>
      <c r="R42" s="132"/>
      <c r="S42" s="132"/>
      <c r="T42" s="132"/>
      <c r="U42" s="132"/>
      <c r="V42" s="132"/>
      <c r="W42" s="132"/>
      <c r="X42" s="132"/>
      <c r="Y42" s="132"/>
      <c r="Z42" s="132"/>
      <c r="AA42" s="132"/>
      <c r="AB42" s="132"/>
    </row>
    <row r="43" spans="1:33" ht="15" customHeight="1" x14ac:dyDescent="0.25">
      <c r="A43" s="143" t="s">
        <v>19</v>
      </c>
      <c r="B43" s="177">
        <f t="shared" si="11"/>
        <v>95.581787521079249</v>
      </c>
      <c r="C43" s="177">
        <f t="shared" si="11"/>
        <v>94.141012909632565</v>
      </c>
      <c r="D43" s="177">
        <f t="shared" si="11"/>
        <v>96.322778345250256</v>
      </c>
      <c r="E43" s="177"/>
      <c r="F43" s="265">
        <v>0</v>
      </c>
      <c r="G43" s="265">
        <v>0</v>
      </c>
      <c r="H43" s="265">
        <v>0</v>
      </c>
      <c r="I43" s="265"/>
      <c r="J43" s="265">
        <v>0</v>
      </c>
      <c r="K43" s="265">
        <v>0</v>
      </c>
      <c r="L43" s="265">
        <v>0</v>
      </c>
      <c r="M43" s="265"/>
      <c r="N43" s="265">
        <v>0</v>
      </c>
      <c r="O43" s="265">
        <v>0</v>
      </c>
      <c r="P43" s="265">
        <v>0</v>
      </c>
      <c r="Q43" s="177"/>
      <c r="R43" s="177">
        <f t="shared" ref="R43:T43" si="27">+R24/(R24+R74)*100</f>
        <v>95.062638172439208</v>
      </c>
      <c r="S43" s="177">
        <f t="shared" si="27"/>
        <v>94.186046511627907</v>
      </c>
      <c r="T43" s="177">
        <f t="shared" si="27"/>
        <v>95.600475624256845</v>
      </c>
      <c r="U43" s="177"/>
      <c r="V43" s="177">
        <f t="shared" ref="V43:X43" si="28">+V24/(V24+V74)*100</f>
        <v>94.208037825059094</v>
      </c>
      <c r="W43" s="177">
        <f t="shared" si="28"/>
        <v>91.821561338289953</v>
      </c>
      <c r="X43" s="177">
        <f t="shared" si="28"/>
        <v>95.320623916811087</v>
      </c>
      <c r="Y43" s="177"/>
      <c r="Z43" s="177">
        <f t="shared" ref="Z43:AB43" si="29">+Z24/(Z24+Z74)*100</f>
        <v>98.031496062992133</v>
      </c>
      <c r="AA43" s="177">
        <f t="shared" si="29"/>
        <v>96.846846846846844</v>
      </c>
      <c r="AB43" s="177">
        <f t="shared" si="29"/>
        <v>98.518518518518519</v>
      </c>
    </row>
    <row r="44" spans="1:33" ht="15" customHeight="1" x14ac:dyDescent="0.25">
      <c r="A44" s="110" t="s">
        <v>73</v>
      </c>
      <c r="B44" s="128">
        <f t="shared" si="11"/>
        <v>95.581787521079249</v>
      </c>
      <c r="C44" s="128">
        <f t="shared" si="11"/>
        <v>94.141012909632565</v>
      </c>
      <c r="D44" s="128">
        <f t="shared" si="11"/>
        <v>96.322778345250256</v>
      </c>
      <c r="E44" s="132"/>
      <c r="F44" s="240">
        <v>0</v>
      </c>
      <c r="G44" s="240">
        <v>0</v>
      </c>
      <c r="H44" s="240">
        <v>0</v>
      </c>
      <c r="I44" s="269"/>
      <c r="J44" s="240">
        <v>0</v>
      </c>
      <c r="K44" s="240">
        <v>0</v>
      </c>
      <c r="L44" s="240">
        <v>0</v>
      </c>
      <c r="M44" s="269"/>
      <c r="N44" s="240">
        <v>0</v>
      </c>
      <c r="O44" s="240">
        <v>0</v>
      </c>
      <c r="P44" s="240">
        <v>0</v>
      </c>
      <c r="Q44" s="132"/>
      <c r="R44" s="128">
        <f t="shared" ref="R44:T44" si="30">+R25/(R25+R75)*100</f>
        <v>95.062638172439208</v>
      </c>
      <c r="S44" s="128">
        <f t="shared" si="30"/>
        <v>94.186046511627907</v>
      </c>
      <c r="T44" s="128">
        <f t="shared" si="30"/>
        <v>95.600475624256845</v>
      </c>
      <c r="U44" s="132"/>
      <c r="V44" s="128">
        <f t="shared" ref="V44:X44" si="31">+V25/(V25+V75)*100</f>
        <v>94.208037825059094</v>
      </c>
      <c r="W44" s="128">
        <f t="shared" si="31"/>
        <v>91.821561338289953</v>
      </c>
      <c r="X44" s="128">
        <f t="shared" si="31"/>
        <v>95.320623916811087</v>
      </c>
      <c r="Y44" s="132"/>
      <c r="Z44" s="128">
        <f t="shared" ref="Z44:AB44" si="32">+Z25/(Z25+Z75)*100</f>
        <v>98.031496062992133</v>
      </c>
      <c r="AA44" s="128">
        <f t="shared" si="32"/>
        <v>96.846846846846844</v>
      </c>
      <c r="AB44" s="128">
        <f t="shared" si="32"/>
        <v>98.518518518518519</v>
      </c>
    </row>
    <row r="45" spans="1:33" ht="15" customHeight="1" x14ac:dyDescent="0.25">
      <c r="A45" s="110" t="s">
        <v>74</v>
      </c>
      <c r="B45" s="128" t="s">
        <v>61</v>
      </c>
      <c r="C45" s="128" t="s">
        <v>61</v>
      </c>
      <c r="D45" s="128" t="s">
        <v>61</v>
      </c>
      <c r="E45" s="132"/>
      <c r="F45" s="240" t="s">
        <v>61</v>
      </c>
      <c r="G45" s="240" t="s">
        <v>61</v>
      </c>
      <c r="H45" s="240" t="s">
        <v>61</v>
      </c>
      <c r="I45" s="269"/>
      <c r="J45" s="240" t="s">
        <v>61</v>
      </c>
      <c r="K45" s="240" t="s">
        <v>61</v>
      </c>
      <c r="L45" s="240" t="s">
        <v>61</v>
      </c>
      <c r="M45" s="269"/>
      <c r="N45" s="240" t="s">
        <v>61</v>
      </c>
      <c r="O45" s="240" t="s">
        <v>61</v>
      </c>
      <c r="P45" s="240" t="s">
        <v>61</v>
      </c>
      <c r="Q45" s="132"/>
      <c r="R45" s="128" t="s">
        <v>61</v>
      </c>
      <c r="S45" s="128" t="s">
        <v>61</v>
      </c>
      <c r="T45" s="128" t="s">
        <v>61</v>
      </c>
      <c r="U45" s="132"/>
      <c r="V45" s="128" t="s">
        <v>61</v>
      </c>
      <c r="W45" s="128" t="s">
        <v>61</v>
      </c>
      <c r="X45" s="128" t="s">
        <v>61</v>
      </c>
      <c r="Y45" s="132"/>
      <c r="Z45" s="128" t="s">
        <v>61</v>
      </c>
      <c r="AA45" s="128" t="s">
        <v>61</v>
      </c>
      <c r="AB45" s="128" t="s">
        <v>61</v>
      </c>
    </row>
    <row r="46" spans="1:33" ht="15" customHeight="1" thickBot="1" x14ac:dyDescent="0.3">
      <c r="A46" s="125" t="s">
        <v>267</v>
      </c>
      <c r="B46" s="134" t="s">
        <v>61</v>
      </c>
      <c r="C46" s="134" t="s">
        <v>61</v>
      </c>
      <c r="D46" s="134" t="s">
        <v>61</v>
      </c>
      <c r="E46" s="135"/>
      <c r="F46" s="134" t="s">
        <v>61</v>
      </c>
      <c r="G46" s="134" t="s">
        <v>61</v>
      </c>
      <c r="H46" s="134" t="s">
        <v>61</v>
      </c>
      <c r="I46" s="135"/>
      <c r="J46" s="134" t="s">
        <v>61</v>
      </c>
      <c r="K46" s="134" t="s">
        <v>61</v>
      </c>
      <c r="L46" s="134" t="s">
        <v>61</v>
      </c>
      <c r="M46" s="135"/>
      <c r="N46" s="134" t="s">
        <v>61</v>
      </c>
      <c r="O46" s="134" t="s">
        <v>61</v>
      </c>
      <c r="P46" s="134" t="s">
        <v>61</v>
      </c>
      <c r="Q46" s="135"/>
      <c r="R46" s="134" t="s">
        <v>61</v>
      </c>
      <c r="S46" s="134" t="s">
        <v>61</v>
      </c>
      <c r="T46" s="134" t="s">
        <v>61</v>
      </c>
      <c r="U46" s="135"/>
      <c r="V46" s="134" t="s">
        <v>61</v>
      </c>
      <c r="W46" s="134" t="s">
        <v>61</v>
      </c>
      <c r="X46" s="134" t="s">
        <v>61</v>
      </c>
      <c r="Y46" s="135"/>
      <c r="Z46" s="134" t="s">
        <v>61</v>
      </c>
      <c r="AA46" s="134" t="s">
        <v>61</v>
      </c>
      <c r="AB46" s="134" t="s">
        <v>61</v>
      </c>
    </row>
    <row r="47" spans="1:33" ht="15" customHeight="1" x14ac:dyDescent="0.25">
      <c r="A47" s="303" t="s">
        <v>260</v>
      </c>
      <c r="B47" s="303"/>
      <c r="C47" s="303"/>
      <c r="D47" s="303"/>
      <c r="E47" s="303"/>
      <c r="F47" s="303"/>
      <c r="G47" s="303"/>
      <c r="H47" s="303"/>
      <c r="I47" s="303"/>
      <c r="J47" s="303"/>
      <c r="K47" s="303"/>
      <c r="L47" s="303"/>
      <c r="M47" s="303"/>
      <c r="N47" s="303"/>
      <c r="O47" s="303"/>
      <c r="P47" s="303"/>
      <c r="Q47" s="303"/>
      <c r="R47" s="303"/>
      <c r="S47" s="303"/>
      <c r="T47" s="303"/>
      <c r="U47" s="303"/>
      <c r="V47" s="303"/>
      <c r="W47" s="303"/>
      <c r="X47" s="303"/>
      <c r="Y47" s="303"/>
      <c r="Z47" s="303"/>
      <c r="AA47" s="303"/>
      <c r="AB47" s="303"/>
    </row>
    <row r="48" spans="1:33" ht="15" customHeight="1" x14ac:dyDescent="0.25">
      <c r="A48" s="304" t="s">
        <v>243</v>
      </c>
      <c r="B48" s="304"/>
      <c r="C48" s="304"/>
      <c r="D48" s="304"/>
      <c r="E48" s="304"/>
      <c r="F48" s="304"/>
      <c r="G48" s="304"/>
      <c r="H48" s="304"/>
      <c r="I48" s="304"/>
      <c r="J48" s="304"/>
      <c r="K48" s="304"/>
      <c r="L48" s="304"/>
      <c r="M48" s="304"/>
      <c r="N48" s="304"/>
      <c r="O48" s="304"/>
      <c r="P48" s="304"/>
      <c r="Q48" s="304"/>
      <c r="R48" s="304"/>
      <c r="S48" s="304"/>
      <c r="T48" s="304"/>
      <c r="U48" s="304"/>
      <c r="V48" s="304"/>
      <c r="W48" s="304"/>
      <c r="X48" s="304"/>
      <c r="Y48" s="304"/>
      <c r="Z48" s="304"/>
      <c r="AA48" s="304"/>
      <c r="AB48" s="304"/>
    </row>
    <row r="51" spans="1:33" s="126" customFormat="1" ht="15" customHeight="1" x14ac:dyDescent="0.2">
      <c r="A51" s="308" t="s">
        <v>331</v>
      </c>
      <c r="B51" s="308"/>
      <c r="C51" s="308"/>
      <c r="D51" s="308"/>
      <c r="E51" s="308"/>
      <c r="F51" s="308"/>
      <c r="G51" s="308"/>
      <c r="H51" s="308"/>
      <c r="I51" s="308"/>
      <c r="J51" s="308"/>
      <c r="K51" s="308"/>
      <c r="L51" s="308"/>
      <c r="M51" s="308"/>
      <c r="N51" s="308"/>
      <c r="O51" s="308"/>
      <c r="P51" s="308"/>
      <c r="Q51" s="308"/>
      <c r="R51" s="308"/>
      <c r="S51" s="308"/>
      <c r="T51" s="308"/>
      <c r="U51" s="308"/>
      <c r="V51" s="308"/>
      <c r="W51" s="308"/>
      <c r="X51" s="308"/>
      <c r="Y51" s="308"/>
      <c r="Z51" s="308"/>
      <c r="AA51" s="308"/>
      <c r="AB51" s="308"/>
      <c r="AC51" s="174"/>
      <c r="AD51" s="174"/>
      <c r="AE51" s="286" t="s">
        <v>362</v>
      </c>
      <c r="AF51" s="286"/>
      <c r="AG51" s="110"/>
    </row>
    <row r="52" spans="1:33" s="126" customFormat="1" ht="15" customHeight="1" x14ac:dyDescent="0.2">
      <c r="A52" s="307" t="s">
        <v>345</v>
      </c>
      <c r="B52" s="307"/>
      <c r="C52" s="307"/>
      <c r="D52" s="307"/>
      <c r="E52" s="307"/>
      <c r="F52" s="307"/>
      <c r="G52" s="307"/>
      <c r="H52" s="307"/>
      <c r="I52" s="307"/>
      <c r="J52" s="307"/>
      <c r="K52" s="307"/>
      <c r="L52" s="307"/>
      <c r="M52" s="307"/>
      <c r="N52" s="307"/>
      <c r="O52" s="307"/>
      <c r="P52" s="307"/>
      <c r="Q52" s="307"/>
      <c r="R52" s="307"/>
      <c r="S52" s="307"/>
      <c r="T52" s="307"/>
      <c r="U52" s="307"/>
      <c r="V52" s="307"/>
      <c r="W52" s="307"/>
      <c r="X52" s="307"/>
      <c r="Y52" s="307"/>
      <c r="Z52" s="307"/>
      <c r="AA52" s="307"/>
      <c r="AB52" s="307"/>
      <c r="AC52" s="174"/>
      <c r="AD52" s="174"/>
      <c r="AE52" s="286"/>
      <c r="AF52" s="286"/>
      <c r="AG52" s="110"/>
    </row>
    <row r="53" spans="1:33" s="126" customFormat="1" ht="15" customHeight="1" x14ac:dyDescent="0.25">
      <c r="A53" s="308" t="s">
        <v>257</v>
      </c>
      <c r="B53" s="308"/>
      <c r="C53" s="308"/>
      <c r="D53" s="308"/>
      <c r="E53" s="308"/>
      <c r="F53" s="308"/>
      <c r="G53" s="308"/>
      <c r="H53" s="308"/>
      <c r="I53" s="308"/>
      <c r="J53" s="308"/>
      <c r="K53" s="308"/>
      <c r="L53" s="308"/>
      <c r="M53" s="308"/>
      <c r="N53" s="308"/>
      <c r="O53" s="308"/>
      <c r="P53" s="308"/>
      <c r="Q53" s="308"/>
      <c r="R53" s="308"/>
      <c r="S53" s="308"/>
      <c r="T53" s="308"/>
      <c r="U53" s="308"/>
      <c r="V53" s="308"/>
      <c r="W53" s="308"/>
      <c r="X53" s="308"/>
      <c r="Y53" s="308"/>
      <c r="Z53" s="308"/>
      <c r="AA53" s="308"/>
      <c r="AB53" s="308"/>
      <c r="AC53" s="110"/>
      <c r="AD53" s="110"/>
      <c r="AE53" s="110"/>
      <c r="AF53" s="110"/>
      <c r="AG53" s="110"/>
    </row>
    <row r="54" spans="1:33" s="126" customFormat="1" ht="15" customHeight="1" x14ac:dyDescent="0.25">
      <c r="A54" s="307" t="s">
        <v>258</v>
      </c>
      <c r="B54" s="307"/>
      <c r="C54" s="307"/>
      <c r="D54" s="307"/>
      <c r="E54" s="307"/>
      <c r="F54" s="307"/>
      <c r="G54" s="307"/>
      <c r="H54" s="307"/>
      <c r="I54" s="307"/>
      <c r="J54" s="307"/>
      <c r="K54" s="307"/>
      <c r="L54" s="307"/>
      <c r="M54" s="307"/>
      <c r="N54" s="307"/>
      <c r="O54" s="307"/>
      <c r="P54" s="307"/>
      <c r="Q54" s="307"/>
      <c r="R54" s="307"/>
      <c r="S54" s="307"/>
      <c r="T54" s="307"/>
      <c r="U54" s="307"/>
      <c r="V54" s="307"/>
      <c r="W54" s="307"/>
      <c r="X54" s="307"/>
      <c r="Y54" s="307"/>
      <c r="Z54" s="307"/>
      <c r="AA54" s="307"/>
      <c r="AB54" s="307"/>
      <c r="AC54" s="110"/>
      <c r="AD54" s="110"/>
      <c r="AE54" s="110"/>
      <c r="AF54" s="110"/>
      <c r="AG54" s="110"/>
    </row>
    <row r="55" spans="1:33" s="166" customFormat="1" ht="15" customHeight="1" x14ac:dyDescent="0.2">
      <c r="A55" s="307" t="s">
        <v>259</v>
      </c>
      <c r="B55" s="307"/>
      <c r="C55" s="307"/>
      <c r="D55" s="307"/>
      <c r="E55" s="307"/>
      <c r="F55" s="307"/>
      <c r="G55" s="307"/>
      <c r="H55" s="307"/>
      <c r="I55" s="307"/>
      <c r="J55" s="307"/>
      <c r="K55" s="307"/>
      <c r="L55" s="307"/>
      <c r="M55" s="307"/>
      <c r="N55" s="307"/>
      <c r="O55" s="307"/>
      <c r="P55" s="307"/>
      <c r="Q55" s="307"/>
      <c r="R55" s="307"/>
      <c r="S55" s="307"/>
      <c r="T55" s="307"/>
      <c r="U55" s="307"/>
      <c r="V55" s="307"/>
      <c r="W55" s="307"/>
      <c r="X55" s="307"/>
      <c r="Y55" s="307"/>
      <c r="Z55" s="307"/>
      <c r="AA55" s="307"/>
      <c r="AB55" s="307"/>
      <c r="AC55" s="174"/>
      <c r="AD55" s="174"/>
      <c r="AE55" s="110"/>
      <c r="AF55" s="110"/>
      <c r="AG55" s="174"/>
    </row>
    <row r="56" spans="1:33" s="166" customFormat="1" ht="15" customHeight="1" thickBot="1" x14ac:dyDescent="0.25">
      <c r="A56" s="122"/>
      <c r="B56" s="137"/>
      <c r="C56" s="137"/>
      <c r="D56" s="137"/>
      <c r="E56" s="137"/>
      <c r="F56" s="137"/>
      <c r="G56" s="137"/>
      <c r="H56" s="137"/>
      <c r="I56" s="137"/>
      <c r="J56" s="137"/>
      <c r="K56" s="137"/>
      <c r="L56" s="137"/>
      <c r="M56" s="137"/>
      <c r="N56" s="137"/>
      <c r="O56" s="137"/>
      <c r="P56" s="137"/>
      <c r="Q56" s="137"/>
      <c r="R56" s="137"/>
      <c r="S56" s="137"/>
      <c r="T56" s="137"/>
      <c r="U56" s="137"/>
      <c r="V56" s="137"/>
      <c r="W56" s="137"/>
      <c r="X56" s="137"/>
      <c r="Y56" s="137"/>
      <c r="Z56" s="137"/>
      <c r="AA56" s="137"/>
      <c r="AB56" s="137"/>
      <c r="AC56" s="174"/>
      <c r="AD56" s="174"/>
      <c r="AE56" s="110"/>
      <c r="AF56" s="110"/>
      <c r="AG56" s="174"/>
    </row>
    <row r="57" spans="1:33" ht="15" customHeight="1" x14ac:dyDescent="0.25">
      <c r="A57" s="305" t="s">
        <v>567</v>
      </c>
      <c r="B57" s="302" t="s">
        <v>19</v>
      </c>
      <c r="C57" s="302"/>
      <c r="D57" s="302"/>
      <c r="E57" s="111"/>
      <c r="F57" s="302" t="s">
        <v>116</v>
      </c>
      <c r="G57" s="302"/>
      <c r="H57" s="302"/>
      <c r="I57" s="111"/>
      <c r="J57" s="302" t="s">
        <v>117</v>
      </c>
      <c r="K57" s="302"/>
      <c r="L57" s="302"/>
      <c r="M57" s="111"/>
      <c r="N57" s="302" t="s">
        <v>118</v>
      </c>
      <c r="O57" s="302"/>
      <c r="P57" s="302"/>
      <c r="Q57" s="111"/>
      <c r="R57" s="302" t="s">
        <v>119</v>
      </c>
      <c r="S57" s="302"/>
      <c r="T57" s="302"/>
      <c r="U57" s="111"/>
      <c r="V57" s="302" t="s">
        <v>120</v>
      </c>
      <c r="W57" s="302"/>
      <c r="X57" s="302"/>
      <c r="Y57" s="111"/>
      <c r="Z57" s="302" t="s">
        <v>121</v>
      </c>
      <c r="AA57" s="302"/>
      <c r="AB57" s="302"/>
    </row>
    <row r="58" spans="1:33" ht="15" customHeight="1" thickBot="1" x14ac:dyDescent="0.3">
      <c r="A58" s="306"/>
      <c r="B58" s="112" t="s">
        <v>70</v>
      </c>
      <c r="C58" s="112" t="s">
        <v>71</v>
      </c>
      <c r="D58" s="112" t="s">
        <v>72</v>
      </c>
      <c r="E58" s="113"/>
      <c r="F58" s="112" t="s">
        <v>70</v>
      </c>
      <c r="G58" s="112" t="s">
        <v>71</v>
      </c>
      <c r="H58" s="112" t="s">
        <v>72</v>
      </c>
      <c r="I58" s="113"/>
      <c r="J58" s="112" t="s">
        <v>70</v>
      </c>
      <c r="K58" s="112" t="s">
        <v>71</v>
      </c>
      <c r="L58" s="112" t="s">
        <v>72</v>
      </c>
      <c r="M58" s="113"/>
      <c r="N58" s="112" t="s">
        <v>70</v>
      </c>
      <c r="O58" s="112" t="s">
        <v>71</v>
      </c>
      <c r="P58" s="112" t="s">
        <v>72</v>
      </c>
      <c r="Q58" s="113"/>
      <c r="R58" s="112" t="s">
        <v>70</v>
      </c>
      <c r="S58" s="112" t="s">
        <v>71</v>
      </c>
      <c r="T58" s="112" t="s">
        <v>72</v>
      </c>
      <c r="U58" s="113"/>
      <c r="V58" s="112" t="s">
        <v>70</v>
      </c>
      <c r="W58" s="112" t="s">
        <v>71</v>
      </c>
      <c r="X58" s="112" t="s">
        <v>72</v>
      </c>
      <c r="Y58" s="113"/>
      <c r="Z58" s="112" t="s">
        <v>70</v>
      </c>
      <c r="AA58" s="112" t="s">
        <v>71</v>
      </c>
      <c r="AB58" s="112" t="s">
        <v>72</v>
      </c>
    </row>
    <row r="59" spans="1:33" s="126" customFormat="1" ht="15" customHeight="1" x14ac:dyDescent="0.25">
      <c r="A59" s="178"/>
      <c r="B59" s="115"/>
      <c r="C59" s="115"/>
      <c r="D59" s="115"/>
      <c r="E59" s="116"/>
      <c r="F59" s="115"/>
      <c r="G59" s="115"/>
      <c r="H59" s="115"/>
      <c r="I59" s="116"/>
      <c r="J59" s="115"/>
      <c r="K59" s="115"/>
      <c r="L59" s="115"/>
      <c r="M59" s="116"/>
      <c r="N59" s="115"/>
      <c r="O59" s="115"/>
      <c r="P59" s="115"/>
      <c r="Q59" s="116"/>
      <c r="R59" s="115"/>
      <c r="S59" s="115"/>
      <c r="T59" s="115"/>
      <c r="U59" s="116"/>
      <c r="V59" s="115"/>
      <c r="W59" s="115"/>
      <c r="X59" s="115"/>
      <c r="Y59" s="116"/>
      <c r="Z59" s="115"/>
      <c r="AA59" s="115"/>
      <c r="AB59" s="115"/>
      <c r="AC59" s="110"/>
      <c r="AD59" s="110"/>
      <c r="AE59" s="110"/>
      <c r="AF59" s="110"/>
      <c r="AG59" s="110"/>
    </row>
    <row r="60" spans="1:33" s="126" customFormat="1" ht="15" customHeight="1" x14ac:dyDescent="0.25">
      <c r="A60" s="301" t="s">
        <v>570</v>
      </c>
      <c r="B60" s="301" t="s">
        <v>76</v>
      </c>
      <c r="C60" s="301"/>
      <c r="D60" s="301"/>
      <c r="E60" s="301"/>
      <c r="F60" s="301"/>
      <c r="G60" s="301"/>
      <c r="H60" s="301"/>
      <c r="I60" s="301"/>
      <c r="J60" s="301"/>
      <c r="K60" s="301"/>
      <c r="L60" s="301"/>
      <c r="M60" s="301"/>
      <c r="N60" s="301"/>
      <c r="O60" s="301"/>
      <c r="P60" s="301"/>
      <c r="Q60" s="301"/>
      <c r="R60" s="301"/>
      <c r="S60" s="301"/>
      <c r="T60" s="301"/>
      <c r="U60" s="301"/>
      <c r="V60" s="301"/>
      <c r="W60" s="301"/>
      <c r="X60" s="301"/>
      <c r="Y60" s="301"/>
      <c r="Z60" s="301"/>
      <c r="AA60" s="301"/>
      <c r="AB60" s="301"/>
      <c r="AC60" s="110"/>
      <c r="AD60" s="110"/>
      <c r="AE60" s="110"/>
      <c r="AF60" s="110"/>
      <c r="AG60" s="110"/>
    </row>
    <row r="61" spans="1:33" s="126" customFormat="1" ht="15" customHeight="1" x14ac:dyDescent="0.25">
      <c r="A61" s="114"/>
      <c r="B61" s="115"/>
      <c r="C61" s="115"/>
      <c r="D61" s="115"/>
      <c r="E61" s="115"/>
      <c r="F61" s="115"/>
      <c r="G61" s="115"/>
      <c r="H61" s="115"/>
      <c r="I61" s="115"/>
      <c r="J61" s="115"/>
      <c r="K61" s="115"/>
      <c r="L61" s="115"/>
      <c r="M61" s="115"/>
      <c r="N61" s="115"/>
      <c r="O61" s="115"/>
      <c r="P61" s="115"/>
      <c r="Q61" s="115"/>
      <c r="R61" s="115"/>
      <c r="S61" s="115"/>
      <c r="T61" s="115"/>
      <c r="U61" s="115"/>
      <c r="V61" s="115"/>
      <c r="W61" s="115"/>
      <c r="X61" s="115"/>
      <c r="Y61" s="115"/>
      <c r="Z61" s="115"/>
      <c r="AA61" s="115"/>
      <c r="AB61" s="115"/>
      <c r="AC61" s="110"/>
      <c r="AD61" s="110"/>
      <c r="AE61" s="110"/>
      <c r="AF61" s="110"/>
      <c r="AG61" s="110"/>
    </row>
    <row r="62" spans="1:33" s="126" customFormat="1" ht="15" customHeight="1" x14ac:dyDescent="0.25">
      <c r="A62" s="138" t="s">
        <v>19</v>
      </c>
      <c r="B62" s="155">
        <f t="shared" ref="B62:D64" si="33">+B68+B74</f>
        <v>670</v>
      </c>
      <c r="C62" s="155">
        <f t="shared" si="33"/>
        <v>340</v>
      </c>
      <c r="D62" s="155">
        <f t="shared" si="33"/>
        <v>330</v>
      </c>
      <c r="E62" s="155"/>
      <c r="F62" s="265">
        <f t="shared" ref="F62:H64" si="34">+F68+F74</f>
        <v>0</v>
      </c>
      <c r="G62" s="265">
        <f t="shared" si="34"/>
        <v>0</v>
      </c>
      <c r="H62" s="265">
        <f t="shared" si="34"/>
        <v>0</v>
      </c>
      <c r="I62" s="265"/>
      <c r="J62" s="265">
        <f t="shared" ref="J62:L64" si="35">+J68+J74</f>
        <v>0</v>
      </c>
      <c r="K62" s="265">
        <f t="shared" si="35"/>
        <v>0</v>
      </c>
      <c r="L62" s="265">
        <f t="shared" si="35"/>
        <v>0</v>
      </c>
      <c r="M62" s="265"/>
      <c r="N62" s="265">
        <f t="shared" ref="N62:P64" si="36">+N68+N74</f>
        <v>0</v>
      </c>
      <c r="O62" s="265">
        <f t="shared" si="36"/>
        <v>0</v>
      </c>
      <c r="P62" s="265">
        <f t="shared" si="36"/>
        <v>0</v>
      </c>
      <c r="Q62" s="155"/>
      <c r="R62" s="155">
        <f t="shared" ref="R62:T64" si="37">+R68+R74</f>
        <v>301</v>
      </c>
      <c r="S62" s="155">
        <f t="shared" si="37"/>
        <v>154</v>
      </c>
      <c r="T62" s="155">
        <f t="shared" si="37"/>
        <v>147</v>
      </c>
      <c r="U62" s="155"/>
      <c r="V62" s="155">
        <f t="shared" ref="V62:X64" si="38">+V68+V74</f>
        <v>210</v>
      </c>
      <c r="W62" s="155">
        <f t="shared" si="38"/>
        <v>104</v>
      </c>
      <c r="X62" s="155">
        <f t="shared" si="38"/>
        <v>106</v>
      </c>
      <c r="Y62" s="155"/>
      <c r="Z62" s="155">
        <f t="shared" ref="Z62:AB64" si="39">+Z68+Z74</f>
        <v>159</v>
      </c>
      <c r="AA62" s="155">
        <f t="shared" si="39"/>
        <v>82</v>
      </c>
      <c r="AB62" s="155">
        <f t="shared" si="39"/>
        <v>77</v>
      </c>
      <c r="AC62" s="110"/>
      <c r="AD62" s="110"/>
      <c r="AE62" s="110"/>
      <c r="AF62" s="110"/>
      <c r="AG62" s="110"/>
    </row>
    <row r="63" spans="1:33" s="126" customFormat="1" ht="15" customHeight="1" x14ac:dyDescent="0.25">
      <c r="A63" s="118" t="s">
        <v>73</v>
      </c>
      <c r="B63" s="117">
        <f t="shared" si="33"/>
        <v>622</v>
      </c>
      <c r="C63" s="117">
        <f t="shared" si="33"/>
        <v>318</v>
      </c>
      <c r="D63" s="117">
        <f t="shared" si="33"/>
        <v>304</v>
      </c>
      <c r="E63" s="117"/>
      <c r="F63" s="240">
        <f t="shared" si="34"/>
        <v>0</v>
      </c>
      <c r="G63" s="240">
        <f t="shared" si="34"/>
        <v>0</v>
      </c>
      <c r="H63" s="240">
        <f t="shared" si="34"/>
        <v>0</v>
      </c>
      <c r="I63" s="240"/>
      <c r="J63" s="240">
        <f t="shared" si="35"/>
        <v>0</v>
      </c>
      <c r="K63" s="240">
        <f t="shared" si="35"/>
        <v>0</v>
      </c>
      <c r="L63" s="240">
        <f t="shared" si="35"/>
        <v>0</v>
      </c>
      <c r="M63" s="240"/>
      <c r="N63" s="240">
        <f t="shared" si="36"/>
        <v>0</v>
      </c>
      <c r="O63" s="240">
        <f t="shared" si="36"/>
        <v>0</v>
      </c>
      <c r="P63" s="240">
        <f t="shared" si="36"/>
        <v>0</v>
      </c>
      <c r="Q63" s="117"/>
      <c r="R63" s="117">
        <f t="shared" si="37"/>
        <v>283</v>
      </c>
      <c r="S63" s="117">
        <f t="shared" si="37"/>
        <v>145</v>
      </c>
      <c r="T63" s="117">
        <f t="shared" si="37"/>
        <v>138</v>
      </c>
      <c r="U63" s="117"/>
      <c r="V63" s="117">
        <f t="shared" si="38"/>
        <v>204</v>
      </c>
      <c r="W63" s="117">
        <f t="shared" si="38"/>
        <v>103</v>
      </c>
      <c r="X63" s="117">
        <f t="shared" si="38"/>
        <v>101</v>
      </c>
      <c r="Y63" s="117"/>
      <c r="Z63" s="117">
        <f t="shared" si="39"/>
        <v>135</v>
      </c>
      <c r="AA63" s="117">
        <f t="shared" si="39"/>
        <v>70</v>
      </c>
      <c r="AB63" s="117">
        <f t="shared" si="39"/>
        <v>65</v>
      </c>
      <c r="AC63" s="110"/>
      <c r="AD63" s="110"/>
      <c r="AE63" s="110"/>
      <c r="AF63" s="110"/>
      <c r="AG63" s="110"/>
    </row>
    <row r="64" spans="1:33" s="126" customFormat="1" ht="15" customHeight="1" x14ac:dyDescent="0.25">
      <c r="A64" s="118" t="s">
        <v>74</v>
      </c>
      <c r="B64" s="117">
        <f t="shared" si="33"/>
        <v>0</v>
      </c>
      <c r="C64" s="117">
        <f t="shared" si="33"/>
        <v>0</v>
      </c>
      <c r="D64" s="117">
        <f t="shared" si="33"/>
        <v>0</v>
      </c>
      <c r="E64" s="117"/>
      <c r="F64" s="240">
        <f t="shared" si="34"/>
        <v>0</v>
      </c>
      <c r="G64" s="240">
        <f t="shared" si="34"/>
        <v>0</v>
      </c>
      <c r="H64" s="240">
        <f t="shared" si="34"/>
        <v>0</v>
      </c>
      <c r="I64" s="240"/>
      <c r="J64" s="240">
        <f t="shared" si="35"/>
        <v>0</v>
      </c>
      <c r="K64" s="240">
        <f t="shared" si="35"/>
        <v>0</v>
      </c>
      <c r="L64" s="240">
        <f t="shared" si="35"/>
        <v>0</v>
      </c>
      <c r="M64" s="240"/>
      <c r="N64" s="240">
        <f t="shared" si="36"/>
        <v>0</v>
      </c>
      <c r="O64" s="240">
        <f t="shared" si="36"/>
        <v>0</v>
      </c>
      <c r="P64" s="240">
        <f t="shared" si="36"/>
        <v>0</v>
      </c>
      <c r="Q64" s="117"/>
      <c r="R64" s="117">
        <f t="shared" si="37"/>
        <v>0</v>
      </c>
      <c r="S64" s="117">
        <f t="shared" si="37"/>
        <v>0</v>
      </c>
      <c r="T64" s="117">
        <f t="shared" si="37"/>
        <v>0</v>
      </c>
      <c r="U64" s="117"/>
      <c r="V64" s="117">
        <f t="shared" si="38"/>
        <v>0</v>
      </c>
      <c r="W64" s="117">
        <f t="shared" si="38"/>
        <v>0</v>
      </c>
      <c r="X64" s="117">
        <f t="shared" si="38"/>
        <v>0</v>
      </c>
      <c r="Y64" s="117"/>
      <c r="Z64" s="117">
        <f t="shared" si="39"/>
        <v>0</v>
      </c>
      <c r="AA64" s="117">
        <f t="shared" si="39"/>
        <v>0</v>
      </c>
      <c r="AB64" s="117">
        <f t="shared" si="39"/>
        <v>0</v>
      </c>
      <c r="AC64" s="110"/>
      <c r="AD64" s="110"/>
      <c r="AE64" s="110"/>
      <c r="AF64" s="110"/>
      <c r="AG64" s="110"/>
    </row>
    <row r="65" spans="1:33" s="126" customFormat="1" ht="15" customHeight="1" x14ac:dyDescent="0.25">
      <c r="A65" s="118" t="s">
        <v>267</v>
      </c>
      <c r="B65" s="117">
        <f>+B71</f>
        <v>48</v>
      </c>
      <c r="C65" s="117">
        <f>+C71</f>
        <v>22</v>
      </c>
      <c r="D65" s="117">
        <f>+D71</f>
        <v>26</v>
      </c>
      <c r="E65" s="117"/>
      <c r="F65" s="240">
        <f>+F71</f>
        <v>0</v>
      </c>
      <c r="G65" s="240">
        <f>+G71</f>
        <v>0</v>
      </c>
      <c r="H65" s="240">
        <f>+H71</f>
        <v>0</v>
      </c>
      <c r="I65" s="240"/>
      <c r="J65" s="240">
        <f>+J71</f>
        <v>0</v>
      </c>
      <c r="K65" s="240">
        <f>+K71</f>
        <v>0</v>
      </c>
      <c r="L65" s="240">
        <f>+L71</f>
        <v>0</v>
      </c>
      <c r="M65" s="240"/>
      <c r="N65" s="240">
        <f>+N71</f>
        <v>0</v>
      </c>
      <c r="O65" s="240">
        <f>+O71</f>
        <v>0</v>
      </c>
      <c r="P65" s="240">
        <f>+P71</f>
        <v>0</v>
      </c>
      <c r="Q65" s="117"/>
      <c r="R65" s="117">
        <f>+R71</f>
        <v>18</v>
      </c>
      <c r="S65" s="117">
        <f>+S71</f>
        <v>9</v>
      </c>
      <c r="T65" s="117">
        <f>+T71</f>
        <v>9</v>
      </c>
      <c r="U65" s="117"/>
      <c r="V65" s="117">
        <f>+V71</f>
        <v>6</v>
      </c>
      <c r="W65" s="117">
        <f>+W71</f>
        <v>1</v>
      </c>
      <c r="X65" s="117">
        <f>+X71</f>
        <v>5</v>
      </c>
      <c r="Y65" s="117"/>
      <c r="Z65" s="117">
        <f>+Z71</f>
        <v>24</v>
      </c>
      <c r="AA65" s="117">
        <f>+AA71</f>
        <v>12</v>
      </c>
      <c r="AB65" s="117">
        <f>+AB71</f>
        <v>12</v>
      </c>
      <c r="AC65" s="110"/>
      <c r="AD65" s="110"/>
      <c r="AE65" s="110"/>
      <c r="AF65" s="110"/>
      <c r="AG65" s="110"/>
    </row>
    <row r="66" spans="1:33" s="126" customFormat="1" ht="15" customHeight="1" x14ac:dyDescent="0.25">
      <c r="A66" s="114"/>
      <c r="B66" s="119"/>
      <c r="C66" s="119"/>
      <c r="D66" s="119"/>
      <c r="E66" s="119"/>
      <c r="F66" s="266"/>
      <c r="G66" s="266"/>
      <c r="H66" s="266"/>
      <c r="I66" s="266"/>
      <c r="J66" s="266"/>
      <c r="K66" s="266"/>
      <c r="L66" s="266"/>
      <c r="M66" s="266"/>
      <c r="N66" s="266"/>
      <c r="O66" s="266"/>
      <c r="P66" s="266"/>
      <c r="Q66" s="119"/>
      <c r="R66" s="119"/>
      <c r="S66" s="119"/>
      <c r="T66" s="119"/>
      <c r="U66" s="119"/>
      <c r="V66" s="119"/>
      <c r="W66" s="119"/>
      <c r="X66" s="119"/>
      <c r="Y66" s="119"/>
      <c r="Z66" s="119"/>
      <c r="AA66" s="119"/>
      <c r="AB66" s="119"/>
      <c r="AC66" s="110"/>
      <c r="AD66" s="110"/>
      <c r="AE66" s="110"/>
      <c r="AF66" s="110"/>
      <c r="AG66" s="110"/>
    </row>
    <row r="67" spans="1:33" s="126" customFormat="1" ht="15" customHeight="1" x14ac:dyDescent="0.25">
      <c r="A67" s="138" t="s">
        <v>568</v>
      </c>
      <c r="B67" s="119"/>
      <c r="C67" s="119"/>
      <c r="D67" s="119"/>
      <c r="E67" s="120"/>
      <c r="F67" s="266"/>
      <c r="G67" s="266"/>
      <c r="H67" s="266"/>
      <c r="I67" s="267"/>
      <c r="J67" s="266"/>
      <c r="K67" s="266"/>
      <c r="L67" s="266"/>
      <c r="M67" s="267"/>
      <c r="N67" s="266"/>
      <c r="O67" s="266"/>
      <c r="P67" s="266"/>
      <c r="Q67" s="120"/>
      <c r="R67" s="119"/>
      <c r="S67" s="119"/>
      <c r="T67" s="119"/>
      <c r="U67" s="120"/>
      <c r="V67" s="119"/>
      <c r="W67" s="119"/>
      <c r="X67" s="119"/>
      <c r="Y67" s="120"/>
      <c r="Z67" s="119"/>
      <c r="AA67" s="119"/>
      <c r="AB67" s="119"/>
      <c r="AC67" s="110"/>
      <c r="AD67" s="110"/>
      <c r="AE67" s="110"/>
      <c r="AF67" s="110"/>
      <c r="AG67" s="110"/>
    </row>
    <row r="68" spans="1:33" s="126" customFormat="1" ht="15" customHeight="1" x14ac:dyDescent="0.25">
      <c r="A68" s="139" t="s">
        <v>19</v>
      </c>
      <c r="B68" s="155">
        <f>SUM(B69:B71)</f>
        <v>539</v>
      </c>
      <c r="C68" s="155">
        <f>SUM(C69:C71)</f>
        <v>281</v>
      </c>
      <c r="D68" s="155">
        <f>SUM(D69:D71)</f>
        <v>258</v>
      </c>
      <c r="E68" s="155"/>
      <c r="F68" s="265">
        <f>SUM(F69:F71)</f>
        <v>0</v>
      </c>
      <c r="G68" s="265">
        <f>SUM(G69:G71)</f>
        <v>0</v>
      </c>
      <c r="H68" s="265">
        <f>SUM(H69:H71)</f>
        <v>0</v>
      </c>
      <c r="I68" s="268"/>
      <c r="J68" s="265">
        <f>SUM(J69:J71)</f>
        <v>0</v>
      </c>
      <c r="K68" s="265">
        <f>SUM(K69:K71)</f>
        <v>0</v>
      </c>
      <c r="L68" s="265">
        <f>SUM(L69:L71)</f>
        <v>0</v>
      </c>
      <c r="M68" s="268"/>
      <c r="N68" s="265">
        <f>SUM(N69:N71)</f>
        <v>0</v>
      </c>
      <c r="O68" s="265">
        <f>SUM(O69:O71)</f>
        <v>0</v>
      </c>
      <c r="P68" s="265">
        <f>SUM(P69:P71)</f>
        <v>0</v>
      </c>
      <c r="Q68" s="176"/>
      <c r="R68" s="155">
        <f>SUM(R69:R71)</f>
        <v>234</v>
      </c>
      <c r="S68" s="155">
        <f>SUM(S69:S71)</f>
        <v>124</v>
      </c>
      <c r="T68" s="155">
        <f>SUM(T69:T71)</f>
        <v>110</v>
      </c>
      <c r="U68" s="176"/>
      <c r="V68" s="155">
        <f>SUM(V69:V71)</f>
        <v>161</v>
      </c>
      <c r="W68" s="155">
        <f>SUM(W69:W71)</f>
        <v>82</v>
      </c>
      <c r="X68" s="155">
        <f>SUM(X69:X71)</f>
        <v>79</v>
      </c>
      <c r="Y68" s="176"/>
      <c r="Z68" s="155">
        <f>SUM(Z69:Z71)</f>
        <v>144</v>
      </c>
      <c r="AA68" s="155">
        <f>SUM(AA69:AA71)</f>
        <v>75</v>
      </c>
      <c r="AB68" s="155">
        <f>SUM(AB69:AB71)</f>
        <v>69</v>
      </c>
      <c r="AC68" s="110"/>
      <c r="AD68" s="110"/>
      <c r="AE68" s="110"/>
      <c r="AF68" s="110"/>
      <c r="AG68" s="110"/>
    </row>
    <row r="69" spans="1:33" ht="15" customHeight="1" x14ac:dyDescent="0.25">
      <c r="A69" s="118" t="s">
        <v>73</v>
      </c>
      <c r="B69" s="121">
        <v>491</v>
      </c>
      <c r="C69" s="121">
        <v>259</v>
      </c>
      <c r="D69" s="121">
        <v>232</v>
      </c>
      <c r="E69" s="121"/>
      <c r="F69" s="262">
        <v>0</v>
      </c>
      <c r="G69" s="262">
        <v>0</v>
      </c>
      <c r="H69" s="262">
        <v>0</v>
      </c>
      <c r="I69" s="262"/>
      <c r="J69" s="262">
        <v>0</v>
      </c>
      <c r="K69" s="262">
        <v>0</v>
      </c>
      <c r="L69" s="262">
        <v>0</v>
      </c>
      <c r="M69" s="262"/>
      <c r="N69" s="262">
        <v>0</v>
      </c>
      <c r="O69" s="262">
        <v>0</v>
      </c>
      <c r="P69" s="262">
        <v>0</v>
      </c>
      <c r="Q69" s="121"/>
      <c r="R69" s="121">
        <v>216</v>
      </c>
      <c r="S69" s="121">
        <v>115</v>
      </c>
      <c r="T69" s="121">
        <v>101</v>
      </c>
      <c r="U69" s="121"/>
      <c r="V69" s="121">
        <v>155</v>
      </c>
      <c r="W69" s="121">
        <v>81</v>
      </c>
      <c r="X69" s="121">
        <v>74</v>
      </c>
      <c r="Y69" s="121"/>
      <c r="Z69" s="121">
        <v>120</v>
      </c>
      <c r="AA69" s="121">
        <v>63</v>
      </c>
      <c r="AB69" s="121">
        <v>57</v>
      </c>
    </row>
    <row r="70" spans="1:33" ht="15" customHeight="1" x14ac:dyDescent="0.25">
      <c r="A70" s="118" t="s">
        <v>74</v>
      </c>
      <c r="B70" s="121">
        <v>0</v>
      </c>
      <c r="C70" s="121">
        <v>0</v>
      </c>
      <c r="D70" s="121">
        <v>0</v>
      </c>
      <c r="E70" s="121"/>
      <c r="F70" s="262">
        <v>0</v>
      </c>
      <c r="G70" s="262">
        <v>0</v>
      </c>
      <c r="H70" s="262">
        <v>0</v>
      </c>
      <c r="I70" s="262"/>
      <c r="J70" s="262">
        <v>0</v>
      </c>
      <c r="K70" s="262">
        <v>0</v>
      </c>
      <c r="L70" s="262">
        <v>0</v>
      </c>
      <c r="M70" s="262"/>
      <c r="N70" s="262">
        <v>0</v>
      </c>
      <c r="O70" s="262">
        <v>0</v>
      </c>
      <c r="P70" s="262">
        <v>0</v>
      </c>
      <c r="Q70" s="121"/>
      <c r="R70" s="121">
        <v>0</v>
      </c>
      <c r="S70" s="121">
        <v>0</v>
      </c>
      <c r="T70" s="121">
        <v>0</v>
      </c>
      <c r="U70" s="121"/>
      <c r="V70" s="121">
        <v>0</v>
      </c>
      <c r="W70" s="121">
        <v>0</v>
      </c>
      <c r="X70" s="121">
        <v>0</v>
      </c>
      <c r="Y70" s="121"/>
      <c r="Z70" s="121">
        <v>0</v>
      </c>
      <c r="AA70" s="121">
        <v>0</v>
      </c>
      <c r="AB70" s="121">
        <v>0</v>
      </c>
    </row>
    <row r="71" spans="1:33" ht="15" customHeight="1" x14ac:dyDescent="0.25">
      <c r="A71" s="118" t="s">
        <v>267</v>
      </c>
      <c r="B71" s="121">
        <v>48</v>
      </c>
      <c r="C71" s="121">
        <v>22</v>
      </c>
      <c r="D71" s="121">
        <v>26</v>
      </c>
      <c r="E71" s="121"/>
      <c r="F71" s="262">
        <v>0</v>
      </c>
      <c r="G71" s="262">
        <v>0</v>
      </c>
      <c r="H71" s="262">
        <v>0</v>
      </c>
      <c r="I71" s="262"/>
      <c r="J71" s="262">
        <v>0</v>
      </c>
      <c r="K71" s="262">
        <v>0</v>
      </c>
      <c r="L71" s="262">
        <v>0</v>
      </c>
      <c r="M71" s="262"/>
      <c r="N71" s="262">
        <v>0</v>
      </c>
      <c r="O71" s="262">
        <v>0</v>
      </c>
      <c r="P71" s="262">
        <v>0</v>
      </c>
      <c r="Q71" s="121"/>
      <c r="R71" s="121">
        <v>18</v>
      </c>
      <c r="S71" s="121">
        <v>9</v>
      </c>
      <c r="T71" s="121">
        <v>9</v>
      </c>
      <c r="U71" s="121"/>
      <c r="V71" s="121">
        <v>6</v>
      </c>
      <c r="W71" s="121">
        <v>1</v>
      </c>
      <c r="X71" s="121">
        <v>5</v>
      </c>
      <c r="Y71" s="121"/>
      <c r="Z71" s="121">
        <v>24</v>
      </c>
      <c r="AA71" s="121">
        <v>12</v>
      </c>
      <c r="AB71" s="121">
        <v>12</v>
      </c>
    </row>
    <row r="72" spans="1:33" ht="15" customHeight="1" x14ac:dyDescent="0.25">
      <c r="A72" s="118"/>
      <c r="B72" s="121"/>
      <c r="C72" s="121"/>
      <c r="D72" s="121"/>
      <c r="E72" s="121"/>
      <c r="F72" s="262"/>
      <c r="G72" s="262"/>
      <c r="H72" s="262"/>
      <c r="I72" s="262"/>
      <c r="J72" s="262"/>
      <c r="K72" s="262"/>
      <c r="L72" s="262"/>
      <c r="M72" s="262"/>
      <c r="N72" s="262"/>
      <c r="O72" s="262"/>
      <c r="P72" s="262"/>
      <c r="Q72" s="121"/>
      <c r="R72" s="121"/>
      <c r="S72" s="121"/>
      <c r="T72" s="121"/>
      <c r="U72" s="121"/>
      <c r="V72" s="121"/>
      <c r="W72" s="121"/>
      <c r="X72" s="121"/>
      <c r="Y72" s="121"/>
      <c r="Z72" s="121"/>
      <c r="AA72" s="121"/>
      <c r="AB72" s="121"/>
    </row>
    <row r="73" spans="1:33" ht="15" customHeight="1" x14ac:dyDescent="0.25">
      <c r="A73" s="127" t="s">
        <v>569</v>
      </c>
      <c r="B73" s="121"/>
      <c r="C73" s="121"/>
      <c r="D73" s="121"/>
      <c r="E73" s="121"/>
      <c r="F73" s="262"/>
      <c r="G73" s="262"/>
      <c r="H73" s="262"/>
      <c r="I73" s="262"/>
      <c r="J73" s="262"/>
      <c r="K73" s="262"/>
      <c r="L73" s="262"/>
      <c r="M73" s="262"/>
      <c r="N73" s="262"/>
      <c r="O73" s="262"/>
      <c r="P73" s="262"/>
      <c r="Q73" s="121"/>
      <c r="R73" s="121"/>
      <c r="S73" s="121"/>
      <c r="T73" s="121"/>
      <c r="U73" s="121"/>
      <c r="V73" s="121"/>
      <c r="W73" s="121"/>
      <c r="X73" s="121"/>
      <c r="Y73" s="121"/>
      <c r="Z73" s="121"/>
      <c r="AA73" s="121"/>
      <c r="AB73" s="121"/>
    </row>
    <row r="74" spans="1:33" s="126" customFormat="1" ht="15" customHeight="1" x14ac:dyDescent="0.25">
      <c r="A74" s="139" t="s">
        <v>19</v>
      </c>
      <c r="B74" s="155">
        <f>SUM(B75:B78)</f>
        <v>131</v>
      </c>
      <c r="C74" s="155">
        <f>SUM(C75:C78)</f>
        <v>59</v>
      </c>
      <c r="D74" s="155">
        <f>SUM(D75:D78)</f>
        <v>72</v>
      </c>
      <c r="E74" s="155"/>
      <c r="F74" s="265">
        <f>SUM(F75:F78)</f>
        <v>0</v>
      </c>
      <c r="G74" s="265">
        <f>SUM(G75:G78)</f>
        <v>0</v>
      </c>
      <c r="H74" s="265">
        <f>SUM(H75:H78)</f>
        <v>0</v>
      </c>
      <c r="I74" s="268"/>
      <c r="J74" s="265">
        <f>SUM(J75:J78)</f>
        <v>0</v>
      </c>
      <c r="K74" s="265">
        <f>SUM(K75:K78)</f>
        <v>0</v>
      </c>
      <c r="L74" s="265">
        <f>SUM(L75:L78)</f>
        <v>0</v>
      </c>
      <c r="M74" s="268"/>
      <c r="N74" s="265">
        <f>SUM(N75:N78)</f>
        <v>0</v>
      </c>
      <c r="O74" s="265">
        <f>SUM(O75:O78)</f>
        <v>0</v>
      </c>
      <c r="P74" s="265">
        <f>SUM(P75:P78)</f>
        <v>0</v>
      </c>
      <c r="Q74" s="176"/>
      <c r="R74" s="155">
        <f>SUM(R75:R78)</f>
        <v>67</v>
      </c>
      <c r="S74" s="155">
        <f>SUM(S75:S78)</f>
        <v>30</v>
      </c>
      <c r="T74" s="155">
        <f>SUM(T75:T78)</f>
        <v>37</v>
      </c>
      <c r="U74" s="176"/>
      <c r="V74" s="155">
        <f>SUM(V75:V78)</f>
        <v>49</v>
      </c>
      <c r="W74" s="155">
        <f>SUM(W75:W78)</f>
        <v>22</v>
      </c>
      <c r="X74" s="155">
        <f>SUM(X75:X78)</f>
        <v>27</v>
      </c>
      <c r="Y74" s="176"/>
      <c r="Z74" s="155">
        <f>SUM(Z75:Z78)</f>
        <v>15</v>
      </c>
      <c r="AA74" s="155">
        <f>SUM(AA75:AA78)</f>
        <v>7</v>
      </c>
      <c r="AB74" s="155">
        <f>SUM(AB75:AB78)</f>
        <v>8</v>
      </c>
      <c r="AC74" s="110"/>
      <c r="AD74" s="110"/>
      <c r="AE74" s="110"/>
      <c r="AF74" s="110"/>
      <c r="AG74" s="110"/>
    </row>
    <row r="75" spans="1:33" ht="15" customHeight="1" x14ac:dyDescent="0.25">
      <c r="A75" s="118" t="s">
        <v>73</v>
      </c>
      <c r="B75" s="121">
        <v>131</v>
      </c>
      <c r="C75" s="121">
        <v>59</v>
      </c>
      <c r="D75" s="121">
        <v>72</v>
      </c>
      <c r="E75" s="121"/>
      <c r="F75" s="262">
        <v>0</v>
      </c>
      <c r="G75" s="262">
        <v>0</v>
      </c>
      <c r="H75" s="262">
        <v>0</v>
      </c>
      <c r="I75" s="262"/>
      <c r="J75" s="262">
        <v>0</v>
      </c>
      <c r="K75" s="262">
        <v>0</v>
      </c>
      <c r="L75" s="262">
        <v>0</v>
      </c>
      <c r="M75" s="262"/>
      <c r="N75" s="262">
        <v>0</v>
      </c>
      <c r="O75" s="262">
        <v>0</v>
      </c>
      <c r="P75" s="262">
        <v>0</v>
      </c>
      <c r="Q75" s="121"/>
      <c r="R75" s="121">
        <v>67</v>
      </c>
      <c r="S75" s="121">
        <v>30</v>
      </c>
      <c r="T75" s="121">
        <v>37</v>
      </c>
      <c r="U75" s="121"/>
      <c r="V75" s="121">
        <v>49</v>
      </c>
      <c r="W75" s="121">
        <v>22</v>
      </c>
      <c r="X75" s="121">
        <v>27</v>
      </c>
      <c r="Y75" s="121"/>
      <c r="Z75" s="121">
        <v>15</v>
      </c>
      <c r="AA75" s="121">
        <v>7</v>
      </c>
      <c r="AB75" s="121">
        <v>8</v>
      </c>
    </row>
    <row r="76" spans="1:33" ht="15" customHeight="1" x14ac:dyDescent="0.25">
      <c r="A76" s="118" t="s">
        <v>74</v>
      </c>
      <c r="B76" s="121">
        <v>0</v>
      </c>
      <c r="C76" s="121">
        <v>0</v>
      </c>
      <c r="D76" s="121">
        <v>0</v>
      </c>
      <c r="E76" s="121"/>
      <c r="F76" s="262">
        <v>0</v>
      </c>
      <c r="G76" s="262">
        <v>0</v>
      </c>
      <c r="H76" s="262">
        <v>0</v>
      </c>
      <c r="I76" s="262"/>
      <c r="J76" s="262">
        <v>0</v>
      </c>
      <c r="K76" s="262">
        <v>0</v>
      </c>
      <c r="L76" s="262">
        <v>0</v>
      </c>
      <c r="M76" s="262"/>
      <c r="N76" s="262">
        <v>0</v>
      </c>
      <c r="O76" s="262">
        <v>0</v>
      </c>
      <c r="P76" s="262">
        <v>0</v>
      </c>
      <c r="Q76" s="121"/>
      <c r="R76" s="121">
        <v>0</v>
      </c>
      <c r="S76" s="121">
        <v>0</v>
      </c>
      <c r="T76" s="121">
        <v>0</v>
      </c>
      <c r="U76" s="121"/>
      <c r="V76" s="121">
        <v>0</v>
      </c>
      <c r="W76" s="121">
        <v>0</v>
      </c>
      <c r="X76" s="121">
        <v>0</v>
      </c>
      <c r="Y76" s="121"/>
      <c r="Z76" s="121">
        <v>0</v>
      </c>
      <c r="AA76" s="121">
        <v>0</v>
      </c>
      <c r="AB76" s="121">
        <v>0</v>
      </c>
    </row>
    <row r="77" spans="1:33" ht="15" customHeight="1" x14ac:dyDescent="0.25">
      <c r="A77" s="118" t="s">
        <v>267</v>
      </c>
      <c r="B77" s="121">
        <v>0</v>
      </c>
      <c r="C77" s="121">
        <v>0</v>
      </c>
      <c r="D77" s="121">
        <v>0</v>
      </c>
      <c r="E77" s="121"/>
      <c r="F77" s="262">
        <v>0</v>
      </c>
      <c r="G77" s="262">
        <v>0</v>
      </c>
      <c r="H77" s="262">
        <v>0</v>
      </c>
      <c r="I77" s="262"/>
      <c r="J77" s="262">
        <v>0</v>
      </c>
      <c r="K77" s="262">
        <v>0</v>
      </c>
      <c r="L77" s="262">
        <v>0</v>
      </c>
      <c r="M77" s="262"/>
      <c r="N77" s="262">
        <v>0</v>
      </c>
      <c r="O77" s="262">
        <v>0</v>
      </c>
      <c r="P77" s="262">
        <v>0</v>
      </c>
      <c r="Q77" s="121"/>
      <c r="R77" s="121">
        <v>0</v>
      </c>
      <c r="S77" s="121">
        <v>0</v>
      </c>
      <c r="T77" s="121">
        <v>0</v>
      </c>
      <c r="U77" s="121"/>
      <c r="V77" s="121">
        <v>0</v>
      </c>
      <c r="W77" s="121">
        <v>0</v>
      </c>
      <c r="X77" s="121">
        <v>0</v>
      </c>
      <c r="Y77" s="121"/>
      <c r="Z77" s="121">
        <v>0</v>
      </c>
      <c r="AA77" s="121">
        <v>0</v>
      </c>
      <c r="AB77" s="121">
        <v>0</v>
      </c>
    </row>
    <row r="78" spans="1:33" ht="15" customHeight="1" x14ac:dyDescent="0.25">
      <c r="A78" s="118"/>
      <c r="B78" s="121"/>
      <c r="C78" s="121"/>
      <c r="D78" s="121"/>
      <c r="E78" s="121"/>
      <c r="F78" s="262"/>
      <c r="G78" s="262"/>
      <c r="H78" s="262"/>
      <c r="I78" s="262"/>
      <c r="J78" s="262"/>
      <c r="K78" s="262"/>
      <c r="L78" s="262"/>
      <c r="M78" s="262"/>
      <c r="N78" s="262"/>
      <c r="O78" s="262"/>
      <c r="P78" s="262"/>
      <c r="Q78" s="121"/>
      <c r="R78" s="121"/>
      <c r="S78" s="121"/>
      <c r="T78" s="121"/>
      <c r="U78" s="121"/>
      <c r="V78" s="121"/>
      <c r="W78" s="121"/>
      <c r="X78" s="121"/>
      <c r="Y78" s="121"/>
      <c r="Z78" s="121"/>
      <c r="AA78" s="121"/>
      <c r="AB78" s="121"/>
    </row>
    <row r="79" spans="1:33" s="126" customFormat="1" ht="15" customHeight="1" x14ac:dyDescent="0.25">
      <c r="A79" s="301" t="s">
        <v>571</v>
      </c>
      <c r="B79" s="301"/>
      <c r="C79" s="301"/>
      <c r="D79" s="301"/>
      <c r="E79" s="301"/>
      <c r="F79" s="301"/>
      <c r="G79" s="301"/>
      <c r="H79" s="301"/>
      <c r="I79" s="301"/>
      <c r="J79" s="301"/>
      <c r="K79" s="301"/>
      <c r="L79" s="301"/>
      <c r="M79" s="301"/>
      <c r="N79" s="301"/>
      <c r="O79" s="301"/>
      <c r="P79" s="301"/>
      <c r="Q79" s="301"/>
      <c r="R79" s="301"/>
      <c r="S79" s="301"/>
      <c r="T79" s="301"/>
      <c r="U79" s="301"/>
      <c r="V79" s="301"/>
      <c r="W79" s="301"/>
      <c r="X79" s="301"/>
      <c r="Y79" s="301"/>
      <c r="Z79" s="301"/>
      <c r="AA79" s="301"/>
      <c r="AB79" s="301"/>
      <c r="AC79" s="110"/>
      <c r="AD79" s="110"/>
      <c r="AE79" s="110"/>
      <c r="AF79" s="110"/>
      <c r="AG79" s="110"/>
    </row>
    <row r="80" spans="1:33" s="126" customFormat="1" ht="15" customHeight="1" x14ac:dyDescent="0.25">
      <c r="A80" s="114"/>
      <c r="B80" s="115"/>
      <c r="C80" s="115"/>
      <c r="D80" s="115"/>
      <c r="E80" s="115"/>
      <c r="F80" s="115"/>
      <c r="G80" s="115"/>
      <c r="H80" s="115"/>
      <c r="I80" s="115"/>
      <c r="J80" s="115"/>
      <c r="K80" s="115"/>
      <c r="L80" s="115"/>
      <c r="M80" s="115"/>
      <c r="N80" s="115"/>
      <c r="O80" s="115"/>
      <c r="P80" s="115"/>
      <c r="Q80" s="115"/>
      <c r="R80" s="115"/>
      <c r="S80" s="115"/>
      <c r="T80" s="115"/>
      <c r="U80" s="115"/>
      <c r="V80" s="115"/>
      <c r="W80" s="115"/>
      <c r="X80" s="115"/>
      <c r="Y80" s="115"/>
      <c r="Z80" s="115"/>
      <c r="AA80" s="115"/>
      <c r="AB80" s="115"/>
      <c r="AC80" s="110"/>
      <c r="AD80" s="110"/>
      <c r="AE80" s="110"/>
      <c r="AF80" s="110"/>
      <c r="AG80" s="110"/>
    </row>
    <row r="81" spans="1:33" s="126" customFormat="1" ht="15" customHeight="1" x14ac:dyDescent="0.25">
      <c r="A81" s="115" t="s">
        <v>19</v>
      </c>
      <c r="B81" s="177">
        <f t="shared" ref="B81:D82" si="40">+B62/(B62+B12)*100</f>
        <v>6.4311768093684014</v>
      </c>
      <c r="C81" s="177">
        <f t="shared" si="40"/>
        <v>8.9356110381077531</v>
      </c>
      <c r="D81" s="177">
        <f t="shared" si="40"/>
        <v>4.9901708755481629</v>
      </c>
      <c r="E81" s="177"/>
      <c r="F81" s="265">
        <v>0</v>
      </c>
      <c r="G81" s="265">
        <v>0</v>
      </c>
      <c r="H81" s="265">
        <v>0</v>
      </c>
      <c r="I81" s="265"/>
      <c r="J81" s="265">
        <v>0</v>
      </c>
      <c r="K81" s="265">
        <v>0</v>
      </c>
      <c r="L81" s="265">
        <v>0</v>
      </c>
      <c r="M81" s="265"/>
      <c r="N81" s="265">
        <v>0</v>
      </c>
      <c r="O81" s="265">
        <v>0</v>
      </c>
      <c r="P81" s="265">
        <v>0</v>
      </c>
      <c r="Q81" s="177"/>
      <c r="R81" s="177">
        <f t="shared" ref="R81:T82" si="41">+R62/(R62+R12)*100</f>
        <v>6.6489949193726527</v>
      </c>
      <c r="S81" s="177">
        <f t="shared" si="41"/>
        <v>8.9068825910931171</v>
      </c>
      <c r="T81" s="177">
        <f t="shared" si="41"/>
        <v>5.2537526804860617</v>
      </c>
      <c r="U81" s="177"/>
      <c r="V81" s="177">
        <f t="shared" ref="V81:X82" si="42">+V62/(V62+V12)*100</f>
        <v>6.7763794772507255</v>
      </c>
      <c r="W81" s="177">
        <f t="shared" si="42"/>
        <v>9.2444444444444436</v>
      </c>
      <c r="X81" s="177">
        <f t="shared" si="42"/>
        <v>5.3698074974670718</v>
      </c>
      <c r="Y81" s="177"/>
      <c r="Z81" s="177">
        <f t="shared" ref="Z81:AB82" si="43">+Z62/(Z62+Z12)*100</f>
        <v>5.6948424068767904</v>
      </c>
      <c r="AA81" s="177">
        <f t="shared" si="43"/>
        <v>8.6225026288117768</v>
      </c>
      <c r="AB81" s="177">
        <f t="shared" si="43"/>
        <v>4.1825095057034218</v>
      </c>
      <c r="AC81" s="110"/>
      <c r="AD81" s="110"/>
      <c r="AE81" s="110"/>
      <c r="AF81" s="110"/>
      <c r="AG81" s="110"/>
    </row>
    <row r="82" spans="1:33" s="126" customFormat="1" ht="15" customHeight="1" x14ac:dyDescent="0.25">
      <c r="A82" s="110" t="s">
        <v>73</v>
      </c>
      <c r="B82" s="128">
        <f t="shared" si="40"/>
        <v>6.3057583130575825</v>
      </c>
      <c r="C82" s="128">
        <f t="shared" si="40"/>
        <v>9.0520922288642183</v>
      </c>
      <c r="D82" s="128">
        <f t="shared" si="40"/>
        <v>4.7866477720044083</v>
      </c>
      <c r="E82" s="128"/>
      <c r="F82" s="240">
        <v>0</v>
      </c>
      <c r="G82" s="240">
        <v>0</v>
      </c>
      <c r="H82" s="240">
        <v>0</v>
      </c>
      <c r="I82" s="240"/>
      <c r="J82" s="240">
        <v>0</v>
      </c>
      <c r="K82" s="240">
        <v>0</v>
      </c>
      <c r="L82" s="240">
        <v>0</v>
      </c>
      <c r="M82" s="240"/>
      <c r="N82" s="240">
        <v>0</v>
      </c>
      <c r="O82" s="240">
        <v>0</v>
      </c>
      <c r="P82" s="240">
        <v>0</v>
      </c>
      <c r="Q82" s="128"/>
      <c r="R82" s="128">
        <f t="shared" si="41"/>
        <v>6.5691736304549675</v>
      </c>
      <c r="S82" s="128">
        <f t="shared" si="41"/>
        <v>8.9894606323620572</v>
      </c>
      <c r="T82" s="128">
        <f t="shared" si="41"/>
        <v>5.1205936920222639</v>
      </c>
      <c r="U82" s="128"/>
      <c r="V82" s="128">
        <f t="shared" si="42"/>
        <v>6.9387755102040813</v>
      </c>
      <c r="W82" s="128">
        <f t="shared" si="42"/>
        <v>9.922928709055876</v>
      </c>
      <c r="X82" s="128">
        <f t="shared" si="42"/>
        <v>5.3101997896950586</v>
      </c>
      <c r="Y82" s="128"/>
      <c r="Z82" s="128">
        <f t="shared" si="43"/>
        <v>5.1605504587155968</v>
      </c>
      <c r="AA82" s="128">
        <f t="shared" si="43"/>
        <v>8.1206496519721583</v>
      </c>
      <c r="AB82" s="128">
        <f t="shared" si="43"/>
        <v>3.7058152793614596</v>
      </c>
      <c r="AC82" s="110"/>
      <c r="AD82" s="110"/>
      <c r="AE82" s="110"/>
      <c r="AF82" s="110"/>
      <c r="AG82" s="110"/>
    </row>
    <row r="83" spans="1:33" s="126" customFormat="1" ht="15" customHeight="1" x14ac:dyDescent="0.25">
      <c r="A83" s="110" t="s">
        <v>74</v>
      </c>
      <c r="B83" s="128" t="s">
        <v>61</v>
      </c>
      <c r="C83" s="128" t="s">
        <v>61</v>
      </c>
      <c r="D83" s="128" t="s">
        <v>61</v>
      </c>
      <c r="E83" s="128"/>
      <c r="F83" s="240" t="s">
        <v>61</v>
      </c>
      <c r="G83" s="240" t="s">
        <v>61</v>
      </c>
      <c r="H83" s="240" t="s">
        <v>61</v>
      </c>
      <c r="I83" s="240"/>
      <c r="J83" s="240" t="s">
        <v>61</v>
      </c>
      <c r="K83" s="240" t="s">
        <v>61</v>
      </c>
      <c r="L83" s="240" t="s">
        <v>61</v>
      </c>
      <c r="M83" s="240"/>
      <c r="N83" s="240" t="s">
        <v>61</v>
      </c>
      <c r="O83" s="240" t="s">
        <v>61</v>
      </c>
      <c r="P83" s="240" t="s">
        <v>61</v>
      </c>
      <c r="Q83" s="128"/>
      <c r="R83" s="128" t="s">
        <v>61</v>
      </c>
      <c r="S83" s="128" t="s">
        <v>61</v>
      </c>
      <c r="T83" s="128" t="s">
        <v>61</v>
      </c>
      <c r="U83" s="128"/>
      <c r="V83" s="128" t="s">
        <v>61</v>
      </c>
      <c r="W83" s="128" t="s">
        <v>61</v>
      </c>
      <c r="X83" s="128" t="s">
        <v>61</v>
      </c>
      <c r="Y83" s="128"/>
      <c r="Z83" s="128" t="s">
        <v>61</v>
      </c>
      <c r="AA83" s="128" t="s">
        <v>61</v>
      </c>
      <c r="AB83" s="128" t="s">
        <v>61</v>
      </c>
      <c r="AC83" s="110"/>
      <c r="AD83" s="110"/>
      <c r="AE83" s="110"/>
      <c r="AF83" s="110"/>
      <c r="AG83" s="110"/>
    </row>
    <row r="84" spans="1:33" s="126" customFormat="1" ht="15" customHeight="1" x14ac:dyDescent="0.25">
      <c r="A84" s="110" t="s">
        <v>267</v>
      </c>
      <c r="B84" s="128">
        <f>+B65/(B65+B15)*100</f>
        <v>8.6642599277978327</v>
      </c>
      <c r="C84" s="128">
        <f>+C65/(C65+C15)*100</f>
        <v>7.5342465753424657</v>
      </c>
      <c r="D84" s="128">
        <f>+D65/(D65+D15)*100</f>
        <v>9.9236641221374047</v>
      </c>
      <c r="E84" s="128"/>
      <c r="F84" s="240">
        <v>0</v>
      </c>
      <c r="G84" s="240">
        <v>0</v>
      </c>
      <c r="H84" s="240">
        <v>0</v>
      </c>
      <c r="I84" s="240"/>
      <c r="J84" s="240">
        <v>0</v>
      </c>
      <c r="K84" s="240">
        <v>0</v>
      </c>
      <c r="L84" s="240">
        <v>0</v>
      </c>
      <c r="M84" s="240"/>
      <c r="N84" s="240">
        <v>0</v>
      </c>
      <c r="O84" s="240">
        <v>0</v>
      </c>
      <c r="P84" s="240">
        <v>0</v>
      </c>
      <c r="Q84" s="128"/>
      <c r="R84" s="128">
        <f>+R65/(R65+R15)*100</f>
        <v>8.2191780821917799</v>
      </c>
      <c r="S84" s="128">
        <f>+S65/(S65+S15)*100</f>
        <v>7.7586206896551726</v>
      </c>
      <c r="T84" s="128">
        <f>+T65/(T65+T15)*100</f>
        <v>8.7378640776699026</v>
      </c>
      <c r="U84" s="128"/>
      <c r="V84" s="128">
        <f>+V65/(V65+V15)*100</f>
        <v>3.7735849056603774</v>
      </c>
      <c r="W84" s="128">
        <f>+W65/(W65+W15)*100</f>
        <v>1.1494252873563218</v>
      </c>
      <c r="X84" s="128">
        <f>+X65/(X65+X15)*100</f>
        <v>6.9444444444444446</v>
      </c>
      <c r="Y84" s="128"/>
      <c r="Z84" s="128">
        <f>+Z65/(Z65+Z15)*100</f>
        <v>13.636363636363635</v>
      </c>
      <c r="AA84" s="128">
        <f>+AA65/(AA65+AA15)*100</f>
        <v>13.48314606741573</v>
      </c>
      <c r="AB84" s="128">
        <f>+AB65/(AB65+AB15)*100</f>
        <v>13.793103448275861</v>
      </c>
      <c r="AC84" s="110"/>
      <c r="AD84" s="110"/>
      <c r="AE84" s="110"/>
      <c r="AF84" s="110"/>
      <c r="AG84" s="110"/>
    </row>
    <row r="85" spans="1:33" s="126" customFormat="1" ht="15" customHeight="1" x14ac:dyDescent="0.25">
      <c r="A85" s="129"/>
      <c r="B85" s="130"/>
      <c r="C85" s="130"/>
      <c r="D85" s="130"/>
      <c r="E85" s="130"/>
      <c r="F85" s="266"/>
      <c r="G85" s="266"/>
      <c r="H85" s="266"/>
      <c r="I85" s="266"/>
      <c r="J85" s="266"/>
      <c r="K85" s="266"/>
      <c r="L85" s="266"/>
      <c r="M85" s="266"/>
      <c r="N85" s="266"/>
      <c r="O85" s="266"/>
      <c r="P85" s="266"/>
      <c r="Q85" s="130"/>
      <c r="R85" s="130"/>
      <c r="S85" s="130"/>
      <c r="T85" s="130"/>
      <c r="U85" s="130"/>
      <c r="V85" s="130"/>
      <c r="W85" s="130"/>
      <c r="X85" s="130"/>
      <c r="Y85" s="130"/>
      <c r="Z85" s="130"/>
      <c r="AA85" s="130"/>
      <c r="AB85" s="130"/>
      <c r="AC85" s="110"/>
      <c r="AD85" s="110"/>
      <c r="AE85" s="110"/>
      <c r="AF85" s="110"/>
      <c r="AG85" s="110"/>
    </row>
    <row r="86" spans="1:33" s="126" customFormat="1" ht="15" customHeight="1" x14ac:dyDescent="0.25">
      <c r="A86" s="115" t="s">
        <v>568</v>
      </c>
      <c r="B86" s="130"/>
      <c r="C86" s="130"/>
      <c r="D86" s="130"/>
      <c r="E86" s="131"/>
      <c r="F86" s="266"/>
      <c r="G86" s="266"/>
      <c r="H86" s="266"/>
      <c r="I86" s="267"/>
      <c r="J86" s="266"/>
      <c r="K86" s="266"/>
      <c r="L86" s="266"/>
      <c r="M86" s="267"/>
      <c r="N86" s="266"/>
      <c r="O86" s="266"/>
      <c r="P86" s="266"/>
      <c r="Q86" s="131"/>
      <c r="R86" s="130"/>
      <c r="S86" s="130"/>
      <c r="T86" s="130"/>
      <c r="U86" s="131"/>
      <c r="V86" s="130"/>
      <c r="W86" s="130"/>
      <c r="X86" s="130"/>
      <c r="Y86" s="131"/>
      <c r="Z86" s="130"/>
      <c r="AA86" s="130"/>
      <c r="AB86" s="130"/>
      <c r="AC86" s="110"/>
      <c r="AD86" s="110"/>
      <c r="AE86" s="110"/>
      <c r="AF86" s="110"/>
      <c r="AG86" s="110"/>
    </row>
    <row r="87" spans="1:33" s="126" customFormat="1" ht="15" customHeight="1" x14ac:dyDescent="0.25">
      <c r="A87" s="141" t="s">
        <v>19</v>
      </c>
      <c r="B87" s="177">
        <f t="shared" ref="B87:D88" si="44">+B68/(B68+B18)*100</f>
        <v>7.2319871192808263</v>
      </c>
      <c r="C87" s="177">
        <f t="shared" si="44"/>
        <v>10.04288777698356</v>
      </c>
      <c r="D87" s="177">
        <f t="shared" si="44"/>
        <v>5.5424274973147156</v>
      </c>
      <c r="E87" s="177"/>
      <c r="F87" s="265">
        <v>0</v>
      </c>
      <c r="G87" s="265">
        <v>0</v>
      </c>
      <c r="H87" s="265">
        <v>0</v>
      </c>
      <c r="I87" s="265"/>
      <c r="J87" s="265">
        <v>0</v>
      </c>
      <c r="K87" s="265">
        <v>0</v>
      </c>
      <c r="L87" s="265">
        <v>0</v>
      </c>
      <c r="M87" s="265"/>
      <c r="N87" s="265">
        <v>0</v>
      </c>
      <c r="O87" s="265">
        <v>0</v>
      </c>
      <c r="P87" s="265">
        <v>0</v>
      </c>
      <c r="Q87" s="177"/>
      <c r="R87" s="177">
        <f t="shared" ref="R87:T88" si="45">+R68/(R68+R18)*100</f>
        <v>7.381703470031546</v>
      </c>
      <c r="S87" s="177">
        <f t="shared" si="45"/>
        <v>10.222588623248145</v>
      </c>
      <c r="T87" s="177">
        <f t="shared" si="45"/>
        <v>5.6208482370975981</v>
      </c>
      <c r="U87" s="177"/>
      <c r="V87" s="177">
        <f t="shared" ref="V87:X88" si="46">+V68/(V68+V18)*100</f>
        <v>7.146027518863737</v>
      </c>
      <c r="W87" s="177">
        <f t="shared" si="46"/>
        <v>9.5794392523364476</v>
      </c>
      <c r="X87" s="177">
        <f t="shared" si="46"/>
        <v>5.654974946313529</v>
      </c>
      <c r="Y87" s="177"/>
      <c r="Z87" s="177">
        <f t="shared" ref="Z87:AB88" si="47">+Z68/(Z68+Z18)*100</f>
        <v>7.0935960591133007</v>
      </c>
      <c r="AA87" s="177">
        <f t="shared" si="47"/>
        <v>10.2880658436214</v>
      </c>
      <c r="AB87" s="177">
        <f t="shared" si="47"/>
        <v>5.303612605687932</v>
      </c>
      <c r="AC87" s="110"/>
      <c r="AD87" s="110"/>
      <c r="AE87" s="110"/>
      <c r="AF87" s="110"/>
      <c r="AG87" s="110"/>
    </row>
    <row r="88" spans="1:33" ht="15" customHeight="1" x14ac:dyDescent="0.25">
      <c r="A88" s="110" t="s">
        <v>73</v>
      </c>
      <c r="B88" s="128">
        <f t="shared" si="44"/>
        <v>7.1169734744165822</v>
      </c>
      <c r="C88" s="128">
        <f t="shared" si="44"/>
        <v>10.335195530726256</v>
      </c>
      <c r="D88" s="128">
        <f t="shared" si="44"/>
        <v>5.2811290689733674</v>
      </c>
      <c r="E88" s="132"/>
      <c r="F88" s="240">
        <v>0</v>
      </c>
      <c r="G88" s="240">
        <v>0</v>
      </c>
      <c r="H88" s="240">
        <v>0</v>
      </c>
      <c r="I88" s="269"/>
      <c r="J88" s="240">
        <v>0</v>
      </c>
      <c r="K88" s="240">
        <v>0</v>
      </c>
      <c r="L88" s="240">
        <v>0</v>
      </c>
      <c r="M88" s="269"/>
      <c r="N88" s="240">
        <v>0</v>
      </c>
      <c r="O88" s="240">
        <v>0</v>
      </c>
      <c r="P88" s="240">
        <v>0</v>
      </c>
      <c r="Q88" s="132"/>
      <c r="R88" s="128">
        <f t="shared" si="45"/>
        <v>7.3195526940020335</v>
      </c>
      <c r="S88" s="128">
        <f t="shared" si="45"/>
        <v>10.483135824977211</v>
      </c>
      <c r="T88" s="128">
        <f t="shared" si="45"/>
        <v>5.447680690399137</v>
      </c>
      <c r="U88" s="132"/>
      <c r="V88" s="128">
        <f t="shared" si="46"/>
        <v>7.4021012416427894</v>
      </c>
      <c r="W88" s="128">
        <f t="shared" si="46"/>
        <v>10.533159947984396</v>
      </c>
      <c r="X88" s="128">
        <f t="shared" si="46"/>
        <v>5.584905660377359</v>
      </c>
      <c r="Y88" s="132"/>
      <c r="Z88" s="128">
        <f t="shared" si="47"/>
        <v>6.4724919093851128</v>
      </c>
      <c r="AA88" s="128">
        <f t="shared" si="47"/>
        <v>9.84375</v>
      </c>
      <c r="AB88" s="128">
        <f t="shared" si="47"/>
        <v>4.6952224052718288</v>
      </c>
    </row>
    <row r="89" spans="1:33" ht="15" customHeight="1" x14ac:dyDescent="0.25">
      <c r="A89" s="110" t="s">
        <v>74</v>
      </c>
      <c r="B89" s="128" t="s">
        <v>61</v>
      </c>
      <c r="C89" s="128" t="s">
        <v>61</v>
      </c>
      <c r="D89" s="128" t="s">
        <v>61</v>
      </c>
      <c r="E89" s="132"/>
      <c r="F89" s="240" t="s">
        <v>61</v>
      </c>
      <c r="G89" s="240" t="s">
        <v>61</v>
      </c>
      <c r="H89" s="240" t="s">
        <v>61</v>
      </c>
      <c r="I89" s="269"/>
      <c r="J89" s="240" t="s">
        <v>61</v>
      </c>
      <c r="K89" s="240" t="s">
        <v>61</v>
      </c>
      <c r="L89" s="240" t="s">
        <v>61</v>
      </c>
      <c r="M89" s="269"/>
      <c r="N89" s="240" t="s">
        <v>61</v>
      </c>
      <c r="O89" s="240" t="s">
        <v>61</v>
      </c>
      <c r="P89" s="240" t="s">
        <v>61</v>
      </c>
      <c r="Q89" s="132"/>
      <c r="R89" s="128" t="s">
        <v>61</v>
      </c>
      <c r="S89" s="128" t="s">
        <v>61</v>
      </c>
      <c r="T89" s="128" t="s">
        <v>61</v>
      </c>
      <c r="U89" s="132"/>
      <c r="V89" s="128" t="s">
        <v>61</v>
      </c>
      <c r="W89" s="128" t="s">
        <v>61</v>
      </c>
      <c r="X89" s="128" t="s">
        <v>61</v>
      </c>
      <c r="Y89" s="132"/>
      <c r="Z89" s="128" t="s">
        <v>61</v>
      </c>
      <c r="AA89" s="128" t="s">
        <v>61</v>
      </c>
      <c r="AB89" s="128" t="s">
        <v>61</v>
      </c>
    </row>
    <row r="90" spans="1:33" ht="15" customHeight="1" x14ac:dyDescent="0.25">
      <c r="A90" s="110" t="s">
        <v>267</v>
      </c>
      <c r="B90" s="128">
        <f>+B71/(B71+B21)*100</f>
        <v>8.6642599277978327</v>
      </c>
      <c r="C90" s="128">
        <f>+C71/(C71+C21)*100</f>
        <v>7.5342465753424657</v>
      </c>
      <c r="D90" s="128">
        <f>+D71/(D71+D21)*100</f>
        <v>9.9236641221374047</v>
      </c>
      <c r="E90" s="132"/>
      <c r="F90" s="240">
        <v>0</v>
      </c>
      <c r="G90" s="240">
        <v>0</v>
      </c>
      <c r="H90" s="240">
        <v>0</v>
      </c>
      <c r="I90" s="269"/>
      <c r="J90" s="240">
        <v>0</v>
      </c>
      <c r="K90" s="240">
        <v>0</v>
      </c>
      <c r="L90" s="240">
        <v>0</v>
      </c>
      <c r="M90" s="269"/>
      <c r="N90" s="240">
        <v>0</v>
      </c>
      <c r="O90" s="240">
        <v>0</v>
      </c>
      <c r="P90" s="240">
        <v>0</v>
      </c>
      <c r="Q90" s="132"/>
      <c r="R90" s="128">
        <f>+R71/(R71+R21)*100</f>
        <v>8.2191780821917799</v>
      </c>
      <c r="S90" s="128">
        <f>+S71/(S71+S21)*100</f>
        <v>7.7586206896551726</v>
      </c>
      <c r="T90" s="128">
        <f>+T71/(T71+T21)*100</f>
        <v>8.7378640776699026</v>
      </c>
      <c r="U90" s="132"/>
      <c r="V90" s="128">
        <f>+V71/(V71+V21)*100</f>
        <v>3.7735849056603774</v>
      </c>
      <c r="W90" s="128">
        <f>+W71/(W71+W21)*100</f>
        <v>1.1494252873563218</v>
      </c>
      <c r="X90" s="128">
        <f>+X71/(X71+X21)*100</f>
        <v>6.9444444444444446</v>
      </c>
      <c r="Y90" s="132"/>
      <c r="Z90" s="128">
        <f>+Z71/(Z71+Z21)*100</f>
        <v>13.636363636363635</v>
      </c>
      <c r="AA90" s="128">
        <f>+AA71/(AA71+AA21)*100</f>
        <v>13.48314606741573</v>
      </c>
      <c r="AB90" s="128">
        <f>+AB71/(AB71+AB21)*100</f>
        <v>13.793103448275861</v>
      </c>
    </row>
    <row r="91" spans="1:33" ht="15" customHeight="1" x14ac:dyDescent="0.25">
      <c r="B91" s="132"/>
      <c r="C91" s="132"/>
      <c r="D91" s="132"/>
      <c r="E91" s="132"/>
      <c r="F91" s="269"/>
      <c r="G91" s="269"/>
      <c r="H91" s="269"/>
      <c r="I91" s="269"/>
      <c r="J91" s="269"/>
      <c r="K91" s="269"/>
      <c r="L91" s="269"/>
      <c r="M91" s="269"/>
      <c r="N91" s="269"/>
      <c r="O91" s="269"/>
      <c r="P91" s="269"/>
      <c r="Q91" s="132"/>
      <c r="R91" s="132"/>
      <c r="S91" s="132"/>
      <c r="T91" s="132"/>
      <c r="U91" s="132"/>
      <c r="V91" s="132"/>
      <c r="W91" s="132"/>
      <c r="X91" s="132"/>
      <c r="Y91" s="132"/>
      <c r="Z91" s="132"/>
      <c r="AA91" s="132"/>
      <c r="AB91" s="132"/>
    </row>
    <row r="92" spans="1:33" ht="15" customHeight="1" x14ac:dyDescent="0.25">
      <c r="A92" s="142" t="s">
        <v>569</v>
      </c>
      <c r="B92" s="132"/>
      <c r="C92" s="132"/>
      <c r="D92" s="132"/>
      <c r="E92" s="132"/>
      <c r="F92" s="269"/>
      <c r="G92" s="269"/>
      <c r="H92" s="269"/>
      <c r="I92" s="269"/>
      <c r="J92" s="269"/>
      <c r="K92" s="269"/>
      <c r="L92" s="269"/>
      <c r="M92" s="269"/>
      <c r="N92" s="269"/>
      <c r="O92" s="269"/>
      <c r="P92" s="269"/>
      <c r="Q92" s="132"/>
      <c r="R92" s="132"/>
      <c r="S92" s="132"/>
      <c r="T92" s="132"/>
      <c r="U92" s="132"/>
      <c r="V92" s="132"/>
      <c r="W92" s="132"/>
      <c r="X92" s="132"/>
      <c r="Y92" s="132"/>
      <c r="Z92" s="132"/>
      <c r="AA92" s="132"/>
      <c r="AB92" s="132"/>
    </row>
    <row r="93" spans="1:33" ht="15" customHeight="1" x14ac:dyDescent="0.25">
      <c r="A93" s="143" t="s">
        <v>19</v>
      </c>
      <c r="B93" s="177">
        <f t="shared" ref="B93:D94" si="48">+B74/(B74+B24)*100</f>
        <v>4.4182124789207418</v>
      </c>
      <c r="C93" s="177">
        <f t="shared" si="48"/>
        <v>5.8589870903674282</v>
      </c>
      <c r="D93" s="177">
        <f t="shared" si="48"/>
        <v>3.6772216547497445</v>
      </c>
      <c r="E93" s="177"/>
      <c r="F93" s="265">
        <v>0</v>
      </c>
      <c r="G93" s="265">
        <v>0</v>
      </c>
      <c r="H93" s="265">
        <v>0</v>
      </c>
      <c r="I93" s="265"/>
      <c r="J93" s="265">
        <v>0</v>
      </c>
      <c r="K93" s="265">
        <v>0</v>
      </c>
      <c r="L93" s="265">
        <v>0</v>
      </c>
      <c r="M93" s="265"/>
      <c r="N93" s="265">
        <v>0</v>
      </c>
      <c r="O93" s="265">
        <v>0</v>
      </c>
      <c r="P93" s="265">
        <v>0</v>
      </c>
      <c r="Q93" s="177"/>
      <c r="R93" s="177">
        <f t="shared" ref="R93:T94" si="49">+R74/(R74+R24)*100</f>
        <v>4.937361827560796</v>
      </c>
      <c r="S93" s="177">
        <f t="shared" si="49"/>
        <v>5.8139534883720927</v>
      </c>
      <c r="T93" s="177">
        <f t="shared" si="49"/>
        <v>4.3995243757431624</v>
      </c>
      <c r="U93" s="177"/>
      <c r="V93" s="177">
        <f t="shared" ref="V93:X94" si="50">+V74/(V74+V24)*100</f>
        <v>5.791962174940898</v>
      </c>
      <c r="W93" s="177">
        <f t="shared" si="50"/>
        <v>8.1784386617100377</v>
      </c>
      <c r="X93" s="177">
        <f t="shared" si="50"/>
        <v>4.6793760831889086</v>
      </c>
      <c r="Y93" s="177"/>
      <c r="Z93" s="177">
        <f t="shared" ref="Z93:AB94" si="51">+Z74/(Z74+Z24)*100</f>
        <v>1.9685039370078741</v>
      </c>
      <c r="AA93" s="177">
        <f t="shared" si="51"/>
        <v>3.1531531531531529</v>
      </c>
      <c r="AB93" s="177">
        <f t="shared" si="51"/>
        <v>1.4814814814814816</v>
      </c>
    </row>
    <row r="94" spans="1:33" ht="15" customHeight="1" x14ac:dyDescent="0.25">
      <c r="A94" s="110" t="s">
        <v>73</v>
      </c>
      <c r="B94" s="128">
        <f t="shared" si="48"/>
        <v>4.4182124789207418</v>
      </c>
      <c r="C94" s="128">
        <f t="shared" si="48"/>
        <v>5.8589870903674282</v>
      </c>
      <c r="D94" s="128">
        <f t="shared" si="48"/>
        <v>3.6772216547497445</v>
      </c>
      <c r="E94" s="132"/>
      <c r="F94" s="240">
        <v>0</v>
      </c>
      <c r="G94" s="240">
        <v>0</v>
      </c>
      <c r="H94" s="240">
        <v>0</v>
      </c>
      <c r="I94" s="269"/>
      <c r="J94" s="240">
        <v>0</v>
      </c>
      <c r="K94" s="240">
        <v>0</v>
      </c>
      <c r="L94" s="240">
        <v>0</v>
      </c>
      <c r="M94" s="269"/>
      <c r="N94" s="240">
        <v>0</v>
      </c>
      <c r="O94" s="240">
        <v>0</v>
      </c>
      <c r="P94" s="240">
        <v>0</v>
      </c>
      <c r="Q94" s="132"/>
      <c r="R94" s="128">
        <f t="shared" si="49"/>
        <v>4.937361827560796</v>
      </c>
      <c r="S94" s="128">
        <f t="shared" si="49"/>
        <v>5.8139534883720927</v>
      </c>
      <c r="T94" s="128">
        <f t="shared" si="49"/>
        <v>4.3995243757431624</v>
      </c>
      <c r="U94" s="132"/>
      <c r="V94" s="128">
        <f t="shared" si="50"/>
        <v>5.791962174940898</v>
      </c>
      <c r="W94" s="128">
        <f t="shared" si="50"/>
        <v>8.1784386617100377</v>
      </c>
      <c r="X94" s="128">
        <f t="shared" si="50"/>
        <v>4.6793760831889086</v>
      </c>
      <c r="Y94" s="132"/>
      <c r="Z94" s="128">
        <f t="shared" si="51"/>
        <v>1.9685039370078741</v>
      </c>
      <c r="AA94" s="128">
        <f t="shared" si="51"/>
        <v>3.1531531531531529</v>
      </c>
      <c r="AB94" s="128">
        <f t="shared" si="51"/>
        <v>1.4814814814814816</v>
      </c>
    </row>
    <row r="95" spans="1:33" ht="15" customHeight="1" x14ac:dyDescent="0.25">
      <c r="A95" s="110" t="s">
        <v>74</v>
      </c>
      <c r="B95" s="128" t="s">
        <v>61</v>
      </c>
      <c r="C95" s="128" t="s">
        <v>61</v>
      </c>
      <c r="D95" s="128" t="s">
        <v>61</v>
      </c>
      <c r="E95" s="132"/>
      <c r="F95" s="128" t="s">
        <v>61</v>
      </c>
      <c r="G95" s="128" t="s">
        <v>61</v>
      </c>
      <c r="H95" s="128" t="s">
        <v>61</v>
      </c>
      <c r="I95" s="132"/>
      <c r="J95" s="128" t="s">
        <v>61</v>
      </c>
      <c r="K95" s="128" t="s">
        <v>61</v>
      </c>
      <c r="L95" s="128" t="s">
        <v>61</v>
      </c>
      <c r="M95" s="132"/>
      <c r="N95" s="128" t="s">
        <v>61</v>
      </c>
      <c r="O95" s="128" t="s">
        <v>61</v>
      </c>
      <c r="P95" s="128" t="s">
        <v>61</v>
      </c>
      <c r="Q95" s="132"/>
      <c r="R95" s="128" t="s">
        <v>61</v>
      </c>
      <c r="S95" s="128" t="s">
        <v>61</v>
      </c>
      <c r="T95" s="128" t="s">
        <v>61</v>
      </c>
      <c r="U95" s="132"/>
      <c r="V95" s="128" t="s">
        <v>61</v>
      </c>
      <c r="W95" s="128" t="s">
        <v>61</v>
      </c>
      <c r="X95" s="128" t="s">
        <v>61</v>
      </c>
      <c r="Y95" s="132"/>
      <c r="Z95" s="128" t="s">
        <v>61</v>
      </c>
      <c r="AA95" s="128" t="s">
        <v>61</v>
      </c>
      <c r="AB95" s="128" t="s">
        <v>61</v>
      </c>
    </row>
    <row r="96" spans="1:33" ht="15" customHeight="1" thickBot="1" x14ac:dyDescent="0.3">
      <c r="A96" s="125" t="s">
        <v>267</v>
      </c>
      <c r="B96" s="134" t="s">
        <v>61</v>
      </c>
      <c r="C96" s="134" t="s">
        <v>61</v>
      </c>
      <c r="D96" s="134" t="s">
        <v>61</v>
      </c>
      <c r="E96" s="135"/>
      <c r="F96" s="134" t="s">
        <v>61</v>
      </c>
      <c r="G96" s="134" t="s">
        <v>61</v>
      </c>
      <c r="H96" s="134" t="s">
        <v>61</v>
      </c>
      <c r="I96" s="135"/>
      <c r="J96" s="134" t="s">
        <v>61</v>
      </c>
      <c r="K96" s="134" t="s">
        <v>61</v>
      </c>
      <c r="L96" s="134" t="s">
        <v>61</v>
      </c>
      <c r="M96" s="135"/>
      <c r="N96" s="134" t="s">
        <v>61</v>
      </c>
      <c r="O96" s="134" t="s">
        <v>61</v>
      </c>
      <c r="P96" s="134" t="s">
        <v>61</v>
      </c>
      <c r="Q96" s="135"/>
      <c r="R96" s="134" t="s">
        <v>61</v>
      </c>
      <c r="S96" s="134" t="s">
        <v>61</v>
      </c>
      <c r="T96" s="134" t="s">
        <v>61</v>
      </c>
      <c r="U96" s="135"/>
      <c r="V96" s="134" t="s">
        <v>61</v>
      </c>
      <c r="W96" s="134" t="s">
        <v>61</v>
      </c>
      <c r="X96" s="134" t="s">
        <v>61</v>
      </c>
      <c r="Y96" s="135"/>
      <c r="Z96" s="134" t="s">
        <v>61</v>
      </c>
      <c r="AA96" s="134" t="s">
        <v>61</v>
      </c>
      <c r="AB96" s="134" t="s">
        <v>61</v>
      </c>
    </row>
    <row r="97" spans="1:28" ht="15" customHeight="1" x14ac:dyDescent="0.25">
      <c r="A97" s="303" t="s">
        <v>260</v>
      </c>
      <c r="B97" s="303"/>
      <c r="C97" s="303"/>
      <c r="D97" s="303"/>
      <c r="E97" s="303"/>
      <c r="F97" s="303"/>
      <c r="G97" s="303"/>
      <c r="H97" s="303"/>
      <c r="I97" s="303"/>
      <c r="J97" s="303"/>
      <c r="K97" s="303"/>
      <c r="L97" s="303"/>
      <c r="M97" s="303"/>
      <c r="N97" s="303"/>
      <c r="O97" s="303"/>
      <c r="P97" s="303"/>
      <c r="Q97" s="303"/>
      <c r="R97" s="303"/>
      <c r="S97" s="303"/>
      <c r="T97" s="303"/>
      <c r="U97" s="303"/>
      <c r="V97" s="303"/>
      <c r="W97" s="303"/>
      <c r="X97" s="303"/>
      <c r="Y97" s="303"/>
      <c r="Z97" s="303"/>
      <c r="AA97" s="303"/>
      <c r="AB97" s="303"/>
    </row>
    <row r="98" spans="1:28" ht="15" customHeight="1" x14ac:dyDescent="0.25">
      <c r="A98" s="304" t="s">
        <v>243</v>
      </c>
      <c r="B98" s="304"/>
      <c r="C98" s="304"/>
      <c r="D98" s="304"/>
      <c r="E98" s="304"/>
      <c r="F98" s="304"/>
      <c r="G98" s="304"/>
      <c r="H98" s="304"/>
      <c r="I98" s="304"/>
      <c r="J98" s="304"/>
      <c r="K98" s="304"/>
      <c r="L98" s="304"/>
      <c r="M98" s="304"/>
      <c r="N98" s="304"/>
      <c r="O98" s="304"/>
      <c r="P98" s="304"/>
      <c r="Q98" s="304"/>
      <c r="R98" s="304"/>
      <c r="S98" s="304"/>
      <c r="T98" s="304"/>
      <c r="U98" s="304"/>
      <c r="V98" s="304"/>
      <c r="W98" s="304"/>
      <c r="X98" s="304"/>
      <c r="Y98" s="304"/>
      <c r="Z98" s="304"/>
      <c r="AA98" s="304"/>
      <c r="AB98" s="304"/>
    </row>
  </sheetData>
  <mergeCells count="36">
    <mergeCell ref="A7:A8"/>
    <mergeCell ref="B7:D7"/>
    <mergeCell ref="F7:H7"/>
    <mergeCell ref="J7:L7"/>
    <mergeCell ref="N7:P7"/>
    <mergeCell ref="A53:AB53"/>
    <mergeCell ref="A57:A58"/>
    <mergeCell ref="B57:D57"/>
    <mergeCell ref="F57:H57"/>
    <mergeCell ref="J57:L57"/>
    <mergeCell ref="N57:P57"/>
    <mergeCell ref="A54:AB54"/>
    <mergeCell ref="R57:T57"/>
    <mergeCell ref="V57:X57"/>
    <mergeCell ref="Z57:AB57"/>
    <mergeCell ref="A60:AB60"/>
    <mergeCell ref="A79:AB79"/>
    <mergeCell ref="A97:AB97"/>
    <mergeCell ref="A98:AB98"/>
    <mergeCell ref="A55:AB55"/>
    <mergeCell ref="AE1:AF2"/>
    <mergeCell ref="AE51:AF52"/>
    <mergeCell ref="A10:AB10"/>
    <mergeCell ref="A29:AB29"/>
    <mergeCell ref="A47:AB47"/>
    <mergeCell ref="A48:AB48"/>
    <mergeCell ref="A51:AB51"/>
    <mergeCell ref="A52:AB52"/>
    <mergeCell ref="A1:AB1"/>
    <mergeCell ref="A2:AB2"/>
    <mergeCell ref="A3:AB3"/>
    <mergeCell ref="A4:AB4"/>
    <mergeCell ref="A5:AB5"/>
    <mergeCell ref="R7:T7"/>
    <mergeCell ref="V7:X7"/>
    <mergeCell ref="Z7:AB7"/>
  </mergeCells>
  <hyperlinks>
    <hyperlink ref="AE1" r:id="rId1" location="INDICE!A1"/>
    <hyperlink ref="AE51" r:id="rId2" location="INDICE!A1"/>
  </hyperlinks>
  <printOptions horizontalCentered="1"/>
  <pageMargins left="0.59055118110236227" right="0.59055118110236227" top="0.59055118110236227" bottom="0.98425196850393704" header="0" footer="0"/>
  <pageSetup scale="66" orientation="landscape" r:id="rId3"/>
  <headerFooter alignWithMargins="0"/>
  <rowBreaks count="1" manualBreakCount="1">
    <brk id="50" max="16383" man="1"/>
  </rowBreak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F42"/>
  <sheetViews>
    <sheetView tabSelected="1" view="pageBreakPreview" zoomScaleNormal="100" zoomScaleSheetLayoutView="100" workbookViewId="0">
      <selection activeCell="P136" sqref="P136"/>
    </sheetView>
  </sheetViews>
  <sheetFormatPr baseColWidth="10" defaultRowHeight="15" customHeight="1" x14ac:dyDescent="0.25"/>
  <cols>
    <col min="1" max="1" width="17.7109375" style="126" customWidth="1"/>
    <col min="2" max="4" width="7.7109375" style="126" customWidth="1"/>
    <col min="5" max="5" width="1.42578125" style="126" customWidth="1"/>
    <col min="6" max="8" width="7.140625" style="126" customWidth="1"/>
    <col min="9" max="9" width="1.42578125" style="126" customWidth="1"/>
    <col min="10" max="12" width="7.140625" style="126" customWidth="1"/>
    <col min="13" max="13" width="1.85546875" style="126" customWidth="1"/>
    <col min="14" max="16" width="7.140625" style="126" customWidth="1"/>
    <col min="17" max="17" width="1.5703125" style="126" customWidth="1"/>
    <col min="18" max="20" width="7.28515625" style="126" customWidth="1"/>
    <col min="21" max="21" width="1.140625" style="126" customWidth="1"/>
    <col min="22" max="24" width="7.28515625" style="126" customWidth="1"/>
    <col min="25" max="25" width="1.42578125" style="126" customWidth="1"/>
    <col min="26" max="28" width="7.28515625" style="126" customWidth="1"/>
    <col min="29" max="33" width="7.7109375" style="110" customWidth="1"/>
    <col min="34" max="256" width="11.42578125" style="110"/>
    <col min="257" max="257" width="17.7109375" style="110" customWidth="1"/>
    <col min="258" max="260" width="7.42578125" style="110" bestFit="1" customWidth="1"/>
    <col min="261" max="261" width="1.42578125" style="110" customWidth="1"/>
    <col min="262" max="264" width="7.28515625" style="110" customWidth="1"/>
    <col min="265" max="265" width="1.42578125" style="110" customWidth="1"/>
    <col min="266" max="268" width="7.28515625" style="110" customWidth="1"/>
    <col min="269" max="269" width="1.85546875" style="110" customWidth="1"/>
    <col min="270" max="272" width="7.28515625" style="110" customWidth="1"/>
    <col min="273" max="273" width="1.5703125" style="110" customWidth="1"/>
    <col min="274" max="276" width="7.28515625" style="110" customWidth="1"/>
    <col min="277" max="277" width="1.140625" style="110" customWidth="1"/>
    <col min="278" max="280" width="7.28515625" style="110" customWidth="1"/>
    <col min="281" max="281" width="1.42578125" style="110" customWidth="1"/>
    <col min="282" max="284" width="7.28515625" style="110" customWidth="1"/>
    <col min="285" max="512" width="11.42578125" style="110"/>
    <col min="513" max="513" width="17.7109375" style="110" customWidth="1"/>
    <col min="514" max="516" width="7.42578125" style="110" bestFit="1" customWidth="1"/>
    <col min="517" max="517" width="1.42578125" style="110" customWidth="1"/>
    <col min="518" max="520" width="7.28515625" style="110" customWidth="1"/>
    <col min="521" max="521" width="1.42578125" style="110" customWidth="1"/>
    <col min="522" max="524" width="7.28515625" style="110" customWidth="1"/>
    <col min="525" max="525" width="1.85546875" style="110" customWidth="1"/>
    <col min="526" max="528" width="7.28515625" style="110" customWidth="1"/>
    <col min="529" max="529" width="1.5703125" style="110" customWidth="1"/>
    <col min="530" max="532" width="7.28515625" style="110" customWidth="1"/>
    <col min="533" max="533" width="1.140625" style="110" customWidth="1"/>
    <col min="534" max="536" width="7.28515625" style="110" customWidth="1"/>
    <col min="537" max="537" width="1.42578125" style="110" customWidth="1"/>
    <col min="538" max="540" width="7.28515625" style="110" customWidth="1"/>
    <col min="541" max="768" width="11.42578125" style="110"/>
    <col min="769" max="769" width="17.7109375" style="110" customWidth="1"/>
    <col min="770" max="772" width="7.42578125" style="110" bestFit="1" customWidth="1"/>
    <col min="773" max="773" width="1.42578125" style="110" customWidth="1"/>
    <col min="774" max="776" width="7.28515625" style="110" customWidth="1"/>
    <col min="777" max="777" width="1.42578125" style="110" customWidth="1"/>
    <col min="778" max="780" width="7.28515625" style="110" customWidth="1"/>
    <col min="781" max="781" width="1.85546875" style="110" customWidth="1"/>
    <col min="782" max="784" width="7.28515625" style="110" customWidth="1"/>
    <col min="785" max="785" width="1.5703125" style="110" customWidth="1"/>
    <col min="786" max="788" width="7.28515625" style="110" customWidth="1"/>
    <col min="789" max="789" width="1.140625" style="110" customWidth="1"/>
    <col min="790" max="792" width="7.28515625" style="110" customWidth="1"/>
    <col min="793" max="793" width="1.42578125" style="110" customWidth="1"/>
    <col min="794" max="796" width="7.28515625" style="110" customWidth="1"/>
    <col min="797" max="1024" width="11.42578125" style="110"/>
    <col min="1025" max="1025" width="17.7109375" style="110" customWidth="1"/>
    <col min="1026" max="1028" width="7.42578125" style="110" bestFit="1" customWidth="1"/>
    <col min="1029" max="1029" width="1.42578125" style="110" customWidth="1"/>
    <col min="1030" max="1032" width="7.28515625" style="110" customWidth="1"/>
    <col min="1033" max="1033" width="1.42578125" style="110" customWidth="1"/>
    <col min="1034" max="1036" width="7.28515625" style="110" customWidth="1"/>
    <col min="1037" max="1037" width="1.85546875" style="110" customWidth="1"/>
    <col min="1038" max="1040" width="7.28515625" style="110" customWidth="1"/>
    <col min="1041" max="1041" width="1.5703125" style="110" customWidth="1"/>
    <col min="1042" max="1044" width="7.28515625" style="110" customWidth="1"/>
    <col min="1045" max="1045" width="1.140625" style="110" customWidth="1"/>
    <col min="1046" max="1048" width="7.28515625" style="110" customWidth="1"/>
    <col min="1049" max="1049" width="1.42578125" style="110" customWidth="1"/>
    <col min="1050" max="1052" width="7.28515625" style="110" customWidth="1"/>
    <col min="1053" max="1280" width="11.42578125" style="110"/>
    <col min="1281" max="1281" width="17.7109375" style="110" customWidth="1"/>
    <col min="1282" max="1284" width="7.42578125" style="110" bestFit="1" customWidth="1"/>
    <col min="1285" max="1285" width="1.42578125" style="110" customWidth="1"/>
    <col min="1286" max="1288" width="7.28515625" style="110" customWidth="1"/>
    <col min="1289" max="1289" width="1.42578125" style="110" customWidth="1"/>
    <col min="1290" max="1292" width="7.28515625" style="110" customWidth="1"/>
    <col min="1293" max="1293" width="1.85546875" style="110" customWidth="1"/>
    <col min="1294" max="1296" width="7.28515625" style="110" customWidth="1"/>
    <col min="1297" max="1297" width="1.5703125" style="110" customWidth="1"/>
    <col min="1298" max="1300" width="7.28515625" style="110" customWidth="1"/>
    <col min="1301" max="1301" width="1.140625" style="110" customWidth="1"/>
    <col min="1302" max="1304" width="7.28515625" style="110" customWidth="1"/>
    <col min="1305" max="1305" width="1.42578125" style="110" customWidth="1"/>
    <col min="1306" max="1308" width="7.28515625" style="110" customWidth="1"/>
    <col min="1309" max="1536" width="11.42578125" style="110"/>
    <col min="1537" max="1537" width="17.7109375" style="110" customWidth="1"/>
    <col min="1538" max="1540" width="7.42578125" style="110" bestFit="1" customWidth="1"/>
    <col min="1541" max="1541" width="1.42578125" style="110" customWidth="1"/>
    <col min="1542" max="1544" width="7.28515625" style="110" customWidth="1"/>
    <col min="1545" max="1545" width="1.42578125" style="110" customWidth="1"/>
    <col min="1546" max="1548" width="7.28515625" style="110" customWidth="1"/>
    <col min="1549" max="1549" width="1.85546875" style="110" customWidth="1"/>
    <col min="1550" max="1552" width="7.28515625" style="110" customWidth="1"/>
    <col min="1553" max="1553" width="1.5703125" style="110" customWidth="1"/>
    <col min="1554" max="1556" width="7.28515625" style="110" customWidth="1"/>
    <col min="1557" max="1557" width="1.140625" style="110" customWidth="1"/>
    <col min="1558" max="1560" width="7.28515625" style="110" customWidth="1"/>
    <col min="1561" max="1561" width="1.42578125" style="110" customWidth="1"/>
    <col min="1562" max="1564" width="7.28515625" style="110" customWidth="1"/>
    <col min="1565" max="1792" width="11.42578125" style="110"/>
    <col min="1793" max="1793" width="17.7109375" style="110" customWidth="1"/>
    <col min="1794" max="1796" width="7.42578125" style="110" bestFit="1" customWidth="1"/>
    <col min="1797" max="1797" width="1.42578125" style="110" customWidth="1"/>
    <col min="1798" max="1800" width="7.28515625" style="110" customWidth="1"/>
    <col min="1801" max="1801" width="1.42578125" style="110" customWidth="1"/>
    <col min="1802" max="1804" width="7.28515625" style="110" customWidth="1"/>
    <col min="1805" max="1805" width="1.85546875" style="110" customWidth="1"/>
    <col min="1806" max="1808" width="7.28515625" style="110" customWidth="1"/>
    <col min="1809" max="1809" width="1.5703125" style="110" customWidth="1"/>
    <col min="1810" max="1812" width="7.28515625" style="110" customWidth="1"/>
    <col min="1813" max="1813" width="1.140625" style="110" customWidth="1"/>
    <col min="1814" max="1816" width="7.28515625" style="110" customWidth="1"/>
    <col min="1817" max="1817" width="1.42578125" style="110" customWidth="1"/>
    <col min="1818" max="1820" width="7.28515625" style="110" customWidth="1"/>
    <col min="1821" max="2048" width="11.42578125" style="110"/>
    <col min="2049" max="2049" width="17.7109375" style="110" customWidth="1"/>
    <col min="2050" max="2052" width="7.42578125" style="110" bestFit="1" customWidth="1"/>
    <col min="2053" max="2053" width="1.42578125" style="110" customWidth="1"/>
    <col min="2054" max="2056" width="7.28515625" style="110" customWidth="1"/>
    <col min="2057" max="2057" width="1.42578125" style="110" customWidth="1"/>
    <col min="2058" max="2060" width="7.28515625" style="110" customWidth="1"/>
    <col min="2061" max="2061" width="1.85546875" style="110" customWidth="1"/>
    <col min="2062" max="2064" width="7.28515625" style="110" customWidth="1"/>
    <col min="2065" max="2065" width="1.5703125" style="110" customWidth="1"/>
    <col min="2066" max="2068" width="7.28515625" style="110" customWidth="1"/>
    <col min="2069" max="2069" width="1.140625" style="110" customWidth="1"/>
    <col min="2070" max="2072" width="7.28515625" style="110" customWidth="1"/>
    <col min="2073" max="2073" width="1.42578125" style="110" customWidth="1"/>
    <col min="2074" max="2076" width="7.28515625" style="110" customWidth="1"/>
    <col min="2077" max="2304" width="11.42578125" style="110"/>
    <col min="2305" max="2305" width="17.7109375" style="110" customWidth="1"/>
    <col min="2306" max="2308" width="7.42578125" style="110" bestFit="1" customWidth="1"/>
    <col min="2309" max="2309" width="1.42578125" style="110" customWidth="1"/>
    <col min="2310" max="2312" width="7.28515625" style="110" customWidth="1"/>
    <col min="2313" max="2313" width="1.42578125" style="110" customWidth="1"/>
    <col min="2314" max="2316" width="7.28515625" style="110" customWidth="1"/>
    <col min="2317" max="2317" width="1.85546875" style="110" customWidth="1"/>
    <col min="2318" max="2320" width="7.28515625" style="110" customWidth="1"/>
    <col min="2321" max="2321" width="1.5703125" style="110" customWidth="1"/>
    <col min="2322" max="2324" width="7.28515625" style="110" customWidth="1"/>
    <col min="2325" max="2325" width="1.140625" style="110" customWidth="1"/>
    <col min="2326" max="2328" width="7.28515625" style="110" customWidth="1"/>
    <col min="2329" max="2329" width="1.42578125" style="110" customWidth="1"/>
    <col min="2330" max="2332" width="7.28515625" style="110" customWidth="1"/>
    <col min="2333" max="2560" width="11.42578125" style="110"/>
    <col min="2561" max="2561" width="17.7109375" style="110" customWidth="1"/>
    <col min="2562" max="2564" width="7.42578125" style="110" bestFit="1" customWidth="1"/>
    <col min="2565" max="2565" width="1.42578125" style="110" customWidth="1"/>
    <col min="2566" max="2568" width="7.28515625" style="110" customWidth="1"/>
    <col min="2569" max="2569" width="1.42578125" style="110" customWidth="1"/>
    <col min="2570" max="2572" width="7.28515625" style="110" customWidth="1"/>
    <col min="2573" max="2573" width="1.85546875" style="110" customWidth="1"/>
    <col min="2574" max="2576" width="7.28515625" style="110" customWidth="1"/>
    <col min="2577" max="2577" width="1.5703125" style="110" customWidth="1"/>
    <col min="2578" max="2580" width="7.28515625" style="110" customWidth="1"/>
    <col min="2581" max="2581" width="1.140625" style="110" customWidth="1"/>
    <col min="2582" max="2584" width="7.28515625" style="110" customWidth="1"/>
    <col min="2585" max="2585" width="1.42578125" style="110" customWidth="1"/>
    <col min="2586" max="2588" width="7.28515625" style="110" customWidth="1"/>
    <col min="2589" max="2816" width="11.42578125" style="110"/>
    <col min="2817" max="2817" width="17.7109375" style="110" customWidth="1"/>
    <col min="2818" max="2820" width="7.42578125" style="110" bestFit="1" customWidth="1"/>
    <col min="2821" max="2821" width="1.42578125" style="110" customWidth="1"/>
    <col min="2822" max="2824" width="7.28515625" style="110" customWidth="1"/>
    <col min="2825" max="2825" width="1.42578125" style="110" customWidth="1"/>
    <col min="2826" max="2828" width="7.28515625" style="110" customWidth="1"/>
    <col min="2829" max="2829" width="1.85546875" style="110" customWidth="1"/>
    <col min="2830" max="2832" width="7.28515625" style="110" customWidth="1"/>
    <col min="2833" max="2833" width="1.5703125" style="110" customWidth="1"/>
    <col min="2834" max="2836" width="7.28515625" style="110" customWidth="1"/>
    <col min="2837" max="2837" width="1.140625" style="110" customWidth="1"/>
    <col min="2838" max="2840" width="7.28515625" style="110" customWidth="1"/>
    <col min="2841" max="2841" width="1.42578125" style="110" customWidth="1"/>
    <col min="2842" max="2844" width="7.28515625" style="110" customWidth="1"/>
    <col min="2845" max="3072" width="11.42578125" style="110"/>
    <col min="3073" max="3073" width="17.7109375" style="110" customWidth="1"/>
    <col min="3074" max="3076" width="7.42578125" style="110" bestFit="1" customWidth="1"/>
    <col min="3077" max="3077" width="1.42578125" style="110" customWidth="1"/>
    <col min="3078" max="3080" width="7.28515625" style="110" customWidth="1"/>
    <col min="3081" max="3081" width="1.42578125" style="110" customWidth="1"/>
    <col min="3082" max="3084" width="7.28515625" style="110" customWidth="1"/>
    <col min="3085" max="3085" width="1.85546875" style="110" customWidth="1"/>
    <col min="3086" max="3088" width="7.28515625" style="110" customWidth="1"/>
    <col min="3089" max="3089" width="1.5703125" style="110" customWidth="1"/>
    <col min="3090" max="3092" width="7.28515625" style="110" customWidth="1"/>
    <col min="3093" max="3093" width="1.140625" style="110" customWidth="1"/>
    <col min="3094" max="3096" width="7.28515625" style="110" customWidth="1"/>
    <col min="3097" max="3097" width="1.42578125" style="110" customWidth="1"/>
    <col min="3098" max="3100" width="7.28515625" style="110" customWidth="1"/>
    <col min="3101" max="3328" width="11.42578125" style="110"/>
    <col min="3329" max="3329" width="17.7109375" style="110" customWidth="1"/>
    <col min="3330" max="3332" width="7.42578125" style="110" bestFit="1" customWidth="1"/>
    <col min="3333" max="3333" width="1.42578125" style="110" customWidth="1"/>
    <col min="3334" max="3336" width="7.28515625" style="110" customWidth="1"/>
    <col min="3337" max="3337" width="1.42578125" style="110" customWidth="1"/>
    <col min="3338" max="3340" width="7.28515625" style="110" customWidth="1"/>
    <col min="3341" max="3341" width="1.85546875" style="110" customWidth="1"/>
    <col min="3342" max="3344" width="7.28515625" style="110" customWidth="1"/>
    <col min="3345" max="3345" width="1.5703125" style="110" customWidth="1"/>
    <col min="3346" max="3348" width="7.28515625" style="110" customWidth="1"/>
    <col min="3349" max="3349" width="1.140625" style="110" customWidth="1"/>
    <col min="3350" max="3352" width="7.28515625" style="110" customWidth="1"/>
    <col min="3353" max="3353" width="1.42578125" style="110" customWidth="1"/>
    <col min="3354" max="3356" width="7.28515625" style="110" customWidth="1"/>
    <col min="3357" max="3584" width="11.42578125" style="110"/>
    <col min="3585" max="3585" width="17.7109375" style="110" customWidth="1"/>
    <col min="3586" max="3588" width="7.42578125" style="110" bestFit="1" customWidth="1"/>
    <col min="3589" max="3589" width="1.42578125" style="110" customWidth="1"/>
    <col min="3590" max="3592" width="7.28515625" style="110" customWidth="1"/>
    <col min="3593" max="3593" width="1.42578125" style="110" customWidth="1"/>
    <col min="3594" max="3596" width="7.28515625" style="110" customWidth="1"/>
    <col min="3597" max="3597" width="1.85546875" style="110" customWidth="1"/>
    <col min="3598" max="3600" width="7.28515625" style="110" customWidth="1"/>
    <col min="3601" max="3601" width="1.5703125" style="110" customWidth="1"/>
    <col min="3602" max="3604" width="7.28515625" style="110" customWidth="1"/>
    <col min="3605" max="3605" width="1.140625" style="110" customWidth="1"/>
    <col min="3606" max="3608" width="7.28515625" style="110" customWidth="1"/>
    <col min="3609" max="3609" width="1.42578125" style="110" customWidth="1"/>
    <col min="3610" max="3612" width="7.28515625" style="110" customWidth="1"/>
    <col min="3613" max="3840" width="11.42578125" style="110"/>
    <col min="3841" max="3841" width="17.7109375" style="110" customWidth="1"/>
    <col min="3842" max="3844" width="7.42578125" style="110" bestFit="1" customWidth="1"/>
    <col min="3845" max="3845" width="1.42578125" style="110" customWidth="1"/>
    <col min="3846" max="3848" width="7.28515625" style="110" customWidth="1"/>
    <col min="3849" max="3849" width="1.42578125" style="110" customWidth="1"/>
    <col min="3850" max="3852" width="7.28515625" style="110" customWidth="1"/>
    <col min="3853" max="3853" width="1.85546875" style="110" customWidth="1"/>
    <col min="3854" max="3856" width="7.28515625" style="110" customWidth="1"/>
    <col min="3857" max="3857" width="1.5703125" style="110" customWidth="1"/>
    <col min="3858" max="3860" width="7.28515625" style="110" customWidth="1"/>
    <col min="3861" max="3861" width="1.140625" style="110" customWidth="1"/>
    <col min="3862" max="3864" width="7.28515625" style="110" customWidth="1"/>
    <col min="3865" max="3865" width="1.42578125" style="110" customWidth="1"/>
    <col min="3866" max="3868" width="7.28515625" style="110" customWidth="1"/>
    <col min="3869" max="4096" width="11.42578125" style="110"/>
    <col min="4097" max="4097" width="17.7109375" style="110" customWidth="1"/>
    <col min="4098" max="4100" width="7.42578125" style="110" bestFit="1" customWidth="1"/>
    <col min="4101" max="4101" width="1.42578125" style="110" customWidth="1"/>
    <col min="4102" max="4104" width="7.28515625" style="110" customWidth="1"/>
    <col min="4105" max="4105" width="1.42578125" style="110" customWidth="1"/>
    <col min="4106" max="4108" width="7.28515625" style="110" customWidth="1"/>
    <col min="4109" max="4109" width="1.85546875" style="110" customWidth="1"/>
    <col min="4110" max="4112" width="7.28515625" style="110" customWidth="1"/>
    <col min="4113" max="4113" width="1.5703125" style="110" customWidth="1"/>
    <col min="4114" max="4116" width="7.28515625" style="110" customWidth="1"/>
    <col min="4117" max="4117" width="1.140625" style="110" customWidth="1"/>
    <col min="4118" max="4120" width="7.28515625" style="110" customWidth="1"/>
    <col min="4121" max="4121" width="1.42578125" style="110" customWidth="1"/>
    <col min="4122" max="4124" width="7.28515625" style="110" customWidth="1"/>
    <col min="4125" max="4352" width="11.42578125" style="110"/>
    <col min="4353" max="4353" width="17.7109375" style="110" customWidth="1"/>
    <col min="4354" max="4356" width="7.42578125" style="110" bestFit="1" customWidth="1"/>
    <col min="4357" max="4357" width="1.42578125" style="110" customWidth="1"/>
    <col min="4358" max="4360" width="7.28515625" style="110" customWidth="1"/>
    <col min="4361" max="4361" width="1.42578125" style="110" customWidth="1"/>
    <col min="4362" max="4364" width="7.28515625" style="110" customWidth="1"/>
    <col min="4365" max="4365" width="1.85546875" style="110" customWidth="1"/>
    <col min="4366" max="4368" width="7.28515625" style="110" customWidth="1"/>
    <col min="4369" max="4369" width="1.5703125" style="110" customWidth="1"/>
    <col min="4370" max="4372" width="7.28515625" style="110" customWidth="1"/>
    <col min="4373" max="4373" width="1.140625" style="110" customWidth="1"/>
    <col min="4374" max="4376" width="7.28515625" style="110" customWidth="1"/>
    <col min="4377" max="4377" width="1.42578125" style="110" customWidth="1"/>
    <col min="4378" max="4380" width="7.28515625" style="110" customWidth="1"/>
    <col min="4381" max="4608" width="11.42578125" style="110"/>
    <col min="4609" max="4609" width="17.7109375" style="110" customWidth="1"/>
    <col min="4610" max="4612" width="7.42578125" style="110" bestFit="1" customWidth="1"/>
    <col min="4613" max="4613" width="1.42578125" style="110" customWidth="1"/>
    <col min="4614" max="4616" width="7.28515625" style="110" customWidth="1"/>
    <col min="4617" max="4617" width="1.42578125" style="110" customWidth="1"/>
    <col min="4618" max="4620" width="7.28515625" style="110" customWidth="1"/>
    <col min="4621" max="4621" width="1.85546875" style="110" customWidth="1"/>
    <col min="4622" max="4624" width="7.28515625" style="110" customWidth="1"/>
    <col min="4625" max="4625" width="1.5703125" style="110" customWidth="1"/>
    <col min="4626" max="4628" width="7.28515625" style="110" customWidth="1"/>
    <col min="4629" max="4629" width="1.140625" style="110" customWidth="1"/>
    <col min="4630" max="4632" width="7.28515625" style="110" customWidth="1"/>
    <col min="4633" max="4633" width="1.42578125" style="110" customWidth="1"/>
    <col min="4634" max="4636" width="7.28515625" style="110" customWidth="1"/>
    <col min="4637" max="4864" width="11.42578125" style="110"/>
    <col min="4865" max="4865" width="17.7109375" style="110" customWidth="1"/>
    <col min="4866" max="4868" width="7.42578125" style="110" bestFit="1" customWidth="1"/>
    <col min="4869" max="4869" width="1.42578125" style="110" customWidth="1"/>
    <col min="4870" max="4872" width="7.28515625" style="110" customWidth="1"/>
    <col min="4873" max="4873" width="1.42578125" style="110" customWidth="1"/>
    <col min="4874" max="4876" width="7.28515625" style="110" customWidth="1"/>
    <col min="4877" max="4877" width="1.85546875" style="110" customWidth="1"/>
    <col min="4878" max="4880" width="7.28515625" style="110" customWidth="1"/>
    <col min="4881" max="4881" width="1.5703125" style="110" customWidth="1"/>
    <col min="4882" max="4884" width="7.28515625" style="110" customWidth="1"/>
    <col min="4885" max="4885" width="1.140625" style="110" customWidth="1"/>
    <col min="4886" max="4888" width="7.28515625" style="110" customWidth="1"/>
    <col min="4889" max="4889" width="1.42578125" style="110" customWidth="1"/>
    <col min="4890" max="4892" width="7.28515625" style="110" customWidth="1"/>
    <col min="4893" max="5120" width="11.42578125" style="110"/>
    <col min="5121" max="5121" width="17.7109375" style="110" customWidth="1"/>
    <col min="5122" max="5124" width="7.42578125" style="110" bestFit="1" customWidth="1"/>
    <col min="5125" max="5125" width="1.42578125" style="110" customWidth="1"/>
    <col min="5126" max="5128" width="7.28515625" style="110" customWidth="1"/>
    <col min="5129" max="5129" width="1.42578125" style="110" customWidth="1"/>
    <col min="5130" max="5132" width="7.28515625" style="110" customWidth="1"/>
    <col min="5133" max="5133" width="1.85546875" style="110" customWidth="1"/>
    <col min="5134" max="5136" width="7.28515625" style="110" customWidth="1"/>
    <col min="5137" max="5137" width="1.5703125" style="110" customWidth="1"/>
    <col min="5138" max="5140" width="7.28515625" style="110" customWidth="1"/>
    <col min="5141" max="5141" width="1.140625" style="110" customWidth="1"/>
    <col min="5142" max="5144" width="7.28515625" style="110" customWidth="1"/>
    <col min="5145" max="5145" width="1.42578125" style="110" customWidth="1"/>
    <col min="5146" max="5148" width="7.28515625" style="110" customWidth="1"/>
    <col min="5149" max="5376" width="11.42578125" style="110"/>
    <col min="5377" max="5377" width="17.7109375" style="110" customWidth="1"/>
    <col min="5378" max="5380" width="7.42578125" style="110" bestFit="1" customWidth="1"/>
    <col min="5381" max="5381" width="1.42578125" style="110" customWidth="1"/>
    <col min="5382" max="5384" width="7.28515625" style="110" customWidth="1"/>
    <col min="5385" max="5385" width="1.42578125" style="110" customWidth="1"/>
    <col min="5386" max="5388" width="7.28515625" style="110" customWidth="1"/>
    <col min="5389" max="5389" width="1.85546875" style="110" customWidth="1"/>
    <col min="5390" max="5392" width="7.28515625" style="110" customWidth="1"/>
    <col min="5393" max="5393" width="1.5703125" style="110" customWidth="1"/>
    <col min="5394" max="5396" width="7.28515625" style="110" customWidth="1"/>
    <col min="5397" max="5397" width="1.140625" style="110" customWidth="1"/>
    <col min="5398" max="5400" width="7.28515625" style="110" customWidth="1"/>
    <col min="5401" max="5401" width="1.42578125" style="110" customWidth="1"/>
    <col min="5402" max="5404" width="7.28515625" style="110" customWidth="1"/>
    <col min="5405" max="5632" width="11.42578125" style="110"/>
    <col min="5633" max="5633" width="17.7109375" style="110" customWidth="1"/>
    <col min="5634" max="5636" width="7.42578125" style="110" bestFit="1" customWidth="1"/>
    <col min="5637" max="5637" width="1.42578125" style="110" customWidth="1"/>
    <col min="5638" max="5640" width="7.28515625" style="110" customWidth="1"/>
    <col min="5641" max="5641" width="1.42578125" style="110" customWidth="1"/>
    <col min="5642" max="5644" width="7.28515625" style="110" customWidth="1"/>
    <col min="5645" max="5645" width="1.85546875" style="110" customWidth="1"/>
    <col min="5646" max="5648" width="7.28515625" style="110" customWidth="1"/>
    <col min="5649" max="5649" width="1.5703125" style="110" customWidth="1"/>
    <col min="5650" max="5652" width="7.28515625" style="110" customWidth="1"/>
    <col min="5653" max="5653" width="1.140625" style="110" customWidth="1"/>
    <col min="5654" max="5656" width="7.28515625" style="110" customWidth="1"/>
    <col min="5657" max="5657" width="1.42578125" style="110" customWidth="1"/>
    <col min="5658" max="5660" width="7.28515625" style="110" customWidth="1"/>
    <col min="5661" max="5888" width="11.42578125" style="110"/>
    <col min="5889" max="5889" width="17.7109375" style="110" customWidth="1"/>
    <col min="5890" max="5892" width="7.42578125" style="110" bestFit="1" customWidth="1"/>
    <col min="5893" max="5893" width="1.42578125" style="110" customWidth="1"/>
    <col min="5894" max="5896" width="7.28515625" style="110" customWidth="1"/>
    <col min="5897" max="5897" width="1.42578125" style="110" customWidth="1"/>
    <col min="5898" max="5900" width="7.28515625" style="110" customWidth="1"/>
    <col min="5901" max="5901" width="1.85546875" style="110" customWidth="1"/>
    <col min="5902" max="5904" width="7.28515625" style="110" customWidth="1"/>
    <col min="5905" max="5905" width="1.5703125" style="110" customWidth="1"/>
    <col min="5906" max="5908" width="7.28515625" style="110" customWidth="1"/>
    <col min="5909" max="5909" width="1.140625" style="110" customWidth="1"/>
    <col min="5910" max="5912" width="7.28515625" style="110" customWidth="1"/>
    <col min="5913" max="5913" width="1.42578125" style="110" customWidth="1"/>
    <col min="5914" max="5916" width="7.28515625" style="110" customWidth="1"/>
    <col min="5917" max="6144" width="11.42578125" style="110"/>
    <col min="6145" max="6145" width="17.7109375" style="110" customWidth="1"/>
    <col min="6146" max="6148" width="7.42578125" style="110" bestFit="1" customWidth="1"/>
    <col min="6149" max="6149" width="1.42578125" style="110" customWidth="1"/>
    <col min="6150" max="6152" width="7.28515625" style="110" customWidth="1"/>
    <col min="6153" max="6153" width="1.42578125" style="110" customWidth="1"/>
    <col min="6154" max="6156" width="7.28515625" style="110" customWidth="1"/>
    <col min="6157" max="6157" width="1.85546875" style="110" customWidth="1"/>
    <col min="6158" max="6160" width="7.28515625" style="110" customWidth="1"/>
    <col min="6161" max="6161" width="1.5703125" style="110" customWidth="1"/>
    <col min="6162" max="6164" width="7.28515625" style="110" customWidth="1"/>
    <col min="6165" max="6165" width="1.140625" style="110" customWidth="1"/>
    <col min="6166" max="6168" width="7.28515625" style="110" customWidth="1"/>
    <col min="6169" max="6169" width="1.42578125" style="110" customWidth="1"/>
    <col min="6170" max="6172" width="7.28515625" style="110" customWidth="1"/>
    <col min="6173" max="6400" width="11.42578125" style="110"/>
    <col min="6401" max="6401" width="17.7109375" style="110" customWidth="1"/>
    <col min="6402" max="6404" width="7.42578125" style="110" bestFit="1" customWidth="1"/>
    <col min="6405" max="6405" width="1.42578125" style="110" customWidth="1"/>
    <col min="6406" max="6408" width="7.28515625" style="110" customWidth="1"/>
    <col min="6409" max="6409" width="1.42578125" style="110" customWidth="1"/>
    <col min="6410" max="6412" width="7.28515625" style="110" customWidth="1"/>
    <col min="6413" max="6413" width="1.85546875" style="110" customWidth="1"/>
    <col min="6414" max="6416" width="7.28515625" style="110" customWidth="1"/>
    <col min="6417" max="6417" width="1.5703125" style="110" customWidth="1"/>
    <col min="6418" max="6420" width="7.28515625" style="110" customWidth="1"/>
    <col min="6421" max="6421" width="1.140625" style="110" customWidth="1"/>
    <col min="6422" max="6424" width="7.28515625" style="110" customWidth="1"/>
    <col min="6425" max="6425" width="1.42578125" style="110" customWidth="1"/>
    <col min="6426" max="6428" width="7.28515625" style="110" customWidth="1"/>
    <col min="6429" max="6656" width="11.42578125" style="110"/>
    <col min="6657" max="6657" width="17.7109375" style="110" customWidth="1"/>
    <col min="6658" max="6660" width="7.42578125" style="110" bestFit="1" customWidth="1"/>
    <col min="6661" max="6661" width="1.42578125" style="110" customWidth="1"/>
    <col min="6662" max="6664" width="7.28515625" style="110" customWidth="1"/>
    <col min="6665" max="6665" width="1.42578125" style="110" customWidth="1"/>
    <col min="6666" max="6668" width="7.28515625" style="110" customWidth="1"/>
    <col min="6669" max="6669" width="1.85546875" style="110" customWidth="1"/>
    <col min="6670" max="6672" width="7.28515625" style="110" customWidth="1"/>
    <col min="6673" max="6673" width="1.5703125" style="110" customWidth="1"/>
    <col min="6674" max="6676" width="7.28515625" style="110" customWidth="1"/>
    <col min="6677" max="6677" width="1.140625" style="110" customWidth="1"/>
    <col min="6678" max="6680" width="7.28515625" style="110" customWidth="1"/>
    <col min="6681" max="6681" width="1.42578125" style="110" customWidth="1"/>
    <col min="6682" max="6684" width="7.28515625" style="110" customWidth="1"/>
    <col min="6685" max="6912" width="11.42578125" style="110"/>
    <col min="6913" max="6913" width="17.7109375" style="110" customWidth="1"/>
    <col min="6914" max="6916" width="7.42578125" style="110" bestFit="1" customWidth="1"/>
    <col min="6917" max="6917" width="1.42578125" style="110" customWidth="1"/>
    <col min="6918" max="6920" width="7.28515625" style="110" customWidth="1"/>
    <col min="6921" max="6921" width="1.42578125" style="110" customWidth="1"/>
    <col min="6922" max="6924" width="7.28515625" style="110" customWidth="1"/>
    <col min="6925" max="6925" width="1.85546875" style="110" customWidth="1"/>
    <col min="6926" max="6928" width="7.28515625" style="110" customWidth="1"/>
    <col min="6929" max="6929" width="1.5703125" style="110" customWidth="1"/>
    <col min="6930" max="6932" width="7.28515625" style="110" customWidth="1"/>
    <col min="6933" max="6933" width="1.140625" style="110" customWidth="1"/>
    <col min="6934" max="6936" width="7.28515625" style="110" customWidth="1"/>
    <col min="6937" max="6937" width="1.42578125" style="110" customWidth="1"/>
    <col min="6938" max="6940" width="7.28515625" style="110" customWidth="1"/>
    <col min="6941" max="7168" width="11.42578125" style="110"/>
    <col min="7169" max="7169" width="17.7109375" style="110" customWidth="1"/>
    <col min="7170" max="7172" width="7.42578125" style="110" bestFit="1" customWidth="1"/>
    <col min="7173" max="7173" width="1.42578125" style="110" customWidth="1"/>
    <col min="7174" max="7176" width="7.28515625" style="110" customWidth="1"/>
    <col min="7177" max="7177" width="1.42578125" style="110" customWidth="1"/>
    <col min="7178" max="7180" width="7.28515625" style="110" customWidth="1"/>
    <col min="7181" max="7181" width="1.85546875" style="110" customWidth="1"/>
    <col min="7182" max="7184" width="7.28515625" style="110" customWidth="1"/>
    <col min="7185" max="7185" width="1.5703125" style="110" customWidth="1"/>
    <col min="7186" max="7188" width="7.28515625" style="110" customWidth="1"/>
    <col min="7189" max="7189" width="1.140625" style="110" customWidth="1"/>
    <col min="7190" max="7192" width="7.28515625" style="110" customWidth="1"/>
    <col min="7193" max="7193" width="1.42578125" style="110" customWidth="1"/>
    <col min="7194" max="7196" width="7.28515625" style="110" customWidth="1"/>
    <col min="7197" max="7424" width="11.42578125" style="110"/>
    <col min="7425" max="7425" width="17.7109375" style="110" customWidth="1"/>
    <col min="7426" max="7428" width="7.42578125" style="110" bestFit="1" customWidth="1"/>
    <col min="7429" max="7429" width="1.42578125" style="110" customWidth="1"/>
    <col min="7430" max="7432" width="7.28515625" style="110" customWidth="1"/>
    <col min="7433" max="7433" width="1.42578125" style="110" customWidth="1"/>
    <col min="7434" max="7436" width="7.28515625" style="110" customWidth="1"/>
    <col min="7437" max="7437" width="1.85546875" style="110" customWidth="1"/>
    <col min="7438" max="7440" width="7.28515625" style="110" customWidth="1"/>
    <col min="7441" max="7441" width="1.5703125" style="110" customWidth="1"/>
    <col min="7442" max="7444" width="7.28515625" style="110" customWidth="1"/>
    <col min="7445" max="7445" width="1.140625" style="110" customWidth="1"/>
    <col min="7446" max="7448" width="7.28515625" style="110" customWidth="1"/>
    <col min="7449" max="7449" width="1.42578125" style="110" customWidth="1"/>
    <col min="7450" max="7452" width="7.28515625" style="110" customWidth="1"/>
    <col min="7453" max="7680" width="11.42578125" style="110"/>
    <col min="7681" max="7681" width="17.7109375" style="110" customWidth="1"/>
    <col min="7682" max="7684" width="7.42578125" style="110" bestFit="1" customWidth="1"/>
    <col min="7685" max="7685" width="1.42578125" style="110" customWidth="1"/>
    <col min="7686" max="7688" width="7.28515625" style="110" customWidth="1"/>
    <col min="7689" max="7689" width="1.42578125" style="110" customWidth="1"/>
    <col min="7690" max="7692" width="7.28515625" style="110" customWidth="1"/>
    <col min="7693" max="7693" width="1.85546875" style="110" customWidth="1"/>
    <col min="7694" max="7696" width="7.28515625" style="110" customWidth="1"/>
    <col min="7697" max="7697" width="1.5703125" style="110" customWidth="1"/>
    <col min="7698" max="7700" width="7.28515625" style="110" customWidth="1"/>
    <col min="7701" max="7701" width="1.140625" style="110" customWidth="1"/>
    <col min="7702" max="7704" width="7.28515625" style="110" customWidth="1"/>
    <col min="7705" max="7705" width="1.42578125" style="110" customWidth="1"/>
    <col min="7706" max="7708" width="7.28515625" style="110" customWidth="1"/>
    <col min="7709" max="7936" width="11.42578125" style="110"/>
    <col min="7937" max="7937" width="17.7109375" style="110" customWidth="1"/>
    <col min="7938" max="7940" width="7.42578125" style="110" bestFit="1" customWidth="1"/>
    <col min="7941" max="7941" width="1.42578125" style="110" customWidth="1"/>
    <col min="7942" max="7944" width="7.28515625" style="110" customWidth="1"/>
    <col min="7945" max="7945" width="1.42578125" style="110" customWidth="1"/>
    <col min="7946" max="7948" width="7.28515625" style="110" customWidth="1"/>
    <col min="7949" max="7949" width="1.85546875" style="110" customWidth="1"/>
    <col min="7950" max="7952" width="7.28515625" style="110" customWidth="1"/>
    <col min="7953" max="7953" width="1.5703125" style="110" customWidth="1"/>
    <col min="7954" max="7956" width="7.28515625" style="110" customWidth="1"/>
    <col min="7957" max="7957" width="1.140625" style="110" customWidth="1"/>
    <col min="7958" max="7960" width="7.28515625" style="110" customWidth="1"/>
    <col min="7961" max="7961" width="1.42578125" style="110" customWidth="1"/>
    <col min="7962" max="7964" width="7.28515625" style="110" customWidth="1"/>
    <col min="7965" max="8192" width="11.42578125" style="110"/>
    <col min="8193" max="8193" width="17.7109375" style="110" customWidth="1"/>
    <col min="8194" max="8196" width="7.42578125" style="110" bestFit="1" customWidth="1"/>
    <col min="8197" max="8197" width="1.42578125" style="110" customWidth="1"/>
    <col min="8198" max="8200" width="7.28515625" style="110" customWidth="1"/>
    <col min="8201" max="8201" width="1.42578125" style="110" customWidth="1"/>
    <col min="8202" max="8204" width="7.28515625" style="110" customWidth="1"/>
    <col min="8205" max="8205" width="1.85546875" style="110" customWidth="1"/>
    <col min="8206" max="8208" width="7.28515625" style="110" customWidth="1"/>
    <col min="8209" max="8209" width="1.5703125" style="110" customWidth="1"/>
    <col min="8210" max="8212" width="7.28515625" style="110" customWidth="1"/>
    <col min="8213" max="8213" width="1.140625" style="110" customWidth="1"/>
    <col min="8214" max="8216" width="7.28515625" style="110" customWidth="1"/>
    <col min="8217" max="8217" width="1.42578125" style="110" customWidth="1"/>
    <col min="8218" max="8220" width="7.28515625" style="110" customWidth="1"/>
    <col min="8221" max="8448" width="11.42578125" style="110"/>
    <col min="8449" max="8449" width="17.7109375" style="110" customWidth="1"/>
    <col min="8450" max="8452" width="7.42578125" style="110" bestFit="1" customWidth="1"/>
    <col min="8453" max="8453" width="1.42578125" style="110" customWidth="1"/>
    <col min="8454" max="8456" width="7.28515625" style="110" customWidth="1"/>
    <col min="8457" max="8457" width="1.42578125" style="110" customWidth="1"/>
    <col min="8458" max="8460" width="7.28515625" style="110" customWidth="1"/>
    <col min="8461" max="8461" width="1.85546875" style="110" customWidth="1"/>
    <col min="8462" max="8464" width="7.28515625" style="110" customWidth="1"/>
    <col min="8465" max="8465" width="1.5703125" style="110" customWidth="1"/>
    <col min="8466" max="8468" width="7.28515625" style="110" customWidth="1"/>
    <col min="8469" max="8469" width="1.140625" style="110" customWidth="1"/>
    <col min="8470" max="8472" width="7.28515625" style="110" customWidth="1"/>
    <col min="8473" max="8473" width="1.42578125" style="110" customWidth="1"/>
    <col min="8474" max="8476" width="7.28515625" style="110" customWidth="1"/>
    <col min="8477" max="8704" width="11.42578125" style="110"/>
    <col min="8705" max="8705" width="17.7109375" style="110" customWidth="1"/>
    <col min="8706" max="8708" width="7.42578125" style="110" bestFit="1" customWidth="1"/>
    <col min="8709" max="8709" width="1.42578125" style="110" customWidth="1"/>
    <col min="8710" max="8712" width="7.28515625" style="110" customWidth="1"/>
    <col min="8713" max="8713" width="1.42578125" style="110" customWidth="1"/>
    <col min="8714" max="8716" width="7.28515625" style="110" customWidth="1"/>
    <col min="8717" max="8717" width="1.85546875" style="110" customWidth="1"/>
    <col min="8718" max="8720" width="7.28515625" style="110" customWidth="1"/>
    <col min="8721" max="8721" width="1.5703125" style="110" customWidth="1"/>
    <col min="8722" max="8724" width="7.28515625" style="110" customWidth="1"/>
    <col min="8725" max="8725" width="1.140625" style="110" customWidth="1"/>
    <col min="8726" max="8728" width="7.28515625" style="110" customWidth="1"/>
    <col min="8729" max="8729" width="1.42578125" style="110" customWidth="1"/>
    <col min="8730" max="8732" width="7.28515625" style="110" customWidth="1"/>
    <col min="8733" max="8960" width="11.42578125" style="110"/>
    <col min="8961" max="8961" width="17.7109375" style="110" customWidth="1"/>
    <col min="8962" max="8964" width="7.42578125" style="110" bestFit="1" customWidth="1"/>
    <col min="8965" max="8965" width="1.42578125" style="110" customWidth="1"/>
    <col min="8966" max="8968" width="7.28515625" style="110" customWidth="1"/>
    <col min="8969" max="8969" width="1.42578125" style="110" customWidth="1"/>
    <col min="8970" max="8972" width="7.28515625" style="110" customWidth="1"/>
    <col min="8973" max="8973" width="1.85546875" style="110" customWidth="1"/>
    <col min="8974" max="8976" width="7.28515625" style="110" customWidth="1"/>
    <col min="8977" max="8977" width="1.5703125" style="110" customWidth="1"/>
    <col min="8978" max="8980" width="7.28515625" style="110" customWidth="1"/>
    <col min="8981" max="8981" width="1.140625" style="110" customWidth="1"/>
    <col min="8982" max="8984" width="7.28515625" style="110" customWidth="1"/>
    <col min="8985" max="8985" width="1.42578125" style="110" customWidth="1"/>
    <col min="8986" max="8988" width="7.28515625" style="110" customWidth="1"/>
    <col min="8989" max="9216" width="11.42578125" style="110"/>
    <col min="9217" max="9217" width="17.7109375" style="110" customWidth="1"/>
    <col min="9218" max="9220" width="7.42578125" style="110" bestFit="1" customWidth="1"/>
    <col min="9221" max="9221" width="1.42578125" style="110" customWidth="1"/>
    <col min="9222" max="9224" width="7.28515625" style="110" customWidth="1"/>
    <col min="9225" max="9225" width="1.42578125" style="110" customWidth="1"/>
    <col min="9226" max="9228" width="7.28515625" style="110" customWidth="1"/>
    <col min="9229" max="9229" width="1.85546875" style="110" customWidth="1"/>
    <col min="9230" max="9232" width="7.28515625" style="110" customWidth="1"/>
    <col min="9233" max="9233" width="1.5703125" style="110" customWidth="1"/>
    <col min="9234" max="9236" width="7.28515625" style="110" customWidth="1"/>
    <col min="9237" max="9237" width="1.140625" style="110" customWidth="1"/>
    <col min="9238" max="9240" width="7.28515625" style="110" customWidth="1"/>
    <col min="9241" max="9241" width="1.42578125" style="110" customWidth="1"/>
    <col min="9242" max="9244" width="7.28515625" style="110" customWidth="1"/>
    <col min="9245" max="9472" width="11.42578125" style="110"/>
    <col min="9473" max="9473" width="17.7109375" style="110" customWidth="1"/>
    <col min="9474" max="9476" width="7.42578125" style="110" bestFit="1" customWidth="1"/>
    <col min="9477" max="9477" width="1.42578125" style="110" customWidth="1"/>
    <col min="9478" max="9480" width="7.28515625" style="110" customWidth="1"/>
    <col min="9481" max="9481" width="1.42578125" style="110" customWidth="1"/>
    <col min="9482" max="9484" width="7.28515625" style="110" customWidth="1"/>
    <col min="9485" max="9485" width="1.85546875" style="110" customWidth="1"/>
    <col min="9486" max="9488" width="7.28515625" style="110" customWidth="1"/>
    <col min="9489" max="9489" width="1.5703125" style="110" customWidth="1"/>
    <col min="9490" max="9492" width="7.28515625" style="110" customWidth="1"/>
    <col min="9493" max="9493" width="1.140625" style="110" customWidth="1"/>
    <col min="9494" max="9496" width="7.28515625" style="110" customWidth="1"/>
    <col min="9497" max="9497" width="1.42578125" style="110" customWidth="1"/>
    <col min="9498" max="9500" width="7.28515625" style="110" customWidth="1"/>
    <col min="9501" max="9728" width="11.42578125" style="110"/>
    <col min="9729" max="9729" width="17.7109375" style="110" customWidth="1"/>
    <col min="9730" max="9732" width="7.42578125" style="110" bestFit="1" customWidth="1"/>
    <col min="9733" max="9733" width="1.42578125" style="110" customWidth="1"/>
    <col min="9734" max="9736" width="7.28515625" style="110" customWidth="1"/>
    <col min="9737" max="9737" width="1.42578125" style="110" customWidth="1"/>
    <col min="9738" max="9740" width="7.28515625" style="110" customWidth="1"/>
    <col min="9741" max="9741" width="1.85546875" style="110" customWidth="1"/>
    <col min="9742" max="9744" width="7.28515625" style="110" customWidth="1"/>
    <col min="9745" max="9745" width="1.5703125" style="110" customWidth="1"/>
    <col min="9746" max="9748" width="7.28515625" style="110" customWidth="1"/>
    <col min="9749" max="9749" width="1.140625" style="110" customWidth="1"/>
    <col min="9750" max="9752" width="7.28515625" style="110" customWidth="1"/>
    <col min="9753" max="9753" width="1.42578125" style="110" customWidth="1"/>
    <col min="9754" max="9756" width="7.28515625" style="110" customWidth="1"/>
    <col min="9757" max="9984" width="11.42578125" style="110"/>
    <col min="9985" max="9985" width="17.7109375" style="110" customWidth="1"/>
    <col min="9986" max="9988" width="7.42578125" style="110" bestFit="1" customWidth="1"/>
    <col min="9989" max="9989" width="1.42578125" style="110" customWidth="1"/>
    <col min="9990" max="9992" width="7.28515625" style="110" customWidth="1"/>
    <col min="9993" max="9993" width="1.42578125" style="110" customWidth="1"/>
    <col min="9994" max="9996" width="7.28515625" style="110" customWidth="1"/>
    <col min="9997" max="9997" width="1.85546875" style="110" customWidth="1"/>
    <col min="9998" max="10000" width="7.28515625" style="110" customWidth="1"/>
    <col min="10001" max="10001" width="1.5703125" style="110" customWidth="1"/>
    <col min="10002" max="10004" width="7.28515625" style="110" customWidth="1"/>
    <col min="10005" max="10005" width="1.140625" style="110" customWidth="1"/>
    <col min="10006" max="10008" width="7.28515625" style="110" customWidth="1"/>
    <col min="10009" max="10009" width="1.42578125" style="110" customWidth="1"/>
    <col min="10010" max="10012" width="7.28515625" style="110" customWidth="1"/>
    <col min="10013" max="10240" width="11.42578125" style="110"/>
    <col min="10241" max="10241" width="17.7109375" style="110" customWidth="1"/>
    <col min="10242" max="10244" width="7.42578125" style="110" bestFit="1" customWidth="1"/>
    <col min="10245" max="10245" width="1.42578125" style="110" customWidth="1"/>
    <col min="10246" max="10248" width="7.28515625" style="110" customWidth="1"/>
    <col min="10249" max="10249" width="1.42578125" style="110" customWidth="1"/>
    <col min="10250" max="10252" width="7.28515625" style="110" customWidth="1"/>
    <col min="10253" max="10253" width="1.85546875" style="110" customWidth="1"/>
    <col min="10254" max="10256" width="7.28515625" style="110" customWidth="1"/>
    <col min="10257" max="10257" width="1.5703125" style="110" customWidth="1"/>
    <col min="10258" max="10260" width="7.28515625" style="110" customWidth="1"/>
    <col min="10261" max="10261" width="1.140625" style="110" customWidth="1"/>
    <col min="10262" max="10264" width="7.28515625" style="110" customWidth="1"/>
    <col min="10265" max="10265" width="1.42578125" style="110" customWidth="1"/>
    <col min="10266" max="10268" width="7.28515625" style="110" customWidth="1"/>
    <col min="10269" max="10496" width="11.42578125" style="110"/>
    <col min="10497" max="10497" width="17.7109375" style="110" customWidth="1"/>
    <col min="10498" max="10500" width="7.42578125" style="110" bestFit="1" customWidth="1"/>
    <col min="10501" max="10501" width="1.42578125" style="110" customWidth="1"/>
    <col min="10502" max="10504" width="7.28515625" style="110" customWidth="1"/>
    <col min="10505" max="10505" width="1.42578125" style="110" customWidth="1"/>
    <col min="10506" max="10508" width="7.28515625" style="110" customWidth="1"/>
    <col min="10509" max="10509" width="1.85546875" style="110" customWidth="1"/>
    <col min="10510" max="10512" width="7.28515625" style="110" customWidth="1"/>
    <col min="10513" max="10513" width="1.5703125" style="110" customWidth="1"/>
    <col min="10514" max="10516" width="7.28515625" style="110" customWidth="1"/>
    <col min="10517" max="10517" width="1.140625" style="110" customWidth="1"/>
    <col min="10518" max="10520" width="7.28515625" style="110" customWidth="1"/>
    <col min="10521" max="10521" width="1.42578125" style="110" customWidth="1"/>
    <col min="10522" max="10524" width="7.28515625" style="110" customWidth="1"/>
    <col min="10525" max="10752" width="11.42578125" style="110"/>
    <col min="10753" max="10753" width="17.7109375" style="110" customWidth="1"/>
    <col min="10754" max="10756" width="7.42578125" style="110" bestFit="1" customWidth="1"/>
    <col min="10757" max="10757" width="1.42578125" style="110" customWidth="1"/>
    <col min="10758" max="10760" width="7.28515625" style="110" customWidth="1"/>
    <col min="10761" max="10761" width="1.42578125" style="110" customWidth="1"/>
    <col min="10762" max="10764" width="7.28515625" style="110" customWidth="1"/>
    <col min="10765" max="10765" width="1.85546875" style="110" customWidth="1"/>
    <col min="10766" max="10768" width="7.28515625" style="110" customWidth="1"/>
    <col min="10769" max="10769" width="1.5703125" style="110" customWidth="1"/>
    <col min="10770" max="10772" width="7.28515625" style="110" customWidth="1"/>
    <col min="10773" max="10773" width="1.140625" style="110" customWidth="1"/>
    <col min="10774" max="10776" width="7.28515625" style="110" customWidth="1"/>
    <col min="10777" max="10777" width="1.42578125" style="110" customWidth="1"/>
    <col min="10778" max="10780" width="7.28515625" style="110" customWidth="1"/>
    <col min="10781" max="11008" width="11.42578125" style="110"/>
    <col min="11009" max="11009" width="17.7109375" style="110" customWidth="1"/>
    <col min="11010" max="11012" width="7.42578125" style="110" bestFit="1" customWidth="1"/>
    <col min="11013" max="11013" width="1.42578125" style="110" customWidth="1"/>
    <col min="11014" max="11016" width="7.28515625" style="110" customWidth="1"/>
    <col min="11017" max="11017" width="1.42578125" style="110" customWidth="1"/>
    <col min="11018" max="11020" width="7.28515625" style="110" customWidth="1"/>
    <col min="11021" max="11021" width="1.85546875" style="110" customWidth="1"/>
    <col min="11022" max="11024" width="7.28515625" style="110" customWidth="1"/>
    <col min="11025" max="11025" width="1.5703125" style="110" customWidth="1"/>
    <col min="11026" max="11028" width="7.28515625" style="110" customWidth="1"/>
    <col min="11029" max="11029" width="1.140625" style="110" customWidth="1"/>
    <col min="11030" max="11032" width="7.28515625" style="110" customWidth="1"/>
    <col min="11033" max="11033" width="1.42578125" style="110" customWidth="1"/>
    <col min="11034" max="11036" width="7.28515625" style="110" customWidth="1"/>
    <col min="11037" max="11264" width="11.42578125" style="110"/>
    <col min="11265" max="11265" width="17.7109375" style="110" customWidth="1"/>
    <col min="11266" max="11268" width="7.42578125" style="110" bestFit="1" customWidth="1"/>
    <col min="11269" max="11269" width="1.42578125" style="110" customWidth="1"/>
    <col min="11270" max="11272" width="7.28515625" style="110" customWidth="1"/>
    <col min="11273" max="11273" width="1.42578125" style="110" customWidth="1"/>
    <col min="11274" max="11276" width="7.28515625" style="110" customWidth="1"/>
    <col min="11277" max="11277" width="1.85546875" style="110" customWidth="1"/>
    <col min="11278" max="11280" width="7.28515625" style="110" customWidth="1"/>
    <col min="11281" max="11281" width="1.5703125" style="110" customWidth="1"/>
    <col min="11282" max="11284" width="7.28515625" style="110" customWidth="1"/>
    <col min="11285" max="11285" width="1.140625" style="110" customWidth="1"/>
    <col min="11286" max="11288" width="7.28515625" style="110" customWidth="1"/>
    <col min="11289" max="11289" width="1.42578125" style="110" customWidth="1"/>
    <col min="11290" max="11292" width="7.28515625" style="110" customWidth="1"/>
    <col min="11293" max="11520" width="11.42578125" style="110"/>
    <col min="11521" max="11521" width="17.7109375" style="110" customWidth="1"/>
    <col min="11522" max="11524" width="7.42578125" style="110" bestFit="1" customWidth="1"/>
    <col min="11525" max="11525" width="1.42578125" style="110" customWidth="1"/>
    <col min="11526" max="11528" width="7.28515625" style="110" customWidth="1"/>
    <col min="11529" max="11529" width="1.42578125" style="110" customWidth="1"/>
    <col min="11530" max="11532" width="7.28515625" style="110" customWidth="1"/>
    <col min="11533" max="11533" width="1.85546875" style="110" customWidth="1"/>
    <col min="11534" max="11536" width="7.28515625" style="110" customWidth="1"/>
    <col min="11537" max="11537" width="1.5703125" style="110" customWidth="1"/>
    <col min="11538" max="11540" width="7.28515625" style="110" customWidth="1"/>
    <col min="11541" max="11541" width="1.140625" style="110" customWidth="1"/>
    <col min="11542" max="11544" width="7.28515625" style="110" customWidth="1"/>
    <col min="11545" max="11545" width="1.42578125" style="110" customWidth="1"/>
    <col min="11546" max="11548" width="7.28515625" style="110" customWidth="1"/>
    <col min="11549" max="11776" width="11.42578125" style="110"/>
    <col min="11777" max="11777" width="17.7109375" style="110" customWidth="1"/>
    <col min="11778" max="11780" width="7.42578125" style="110" bestFit="1" customWidth="1"/>
    <col min="11781" max="11781" width="1.42578125" style="110" customWidth="1"/>
    <col min="11782" max="11784" width="7.28515625" style="110" customWidth="1"/>
    <col min="11785" max="11785" width="1.42578125" style="110" customWidth="1"/>
    <col min="11786" max="11788" width="7.28515625" style="110" customWidth="1"/>
    <col min="11789" max="11789" width="1.85546875" style="110" customWidth="1"/>
    <col min="11790" max="11792" width="7.28515625" style="110" customWidth="1"/>
    <col min="11793" max="11793" width="1.5703125" style="110" customWidth="1"/>
    <col min="11794" max="11796" width="7.28515625" style="110" customWidth="1"/>
    <col min="11797" max="11797" width="1.140625" style="110" customWidth="1"/>
    <col min="11798" max="11800" width="7.28515625" style="110" customWidth="1"/>
    <col min="11801" max="11801" width="1.42578125" style="110" customWidth="1"/>
    <col min="11802" max="11804" width="7.28515625" style="110" customWidth="1"/>
    <col min="11805" max="12032" width="11.42578125" style="110"/>
    <col min="12033" max="12033" width="17.7109375" style="110" customWidth="1"/>
    <col min="12034" max="12036" width="7.42578125" style="110" bestFit="1" customWidth="1"/>
    <col min="12037" max="12037" width="1.42578125" style="110" customWidth="1"/>
    <col min="12038" max="12040" width="7.28515625" style="110" customWidth="1"/>
    <col min="12041" max="12041" width="1.42578125" style="110" customWidth="1"/>
    <col min="12042" max="12044" width="7.28515625" style="110" customWidth="1"/>
    <col min="12045" max="12045" width="1.85546875" style="110" customWidth="1"/>
    <col min="12046" max="12048" width="7.28515625" style="110" customWidth="1"/>
    <col min="12049" max="12049" width="1.5703125" style="110" customWidth="1"/>
    <col min="12050" max="12052" width="7.28515625" style="110" customWidth="1"/>
    <col min="12053" max="12053" width="1.140625" style="110" customWidth="1"/>
    <col min="12054" max="12056" width="7.28515625" style="110" customWidth="1"/>
    <col min="12057" max="12057" width="1.42578125" style="110" customWidth="1"/>
    <col min="12058" max="12060" width="7.28515625" style="110" customWidth="1"/>
    <col min="12061" max="12288" width="11.42578125" style="110"/>
    <col min="12289" max="12289" width="17.7109375" style="110" customWidth="1"/>
    <col min="12290" max="12292" width="7.42578125" style="110" bestFit="1" customWidth="1"/>
    <col min="12293" max="12293" width="1.42578125" style="110" customWidth="1"/>
    <col min="12294" max="12296" width="7.28515625" style="110" customWidth="1"/>
    <col min="12297" max="12297" width="1.42578125" style="110" customWidth="1"/>
    <col min="12298" max="12300" width="7.28515625" style="110" customWidth="1"/>
    <col min="12301" max="12301" width="1.85546875" style="110" customWidth="1"/>
    <col min="12302" max="12304" width="7.28515625" style="110" customWidth="1"/>
    <col min="12305" max="12305" width="1.5703125" style="110" customWidth="1"/>
    <col min="12306" max="12308" width="7.28515625" style="110" customWidth="1"/>
    <col min="12309" max="12309" width="1.140625" style="110" customWidth="1"/>
    <col min="12310" max="12312" width="7.28515625" style="110" customWidth="1"/>
    <col min="12313" max="12313" width="1.42578125" style="110" customWidth="1"/>
    <col min="12314" max="12316" width="7.28515625" style="110" customWidth="1"/>
    <col min="12317" max="12544" width="11.42578125" style="110"/>
    <col min="12545" max="12545" width="17.7109375" style="110" customWidth="1"/>
    <col min="12546" max="12548" width="7.42578125" style="110" bestFit="1" customWidth="1"/>
    <col min="12549" max="12549" width="1.42578125" style="110" customWidth="1"/>
    <col min="12550" max="12552" width="7.28515625" style="110" customWidth="1"/>
    <col min="12553" max="12553" width="1.42578125" style="110" customWidth="1"/>
    <col min="12554" max="12556" width="7.28515625" style="110" customWidth="1"/>
    <col min="12557" max="12557" width="1.85546875" style="110" customWidth="1"/>
    <col min="12558" max="12560" width="7.28515625" style="110" customWidth="1"/>
    <col min="12561" max="12561" width="1.5703125" style="110" customWidth="1"/>
    <col min="12562" max="12564" width="7.28515625" style="110" customWidth="1"/>
    <col min="12565" max="12565" width="1.140625" style="110" customWidth="1"/>
    <col min="12566" max="12568" width="7.28515625" style="110" customWidth="1"/>
    <col min="12569" max="12569" width="1.42578125" style="110" customWidth="1"/>
    <col min="12570" max="12572" width="7.28515625" style="110" customWidth="1"/>
    <col min="12573" max="12800" width="11.42578125" style="110"/>
    <col min="12801" max="12801" width="17.7109375" style="110" customWidth="1"/>
    <col min="12802" max="12804" width="7.42578125" style="110" bestFit="1" customWidth="1"/>
    <col min="12805" max="12805" width="1.42578125" style="110" customWidth="1"/>
    <col min="12806" max="12808" width="7.28515625" style="110" customWidth="1"/>
    <col min="12809" max="12809" width="1.42578125" style="110" customWidth="1"/>
    <col min="12810" max="12812" width="7.28515625" style="110" customWidth="1"/>
    <col min="12813" max="12813" width="1.85546875" style="110" customWidth="1"/>
    <col min="12814" max="12816" width="7.28515625" style="110" customWidth="1"/>
    <col min="12817" max="12817" width="1.5703125" style="110" customWidth="1"/>
    <col min="12818" max="12820" width="7.28515625" style="110" customWidth="1"/>
    <col min="12821" max="12821" width="1.140625" style="110" customWidth="1"/>
    <col min="12822" max="12824" width="7.28515625" style="110" customWidth="1"/>
    <col min="12825" max="12825" width="1.42578125" style="110" customWidth="1"/>
    <col min="12826" max="12828" width="7.28515625" style="110" customWidth="1"/>
    <col min="12829" max="13056" width="11.42578125" style="110"/>
    <col min="13057" max="13057" width="17.7109375" style="110" customWidth="1"/>
    <col min="13058" max="13060" width="7.42578125" style="110" bestFit="1" customWidth="1"/>
    <col min="13061" max="13061" width="1.42578125" style="110" customWidth="1"/>
    <col min="13062" max="13064" width="7.28515625" style="110" customWidth="1"/>
    <col min="13065" max="13065" width="1.42578125" style="110" customWidth="1"/>
    <col min="13066" max="13068" width="7.28515625" style="110" customWidth="1"/>
    <col min="13069" max="13069" width="1.85546875" style="110" customWidth="1"/>
    <col min="13070" max="13072" width="7.28515625" style="110" customWidth="1"/>
    <col min="13073" max="13073" width="1.5703125" style="110" customWidth="1"/>
    <col min="13074" max="13076" width="7.28515625" style="110" customWidth="1"/>
    <col min="13077" max="13077" width="1.140625" style="110" customWidth="1"/>
    <col min="13078" max="13080" width="7.28515625" style="110" customWidth="1"/>
    <col min="13081" max="13081" width="1.42578125" style="110" customWidth="1"/>
    <col min="13082" max="13084" width="7.28515625" style="110" customWidth="1"/>
    <col min="13085" max="13312" width="11.42578125" style="110"/>
    <col min="13313" max="13313" width="17.7109375" style="110" customWidth="1"/>
    <col min="13314" max="13316" width="7.42578125" style="110" bestFit="1" customWidth="1"/>
    <col min="13317" max="13317" width="1.42578125" style="110" customWidth="1"/>
    <col min="13318" max="13320" width="7.28515625" style="110" customWidth="1"/>
    <col min="13321" max="13321" width="1.42578125" style="110" customWidth="1"/>
    <col min="13322" max="13324" width="7.28515625" style="110" customWidth="1"/>
    <col min="13325" max="13325" width="1.85546875" style="110" customWidth="1"/>
    <col min="13326" max="13328" width="7.28515625" style="110" customWidth="1"/>
    <col min="13329" max="13329" width="1.5703125" style="110" customWidth="1"/>
    <col min="13330" max="13332" width="7.28515625" style="110" customWidth="1"/>
    <col min="13333" max="13333" width="1.140625" style="110" customWidth="1"/>
    <col min="13334" max="13336" width="7.28515625" style="110" customWidth="1"/>
    <col min="13337" max="13337" width="1.42578125" style="110" customWidth="1"/>
    <col min="13338" max="13340" width="7.28515625" style="110" customWidth="1"/>
    <col min="13341" max="13568" width="11.42578125" style="110"/>
    <col min="13569" max="13569" width="17.7109375" style="110" customWidth="1"/>
    <col min="13570" max="13572" width="7.42578125" style="110" bestFit="1" customWidth="1"/>
    <col min="13573" max="13573" width="1.42578125" style="110" customWidth="1"/>
    <col min="13574" max="13576" width="7.28515625" style="110" customWidth="1"/>
    <col min="13577" max="13577" width="1.42578125" style="110" customWidth="1"/>
    <col min="13578" max="13580" width="7.28515625" style="110" customWidth="1"/>
    <col min="13581" max="13581" width="1.85546875" style="110" customWidth="1"/>
    <col min="13582" max="13584" width="7.28515625" style="110" customWidth="1"/>
    <col min="13585" max="13585" width="1.5703125" style="110" customWidth="1"/>
    <col min="13586" max="13588" width="7.28515625" style="110" customWidth="1"/>
    <col min="13589" max="13589" width="1.140625" style="110" customWidth="1"/>
    <col min="13590" max="13592" width="7.28515625" style="110" customWidth="1"/>
    <col min="13593" max="13593" width="1.42578125" style="110" customWidth="1"/>
    <col min="13594" max="13596" width="7.28515625" style="110" customWidth="1"/>
    <col min="13597" max="13824" width="11.42578125" style="110"/>
    <col min="13825" max="13825" width="17.7109375" style="110" customWidth="1"/>
    <col min="13826" max="13828" width="7.42578125" style="110" bestFit="1" customWidth="1"/>
    <col min="13829" max="13829" width="1.42578125" style="110" customWidth="1"/>
    <col min="13830" max="13832" width="7.28515625" style="110" customWidth="1"/>
    <col min="13833" max="13833" width="1.42578125" style="110" customWidth="1"/>
    <col min="13834" max="13836" width="7.28515625" style="110" customWidth="1"/>
    <col min="13837" max="13837" width="1.85546875" style="110" customWidth="1"/>
    <col min="13838" max="13840" width="7.28515625" style="110" customWidth="1"/>
    <col min="13841" max="13841" width="1.5703125" style="110" customWidth="1"/>
    <col min="13842" max="13844" width="7.28515625" style="110" customWidth="1"/>
    <col min="13845" max="13845" width="1.140625" style="110" customWidth="1"/>
    <col min="13846" max="13848" width="7.28515625" style="110" customWidth="1"/>
    <col min="13849" max="13849" width="1.42578125" style="110" customWidth="1"/>
    <col min="13850" max="13852" width="7.28515625" style="110" customWidth="1"/>
    <col min="13853" max="14080" width="11.42578125" style="110"/>
    <col min="14081" max="14081" width="17.7109375" style="110" customWidth="1"/>
    <col min="14082" max="14084" width="7.42578125" style="110" bestFit="1" customWidth="1"/>
    <col min="14085" max="14085" width="1.42578125" style="110" customWidth="1"/>
    <col min="14086" max="14088" width="7.28515625" style="110" customWidth="1"/>
    <col min="14089" max="14089" width="1.42578125" style="110" customWidth="1"/>
    <col min="14090" max="14092" width="7.28515625" style="110" customWidth="1"/>
    <col min="14093" max="14093" width="1.85546875" style="110" customWidth="1"/>
    <col min="14094" max="14096" width="7.28515625" style="110" customWidth="1"/>
    <col min="14097" max="14097" width="1.5703125" style="110" customWidth="1"/>
    <col min="14098" max="14100" width="7.28515625" style="110" customWidth="1"/>
    <col min="14101" max="14101" width="1.140625" style="110" customWidth="1"/>
    <col min="14102" max="14104" width="7.28515625" style="110" customWidth="1"/>
    <col min="14105" max="14105" width="1.42578125" style="110" customWidth="1"/>
    <col min="14106" max="14108" width="7.28515625" style="110" customWidth="1"/>
    <col min="14109" max="14336" width="11.42578125" style="110"/>
    <col min="14337" max="14337" width="17.7109375" style="110" customWidth="1"/>
    <col min="14338" max="14340" width="7.42578125" style="110" bestFit="1" customWidth="1"/>
    <col min="14341" max="14341" width="1.42578125" style="110" customWidth="1"/>
    <col min="14342" max="14344" width="7.28515625" style="110" customWidth="1"/>
    <col min="14345" max="14345" width="1.42578125" style="110" customWidth="1"/>
    <col min="14346" max="14348" width="7.28515625" style="110" customWidth="1"/>
    <col min="14349" max="14349" width="1.85546875" style="110" customWidth="1"/>
    <col min="14350" max="14352" width="7.28515625" style="110" customWidth="1"/>
    <col min="14353" max="14353" width="1.5703125" style="110" customWidth="1"/>
    <col min="14354" max="14356" width="7.28515625" style="110" customWidth="1"/>
    <col min="14357" max="14357" width="1.140625" style="110" customWidth="1"/>
    <col min="14358" max="14360" width="7.28515625" style="110" customWidth="1"/>
    <col min="14361" max="14361" width="1.42578125" style="110" customWidth="1"/>
    <col min="14362" max="14364" width="7.28515625" style="110" customWidth="1"/>
    <col min="14365" max="14592" width="11.42578125" style="110"/>
    <col min="14593" max="14593" width="17.7109375" style="110" customWidth="1"/>
    <col min="14594" max="14596" width="7.42578125" style="110" bestFit="1" customWidth="1"/>
    <col min="14597" max="14597" width="1.42578125" style="110" customWidth="1"/>
    <col min="14598" max="14600" width="7.28515625" style="110" customWidth="1"/>
    <col min="14601" max="14601" width="1.42578125" style="110" customWidth="1"/>
    <col min="14602" max="14604" width="7.28515625" style="110" customWidth="1"/>
    <col min="14605" max="14605" width="1.85546875" style="110" customWidth="1"/>
    <col min="14606" max="14608" width="7.28515625" style="110" customWidth="1"/>
    <col min="14609" max="14609" width="1.5703125" style="110" customWidth="1"/>
    <col min="14610" max="14612" width="7.28515625" style="110" customWidth="1"/>
    <col min="14613" max="14613" width="1.140625" style="110" customWidth="1"/>
    <col min="14614" max="14616" width="7.28515625" style="110" customWidth="1"/>
    <col min="14617" max="14617" width="1.42578125" style="110" customWidth="1"/>
    <col min="14618" max="14620" width="7.28515625" style="110" customWidth="1"/>
    <col min="14621" max="14848" width="11.42578125" style="110"/>
    <col min="14849" max="14849" width="17.7109375" style="110" customWidth="1"/>
    <col min="14850" max="14852" width="7.42578125" style="110" bestFit="1" customWidth="1"/>
    <col min="14853" max="14853" width="1.42578125" style="110" customWidth="1"/>
    <col min="14854" max="14856" width="7.28515625" style="110" customWidth="1"/>
    <col min="14857" max="14857" width="1.42578125" style="110" customWidth="1"/>
    <col min="14858" max="14860" width="7.28515625" style="110" customWidth="1"/>
    <col min="14861" max="14861" width="1.85546875" style="110" customWidth="1"/>
    <col min="14862" max="14864" width="7.28515625" style="110" customWidth="1"/>
    <col min="14865" max="14865" width="1.5703125" style="110" customWidth="1"/>
    <col min="14866" max="14868" width="7.28515625" style="110" customWidth="1"/>
    <col min="14869" max="14869" width="1.140625" style="110" customWidth="1"/>
    <col min="14870" max="14872" width="7.28515625" style="110" customWidth="1"/>
    <col min="14873" max="14873" width="1.42578125" style="110" customWidth="1"/>
    <col min="14874" max="14876" width="7.28515625" style="110" customWidth="1"/>
    <col min="14877" max="15104" width="11.42578125" style="110"/>
    <col min="15105" max="15105" width="17.7109375" style="110" customWidth="1"/>
    <col min="15106" max="15108" width="7.42578125" style="110" bestFit="1" customWidth="1"/>
    <col min="15109" max="15109" width="1.42578125" style="110" customWidth="1"/>
    <col min="15110" max="15112" width="7.28515625" style="110" customWidth="1"/>
    <col min="15113" max="15113" width="1.42578125" style="110" customWidth="1"/>
    <col min="15114" max="15116" width="7.28515625" style="110" customWidth="1"/>
    <col min="15117" max="15117" width="1.85546875" style="110" customWidth="1"/>
    <col min="15118" max="15120" width="7.28515625" style="110" customWidth="1"/>
    <col min="15121" max="15121" width="1.5703125" style="110" customWidth="1"/>
    <col min="15122" max="15124" width="7.28515625" style="110" customWidth="1"/>
    <col min="15125" max="15125" width="1.140625" style="110" customWidth="1"/>
    <col min="15126" max="15128" width="7.28515625" style="110" customWidth="1"/>
    <col min="15129" max="15129" width="1.42578125" style="110" customWidth="1"/>
    <col min="15130" max="15132" width="7.28515625" style="110" customWidth="1"/>
    <col min="15133" max="15360" width="11.42578125" style="110"/>
    <col min="15361" max="15361" width="17.7109375" style="110" customWidth="1"/>
    <col min="15362" max="15364" width="7.42578125" style="110" bestFit="1" customWidth="1"/>
    <col min="15365" max="15365" width="1.42578125" style="110" customWidth="1"/>
    <col min="15366" max="15368" width="7.28515625" style="110" customWidth="1"/>
    <col min="15369" max="15369" width="1.42578125" style="110" customWidth="1"/>
    <col min="15370" max="15372" width="7.28515625" style="110" customWidth="1"/>
    <col min="15373" max="15373" width="1.85546875" style="110" customWidth="1"/>
    <col min="15374" max="15376" width="7.28515625" style="110" customWidth="1"/>
    <col min="15377" max="15377" width="1.5703125" style="110" customWidth="1"/>
    <col min="15378" max="15380" width="7.28515625" style="110" customWidth="1"/>
    <col min="15381" max="15381" width="1.140625" style="110" customWidth="1"/>
    <col min="15382" max="15384" width="7.28515625" style="110" customWidth="1"/>
    <col min="15385" max="15385" width="1.42578125" style="110" customWidth="1"/>
    <col min="15386" max="15388" width="7.28515625" style="110" customWidth="1"/>
    <col min="15389" max="15616" width="11.42578125" style="110"/>
    <col min="15617" max="15617" width="17.7109375" style="110" customWidth="1"/>
    <col min="15618" max="15620" width="7.42578125" style="110" bestFit="1" customWidth="1"/>
    <col min="15621" max="15621" width="1.42578125" style="110" customWidth="1"/>
    <col min="15622" max="15624" width="7.28515625" style="110" customWidth="1"/>
    <col min="15625" max="15625" width="1.42578125" style="110" customWidth="1"/>
    <col min="15626" max="15628" width="7.28515625" style="110" customWidth="1"/>
    <col min="15629" max="15629" width="1.85546875" style="110" customWidth="1"/>
    <col min="15630" max="15632" width="7.28515625" style="110" customWidth="1"/>
    <col min="15633" max="15633" width="1.5703125" style="110" customWidth="1"/>
    <col min="15634" max="15636" width="7.28515625" style="110" customWidth="1"/>
    <col min="15637" max="15637" width="1.140625" style="110" customWidth="1"/>
    <col min="15638" max="15640" width="7.28515625" style="110" customWidth="1"/>
    <col min="15641" max="15641" width="1.42578125" style="110" customWidth="1"/>
    <col min="15642" max="15644" width="7.28515625" style="110" customWidth="1"/>
    <col min="15645" max="15872" width="11.42578125" style="110"/>
    <col min="15873" max="15873" width="17.7109375" style="110" customWidth="1"/>
    <col min="15874" max="15876" width="7.42578125" style="110" bestFit="1" customWidth="1"/>
    <col min="15877" max="15877" width="1.42578125" style="110" customWidth="1"/>
    <col min="15878" max="15880" width="7.28515625" style="110" customWidth="1"/>
    <col min="15881" max="15881" width="1.42578125" style="110" customWidth="1"/>
    <col min="15882" max="15884" width="7.28515625" style="110" customWidth="1"/>
    <col min="15885" max="15885" width="1.85546875" style="110" customWidth="1"/>
    <col min="15886" max="15888" width="7.28515625" style="110" customWidth="1"/>
    <col min="15889" max="15889" width="1.5703125" style="110" customWidth="1"/>
    <col min="15890" max="15892" width="7.28515625" style="110" customWidth="1"/>
    <col min="15893" max="15893" width="1.140625" style="110" customWidth="1"/>
    <col min="15894" max="15896" width="7.28515625" style="110" customWidth="1"/>
    <col min="15897" max="15897" width="1.42578125" style="110" customWidth="1"/>
    <col min="15898" max="15900" width="7.28515625" style="110" customWidth="1"/>
    <col min="15901" max="16128" width="11.42578125" style="110"/>
    <col min="16129" max="16129" width="17.7109375" style="110" customWidth="1"/>
    <col min="16130" max="16132" width="7.42578125" style="110" bestFit="1" customWidth="1"/>
    <col min="16133" max="16133" width="1.42578125" style="110" customWidth="1"/>
    <col min="16134" max="16136" width="7.28515625" style="110" customWidth="1"/>
    <col min="16137" max="16137" width="1.42578125" style="110" customWidth="1"/>
    <col min="16138" max="16140" width="7.28515625" style="110" customWidth="1"/>
    <col min="16141" max="16141" width="1.85546875" style="110" customWidth="1"/>
    <col min="16142" max="16144" width="7.28515625" style="110" customWidth="1"/>
    <col min="16145" max="16145" width="1.5703125" style="110" customWidth="1"/>
    <col min="16146" max="16148" width="7.28515625" style="110" customWidth="1"/>
    <col min="16149" max="16149" width="1.140625" style="110" customWidth="1"/>
    <col min="16150" max="16152" width="7.28515625" style="110" customWidth="1"/>
    <col min="16153" max="16153" width="1.42578125" style="110" customWidth="1"/>
    <col min="16154" max="16156" width="7.28515625" style="110" customWidth="1"/>
    <col min="16157" max="16384" width="11.42578125" style="110"/>
  </cols>
  <sheetData>
    <row r="1" spans="1:32" ht="15" customHeight="1" x14ac:dyDescent="0.25">
      <c r="A1" s="307" t="s">
        <v>332</v>
      </c>
      <c r="B1" s="307"/>
      <c r="C1" s="307"/>
      <c r="D1" s="307"/>
      <c r="E1" s="307"/>
      <c r="F1" s="307"/>
      <c r="G1" s="307"/>
      <c r="H1" s="307"/>
      <c r="I1" s="307"/>
      <c r="J1" s="307"/>
      <c r="K1" s="307"/>
      <c r="L1" s="307"/>
      <c r="M1" s="307"/>
      <c r="N1" s="307"/>
      <c r="O1" s="307"/>
      <c r="P1" s="307"/>
      <c r="Q1" s="307"/>
      <c r="R1" s="307"/>
      <c r="S1" s="307"/>
      <c r="T1" s="307"/>
      <c r="U1" s="307"/>
      <c r="V1" s="307"/>
      <c r="W1" s="307"/>
      <c r="X1" s="307"/>
      <c r="Y1" s="307"/>
      <c r="Z1" s="307"/>
      <c r="AA1" s="307"/>
      <c r="AB1" s="307"/>
      <c r="AE1" s="286" t="s">
        <v>362</v>
      </c>
      <c r="AF1" s="286"/>
    </row>
    <row r="2" spans="1:32" ht="15" customHeight="1" x14ac:dyDescent="0.25">
      <c r="A2" s="307" t="s">
        <v>343</v>
      </c>
      <c r="B2" s="307"/>
      <c r="C2" s="307"/>
      <c r="D2" s="307"/>
      <c r="E2" s="307"/>
      <c r="F2" s="307"/>
      <c r="G2" s="307"/>
      <c r="H2" s="307"/>
      <c r="I2" s="307"/>
      <c r="J2" s="307"/>
      <c r="K2" s="307"/>
      <c r="L2" s="307"/>
      <c r="M2" s="307"/>
      <c r="N2" s="307"/>
      <c r="O2" s="307"/>
      <c r="P2" s="307"/>
      <c r="Q2" s="307"/>
      <c r="R2" s="307"/>
      <c r="S2" s="307"/>
      <c r="T2" s="307"/>
      <c r="U2" s="307"/>
      <c r="V2" s="307"/>
      <c r="W2" s="307"/>
      <c r="X2" s="307"/>
      <c r="Y2" s="307"/>
      <c r="Z2" s="307"/>
      <c r="AA2" s="307"/>
      <c r="AB2" s="307"/>
      <c r="AE2" s="286"/>
      <c r="AF2" s="286"/>
    </row>
    <row r="3" spans="1:32" ht="15" customHeight="1" x14ac:dyDescent="0.25">
      <c r="A3" s="307" t="s">
        <v>257</v>
      </c>
      <c r="B3" s="307"/>
      <c r="C3" s="307"/>
      <c r="D3" s="307"/>
      <c r="E3" s="307"/>
      <c r="F3" s="307"/>
      <c r="G3" s="307"/>
      <c r="H3" s="307"/>
      <c r="I3" s="307"/>
      <c r="J3" s="307"/>
      <c r="K3" s="307"/>
      <c r="L3" s="307"/>
      <c r="M3" s="307"/>
      <c r="N3" s="307"/>
      <c r="O3" s="307"/>
      <c r="P3" s="307"/>
      <c r="Q3" s="307"/>
      <c r="R3" s="307"/>
      <c r="S3" s="307"/>
      <c r="T3" s="307"/>
      <c r="U3" s="307"/>
      <c r="V3" s="307"/>
      <c r="W3" s="307"/>
      <c r="X3" s="307"/>
      <c r="Y3" s="307"/>
      <c r="Z3" s="307"/>
      <c r="AA3" s="307"/>
      <c r="AB3" s="307"/>
    </row>
    <row r="4" spans="1:32" ht="15" customHeight="1" x14ac:dyDescent="0.25">
      <c r="A4" s="307" t="s">
        <v>268</v>
      </c>
      <c r="B4" s="307"/>
      <c r="C4" s="307"/>
      <c r="D4" s="307"/>
      <c r="E4" s="307"/>
      <c r="F4" s="307"/>
      <c r="G4" s="307"/>
      <c r="H4" s="307"/>
      <c r="I4" s="307"/>
      <c r="J4" s="307"/>
      <c r="K4" s="307"/>
      <c r="L4" s="307"/>
      <c r="M4" s="307"/>
      <c r="N4" s="307"/>
      <c r="O4" s="307"/>
      <c r="P4" s="307"/>
      <c r="Q4" s="307"/>
      <c r="R4" s="307"/>
      <c r="S4" s="307"/>
      <c r="T4" s="307"/>
      <c r="U4" s="307"/>
      <c r="V4" s="307"/>
      <c r="W4" s="307"/>
      <c r="X4" s="307"/>
      <c r="Y4" s="307"/>
      <c r="Z4" s="307"/>
      <c r="AA4" s="307"/>
      <c r="AB4" s="307"/>
    </row>
    <row r="5" spans="1:32" ht="15" customHeight="1" x14ac:dyDescent="0.25">
      <c r="A5" s="307" t="s">
        <v>250</v>
      </c>
      <c r="B5" s="307"/>
      <c r="C5" s="307"/>
      <c r="D5" s="307"/>
      <c r="E5" s="307"/>
      <c r="F5" s="307"/>
      <c r="G5" s="307"/>
      <c r="H5" s="307"/>
      <c r="I5" s="307"/>
      <c r="J5" s="307"/>
      <c r="K5" s="307"/>
      <c r="L5" s="307"/>
      <c r="M5" s="307"/>
      <c r="N5" s="307"/>
      <c r="O5" s="307"/>
      <c r="P5" s="307"/>
      <c r="Q5" s="307"/>
      <c r="R5" s="307"/>
      <c r="S5" s="307"/>
      <c r="T5" s="307"/>
      <c r="U5" s="307"/>
      <c r="V5" s="307"/>
      <c r="W5" s="307"/>
      <c r="X5" s="307"/>
      <c r="Y5" s="307"/>
      <c r="Z5" s="307"/>
      <c r="AA5" s="307"/>
      <c r="AB5" s="307"/>
    </row>
    <row r="6" spans="1:32" ht="15" customHeight="1" x14ac:dyDescent="0.25">
      <c r="A6" s="307" t="s">
        <v>259</v>
      </c>
      <c r="B6" s="307"/>
      <c r="C6" s="307"/>
      <c r="D6" s="307"/>
      <c r="E6" s="307"/>
      <c r="F6" s="307"/>
      <c r="G6" s="307"/>
      <c r="H6" s="307"/>
      <c r="I6" s="307"/>
      <c r="J6" s="307"/>
      <c r="K6" s="307"/>
      <c r="L6" s="307"/>
      <c r="M6" s="307"/>
      <c r="N6" s="307"/>
      <c r="O6" s="307"/>
      <c r="P6" s="307"/>
      <c r="Q6" s="307"/>
      <c r="R6" s="307"/>
      <c r="S6" s="307"/>
      <c r="T6" s="307"/>
      <c r="U6" s="307"/>
      <c r="V6" s="307"/>
      <c r="W6" s="307"/>
      <c r="X6" s="307"/>
      <c r="Y6" s="307"/>
      <c r="Z6" s="307"/>
      <c r="AA6" s="307"/>
      <c r="AB6" s="307"/>
    </row>
    <row r="7" spans="1:32" ht="15" customHeight="1" thickBot="1" x14ac:dyDescent="0.3">
      <c r="A7" s="124"/>
      <c r="B7" s="147"/>
      <c r="C7" s="124"/>
      <c r="D7" s="124"/>
      <c r="E7" s="124"/>
      <c r="F7" s="125"/>
      <c r="G7" s="124"/>
      <c r="H7" s="124"/>
      <c r="I7" s="124"/>
      <c r="J7" s="124"/>
      <c r="K7" s="124"/>
      <c r="L7" s="124"/>
      <c r="M7" s="124"/>
      <c r="N7" s="124"/>
      <c r="O7" s="124"/>
      <c r="P7" s="124"/>
      <c r="Q7" s="124"/>
      <c r="R7" s="124"/>
      <c r="S7" s="124"/>
      <c r="T7" s="124"/>
      <c r="U7" s="124"/>
      <c r="V7" s="124"/>
      <c r="W7" s="124"/>
      <c r="X7" s="124"/>
      <c r="Y7" s="124"/>
      <c r="Z7" s="124"/>
      <c r="AA7" s="124"/>
      <c r="AB7" s="124"/>
    </row>
    <row r="8" spans="1:32" ht="15" customHeight="1" x14ac:dyDescent="0.25">
      <c r="A8" s="309" t="s">
        <v>264</v>
      </c>
      <c r="B8" s="302" t="s">
        <v>19</v>
      </c>
      <c r="C8" s="302"/>
      <c r="D8" s="302"/>
      <c r="E8" s="111"/>
      <c r="F8" s="302" t="s">
        <v>116</v>
      </c>
      <c r="G8" s="302"/>
      <c r="H8" s="302"/>
      <c r="I8" s="111"/>
      <c r="J8" s="302" t="s">
        <v>117</v>
      </c>
      <c r="K8" s="302"/>
      <c r="L8" s="302"/>
      <c r="M8" s="111"/>
      <c r="N8" s="302" t="s">
        <v>118</v>
      </c>
      <c r="O8" s="302"/>
      <c r="P8" s="302"/>
      <c r="Q8" s="111"/>
      <c r="R8" s="302" t="s">
        <v>119</v>
      </c>
      <c r="S8" s="302"/>
      <c r="T8" s="302"/>
      <c r="U8" s="111"/>
      <c r="V8" s="302" t="s">
        <v>120</v>
      </c>
      <c r="W8" s="302"/>
      <c r="X8" s="302"/>
      <c r="Y8" s="111"/>
      <c r="Z8" s="302" t="s">
        <v>121</v>
      </c>
      <c r="AA8" s="302"/>
      <c r="AB8" s="302"/>
    </row>
    <row r="9" spans="1:32" ht="15" customHeight="1" thickBot="1" x14ac:dyDescent="0.3">
      <c r="A9" s="310"/>
      <c r="B9" s="112" t="s">
        <v>70</v>
      </c>
      <c r="C9" s="112" t="s">
        <v>71</v>
      </c>
      <c r="D9" s="112" t="s">
        <v>72</v>
      </c>
      <c r="E9" s="113"/>
      <c r="F9" s="112" t="s">
        <v>70</v>
      </c>
      <c r="G9" s="112" t="s">
        <v>71</v>
      </c>
      <c r="H9" s="112" t="s">
        <v>72</v>
      </c>
      <c r="I9" s="113"/>
      <c r="J9" s="112" t="s">
        <v>70</v>
      </c>
      <c r="K9" s="112" t="s">
        <v>71</v>
      </c>
      <c r="L9" s="112" t="s">
        <v>72</v>
      </c>
      <c r="M9" s="113"/>
      <c r="N9" s="112" t="s">
        <v>70</v>
      </c>
      <c r="O9" s="112" t="s">
        <v>71</v>
      </c>
      <c r="P9" s="112" t="s">
        <v>72</v>
      </c>
      <c r="Q9" s="113"/>
      <c r="R9" s="112" t="s">
        <v>70</v>
      </c>
      <c r="S9" s="112" t="s">
        <v>71</v>
      </c>
      <c r="T9" s="112" t="s">
        <v>72</v>
      </c>
      <c r="U9" s="113"/>
      <c r="V9" s="112" t="s">
        <v>70</v>
      </c>
      <c r="W9" s="112" t="s">
        <v>71</v>
      </c>
      <c r="X9" s="112" t="s">
        <v>72</v>
      </c>
      <c r="Y9" s="113"/>
      <c r="Z9" s="112" t="s">
        <v>70</v>
      </c>
      <c r="AA9" s="112" t="s">
        <v>71</v>
      </c>
      <c r="AB9" s="112" t="s">
        <v>72</v>
      </c>
    </row>
    <row r="10" spans="1:32" ht="15" customHeight="1" x14ac:dyDescent="0.25">
      <c r="A10" s="129"/>
      <c r="B10" s="115"/>
      <c r="C10" s="115"/>
      <c r="D10" s="115"/>
      <c r="E10" s="116"/>
      <c r="F10" s="115"/>
      <c r="G10" s="115"/>
      <c r="H10" s="115"/>
      <c r="I10" s="116"/>
      <c r="J10" s="115"/>
      <c r="K10" s="115"/>
      <c r="L10" s="115"/>
      <c r="M10" s="116"/>
      <c r="N10" s="115"/>
      <c r="O10" s="115"/>
      <c r="P10" s="115"/>
      <c r="Q10" s="116"/>
      <c r="R10" s="115"/>
      <c r="S10" s="115"/>
      <c r="T10" s="115"/>
      <c r="U10" s="116"/>
      <c r="V10" s="115"/>
      <c r="W10" s="115"/>
      <c r="X10" s="115"/>
      <c r="Y10" s="116"/>
      <c r="Z10" s="115"/>
      <c r="AA10" s="115"/>
      <c r="AB10" s="115"/>
    </row>
    <row r="11" spans="1:32" ht="15" customHeight="1" x14ac:dyDescent="0.25">
      <c r="A11" s="154" t="s">
        <v>266</v>
      </c>
      <c r="B11" s="156">
        <f>SUM(B13:B38)</f>
        <v>10418</v>
      </c>
      <c r="C11" s="156">
        <f>SUM(C13:C38)</f>
        <v>3805</v>
      </c>
      <c r="D11" s="156">
        <f>SUM(D13:D38)</f>
        <v>6613</v>
      </c>
      <c r="E11" s="156"/>
      <c r="F11" s="156" t="s">
        <v>61</v>
      </c>
      <c r="G11" s="156" t="s">
        <v>61</v>
      </c>
      <c r="H11" s="156" t="s">
        <v>61</v>
      </c>
      <c r="I11" s="156"/>
      <c r="J11" s="156" t="s">
        <v>61</v>
      </c>
      <c r="K11" s="156" t="s">
        <v>61</v>
      </c>
      <c r="L11" s="156" t="s">
        <v>61</v>
      </c>
      <c r="M11" s="156"/>
      <c r="N11" s="156" t="s">
        <v>61</v>
      </c>
      <c r="O11" s="156" t="s">
        <v>61</v>
      </c>
      <c r="P11" s="156" t="s">
        <v>61</v>
      </c>
      <c r="Q11" s="156"/>
      <c r="R11" s="156">
        <f>SUM(R13:R38)</f>
        <v>4527</v>
      </c>
      <c r="S11" s="156">
        <f>SUM(S13:S38)</f>
        <v>1729</v>
      </c>
      <c r="T11" s="156">
        <f>SUM(T13:T38)</f>
        <v>2798</v>
      </c>
      <c r="U11" s="156"/>
      <c r="V11" s="156">
        <f>SUM(V13:V38)</f>
        <v>3099</v>
      </c>
      <c r="W11" s="156">
        <f>SUM(W13:W38)</f>
        <v>1125</v>
      </c>
      <c r="X11" s="156">
        <f>SUM(X13:X38)</f>
        <v>1974</v>
      </c>
      <c r="Y11" s="156"/>
      <c r="Z11" s="156">
        <f>SUM(Z13:Z38)</f>
        <v>2792</v>
      </c>
      <c r="AA11" s="156">
        <f>SUM(AA13:AA38)</f>
        <v>951</v>
      </c>
      <c r="AB11" s="156">
        <f>SUM(AB13:AB38)</f>
        <v>1841</v>
      </c>
    </row>
    <row r="12" spans="1:32" ht="15" customHeight="1" x14ac:dyDescent="0.25">
      <c r="A12" s="110"/>
      <c r="B12" s="148"/>
      <c r="C12" s="148"/>
      <c r="D12" s="148"/>
      <c r="E12" s="148"/>
      <c r="F12" s="148"/>
      <c r="G12" s="148"/>
      <c r="H12" s="148"/>
      <c r="I12" s="148"/>
      <c r="J12" s="148"/>
      <c r="K12" s="148"/>
      <c r="L12" s="148"/>
      <c r="M12" s="148"/>
      <c r="N12" s="148"/>
      <c r="O12" s="148"/>
      <c r="P12" s="148"/>
      <c r="Q12" s="148"/>
      <c r="R12" s="148"/>
      <c r="S12" s="148"/>
      <c r="T12" s="148"/>
      <c r="U12" s="148"/>
      <c r="V12" s="148"/>
      <c r="W12" s="148"/>
      <c r="X12" s="148"/>
      <c r="Y12" s="148"/>
      <c r="Z12" s="148"/>
      <c r="AA12" s="148"/>
      <c r="AB12" s="148"/>
    </row>
    <row r="13" spans="1:32" ht="15" customHeight="1" x14ac:dyDescent="0.25">
      <c r="A13" s="110" t="s">
        <v>79</v>
      </c>
      <c r="B13" s="121">
        <v>245</v>
      </c>
      <c r="C13" s="121">
        <v>86</v>
      </c>
      <c r="D13" s="121">
        <v>159</v>
      </c>
      <c r="E13" s="121"/>
      <c r="F13" s="262">
        <v>0</v>
      </c>
      <c r="G13" s="262">
        <v>0</v>
      </c>
      <c r="H13" s="262">
        <v>0</v>
      </c>
      <c r="I13" s="262"/>
      <c r="J13" s="262">
        <v>0</v>
      </c>
      <c r="K13" s="262">
        <v>0</v>
      </c>
      <c r="L13" s="262">
        <v>0</v>
      </c>
      <c r="M13" s="262"/>
      <c r="N13" s="262">
        <v>0</v>
      </c>
      <c r="O13" s="262">
        <v>0</v>
      </c>
      <c r="P13" s="262">
        <v>0</v>
      </c>
      <c r="Q13" s="121"/>
      <c r="R13" s="121">
        <v>84</v>
      </c>
      <c r="S13" s="121">
        <v>35</v>
      </c>
      <c r="T13" s="121">
        <v>49</v>
      </c>
      <c r="U13" s="121"/>
      <c r="V13" s="121">
        <v>97</v>
      </c>
      <c r="W13" s="121">
        <v>33</v>
      </c>
      <c r="X13" s="121">
        <v>64</v>
      </c>
      <c r="Y13" s="121"/>
      <c r="Z13" s="121">
        <v>64</v>
      </c>
      <c r="AA13" s="121">
        <v>18</v>
      </c>
      <c r="AB13" s="121">
        <v>46</v>
      </c>
    </row>
    <row r="14" spans="1:32" ht="15" customHeight="1" x14ac:dyDescent="0.25">
      <c r="A14" s="110" t="s">
        <v>80</v>
      </c>
      <c r="B14" s="121">
        <v>384</v>
      </c>
      <c r="C14" s="121">
        <v>131</v>
      </c>
      <c r="D14" s="121">
        <v>253</v>
      </c>
      <c r="E14" s="121"/>
      <c r="F14" s="262">
        <v>0</v>
      </c>
      <c r="G14" s="262">
        <v>0</v>
      </c>
      <c r="H14" s="262">
        <v>0</v>
      </c>
      <c r="I14" s="262"/>
      <c r="J14" s="262">
        <v>0</v>
      </c>
      <c r="K14" s="262">
        <v>0</v>
      </c>
      <c r="L14" s="262">
        <v>0</v>
      </c>
      <c r="M14" s="262"/>
      <c r="N14" s="262">
        <v>0</v>
      </c>
      <c r="O14" s="262">
        <v>0</v>
      </c>
      <c r="P14" s="262">
        <v>0</v>
      </c>
      <c r="Q14" s="121"/>
      <c r="R14" s="121">
        <v>134</v>
      </c>
      <c r="S14" s="121">
        <v>38</v>
      </c>
      <c r="T14" s="121">
        <v>96</v>
      </c>
      <c r="U14" s="121"/>
      <c r="V14" s="121">
        <v>101</v>
      </c>
      <c r="W14" s="121">
        <v>29</v>
      </c>
      <c r="X14" s="121">
        <v>72</v>
      </c>
      <c r="Y14" s="121"/>
      <c r="Z14" s="121">
        <v>149</v>
      </c>
      <c r="AA14" s="121">
        <v>64</v>
      </c>
      <c r="AB14" s="121">
        <v>85</v>
      </c>
    </row>
    <row r="15" spans="1:32" ht="15" customHeight="1" x14ac:dyDescent="0.25">
      <c r="A15" s="110" t="s">
        <v>81</v>
      </c>
      <c r="B15" s="121">
        <v>134</v>
      </c>
      <c r="C15" s="121">
        <v>40</v>
      </c>
      <c r="D15" s="121">
        <v>94</v>
      </c>
      <c r="E15" s="121"/>
      <c r="F15" s="262">
        <v>0</v>
      </c>
      <c r="G15" s="262">
        <v>0</v>
      </c>
      <c r="H15" s="262">
        <v>0</v>
      </c>
      <c r="I15" s="262"/>
      <c r="J15" s="262">
        <v>0</v>
      </c>
      <c r="K15" s="262">
        <v>0</v>
      </c>
      <c r="L15" s="262">
        <v>0</v>
      </c>
      <c r="M15" s="262"/>
      <c r="N15" s="262">
        <v>0</v>
      </c>
      <c r="O15" s="262">
        <v>0</v>
      </c>
      <c r="P15" s="262">
        <v>0</v>
      </c>
      <c r="Q15" s="121"/>
      <c r="R15" s="121">
        <v>53</v>
      </c>
      <c r="S15" s="121">
        <v>14</v>
      </c>
      <c r="T15" s="121">
        <v>39</v>
      </c>
      <c r="U15" s="121"/>
      <c r="V15" s="121">
        <v>47</v>
      </c>
      <c r="W15" s="121">
        <v>14</v>
      </c>
      <c r="X15" s="121">
        <v>33</v>
      </c>
      <c r="Y15" s="121"/>
      <c r="Z15" s="121">
        <v>34</v>
      </c>
      <c r="AA15" s="121">
        <v>12</v>
      </c>
      <c r="AB15" s="121">
        <v>22</v>
      </c>
    </row>
    <row r="16" spans="1:32" ht="15" customHeight="1" x14ac:dyDescent="0.25">
      <c r="A16" s="110" t="s">
        <v>82</v>
      </c>
      <c r="B16" s="121">
        <v>844</v>
      </c>
      <c r="C16" s="121">
        <v>319</v>
      </c>
      <c r="D16" s="121">
        <v>525</v>
      </c>
      <c r="E16" s="121"/>
      <c r="F16" s="262">
        <v>0</v>
      </c>
      <c r="G16" s="262">
        <v>0</v>
      </c>
      <c r="H16" s="262">
        <v>0</v>
      </c>
      <c r="I16" s="262"/>
      <c r="J16" s="262">
        <v>0</v>
      </c>
      <c r="K16" s="262">
        <v>0</v>
      </c>
      <c r="L16" s="262">
        <v>0</v>
      </c>
      <c r="M16" s="262"/>
      <c r="N16" s="262">
        <v>0</v>
      </c>
      <c r="O16" s="262">
        <v>0</v>
      </c>
      <c r="P16" s="262">
        <v>0</v>
      </c>
      <c r="Q16" s="121"/>
      <c r="R16" s="121">
        <v>366</v>
      </c>
      <c r="S16" s="121">
        <v>149</v>
      </c>
      <c r="T16" s="121">
        <v>217</v>
      </c>
      <c r="U16" s="121"/>
      <c r="V16" s="121">
        <v>212</v>
      </c>
      <c r="W16" s="121">
        <v>82</v>
      </c>
      <c r="X16" s="121">
        <v>130</v>
      </c>
      <c r="Y16" s="121"/>
      <c r="Z16" s="121">
        <v>266</v>
      </c>
      <c r="AA16" s="121">
        <v>88</v>
      </c>
      <c r="AB16" s="121">
        <v>178</v>
      </c>
    </row>
    <row r="17" spans="1:28" ht="15" customHeight="1" x14ac:dyDescent="0.25">
      <c r="A17" s="110" t="s">
        <v>83</v>
      </c>
      <c r="B17" s="121">
        <v>107</v>
      </c>
      <c r="C17" s="121">
        <v>24</v>
      </c>
      <c r="D17" s="121">
        <v>83</v>
      </c>
      <c r="E17" s="121"/>
      <c r="F17" s="262">
        <v>0</v>
      </c>
      <c r="G17" s="262">
        <v>0</v>
      </c>
      <c r="H17" s="262">
        <v>0</v>
      </c>
      <c r="I17" s="262"/>
      <c r="J17" s="262">
        <v>0</v>
      </c>
      <c r="K17" s="262">
        <v>0</v>
      </c>
      <c r="L17" s="262">
        <v>0</v>
      </c>
      <c r="M17" s="262"/>
      <c r="N17" s="262">
        <v>0</v>
      </c>
      <c r="O17" s="262">
        <v>0</v>
      </c>
      <c r="P17" s="262">
        <v>0</v>
      </c>
      <c r="Q17" s="121"/>
      <c r="R17" s="121">
        <v>54</v>
      </c>
      <c r="S17" s="121">
        <v>9</v>
      </c>
      <c r="T17" s="121">
        <v>45</v>
      </c>
      <c r="U17" s="121"/>
      <c r="V17" s="121">
        <v>24</v>
      </c>
      <c r="W17" s="121">
        <v>6</v>
      </c>
      <c r="X17" s="121">
        <v>18</v>
      </c>
      <c r="Y17" s="121"/>
      <c r="Z17" s="121">
        <v>29</v>
      </c>
      <c r="AA17" s="121">
        <v>9</v>
      </c>
      <c r="AB17" s="121">
        <v>20</v>
      </c>
    </row>
    <row r="18" spans="1:28" ht="15" customHeight="1" x14ac:dyDescent="0.25">
      <c r="A18" s="110" t="s">
        <v>84</v>
      </c>
      <c r="B18" s="121">
        <v>271</v>
      </c>
      <c r="C18" s="121">
        <v>104</v>
      </c>
      <c r="D18" s="121">
        <v>167</v>
      </c>
      <c r="E18" s="121"/>
      <c r="F18" s="262">
        <v>0</v>
      </c>
      <c r="G18" s="262">
        <v>0</v>
      </c>
      <c r="H18" s="262">
        <v>0</v>
      </c>
      <c r="I18" s="262"/>
      <c r="J18" s="262">
        <v>0</v>
      </c>
      <c r="K18" s="262">
        <v>0</v>
      </c>
      <c r="L18" s="262">
        <v>0</v>
      </c>
      <c r="M18" s="262"/>
      <c r="N18" s="262">
        <v>0</v>
      </c>
      <c r="O18" s="262">
        <v>0</v>
      </c>
      <c r="P18" s="262">
        <v>0</v>
      </c>
      <c r="Q18" s="121"/>
      <c r="R18" s="121">
        <v>124</v>
      </c>
      <c r="S18" s="121">
        <v>47</v>
      </c>
      <c r="T18" s="121">
        <v>77</v>
      </c>
      <c r="U18" s="121"/>
      <c r="V18" s="121">
        <v>94</v>
      </c>
      <c r="W18" s="121">
        <v>43</v>
      </c>
      <c r="X18" s="121">
        <v>51</v>
      </c>
      <c r="Y18" s="121"/>
      <c r="Z18" s="121">
        <v>53</v>
      </c>
      <c r="AA18" s="121">
        <v>14</v>
      </c>
      <c r="AB18" s="121">
        <v>39</v>
      </c>
    </row>
    <row r="19" spans="1:28" ht="15" customHeight="1" x14ac:dyDescent="0.25">
      <c r="A19" s="110" t="s">
        <v>85</v>
      </c>
      <c r="B19" s="121">
        <v>137</v>
      </c>
      <c r="C19" s="121">
        <v>43</v>
      </c>
      <c r="D19" s="121">
        <v>94</v>
      </c>
      <c r="E19" s="121"/>
      <c r="F19" s="262">
        <v>0</v>
      </c>
      <c r="G19" s="262">
        <v>0</v>
      </c>
      <c r="H19" s="262">
        <v>0</v>
      </c>
      <c r="I19" s="262"/>
      <c r="J19" s="262">
        <v>0</v>
      </c>
      <c r="K19" s="262">
        <v>0</v>
      </c>
      <c r="L19" s="262">
        <v>0</v>
      </c>
      <c r="M19" s="262"/>
      <c r="N19" s="262">
        <v>0</v>
      </c>
      <c r="O19" s="262">
        <v>0</v>
      </c>
      <c r="P19" s="262">
        <v>0</v>
      </c>
      <c r="Q19" s="121"/>
      <c r="R19" s="121">
        <v>59</v>
      </c>
      <c r="S19" s="121">
        <v>21</v>
      </c>
      <c r="T19" s="121">
        <v>38</v>
      </c>
      <c r="U19" s="121"/>
      <c r="V19" s="121">
        <v>44</v>
      </c>
      <c r="W19" s="121">
        <v>13</v>
      </c>
      <c r="X19" s="121">
        <v>31</v>
      </c>
      <c r="Y19" s="121"/>
      <c r="Z19" s="121">
        <v>34</v>
      </c>
      <c r="AA19" s="121">
        <v>9</v>
      </c>
      <c r="AB19" s="121">
        <v>25</v>
      </c>
    </row>
    <row r="20" spans="1:28" ht="15" customHeight="1" x14ac:dyDescent="0.25">
      <c r="A20" s="110" t="s">
        <v>86</v>
      </c>
      <c r="B20" s="121">
        <v>1345</v>
      </c>
      <c r="C20" s="121">
        <v>638</v>
      </c>
      <c r="D20" s="121">
        <v>707</v>
      </c>
      <c r="E20" s="121"/>
      <c r="F20" s="262">
        <v>0</v>
      </c>
      <c r="G20" s="262">
        <v>0</v>
      </c>
      <c r="H20" s="262">
        <v>0</v>
      </c>
      <c r="I20" s="262"/>
      <c r="J20" s="262">
        <v>0</v>
      </c>
      <c r="K20" s="262">
        <v>0</v>
      </c>
      <c r="L20" s="262">
        <v>0</v>
      </c>
      <c r="M20" s="262"/>
      <c r="N20" s="262">
        <v>0</v>
      </c>
      <c r="O20" s="262">
        <v>0</v>
      </c>
      <c r="P20" s="262">
        <v>0</v>
      </c>
      <c r="Q20" s="121"/>
      <c r="R20" s="121">
        <v>585</v>
      </c>
      <c r="S20" s="121">
        <v>290</v>
      </c>
      <c r="T20" s="121">
        <v>295</v>
      </c>
      <c r="U20" s="121"/>
      <c r="V20" s="121">
        <v>417</v>
      </c>
      <c r="W20" s="121">
        <v>207</v>
      </c>
      <c r="X20" s="121">
        <v>210</v>
      </c>
      <c r="Y20" s="121"/>
      <c r="Z20" s="121">
        <v>343</v>
      </c>
      <c r="AA20" s="121">
        <v>141</v>
      </c>
      <c r="AB20" s="121">
        <v>202</v>
      </c>
    </row>
    <row r="21" spans="1:28" ht="15" customHeight="1" x14ac:dyDescent="0.25">
      <c r="A21" s="110" t="s">
        <v>87</v>
      </c>
      <c r="B21" s="121">
        <v>477</v>
      </c>
      <c r="C21" s="121">
        <v>213</v>
      </c>
      <c r="D21" s="121">
        <v>264</v>
      </c>
      <c r="E21" s="121"/>
      <c r="F21" s="262">
        <v>0</v>
      </c>
      <c r="G21" s="262">
        <v>0</v>
      </c>
      <c r="H21" s="262">
        <v>0</v>
      </c>
      <c r="I21" s="262"/>
      <c r="J21" s="262">
        <v>0</v>
      </c>
      <c r="K21" s="262">
        <v>0</v>
      </c>
      <c r="L21" s="262">
        <v>0</v>
      </c>
      <c r="M21" s="262"/>
      <c r="N21" s="262">
        <v>0</v>
      </c>
      <c r="O21" s="262">
        <v>0</v>
      </c>
      <c r="P21" s="262">
        <v>0</v>
      </c>
      <c r="Q21" s="121"/>
      <c r="R21" s="121">
        <v>175</v>
      </c>
      <c r="S21" s="121">
        <v>86</v>
      </c>
      <c r="T21" s="121">
        <v>89</v>
      </c>
      <c r="U21" s="121"/>
      <c r="V21" s="121">
        <v>133</v>
      </c>
      <c r="W21" s="121">
        <v>59</v>
      </c>
      <c r="X21" s="121">
        <v>74</v>
      </c>
      <c r="Y21" s="121"/>
      <c r="Z21" s="121">
        <v>169</v>
      </c>
      <c r="AA21" s="121">
        <v>68</v>
      </c>
      <c r="AB21" s="121">
        <v>101</v>
      </c>
    </row>
    <row r="22" spans="1:28" ht="15" customHeight="1" x14ac:dyDescent="0.25">
      <c r="A22" s="110" t="s">
        <v>88</v>
      </c>
      <c r="B22" s="121">
        <v>594</v>
      </c>
      <c r="C22" s="121">
        <v>171</v>
      </c>
      <c r="D22" s="121">
        <v>423</v>
      </c>
      <c r="E22" s="121"/>
      <c r="F22" s="262">
        <v>0</v>
      </c>
      <c r="G22" s="262">
        <v>0</v>
      </c>
      <c r="H22" s="262">
        <v>0</v>
      </c>
      <c r="I22" s="262"/>
      <c r="J22" s="262">
        <v>0</v>
      </c>
      <c r="K22" s="262">
        <v>0</v>
      </c>
      <c r="L22" s="262">
        <v>0</v>
      </c>
      <c r="M22" s="262"/>
      <c r="N22" s="262">
        <v>0</v>
      </c>
      <c r="O22" s="262">
        <v>0</v>
      </c>
      <c r="P22" s="262">
        <v>0</v>
      </c>
      <c r="Q22" s="121"/>
      <c r="R22" s="121">
        <v>286</v>
      </c>
      <c r="S22" s="121">
        <v>87</v>
      </c>
      <c r="T22" s="121">
        <v>199</v>
      </c>
      <c r="U22" s="121"/>
      <c r="V22" s="121">
        <v>169</v>
      </c>
      <c r="W22" s="121">
        <v>44</v>
      </c>
      <c r="X22" s="121">
        <v>125</v>
      </c>
      <c r="Y22" s="121"/>
      <c r="Z22" s="121">
        <v>139</v>
      </c>
      <c r="AA22" s="121">
        <v>40</v>
      </c>
      <c r="AB22" s="121">
        <v>99</v>
      </c>
    </row>
    <row r="23" spans="1:28" ht="15" customHeight="1" x14ac:dyDescent="0.25">
      <c r="A23" s="110" t="s">
        <v>169</v>
      </c>
      <c r="B23" s="121">
        <v>149</v>
      </c>
      <c r="C23" s="121">
        <v>29</v>
      </c>
      <c r="D23" s="121">
        <v>120</v>
      </c>
      <c r="E23" s="121"/>
      <c r="F23" s="262">
        <v>0</v>
      </c>
      <c r="G23" s="262">
        <v>0</v>
      </c>
      <c r="H23" s="262">
        <v>0</v>
      </c>
      <c r="I23" s="262"/>
      <c r="J23" s="262">
        <v>0</v>
      </c>
      <c r="K23" s="262">
        <v>0</v>
      </c>
      <c r="L23" s="262">
        <v>0</v>
      </c>
      <c r="M23" s="262"/>
      <c r="N23" s="262">
        <v>0</v>
      </c>
      <c r="O23" s="262">
        <v>0</v>
      </c>
      <c r="P23" s="262">
        <v>0</v>
      </c>
      <c r="Q23" s="121"/>
      <c r="R23" s="121">
        <v>67</v>
      </c>
      <c r="S23" s="121">
        <v>16</v>
      </c>
      <c r="T23" s="121">
        <v>51</v>
      </c>
      <c r="U23" s="121"/>
      <c r="V23" s="121">
        <v>47</v>
      </c>
      <c r="W23" s="121">
        <v>9</v>
      </c>
      <c r="X23" s="121">
        <v>38</v>
      </c>
      <c r="Y23" s="121"/>
      <c r="Z23" s="121">
        <v>35</v>
      </c>
      <c r="AA23" s="121">
        <v>4</v>
      </c>
      <c r="AB23" s="121">
        <v>31</v>
      </c>
    </row>
    <row r="24" spans="1:28" ht="15" customHeight="1" x14ac:dyDescent="0.25">
      <c r="A24" s="157" t="s">
        <v>90</v>
      </c>
      <c r="B24" s="121">
        <v>1198</v>
      </c>
      <c r="C24" s="121">
        <v>520</v>
      </c>
      <c r="D24" s="121">
        <v>678</v>
      </c>
      <c r="E24" s="121"/>
      <c r="F24" s="262">
        <v>0</v>
      </c>
      <c r="G24" s="262">
        <v>0</v>
      </c>
      <c r="H24" s="262">
        <v>0</v>
      </c>
      <c r="I24" s="262"/>
      <c r="J24" s="262">
        <v>0</v>
      </c>
      <c r="K24" s="262">
        <v>0</v>
      </c>
      <c r="L24" s="262">
        <v>0</v>
      </c>
      <c r="M24" s="262"/>
      <c r="N24" s="262">
        <v>0</v>
      </c>
      <c r="O24" s="262">
        <v>0</v>
      </c>
      <c r="P24" s="262">
        <v>0</v>
      </c>
      <c r="Q24" s="121"/>
      <c r="R24" s="121">
        <v>470</v>
      </c>
      <c r="S24" s="121">
        <v>202</v>
      </c>
      <c r="T24" s="121">
        <v>268</v>
      </c>
      <c r="U24" s="121"/>
      <c r="V24" s="121">
        <v>375</v>
      </c>
      <c r="W24" s="121">
        <v>171</v>
      </c>
      <c r="X24" s="121">
        <v>204</v>
      </c>
      <c r="Y24" s="121"/>
      <c r="Z24" s="121">
        <v>353</v>
      </c>
      <c r="AA24" s="121">
        <v>147</v>
      </c>
      <c r="AB24" s="121">
        <v>206</v>
      </c>
    </row>
    <row r="25" spans="1:28" ht="15" customHeight="1" x14ac:dyDescent="0.25">
      <c r="A25" s="110" t="s">
        <v>91</v>
      </c>
      <c r="B25" s="121">
        <v>52</v>
      </c>
      <c r="C25" s="121">
        <v>11</v>
      </c>
      <c r="D25" s="121">
        <v>41</v>
      </c>
      <c r="E25" s="121"/>
      <c r="F25" s="262">
        <v>0</v>
      </c>
      <c r="G25" s="262">
        <v>0</v>
      </c>
      <c r="H25" s="262">
        <v>0</v>
      </c>
      <c r="I25" s="262"/>
      <c r="J25" s="262">
        <v>0</v>
      </c>
      <c r="K25" s="262">
        <v>0</v>
      </c>
      <c r="L25" s="262">
        <v>0</v>
      </c>
      <c r="M25" s="262"/>
      <c r="N25" s="262">
        <v>0</v>
      </c>
      <c r="O25" s="262">
        <v>0</v>
      </c>
      <c r="P25" s="262">
        <v>0</v>
      </c>
      <c r="Q25" s="121"/>
      <c r="R25" s="121">
        <v>26</v>
      </c>
      <c r="S25" s="121">
        <v>2</v>
      </c>
      <c r="T25" s="121">
        <v>24</v>
      </c>
      <c r="U25" s="121"/>
      <c r="V25" s="121">
        <v>18</v>
      </c>
      <c r="W25" s="121">
        <v>5</v>
      </c>
      <c r="X25" s="121">
        <v>13</v>
      </c>
      <c r="Y25" s="121"/>
      <c r="Z25" s="121">
        <v>8</v>
      </c>
      <c r="AA25" s="121">
        <v>4</v>
      </c>
      <c r="AB25" s="121">
        <v>4</v>
      </c>
    </row>
    <row r="26" spans="1:28" ht="15" customHeight="1" x14ac:dyDescent="0.25">
      <c r="A26" s="110" t="s">
        <v>92</v>
      </c>
      <c r="B26" s="121">
        <v>205</v>
      </c>
      <c r="C26" s="121">
        <v>46</v>
      </c>
      <c r="D26" s="121">
        <v>159</v>
      </c>
      <c r="E26" s="121"/>
      <c r="F26" s="262">
        <v>0</v>
      </c>
      <c r="G26" s="262">
        <v>0</v>
      </c>
      <c r="H26" s="262">
        <v>0</v>
      </c>
      <c r="I26" s="262"/>
      <c r="J26" s="262">
        <v>0</v>
      </c>
      <c r="K26" s="262">
        <v>0</v>
      </c>
      <c r="L26" s="262">
        <v>0</v>
      </c>
      <c r="M26" s="262"/>
      <c r="N26" s="262">
        <v>0</v>
      </c>
      <c r="O26" s="262">
        <v>0</v>
      </c>
      <c r="P26" s="262">
        <v>0</v>
      </c>
      <c r="Q26" s="121"/>
      <c r="R26" s="121">
        <v>89</v>
      </c>
      <c r="S26" s="121">
        <v>21</v>
      </c>
      <c r="T26" s="121">
        <v>68</v>
      </c>
      <c r="U26" s="121"/>
      <c r="V26" s="121">
        <v>46</v>
      </c>
      <c r="W26" s="121">
        <v>2</v>
      </c>
      <c r="X26" s="121">
        <v>44</v>
      </c>
      <c r="Y26" s="121"/>
      <c r="Z26" s="121">
        <v>70</v>
      </c>
      <c r="AA26" s="121">
        <v>23</v>
      </c>
      <c r="AB26" s="121">
        <v>47</v>
      </c>
    </row>
    <row r="27" spans="1:28" ht="15" customHeight="1" x14ac:dyDescent="0.25">
      <c r="A27" s="110" t="s">
        <v>162</v>
      </c>
      <c r="B27" s="121">
        <v>110</v>
      </c>
      <c r="C27" s="121">
        <v>29</v>
      </c>
      <c r="D27" s="121">
        <v>81</v>
      </c>
      <c r="E27" s="121"/>
      <c r="F27" s="262">
        <v>0</v>
      </c>
      <c r="G27" s="262">
        <v>0</v>
      </c>
      <c r="H27" s="262">
        <v>0</v>
      </c>
      <c r="I27" s="262"/>
      <c r="J27" s="262">
        <v>0</v>
      </c>
      <c r="K27" s="262">
        <v>0</v>
      </c>
      <c r="L27" s="262">
        <v>0</v>
      </c>
      <c r="M27" s="262"/>
      <c r="N27" s="262">
        <v>0</v>
      </c>
      <c r="O27" s="262">
        <v>0</v>
      </c>
      <c r="P27" s="262">
        <v>0</v>
      </c>
      <c r="Q27" s="121"/>
      <c r="R27" s="121">
        <v>42</v>
      </c>
      <c r="S27" s="121">
        <v>13</v>
      </c>
      <c r="T27" s="121">
        <v>29</v>
      </c>
      <c r="U27" s="121"/>
      <c r="V27" s="121">
        <v>36</v>
      </c>
      <c r="W27" s="121">
        <v>10</v>
      </c>
      <c r="X27" s="121">
        <v>26</v>
      </c>
      <c r="Y27" s="121"/>
      <c r="Z27" s="121">
        <v>32</v>
      </c>
      <c r="AA27" s="121">
        <v>6</v>
      </c>
      <c r="AB27" s="121">
        <v>26</v>
      </c>
    </row>
    <row r="28" spans="1:28" ht="15" customHeight="1" x14ac:dyDescent="0.25">
      <c r="A28" s="110" t="s">
        <v>94</v>
      </c>
      <c r="B28" s="121">
        <v>169</v>
      </c>
      <c r="C28" s="121">
        <v>73</v>
      </c>
      <c r="D28" s="121">
        <v>96</v>
      </c>
      <c r="E28" s="121"/>
      <c r="F28" s="262">
        <v>0</v>
      </c>
      <c r="G28" s="262">
        <v>0</v>
      </c>
      <c r="H28" s="262">
        <v>0</v>
      </c>
      <c r="I28" s="262"/>
      <c r="J28" s="262">
        <v>0</v>
      </c>
      <c r="K28" s="262">
        <v>0</v>
      </c>
      <c r="L28" s="262">
        <v>0</v>
      </c>
      <c r="M28" s="262"/>
      <c r="N28" s="262">
        <v>0</v>
      </c>
      <c r="O28" s="262">
        <v>0</v>
      </c>
      <c r="P28" s="262">
        <v>0</v>
      </c>
      <c r="Q28" s="121"/>
      <c r="R28" s="121">
        <v>101</v>
      </c>
      <c r="S28" s="121">
        <v>42</v>
      </c>
      <c r="T28" s="121">
        <v>59</v>
      </c>
      <c r="U28" s="121"/>
      <c r="V28" s="121">
        <v>43</v>
      </c>
      <c r="W28" s="121">
        <v>24</v>
      </c>
      <c r="X28" s="121">
        <v>19</v>
      </c>
      <c r="Y28" s="121"/>
      <c r="Z28" s="121">
        <v>25</v>
      </c>
      <c r="AA28" s="121">
        <v>7</v>
      </c>
      <c r="AB28" s="121">
        <v>18</v>
      </c>
    </row>
    <row r="29" spans="1:28" ht="15" customHeight="1" x14ac:dyDescent="0.25">
      <c r="A29" s="110" t="s">
        <v>95</v>
      </c>
      <c r="B29" s="121">
        <v>542</v>
      </c>
      <c r="C29" s="121">
        <v>191</v>
      </c>
      <c r="D29" s="121">
        <v>351</v>
      </c>
      <c r="E29" s="121"/>
      <c r="F29" s="262">
        <v>0</v>
      </c>
      <c r="G29" s="262">
        <v>0</v>
      </c>
      <c r="H29" s="262">
        <v>0</v>
      </c>
      <c r="I29" s="262"/>
      <c r="J29" s="262">
        <v>0</v>
      </c>
      <c r="K29" s="262">
        <v>0</v>
      </c>
      <c r="L29" s="262">
        <v>0</v>
      </c>
      <c r="M29" s="262"/>
      <c r="N29" s="262">
        <v>0</v>
      </c>
      <c r="O29" s="262">
        <v>0</v>
      </c>
      <c r="P29" s="262">
        <v>0</v>
      </c>
      <c r="Q29" s="121"/>
      <c r="R29" s="121">
        <v>220</v>
      </c>
      <c r="S29" s="121">
        <v>82</v>
      </c>
      <c r="T29" s="121">
        <v>138</v>
      </c>
      <c r="U29" s="121"/>
      <c r="V29" s="121">
        <v>173</v>
      </c>
      <c r="W29" s="121">
        <v>57</v>
      </c>
      <c r="X29" s="121">
        <v>116</v>
      </c>
      <c r="Y29" s="121"/>
      <c r="Z29" s="121">
        <v>149</v>
      </c>
      <c r="AA29" s="121">
        <v>52</v>
      </c>
      <c r="AB29" s="121">
        <v>97</v>
      </c>
    </row>
    <row r="30" spans="1:28" ht="15" customHeight="1" x14ac:dyDescent="0.25">
      <c r="A30" s="110" t="s">
        <v>96</v>
      </c>
      <c r="B30" s="121">
        <v>641</v>
      </c>
      <c r="C30" s="121">
        <v>225</v>
      </c>
      <c r="D30" s="121">
        <v>416</v>
      </c>
      <c r="E30" s="121"/>
      <c r="F30" s="262">
        <v>0</v>
      </c>
      <c r="G30" s="262">
        <v>0</v>
      </c>
      <c r="H30" s="262">
        <v>0</v>
      </c>
      <c r="I30" s="262"/>
      <c r="J30" s="262">
        <v>0</v>
      </c>
      <c r="K30" s="262">
        <v>0</v>
      </c>
      <c r="L30" s="262">
        <v>0</v>
      </c>
      <c r="M30" s="262"/>
      <c r="N30" s="262">
        <v>0</v>
      </c>
      <c r="O30" s="262">
        <v>0</v>
      </c>
      <c r="P30" s="262">
        <v>0</v>
      </c>
      <c r="Q30" s="121"/>
      <c r="R30" s="121">
        <v>239</v>
      </c>
      <c r="S30" s="121">
        <v>86</v>
      </c>
      <c r="T30" s="121">
        <v>153</v>
      </c>
      <c r="U30" s="121"/>
      <c r="V30" s="121">
        <v>216</v>
      </c>
      <c r="W30" s="121">
        <v>81</v>
      </c>
      <c r="X30" s="121">
        <v>135</v>
      </c>
      <c r="Y30" s="121"/>
      <c r="Z30" s="121">
        <v>186</v>
      </c>
      <c r="AA30" s="121">
        <v>58</v>
      </c>
      <c r="AB30" s="121">
        <v>128</v>
      </c>
    </row>
    <row r="31" spans="1:28" ht="15" customHeight="1" x14ac:dyDescent="0.25">
      <c r="A31" s="110" t="s">
        <v>97</v>
      </c>
      <c r="B31" s="121">
        <v>264</v>
      </c>
      <c r="C31" s="121">
        <v>107</v>
      </c>
      <c r="D31" s="121">
        <v>157</v>
      </c>
      <c r="E31" s="121"/>
      <c r="F31" s="262">
        <v>0</v>
      </c>
      <c r="G31" s="262">
        <v>0</v>
      </c>
      <c r="H31" s="262">
        <v>0</v>
      </c>
      <c r="I31" s="262"/>
      <c r="J31" s="262">
        <v>0</v>
      </c>
      <c r="K31" s="262">
        <v>0</v>
      </c>
      <c r="L31" s="262">
        <v>0</v>
      </c>
      <c r="M31" s="262"/>
      <c r="N31" s="262">
        <v>0</v>
      </c>
      <c r="O31" s="262">
        <v>0</v>
      </c>
      <c r="P31" s="262">
        <v>0</v>
      </c>
      <c r="Q31" s="121"/>
      <c r="R31" s="121">
        <v>124</v>
      </c>
      <c r="S31" s="121">
        <v>62</v>
      </c>
      <c r="T31" s="121">
        <v>62</v>
      </c>
      <c r="U31" s="121"/>
      <c r="V31" s="121">
        <v>75</v>
      </c>
      <c r="W31" s="121">
        <v>26</v>
      </c>
      <c r="X31" s="121">
        <v>49</v>
      </c>
      <c r="Y31" s="121"/>
      <c r="Z31" s="121">
        <v>65</v>
      </c>
      <c r="AA31" s="121">
        <v>19</v>
      </c>
      <c r="AB31" s="121">
        <v>46</v>
      </c>
    </row>
    <row r="32" spans="1:28" ht="15" customHeight="1" x14ac:dyDescent="0.25">
      <c r="A32" s="110" t="s">
        <v>98</v>
      </c>
      <c r="B32" s="121">
        <v>281</v>
      </c>
      <c r="C32" s="121">
        <v>124</v>
      </c>
      <c r="D32" s="121">
        <v>157</v>
      </c>
      <c r="E32" s="121"/>
      <c r="F32" s="262">
        <v>0</v>
      </c>
      <c r="G32" s="262">
        <v>0</v>
      </c>
      <c r="H32" s="262">
        <v>0</v>
      </c>
      <c r="I32" s="262"/>
      <c r="J32" s="262">
        <v>0</v>
      </c>
      <c r="K32" s="262">
        <v>0</v>
      </c>
      <c r="L32" s="262">
        <v>0</v>
      </c>
      <c r="M32" s="262"/>
      <c r="N32" s="262">
        <v>0</v>
      </c>
      <c r="O32" s="262">
        <v>0</v>
      </c>
      <c r="P32" s="262">
        <v>0</v>
      </c>
      <c r="Q32" s="121"/>
      <c r="R32" s="121">
        <v>160</v>
      </c>
      <c r="S32" s="121">
        <v>76</v>
      </c>
      <c r="T32" s="121">
        <v>84</v>
      </c>
      <c r="U32" s="121"/>
      <c r="V32" s="121">
        <v>61</v>
      </c>
      <c r="W32" s="121">
        <v>25</v>
      </c>
      <c r="X32" s="121">
        <v>36</v>
      </c>
      <c r="Y32" s="121"/>
      <c r="Z32" s="121">
        <v>60</v>
      </c>
      <c r="AA32" s="121">
        <v>23</v>
      </c>
      <c r="AB32" s="121">
        <v>37</v>
      </c>
    </row>
    <row r="33" spans="1:28" ht="15" customHeight="1" x14ac:dyDescent="0.25">
      <c r="A33" s="110" t="s">
        <v>99</v>
      </c>
      <c r="B33" s="121">
        <v>401</v>
      </c>
      <c r="C33" s="121">
        <v>122</v>
      </c>
      <c r="D33" s="121">
        <v>279</v>
      </c>
      <c r="E33" s="121"/>
      <c r="F33" s="262">
        <v>0</v>
      </c>
      <c r="G33" s="262">
        <v>0</v>
      </c>
      <c r="H33" s="262">
        <v>0</v>
      </c>
      <c r="I33" s="262"/>
      <c r="J33" s="262">
        <v>0</v>
      </c>
      <c r="K33" s="262">
        <v>0</v>
      </c>
      <c r="L33" s="262">
        <v>0</v>
      </c>
      <c r="M33" s="262"/>
      <c r="N33" s="262">
        <v>0</v>
      </c>
      <c r="O33" s="262">
        <v>0</v>
      </c>
      <c r="P33" s="262">
        <v>0</v>
      </c>
      <c r="Q33" s="121"/>
      <c r="R33" s="121">
        <v>155</v>
      </c>
      <c r="S33" s="121">
        <v>48</v>
      </c>
      <c r="T33" s="121">
        <v>107</v>
      </c>
      <c r="U33" s="121"/>
      <c r="V33" s="121">
        <v>120</v>
      </c>
      <c r="W33" s="121">
        <v>38</v>
      </c>
      <c r="X33" s="121">
        <v>82</v>
      </c>
      <c r="Y33" s="121"/>
      <c r="Z33" s="121">
        <v>126</v>
      </c>
      <c r="AA33" s="121">
        <v>36</v>
      </c>
      <c r="AB33" s="121">
        <v>90</v>
      </c>
    </row>
    <row r="34" spans="1:28" ht="15" customHeight="1" x14ac:dyDescent="0.25">
      <c r="A34" s="110" t="s">
        <v>100</v>
      </c>
      <c r="B34" s="121">
        <v>399</v>
      </c>
      <c r="C34" s="121">
        <v>118</v>
      </c>
      <c r="D34" s="121">
        <v>281</v>
      </c>
      <c r="E34" s="121"/>
      <c r="F34" s="262">
        <v>0</v>
      </c>
      <c r="G34" s="262">
        <v>0</v>
      </c>
      <c r="H34" s="262">
        <v>0</v>
      </c>
      <c r="I34" s="262"/>
      <c r="J34" s="262">
        <v>0</v>
      </c>
      <c r="K34" s="262">
        <v>0</v>
      </c>
      <c r="L34" s="262">
        <v>0</v>
      </c>
      <c r="M34" s="262"/>
      <c r="N34" s="262">
        <v>0</v>
      </c>
      <c r="O34" s="262">
        <v>0</v>
      </c>
      <c r="P34" s="262">
        <v>0</v>
      </c>
      <c r="Q34" s="121"/>
      <c r="R34" s="121">
        <v>206</v>
      </c>
      <c r="S34" s="121">
        <v>57</v>
      </c>
      <c r="T34" s="121">
        <v>149</v>
      </c>
      <c r="U34" s="121"/>
      <c r="V34" s="121">
        <v>116</v>
      </c>
      <c r="W34" s="121">
        <v>36</v>
      </c>
      <c r="X34" s="121">
        <v>80</v>
      </c>
      <c r="Y34" s="121"/>
      <c r="Z34" s="121">
        <v>77</v>
      </c>
      <c r="AA34" s="121">
        <v>25</v>
      </c>
      <c r="AB34" s="121">
        <v>52</v>
      </c>
    </row>
    <row r="35" spans="1:28" ht="15" customHeight="1" x14ac:dyDescent="0.25">
      <c r="A35" s="110" t="s">
        <v>101</v>
      </c>
      <c r="B35" s="121">
        <v>553</v>
      </c>
      <c r="C35" s="121">
        <v>175</v>
      </c>
      <c r="D35" s="121">
        <v>378</v>
      </c>
      <c r="E35" s="121"/>
      <c r="F35" s="262">
        <v>0</v>
      </c>
      <c r="G35" s="262">
        <v>0</v>
      </c>
      <c r="H35" s="262">
        <v>0</v>
      </c>
      <c r="I35" s="262"/>
      <c r="J35" s="262">
        <v>0</v>
      </c>
      <c r="K35" s="262">
        <v>0</v>
      </c>
      <c r="L35" s="262">
        <v>0</v>
      </c>
      <c r="M35" s="262"/>
      <c r="N35" s="262">
        <v>0</v>
      </c>
      <c r="O35" s="262">
        <v>0</v>
      </c>
      <c r="P35" s="262">
        <v>0</v>
      </c>
      <c r="Q35" s="121"/>
      <c r="R35" s="121">
        <v>257</v>
      </c>
      <c r="S35" s="121">
        <v>95</v>
      </c>
      <c r="T35" s="121">
        <v>162</v>
      </c>
      <c r="U35" s="121"/>
      <c r="V35" s="121">
        <v>168</v>
      </c>
      <c r="W35" s="121">
        <v>39</v>
      </c>
      <c r="X35" s="121">
        <v>129</v>
      </c>
      <c r="Y35" s="121"/>
      <c r="Z35" s="121">
        <v>128</v>
      </c>
      <c r="AA35" s="121">
        <v>41</v>
      </c>
      <c r="AB35" s="121">
        <v>87</v>
      </c>
    </row>
    <row r="36" spans="1:28" ht="15" customHeight="1" x14ac:dyDescent="0.25">
      <c r="A36" s="110" t="s">
        <v>102</v>
      </c>
      <c r="B36" s="121">
        <v>180</v>
      </c>
      <c r="C36" s="121">
        <v>49</v>
      </c>
      <c r="D36" s="121">
        <v>131</v>
      </c>
      <c r="E36" s="121"/>
      <c r="F36" s="262">
        <v>0</v>
      </c>
      <c r="G36" s="262">
        <v>0</v>
      </c>
      <c r="H36" s="262">
        <v>0</v>
      </c>
      <c r="I36" s="262"/>
      <c r="J36" s="262">
        <v>0</v>
      </c>
      <c r="K36" s="262">
        <v>0</v>
      </c>
      <c r="L36" s="262">
        <v>0</v>
      </c>
      <c r="M36" s="262"/>
      <c r="N36" s="262">
        <v>0</v>
      </c>
      <c r="O36" s="262">
        <v>0</v>
      </c>
      <c r="P36" s="262">
        <v>0</v>
      </c>
      <c r="Q36" s="121"/>
      <c r="R36" s="121">
        <v>99</v>
      </c>
      <c r="S36" s="121">
        <v>33</v>
      </c>
      <c r="T36" s="121">
        <v>66</v>
      </c>
      <c r="U36" s="121"/>
      <c r="V36" s="121">
        <v>43</v>
      </c>
      <c r="W36" s="121">
        <v>13</v>
      </c>
      <c r="X36" s="121">
        <v>30</v>
      </c>
      <c r="Y36" s="121"/>
      <c r="Z36" s="121">
        <v>38</v>
      </c>
      <c r="AA36" s="121">
        <v>3</v>
      </c>
      <c r="AB36" s="121">
        <v>35</v>
      </c>
    </row>
    <row r="37" spans="1:28" ht="15" customHeight="1" x14ac:dyDescent="0.25">
      <c r="A37" s="110" t="s">
        <v>103</v>
      </c>
      <c r="B37" s="121">
        <v>563</v>
      </c>
      <c r="C37" s="121">
        <v>155</v>
      </c>
      <c r="D37" s="121">
        <v>408</v>
      </c>
      <c r="E37" s="121"/>
      <c r="F37" s="262">
        <v>0</v>
      </c>
      <c r="G37" s="262">
        <v>0</v>
      </c>
      <c r="H37" s="262">
        <v>0</v>
      </c>
      <c r="I37" s="262"/>
      <c r="J37" s="262">
        <v>0</v>
      </c>
      <c r="K37" s="262">
        <v>0</v>
      </c>
      <c r="L37" s="262">
        <v>0</v>
      </c>
      <c r="M37" s="262"/>
      <c r="N37" s="262">
        <v>0</v>
      </c>
      <c r="O37" s="262">
        <v>0</v>
      </c>
      <c r="P37" s="262">
        <v>0</v>
      </c>
      <c r="Q37" s="121"/>
      <c r="R37" s="121">
        <v>282</v>
      </c>
      <c r="S37" s="121">
        <v>94</v>
      </c>
      <c r="T37" s="121">
        <v>188</v>
      </c>
      <c r="U37" s="121"/>
      <c r="V37" s="121">
        <v>176</v>
      </c>
      <c r="W37" s="121">
        <v>45</v>
      </c>
      <c r="X37" s="121">
        <v>131</v>
      </c>
      <c r="Y37" s="121"/>
      <c r="Z37" s="121">
        <v>105</v>
      </c>
      <c r="AA37" s="121">
        <v>16</v>
      </c>
      <c r="AB37" s="121">
        <v>89</v>
      </c>
    </row>
    <row r="38" spans="1:28" ht="15" customHeight="1" thickBot="1" x14ac:dyDescent="0.3">
      <c r="A38" s="110" t="s">
        <v>104</v>
      </c>
      <c r="B38" s="121">
        <v>173</v>
      </c>
      <c r="C38" s="121">
        <v>62</v>
      </c>
      <c r="D38" s="121">
        <v>111</v>
      </c>
      <c r="E38" s="121"/>
      <c r="F38" s="262">
        <v>0</v>
      </c>
      <c r="G38" s="262">
        <v>0</v>
      </c>
      <c r="H38" s="262">
        <v>0</v>
      </c>
      <c r="I38" s="262"/>
      <c r="J38" s="262">
        <v>0</v>
      </c>
      <c r="K38" s="262">
        <v>0</v>
      </c>
      <c r="L38" s="262">
        <v>0</v>
      </c>
      <c r="M38" s="262"/>
      <c r="N38" s="262">
        <v>0</v>
      </c>
      <c r="O38" s="262">
        <v>0</v>
      </c>
      <c r="P38" s="262">
        <v>0</v>
      </c>
      <c r="Q38" s="121"/>
      <c r="R38" s="121">
        <v>70</v>
      </c>
      <c r="S38" s="121">
        <v>24</v>
      </c>
      <c r="T38" s="121">
        <v>46</v>
      </c>
      <c r="U38" s="121"/>
      <c r="V38" s="121">
        <v>48</v>
      </c>
      <c r="W38" s="121">
        <v>14</v>
      </c>
      <c r="X38" s="121">
        <v>34</v>
      </c>
      <c r="Y38" s="121"/>
      <c r="Z38" s="121">
        <v>55</v>
      </c>
      <c r="AA38" s="121">
        <v>24</v>
      </c>
      <c r="AB38" s="121">
        <v>31</v>
      </c>
    </row>
    <row r="39" spans="1:28" ht="15" customHeight="1" x14ac:dyDescent="0.25">
      <c r="A39" s="303" t="s">
        <v>260</v>
      </c>
      <c r="B39" s="303"/>
      <c r="C39" s="303"/>
      <c r="D39" s="303"/>
      <c r="E39" s="303"/>
      <c r="F39" s="303"/>
      <c r="G39" s="303"/>
      <c r="H39" s="303"/>
      <c r="I39" s="303"/>
      <c r="J39" s="303"/>
      <c r="K39" s="303"/>
      <c r="L39" s="303"/>
      <c r="M39" s="303"/>
      <c r="N39" s="303"/>
      <c r="O39" s="303"/>
      <c r="P39" s="303"/>
      <c r="Q39" s="303"/>
      <c r="R39" s="303"/>
      <c r="S39" s="303"/>
      <c r="T39" s="303"/>
      <c r="U39" s="303"/>
      <c r="V39" s="303"/>
      <c r="W39" s="303"/>
      <c r="X39" s="303"/>
      <c r="Y39" s="303"/>
      <c r="Z39" s="303"/>
      <c r="AA39" s="303"/>
      <c r="AB39" s="303"/>
    </row>
    <row r="40" spans="1:28" ht="15" customHeight="1" x14ac:dyDescent="0.25">
      <c r="A40" s="304" t="s">
        <v>243</v>
      </c>
      <c r="B40" s="304"/>
      <c r="C40" s="304"/>
      <c r="D40" s="304"/>
      <c r="E40" s="304"/>
      <c r="F40" s="304"/>
      <c r="G40" s="304"/>
      <c r="H40" s="304"/>
      <c r="I40" s="304"/>
      <c r="J40" s="304"/>
      <c r="K40" s="304"/>
      <c r="L40" s="304"/>
      <c r="M40" s="304"/>
      <c r="N40" s="304"/>
      <c r="O40" s="304"/>
      <c r="P40" s="304"/>
      <c r="Q40" s="304"/>
      <c r="R40" s="304"/>
      <c r="S40" s="304"/>
      <c r="T40" s="304"/>
      <c r="U40" s="304"/>
      <c r="V40" s="304"/>
      <c r="W40" s="304"/>
      <c r="X40" s="304"/>
      <c r="Y40" s="304"/>
      <c r="Z40" s="304"/>
      <c r="AA40" s="304"/>
      <c r="AB40" s="304"/>
    </row>
    <row r="41" spans="1:28" ht="15" customHeight="1" x14ac:dyDescent="0.25">
      <c r="A41" s="144"/>
      <c r="B41" s="144"/>
      <c r="C41" s="144"/>
      <c r="D41" s="144"/>
      <c r="E41" s="144"/>
      <c r="F41" s="144"/>
      <c r="G41" s="144"/>
      <c r="H41" s="144"/>
      <c r="I41" s="144"/>
      <c r="J41" s="144"/>
      <c r="K41" s="144"/>
      <c r="L41" s="144"/>
      <c r="M41" s="144"/>
      <c r="N41" s="144"/>
      <c r="O41" s="144"/>
      <c r="P41" s="144"/>
      <c r="Q41" s="144"/>
      <c r="R41" s="144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</row>
    <row r="42" spans="1:28" ht="15" customHeight="1" x14ac:dyDescent="0.25">
      <c r="A42" s="144"/>
      <c r="B42" s="144"/>
      <c r="C42" s="144"/>
      <c r="D42" s="144"/>
      <c r="E42" s="144"/>
      <c r="F42" s="144"/>
      <c r="G42" s="144"/>
      <c r="H42" s="144"/>
      <c r="I42" s="144"/>
      <c r="J42" s="144"/>
      <c r="K42" s="144"/>
      <c r="L42" s="144"/>
      <c r="M42" s="144"/>
      <c r="N42" s="144"/>
      <c r="O42" s="144"/>
      <c r="P42" s="144"/>
      <c r="Q42" s="144"/>
      <c r="R42" s="144"/>
      <c r="S42" s="144"/>
      <c r="T42" s="144"/>
      <c r="U42" s="144"/>
      <c r="V42" s="144"/>
      <c r="W42" s="144"/>
      <c r="X42" s="144"/>
      <c r="Y42" s="144"/>
      <c r="Z42" s="144"/>
      <c r="AA42" s="144"/>
      <c r="AB42" s="144"/>
    </row>
  </sheetData>
  <mergeCells count="17">
    <mergeCell ref="A40:AB40"/>
    <mergeCell ref="A8:A9"/>
    <mergeCell ref="B8:D8"/>
    <mergeCell ref="F8:H8"/>
    <mergeCell ref="J8:L8"/>
    <mergeCell ref="N8:P8"/>
    <mergeCell ref="AE1:AF2"/>
    <mergeCell ref="R8:T8"/>
    <mergeCell ref="V8:X8"/>
    <mergeCell ref="Z8:AB8"/>
    <mergeCell ref="A39:AB39"/>
    <mergeCell ref="A6:AB6"/>
    <mergeCell ref="A1:AB1"/>
    <mergeCell ref="A2:AB2"/>
    <mergeCell ref="A3:AB3"/>
    <mergeCell ref="A4:AB4"/>
    <mergeCell ref="A5:AB5"/>
  </mergeCells>
  <hyperlinks>
    <hyperlink ref="AE1" r:id="rId1" location="INDICE!A1"/>
  </hyperlinks>
  <printOptions horizontalCentered="1"/>
  <pageMargins left="0.59055118110236227" right="0.59055118110236227" top="0.59055118110236227" bottom="0.98425196850393704" header="0" footer="0"/>
  <pageSetup scale="69" orientation="landscape" r:id="rId2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J85"/>
  <sheetViews>
    <sheetView zoomScaleNormal="100" zoomScaleSheetLayoutView="100" workbookViewId="0">
      <selection activeCell="P136" sqref="P136"/>
    </sheetView>
  </sheetViews>
  <sheetFormatPr baseColWidth="10" defaultRowHeight="15" customHeight="1" x14ac:dyDescent="0.25"/>
  <cols>
    <col min="1" max="1" width="16.28515625" style="126" customWidth="1"/>
    <col min="2" max="4" width="8.7109375" style="126" bestFit="1" customWidth="1"/>
    <col min="5" max="5" width="1.42578125" style="126" customWidth="1"/>
    <col min="6" max="8" width="7.5703125" style="126" bestFit="1" customWidth="1"/>
    <col min="9" max="9" width="1.42578125" style="126" customWidth="1"/>
    <col min="10" max="12" width="7.5703125" style="126" bestFit="1" customWidth="1"/>
    <col min="13" max="13" width="1.42578125" style="126" customWidth="1"/>
    <col min="14" max="16" width="7.5703125" style="126" bestFit="1" customWidth="1"/>
    <col min="17" max="17" width="1.42578125" style="126" customWidth="1"/>
    <col min="18" max="20" width="7.5703125" style="126" bestFit="1" customWidth="1"/>
    <col min="21" max="21" width="1.42578125" style="126" customWidth="1"/>
    <col min="22" max="24" width="7.5703125" style="126" bestFit="1" customWidth="1"/>
    <col min="25" max="25" width="1.42578125" style="126" customWidth="1"/>
    <col min="26" max="28" width="6.28515625" style="126" bestFit="1" customWidth="1"/>
    <col min="29" max="29" width="4.7109375" style="126" customWidth="1"/>
    <col min="30" max="30" width="16.28515625" style="126" customWidth="1"/>
    <col min="31" max="31" width="9.85546875" style="126" bestFit="1" customWidth="1"/>
    <col min="32" max="33" width="8.7109375" style="126" bestFit="1" customWidth="1"/>
    <col min="34" max="34" width="1.42578125" style="126" customWidth="1"/>
    <col min="35" max="37" width="6.7109375" style="126" customWidth="1"/>
    <col min="38" max="38" width="1.42578125" style="126" customWidth="1"/>
    <col min="39" max="41" width="6.7109375" style="126" customWidth="1"/>
    <col min="42" max="42" width="1.42578125" style="126" customWidth="1"/>
    <col min="43" max="45" width="6.7109375" style="126" customWidth="1"/>
    <col min="46" max="46" width="1.42578125" style="126" customWidth="1"/>
    <col min="47" max="49" width="7.5703125" style="126" bestFit="1" customWidth="1"/>
    <col min="50" max="50" width="1.42578125" style="126" customWidth="1"/>
    <col min="51" max="53" width="7.5703125" style="126" bestFit="1" customWidth="1"/>
    <col min="54" max="54" width="1.42578125" style="126" customWidth="1"/>
    <col min="55" max="57" width="6.28515625" style="126" bestFit="1" customWidth="1"/>
    <col min="58" max="256" width="11.42578125" style="126"/>
    <col min="257" max="257" width="16.28515625" style="126" customWidth="1"/>
    <col min="258" max="260" width="8.7109375" style="126" bestFit="1" customWidth="1"/>
    <col min="261" max="261" width="1.42578125" style="126" customWidth="1"/>
    <col min="262" max="264" width="7.5703125" style="126" bestFit="1" customWidth="1"/>
    <col min="265" max="265" width="1.42578125" style="126" customWidth="1"/>
    <col min="266" max="268" width="7.5703125" style="126" bestFit="1" customWidth="1"/>
    <col min="269" max="269" width="1.42578125" style="126" customWidth="1"/>
    <col min="270" max="272" width="7.5703125" style="126" bestFit="1" customWidth="1"/>
    <col min="273" max="273" width="1.42578125" style="126" customWidth="1"/>
    <col min="274" max="276" width="7.5703125" style="126" bestFit="1" customWidth="1"/>
    <col min="277" max="277" width="1.42578125" style="126" customWidth="1"/>
    <col min="278" max="280" width="7.5703125" style="126" bestFit="1" customWidth="1"/>
    <col min="281" max="281" width="1.42578125" style="126" customWidth="1"/>
    <col min="282" max="284" width="6.28515625" style="126" bestFit="1" customWidth="1"/>
    <col min="285" max="285" width="4.7109375" style="126" customWidth="1"/>
    <col min="286" max="286" width="16.28515625" style="126" customWidth="1"/>
    <col min="287" max="287" width="9.85546875" style="126" bestFit="1" customWidth="1"/>
    <col min="288" max="289" width="8.7109375" style="126" bestFit="1" customWidth="1"/>
    <col min="290" max="290" width="1.42578125" style="126" customWidth="1"/>
    <col min="291" max="293" width="7.5703125" style="126" bestFit="1" customWidth="1"/>
    <col min="294" max="294" width="1.42578125" style="126" customWidth="1"/>
    <col min="295" max="297" width="7.5703125" style="126" bestFit="1" customWidth="1"/>
    <col min="298" max="298" width="1.42578125" style="126" customWidth="1"/>
    <col min="299" max="301" width="7.5703125" style="126" bestFit="1" customWidth="1"/>
    <col min="302" max="302" width="1.42578125" style="126" customWidth="1"/>
    <col min="303" max="305" width="7.5703125" style="126" bestFit="1" customWidth="1"/>
    <col min="306" max="306" width="1.42578125" style="126" customWidth="1"/>
    <col min="307" max="309" width="7.5703125" style="126" bestFit="1" customWidth="1"/>
    <col min="310" max="310" width="1.42578125" style="126" customWidth="1"/>
    <col min="311" max="313" width="6.28515625" style="126" bestFit="1" customWidth="1"/>
    <col min="314" max="512" width="11.42578125" style="126"/>
    <col min="513" max="513" width="16.28515625" style="126" customWidth="1"/>
    <col min="514" max="516" width="8.7109375" style="126" bestFit="1" customWidth="1"/>
    <col min="517" max="517" width="1.42578125" style="126" customWidth="1"/>
    <col min="518" max="520" width="7.5703125" style="126" bestFit="1" customWidth="1"/>
    <col min="521" max="521" width="1.42578125" style="126" customWidth="1"/>
    <col min="522" max="524" width="7.5703125" style="126" bestFit="1" customWidth="1"/>
    <col min="525" max="525" width="1.42578125" style="126" customWidth="1"/>
    <col min="526" max="528" width="7.5703125" style="126" bestFit="1" customWidth="1"/>
    <col min="529" max="529" width="1.42578125" style="126" customWidth="1"/>
    <col min="530" max="532" width="7.5703125" style="126" bestFit="1" customWidth="1"/>
    <col min="533" max="533" width="1.42578125" style="126" customWidth="1"/>
    <col min="534" max="536" width="7.5703125" style="126" bestFit="1" customWidth="1"/>
    <col min="537" max="537" width="1.42578125" style="126" customWidth="1"/>
    <col min="538" max="540" width="6.28515625" style="126" bestFit="1" customWidth="1"/>
    <col min="541" max="541" width="4.7109375" style="126" customWidth="1"/>
    <col min="542" max="542" width="16.28515625" style="126" customWidth="1"/>
    <col min="543" max="543" width="9.85546875" style="126" bestFit="1" customWidth="1"/>
    <col min="544" max="545" width="8.7109375" style="126" bestFit="1" customWidth="1"/>
    <col min="546" max="546" width="1.42578125" style="126" customWidth="1"/>
    <col min="547" max="549" width="7.5703125" style="126" bestFit="1" customWidth="1"/>
    <col min="550" max="550" width="1.42578125" style="126" customWidth="1"/>
    <col min="551" max="553" width="7.5703125" style="126" bestFit="1" customWidth="1"/>
    <col min="554" max="554" width="1.42578125" style="126" customWidth="1"/>
    <col min="555" max="557" width="7.5703125" style="126" bestFit="1" customWidth="1"/>
    <col min="558" max="558" width="1.42578125" style="126" customWidth="1"/>
    <col min="559" max="561" width="7.5703125" style="126" bestFit="1" customWidth="1"/>
    <col min="562" max="562" width="1.42578125" style="126" customWidth="1"/>
    <col min="563" max="565" width="7.5703125" style="126" bestFit="1" customWidth="1"/>
    <col min="566" max="566" width="1.42578125" style="126" customWidth="1"/>
    <col min="567" max="569" width="6.28515625" style="126" bestFit="1" customWidth="1"/>
    <col min="570" max="768" width="11.42578125" style="126"/>
    <col min="769" max="769" width="16.28515625" style="126" customWidth="1"/>
    <col min="770" max="772" width="8.7109375" style="126" bestFit="1" customWidth="1"/>
    <col min="773" max="773" width="1.42578125" style="126" customWidth="1"/>
    <col min="774" max="776" width="7.5703125" style="126" bestFit="1" customWidth="1"/>
    <col min="777" max="777" width="1.42578125" style="126" customWidth="1"/>
    <col min="778" max="780" width="7.5703125" style="126" bestFit="1" customWidth="1"/>
    <col min="781" max="781" width="1.42578125" style="126" customWidth="1"/>
    <col min="782" max="784" width="7.5703125" style="126" bestFit="1" customWidth="1"/>
    <col min="785" max="785" width="1.42578125" style="126" customWidth="1"/>
    <col min="786" max="788" width="7.5703125" style="126" bestFit="1" customWidth="1"/>
    <col min="789" max="789" width="1.42578125" style="126" customWidth="1"/>
    <col min="790" max="792" width="7.5703125" style="126" bestFit="1" customWidth="1"/>
    <col min="793" max="793" width="1.42578125" style="126" customWidth="1"/>
    <col min="794" max="796" width="6.28515625" style="126" bestFit="1" customWidth="1"/>
    <col min="797" max="797" width="4.7109375" style="126" customWidth="1"/>
    <col min="798" max="798" width="16.28515625" style="126" customWidth="1"/>
    <col min="799" max="799" width="9.85546875" style="126" bestFit="1" customWidth="1"/>
    <col min="800" max="801" width="8.7109375" style="126" bestFit="1" customWidth="1"/>
    <col min="802" max="802" width="1.42578125" style="126" customWidth="1"/>
    <col min="803" max="805" width="7.5703125" style="126" bestFit="1" customWidth="1"/>
    <col min="806" max="806" width="1.42578125" style="126" customWidth="1"/>
    <col min="807" max="809" width="7.5703125" style="126" bestFit="1" customWidth="1"/>
    <col min="810" max="810" width="1.42578125" style="126" customWidth="1"/>
    <col min="811" max="813" width="7.5703125" style="126" bestFit="1" customWidth="1"/>
    <col min="814" max="814" width="1.42578125" style="126" customWidth="1"/>
    <col min="815" max="817" width="7.5703125" style="126" bestFit="1" customWidth="1"/>
    <col min="818" max="818" width="1.42578125" style="126" customWidth="1"/>
    <col min="819" max="821" width="7.5703125" style="126" bestFit="1" customWidth="1"/>
    <col min="822" max="822" width="1.42578125" style="126" customWidth="1"/>
    <col min="823" max="825" width="6.28515625" style="126" bestFit="1" customWidth="1"/>
    <col min="826" max="1024" width="11.42578125" style="126"/>
    <col min="1025" max="1025" width="16.28515625" style="126" customWidth="1"/>
    <col min="1026" max="1028" width="8.7109375" style="126" bestFit="1" customWidth="1"/>
    <col min="1029" max="1029" width="1.42578125" style="126" customWidth="1"/>
    <col min="1030" max="1032" width="7.5703125" style="126" bestFit="1" customWidth="1"/>
    <col min="1033" max="1033" width="1.42578125" style="126" customWidth="1"/>
    <col min="1034" max="1036" width="7.5703125" style="126" bestFit="1" customWidth="1"/>
    <col min="1037" max="1037" width="1.42578125" style="126" customWidth="1"/>
    <col min="1038" max="1040" width="7.5703125" style="126" bestFit="1" customWidth="1"/>
    <col min="1041" max="1041" width="1.42578125" style="126" customWidth="1"/>
    <col min="1042" max="1044" width="7.5703125" style="126" bestFit="1" customWidth="1"/>
    <col min="1045" max="1045" width="1.42578125" style="126" customWidth="1"/>
    <col min="1046" max="1048" width="7.5703125" style="126" bestFit="1" customWidth="1"/>
    <col min="1049" max="1049" width="1.42578125" style="126" customWidth="1"/>
    <col min="1050" max="1052" width="6.28515625" style="126" bestFit="1" customWidth="1"/>
    <col min="1053" max="1053" width="4.7109375" style="126" customWidth="1"/>
    <col min="1054" max="1054" width="16.28515625" style="126" customWidth="1"/>
    <col min="1055" max="1055" width="9.85546875" style="126" bestFit="1" customWidth="1"/>
    <col min="1056" max="1057" width="8.7109375" style="126" bestFit="1" customWidth="1"/>
    <col min="1058" max="1058" width="1.42578125" style="126" customWidth="1"/>
    <col min="1059" max="1061" width="7.5703125" style="126" bestFit="1" customWidth="1"/>
    <col min="1062" max="1062" width="1.42578125" style="126" customWidth="1"/>
    <col min="1063" max="1065" width="7.5703125" style="126" bestFit="1" customWidth="1"/>
    <col min="1066" max="1066" width="1.42578125" style="126" customWidth="1"/>
    <col min="1067" max="1069" width="7.5703125" style="126" bestFit="1" customWidth="1"/>
    <col min="1070" max="1070" width="1.42578125" style="126" customWidth="1"/>
    <col min="1071" max="1073" width="7.5703125" style="126" bestFit="1" customWidth="1"/>
    <col min="1074" max="1074" width="1.42578125" style="126" customWidth="1"/>
    <col min="1075" max="1077" width="7.5703125" style="126" bestFit="1" customWidth="1"/>
    <col min="1078" max="1078" width="1.42578125" style="126" customWidth="1"/>
    <col min="1079" max="1081" width="6.28515625" style="126" bestFit="1" customWidth="1"/>
    <col min="1082" max="1280" width="11.42578125" style="126"/>
    <col min="1281" max="1281" width="16.28515625" style="126" customWidth="1"/>
    <col min="1282" max="1284" width="8.7109375" style="126" bestFit="1" customWidth="1"/>
    <col min="1285" max="1285" width="1.42578125" style="126" customWidth="1"/>
    <col min="1286" max="1288" width="7.5703125" style="126" bestFit="1" customWidth="1"/>
    <col min="1289" max="1289" width="1.42578125" style="126" customWidth="1"/>
    <col min="1290" max="1292" width="7.5703125" style="126" bestFit="1" customWidth="1"/>
    <col min="1293" max="1293" width="1.42578125" style="126" customWidth="1"/>
    <col min="1294" max="1296" width="7.5703125" style="126" bestFit="1" customWidth="1"/>
    <col min="1297" max="1297" width="1.42578125" style="126" customWidth="1"/>
    <col min="1298" max="1300" width="7.5703125" style="126" bestFit="1" customWidth="1"/>
    <col min="1301" max="1301" width="1.42578125" style="126" customWidth="1"/>
    <col min="1302" max="1304" width="7.5703125" style="126" bestFit="1" customWidth="1"/>
    <col min="1305" max="1305" width="1.42578125" style="126" customWidth="1"/>
    <col min="1306" max="1308" width="6.28515625" style="126" bestFit="1" customWidth="1"/>
    <col min="1309" max="1309" width="4.7109375" style="126" customWidth="1"/>
    <col min="1310" max="1310" width="16.28515625" style="126" customWidth="1"/>
    <col min="1311" max="1311" width="9.85546875" style="126" bestFit="1" customWidth="1"/>
    <col min="1312" max="1313" width="8.7109375" style="126" bestFit="1" customWidth="1"/>
    <col min="1314" max="1314" width="1.42578125" style="126" customWidth="1"/>
    <col min="1315" max="1317" width="7.5703125" style="126" bestFit="1" customWidth="1"/>
    <col min="1318" max="1318" width="1.42578125" style="126" customWidth="1"/>
    <col min="1319" max="1321" width="7.5703125" style="126" bestFit="1" customWidth="1"/>
    <col min="1322" max="1322" width="1.42578125" style="126" customWidth="1"/>
    <col min="1323" max="1325" width="7.5703125" style="126" bestFit="1" customWidth="1"/>
    <col min="1326" max="1326" width="1.42578125" style="126" customWidth="1"/>
    <col min="1327" max="1329" width="7.5703125" style="126" bestFit="1" customWidth="1"/>
    <col min="1330" max="1330" width="1.42578125" style="126" customWidth="1"/>
    <col min="1331" max="1333" width="7.5703125" style="126" bestFit="1" customWidth="1"/>
    <col min="1334" max="1334" width="1.42578125" style="126" customWidth="1"/>
    <col min="1335" max="1337" width="6.28515625" style="126" bestFit="1" customWidth="1"/>
    <col min="1338" max="1536" width="11.42578125" style="126"/>
    <col min="1537" max="1537" width="16.28515625" style="126" customWidth="1"/>
    <col min="1538" max="1540" width="8.7109375" style="126" bestFit="1" customWidth="1"/>
    <col min="1541" max="1541" width="1.42578125" style="126" customWidth="1"/>
    <col min="1542" max="1544" width="7.5703125" style="126" bestFit="1" customWidth="1"/>
    <col min="1545" max="1545" width="1.42578125" style="126" customWidth="1"/>
    <col min="1546" max="1548" width="7.5703125" style="126" bestFit="1" customWidth="1"/>
    <col min="1549" max="1549" width="1.42578125" style="126" customWidth="1"/>
    <col min="1550" max="1552" width="7.5703125" style="126" bestFit="1" customWidth="1"/>
    <col min="1553" max="1553" width="1.42578125" style="126" customWidth="1"/>
    <col min="1554" max="1556" width="7.5703125" style="126" bestFit="1" customWidth="1"/>
    <col min="1557" max="1557" width="1.42578125" style="126" customWidth="1"/>
    <col min="1558" max="1560" width="7.5703125" style="126" bestFit="1" customWidth="1"/>
    <col min="1561" max="1561" width="1.42578125" style="126" customWidth="1"/>
    <col min="1562" max="1564" width="6.28515625" style="126" bestFit="1" customWidth="1"/>
    <col min="1565" max="1565" width="4.7109375" style="126" customWidth="1"/>
    <col min="1566" max="1566" width="16.28515625" style="126" customWidth="1"/>
    <col min="1567" max="1567" width="9.85546875" style="126" bestFit="1" customWidth="1"/>
    <col min="1568" max="1569" width="8.7109375" style="126" bestFit="1" customWidth="1"/>
    <col min="1570" max="1570" width="1.42578125" style="126" customWidth="1"/>
    <col min="1571" max="1573" width="7.5703125" style="126" bestFit="1" customWidth="1"/>
    <col min="1574" max="1574" width="1.42578125" style="126" customWidth="1"/>
    <col min="1575" max="1577" width="7.5703125" style="126" bestFit="1" customWidth="1"/>
    <col min="1578" max="1578" width="1.42578125" style="126" customWidth="1"/>
    <col min="1579" max="1581" width="7.5703125" style="126" bestFit="1" customWidth="1"/>
    <col min="1582" max="1582" width="1.42578125" style="126" customWidth="1"/>
    <col min="1583" max="1585" width="7.5703125" style="126" bestFit="1" customWidth="1"/>
    <col min="1586" max="1586" width="1.42578125" style="126" customWidth="1"/>
    <col min="1587" max="1589" width="7.5703125" style="126" bestFit="1" customWidth="1"/>
    <col min="1590" max="1590" width="1.42578125" style="126" customWidth="1"/>
    <col min="1591" max="1593" width="6.28515625" style="126" bestFit="1" customWidth="1"/>
    <col min="1594" max="1792" width="11.42578125" style="126"/>
    <col min="1793" max="1793" width="16.28515625" style="126" customWidth="1"/>
    <col min="1794" max="1796" width="8.7109375" style="126" bestFit="1" customWidth="1"/>
    <col min="1797" max="1797" width="1.42578125" style="126" customWidth="1"/>
    <col min="1798" max="1800" width="7.5703125" style="126" bestFit="1" customWidth="1"/>
    <col min="1801" max="1801" width="1.42578125" style="126" customWidth="1"/>
    <col min="1802" max="1804" width="7.5703125" style="126" bestFit="1" customWidth="1"/>
    <col min="1805" max="1805" width="1.42578125" style="126" customWidth="1"/>
    <col min="1806" max="1808" width="7.5703125" style="126" bestFit="1" customWidth="1"/>
    <col min="1809" max="1809" width="1.42578125" style="126" customWidth="1"/>
    <col min="1810" max="1812" width="7.5703125" style="126" bestFit="1" customWidth="1"/>
    <col min="1813" max="1813" width="1.42578125" style="126" customWidth="1"/>
    <col min="1814" max="1816" width="7.5703125" style="126" bestFit="1" customWidth="1"/>
    <col min="1817" max="1817" width="1.42578125" style="126" customWidth="1"/>
    <col min="1818" max="1820" width="6.28515625" style="126" bestFit="1" customWidth="1"/>
    <col min="1821" max="1821" width="4.7109375" style="126" customWidth="1"/>
    <col min="1822" max="1822" width="16.28515625" style="126" customWidth="1"/>
    <col min="1823" max="1823" width="9.85546875" style="126" bestFit="1" customWidth="1"/>
    <col min="1824" max="1825" width="8.7109375" style="126" bestFit="1" customWidth="1"/>
    <col min="1826" max="1826" width="1.42578125" style="126" customWidth="1"/>
    <col min="1827" max="1829" width="7.5703125" style="126" bestFit="1" customWidth="1"/>
    <col min="1830" max="1830" width="1.42578125" style="126" customWidth="1"/>
    <col min="1831" max="1833" width="7.5703125" style="126" bestFit="1" customWidth="1"/>
    <col min="1834" max="1834" width="1.42578125" style="126" customWidth="1"/>
    <col min="1835" max="1837" width="7.5703125" style="126" bestFit="1" customWidth="1"/>
    <col min="1838" max="1838" width="1.42578125" style="126" customWidth="1"/>
    <col min="1839" max="1841" width="7.5703125" style="126" bestFit="1" customWidth="1"/>
    <col min="1842" max="1842" width="1.42578125" style="126" customWidth="1"/>
    <col min="1843" max="1845" width="7.5703125" style="126" bestFit="1" customWidth="1"/>
    <col min="1846" max="1846" width="1.42578125" style="126" customWidth="1"/>
    <col min="1847" max="1849" width="6.28515625" style="126" bestFit="1" customWidth="1"/>
    <col min="1850" max="2048" width="11.42578125" style="126"/>
    <col min="2049" max="2049" width="16.28515625" style="126" customWidth="1"/>
    <col min="2050" max="2052" width="8.7109375" style="126" bestFit="1" customWidth="1"/>
    <col min="2053" max="2053" width="1.42578125" style="126" customWidth="1"/>
    <col min="2054" max="2056" width="7.5703125" style="126" bestFit="1" customWidth="1"/>
    <col min="2057" max="2057" width="1.42578125" style="126" customWidth="1"/>
    <col min="2058" max="2060" width="7.5703125" style="126" bestFit="1" customWidth="1"/>
    <col min="2061" max="2061" width="1.42578125" style="126" customWidth="1"/>
    <col min="2062" max="2064" width="7.5703125" style="126" bestFit="1" customWidth="1"/>
    <col min="2065" max="2065" width="1.42578125" style="126" customWidth="1"/>
    <col min="2066" max="2068" width="7.5703125" style="126" bestFit="1" customWidth="1"/>
    <col min="2069" max="2069" width="1.42578125" style="126" customWidth="1"/>
    <col min="2070" max="2072" width="7.5703125" style="126" bestFit="1" customWidth="1"/>
    <col min="2073" max="2073" width="1.42578125" style="126" customWidth="1"/>
    <col min="2074" max="2076" width="6.28515625" style="126" bestFit="1" customWidth="1"/>
    <col min="2077" max="2077" width="4.7109375" style="126" customWidth="1"/>
    <col min="2078" max="2078" width="16.28515625" style="126" customWidth="1"/>
    <col min="2079" max="2079" width="9.85546875" style="126" bestFit="1" customWidth="1"/>
    <col min="2080" max="2081" width="8.7109375" style="126" bestFit="1" customWidth="1"/>
    <col min="2082" max="2082" width="1.42578125" style="126" customWidth="1"/>
    <col min="2083" max="2085" width="7.5703125" style="126" bestFit="1" customWidth="1"/>
    <col min="2086" max="2086" width="1.42578125" style="126" customWidth="1"/>
    <col min="2087" max="2089" width="7.5703125" style="126" bestFit="1" customWidth="1"/>
    <col min="2090" max="2090" width="1.42578125" style="126" customWidth="1"/>
    <col min="2091" max="2093" width="7.5703125" style="126" bestFit="1" customWidth="1"/>
    <col min="2094" max="2094" width="1.42578125" style="126" customWidth="1"/>
    <col min="2095" max="2097" width="7.5703125" style="126" bestFit="1" customWidth="1"/>
    <col min="2098" max="2098" width="1.42578125" style="126" customWidth="1"/>
    <col min="2099" max="2101" width="7.5703125" style="126" bestFit="1" customWidth="1"/>
    <col min="2102" max="2102" width="1.42578125" style="126" customWidth="1"/>
    <col min="2103" max="2105" width="6.28515625" style="126" bestFit="1" customWidth="1"/>
    <col min="2106" max="2304" width="11.42578125" style="126"/>
    <col min="2305" max="2305" width="16.28515625" style="126" customWidth="1"/>
    <col min="2306" max="2308" width="8.7109375" style="126" bestFit="1" customWidth="1"/>
    <col min="2309" max="2309" width="1.42578125" style="126" customWidth="1"/>
    <col min="2310" max="2312" width="7.5703125" style="126" bestFit="1" customWidth="1"/>
    <col min="2313" max="2313" width="1.42578125" style="126" customWidth="1"/>
    <col min="2314" max="2316" width="7.5703125" style="126" bestFit="1" customWidth="1"/>
    <col min="2317" max="2317" width="1.42578125" style="126" customWidth="1"/>
    <col min="2318" max="2320" width="7.5703125" style="126" bestFit="1" customWidth="1"/>
    <col min="2321" max="2321" width="1.42578125" style="126" customWidth="1"/>
    <col min="2322" max="2324" width="7.5703125" style="126" bestFit="1" customWidth="1"/>
    <col min="2325" max="2325" width="1.42578125" style="126" customWidth="1"/>
    <col min="2326" max="2328" width="7.5703125" style="126" bestFit="1" customWidth="1"/>
    <col min="2329" max="2329" width="1.42578125" style="126" customWidth="1"/>
    <col min="2330" max="2332" width="6.28515625" style="126" bestFit="1" customWidth="1"/>
    <col min="2333" max="2333" width="4.7109375" style="126" customWidth="1"/>
    <col min="2334" max="2334" width="16.28515625" style="126" customWidth="1"/>
    <col min="2335" max="2335" width="9.85546875" style="126" bestFit="1" customWidth="1"/>
    <col min="2336" max="2337" width="8.7109375" style="126" bestFit="1" customWidth="1"/>
    <col min="2338" max="2338" width="1.42578125" style="126" customWidth="1"/>
    <col min="2339" max="2341" width="7.5703125" style="126" bestFit="1" customWidth="1"/>
    <col min="2342" max="2342" width="1.42578125" style="126" customWidth="1"/>
    <col min="2343" max="2345" width="7.5703125" style="126" bestFit="1" customWidth="1"/>
    <col min="2346" max="2346" width="1.42578125" style="126" customWidth="1"/>
    <col min="2347" max="2349" width="7.5703125" style="126" bestFit="1" customWidth="1"/>
    <col min="2350" max="2350" width="1.42578125" style="126" customWidth="1"/>
    <col min="2351" max="2353" width="7.5703125" style="126" bestFit="1" customWidth="1"/>
    <col min="2354" max="2354" width="1.42578125" style="126" customWidth="1"/>
    <col min="2355" max="2357" width="7.5703125" style="126" bestFit="1" customWidth="1"/>
    <col min="2358" max="2358" width="1.42578125" style="126" customWidth="1"/>
    <col min="2359" max="2361" width="6.28515625" style="126" bestFit="1" customWidth="1"/>
    <col min="2362" max="2560" width="11.42578125" style="126"/>
    <col min="2561" max="2561" width="16.28515625" style="126" customWidth="1"/>
    <col min="2562" max="2564" width="8.7109375" style="126" bestFit="1" customWidth="1"/>
    <col min="2565" max="2565" width="1.42578125" style="126" customWidth="1"/>
    <col min="2566" max="2568" width="7.5703125" style="126" bestFit="1" customWidth="1"/>
    <col min="2569" max="2569" width="1.42578125" style="126" customWidth="1"/>
    <col min="2570" max="2572" width="7.5703125" style="126" bestFit="1" customWidth="1"/>
    <col min="2573" max="2573" width="1.42578125" style="126" customWidth="1"/>
    <col min="2574" max="2576" width="7.5703125" style="126" bestFit="1" customWidth="1"/>
    <col min="2577" max="2577" width="1.42578125" style="126" customWidth="1"/>
    <col min="2578" max="2580" width="7.5703125" style="126" bestFit="1" customWidth="1"/>
    <col min="2581" max="2581" width="1.42578125" style="126" customWidth="1"/>
    <col min="2582" max="2584" width="7.5703125" style="126" bestFit="1" customWidth="1"/>
    <col min="2585" max="2585" width="1.42578125" style="126" customWidth="1"/>
    <col min="2586" max="2588" width="6.28515625" style="126" bestFit="1" customWidth="1"/>
    <col min="2589" max="2589" width="4.7109375" style="126" customWidth="1"/>
    <col min="2590" max="2590" width="16.28515625" style="126" customWidth="1"/>
    <col min="2591" max="2591" width="9.85546875" style="126" bestFit="1" customWidth="1"/>
    <col min="2592" max="2593" width="8.7109375" style="126" bestFit="1" customWidth="1"/>
    <col min="2594" max="2594" width="1.42578125" style="126" customWidth="1"/>
    <col min="2595" max="2597" width="7.5703125" style="126" bestFit="1" customWidth="1"/>
    <col min="2598" max="2598" width="1.42578125" style="126" customWidth="1"/>
    <col min="2599" max="2601" width="7.5703125" style="126" bestFit="1" customWidth="1"/>
    <col min="2602" max="2602" width="1.42578125" style="126" customWidth="1"/>
    <col min="2603" max="2605" width="7.5703125" style="126" bestFit="1" customWidth="1"/>
    <col min="2606" max="2606" width="1.42578125" style="126" customWidth="1"/>
    <col min="2607" max="2609" width="7.5703125" style="126" bestFit="1" customWidth="1"/>
    <col min="2610" max="2610" width="1.42578125" style="126" customWidth="1"/>
    <col min="2611" max="2613" width="7.5703125" style="126" bestFit="1" customWidth="1"/>
    <col min="2614" max="2614" width="1.42578125" style="126" customWidth="1"/>
    <col min="2615" max="2617" width="6.28515625" style="126" bestFit="1" customWidth="1"/>
    <col min="2618" max="2816" width="11.42578125" style="126"/>
    <col min="2817" max="2817" width="16.28515625" style="126" customWidth="1"/>
    <col min="2818" max="2820" width="8.7109375" style="126" bestFit="1" customWidth="1"/>
    <col min="2821" max="2821" width="1.42578125" style="126" customWidth="1"/>
    <col min="2822" max="2824" width="7.5703125" style="126" bestFit="1" customWidth="1"/>
    <col min="2825" max="2825" width="1.42578125" style="126" customWidth="1"/>
    <col min="2826" max="2828" width="7.5703125" style="126" bestFit="1" customWidth="1"/>
    <col min="2829" max="2829" width="1.42578125" style="126" customWidth="1"/>
    <col min="2830" max="2832" width="7.5703125" style="126" bestFit="1" customWidth="1"/>
    <col min="2833" max="2833" width="1.42578125" style="126" customWidth="1"/>
    <col min="2834" max="2836" width="7.5703125" style="126" bestFit="1" customWidth="1"/>
    <col min="2837" max="2837" width="1.42578125" style="126" customWidth="1"/>
    <col min="2838" max="2840" width="7.5703125" style="126" bestFit="1" customWidth="1"/>
    <col min="2841" max="2841" width="1.42578125" style="126" customWidth="1"/>
    <col min="2842" max="2844" width="6.28515625" style="126" bestFit="1" customWidth="1"/>
    <col min="2845" max="2845" width="4.7109375" style="126" customWidth="1"/>
    <col min="2846" max="2846" width="16.28515625" style="126" customWidth="1"/>
    <col min="2847" max="2847" width="9.85546875" style="126" bestFit="1" customWidth="1"/>
    <col min="2848" max="2849" width="8.7109375" style="126" bestFit="1" customWidth="1"/>
    <col min="2850" max="2850" width="1.42578125" style="126" customWidth="1"/>
    <col min="2851" max="2853" width="7.5703125" style="126" bestFit="1" customWidth="1"/>
    <col min="2854" max="2854" width="1.42578125" style="126" customWidth="1"/>
    <col min="2855" max="2857" width="7.5703125" style="126" bestFit="1" customWidth="1"/>
    <col min="2858" max="2858" width="1.42578125" style="126" customWidth="1"/>
    <col min="2859" max="2861" width="7.5703125" style="126" bestFit="1" customWidth="1"/>
    <col min="2862" max="2862" width="1.42578125" style="126" customWidth="1"/>
    <col min="2863" max="2865" width="7.5703125" style="126" bestFit="1" customWidth="1"/>
    <col min="2866" max="2866" width="1.42578125" style="126" customWidth="1"/>
    <col min="2867" max="2869" width="7.5703125" style="126" bestFit="1" customWidth="1"/>
    <col min="2870" max="2870" width="1.42578125" style="126" customWidth="1"/>
    <col min="2871" max="2873" width="6.28515625" style="126" bestFit="1" customWidth="1"/>
    <col min="2874" max="3072" width="11.42578125" style="126"/>
    <col min="3073" max="3073" width="16.28515625" style="126" customWidth="1"/>
    <col min="3074" max="3076" width="8.7109375" style="126" bestFit="1" customWidth="1"/>
    <col min="3077" max="3077" width="1.42578125" style="126" customWidth="1"/>
    <col min="3078" max="3080" width="7.5703125" style="126" bestFit="1" customWidth="1"/>
    <col min="3081" max="3081" width="1.42578125" style="126" customWidth="1"/>
    <col min="3082" max="3084" width="7.5703125" style="126" bestFit="1" customWidth="1"/>
    <col min="3085" max="3085" width="1.42578125" style="126" customWidth="1"/>
    <col min="3086" max="3088" width="7.5703125" style="126" bestFit="1" customWidth="1"/>
    <col min="3089" max="3089" width="1.42578125" style="126" customWidth="1"/>
    <col min="3090" max="3092" width="7.5703125" style="126" bestFit="1" customWidth="1"/>
    <col min="3093" max="3093" width="1.42578125" style="126" customWidth="1"/>
    <col min="3094" max="3096" width="7.5703125" style="126" bestFit="1" customWidth="1"/>
    <col min="3097" max="3097" width="1.42578125" style="126" customWidth="1"/>
    <col min="3098" max="3100" width="6.28515625" style="126" bestFit="1" customWidth="1"/>
    <col min="3101" max="3101" width="4.7109375" style="126" customWidth="1"/>
    <col min="3102" max="3102" width="16.28515625" style="126" customWidth="1"/>
    <col min="3103" max="3103" width="9.85546875" style="126" bestFit="1" customWidth="1"/>
    <col min="3104" max="3105" width="8.7109375" style="126" bestFit="1" customWidth="1"/>
    <col min="3106" max="3106" width="1.42578125" style="126" customWidth="1"/>
    <col min="3107" max="3109" width="7.5703125" style="126" bestFit="1" customWidth="1"/>
    <col min="3110" max="3110" width="1.42578125" style="126" customWidth="1"/>
    <col min="3111" max="3113" width="7.5703125" style="126" bestFit="1" customWidth="1"/>
    <col min="3114" max="3114" width="1.42578125" style="126" customWidth="1"/>
    <col min="3115" max="3117" width="7.5703125" style="126" bestFit="1" customWidth="1"/>
    <col min="3118" max="3118" width="1.42578125" style="126" customWidth="1"/>
    <col min="3119" max="3121" width="7.5703125" style="126" bestFit="1" customWidth="1"/>
    <col min="3122" max="3122" width="1.42578125" style="126" customWidth="1"/>
    <col min="3123" max="3125" width="7.5703125" style="126" bestFit="1" customWidth="1"/>
    <col min="3126" max="3126" width="1.42578125" style="126" customWidth="1"/>
    <col min="3127" max="3129" width="6.28515625" style="126" bestFit="1" customWidth="1"/>
    <col min="3130" max="3328" width="11.42578125" style="126"/>
    <col min="3329" max="3329" width="16.28515625" style="126" customWidth="1"/>
    <col min="3330" max="3332" width="8.7109375" style="126" bestFit="1" customWidth="1"/>
    <col min="3333" max="3333" width="1.42578125" style="126" customWidth="1"/>
    <col min="3334" max="3336" width="7.5703125" style="126" bestFit="1" customWidth="1"/>
    <col min="3337" max="3337" width="1.42578125" style="126" customWidth="1"/>
    <col min="3338" max="3340" width="7.5703125" style="126" bestFit="1" customWidth="1"/>
    <col min="3341" max="3341" width="1.42578125" style="126" customWidth="1"/>
    <col min="3342" max="3344" width="7.5703125" style="126" bestFit="1" customWidth="1"/>
    <col min="3345" max="3345" width="1.42578125" style="126" customWidth="1"/>
    <col min="3346" max="3348" width="7.5703125" style="126" bestFit="1" customWidth="1"/>
    <col min="3349" max="3349" width="1.42578125" style="126" customWidth="1"/>
    <col min="3350" max="3352" width="7.5703125" style="126" bestFit="1" customWidth="1"/>
    <col min="3353" max="3353" width="1.42578125" style="126" customWidth="1"/>
    <col min="3354" max="3356" width="6.28515625" style="126" bestFit="1" customWidth="1"/>
    <col min="3357" max="3357" width="4.7109375" style="126" customWidth="1"/>
    <col min="3358" max="3358" width="16.28515625" style="126" customWidth="1"/>
    <col min="3359" max="3359" width="9.85546875" style="126" bestFit="1" customWidth="1"/>
    <col min="3360" max="3361" width="8.7109375" style="126" bestFit="1" customWidth="1"/>
    <col min="3362" max="3362" width="1.42578125" style="126" customWidth="1"/>
    <col min="3363" max="3365" width="7.5703125" style="126" bestFit="1" customWidth="1"/>
    <col min="3366" max="3366" width="1.42578125" style="126" customWidth="1"/>
    <col min="3367" max="3369" width="7.5703125" style="126" bestFit="1" customWidth="1"/>
    <col min="3370" max="3370" width="1.42578125" style="126" customWidth="1"/>
    <col min="3371" max="3373" width="7.5703125" style="126" bestFit="1" customWidth="1"/>
    <col min="3374" max="3374" width="1.42578125" style="126" customWidth="1"/>
    <col min="3375" max="3377" width="7.5703125" style="126" bestFit="1" customWidth="1"/>
    <col min="3378" max="3378" width="1.42578125" style="126" customWidth="1"/>
    <col min="3379" max="3381" width="7.5703125" style="126" bestFit="1" customWidth="1"/>
    <col min="3382" max="3382" width="1.42578125" style="126" customWidth="1"/>
    <col min="3383" max="3385" width="6.28515625" style="126" bestFit="1" customWidth="1"/>
    <col min="3386" max="3584" width="11.42578125" style="126"/>
    <col min="3585" max="3585" width="16.28515625" style="126" customWidth="1"/>
    <col min="3586" max="3588" width="8.7109375" style="126" bestFit="1" customWidth="1"/>
    <col min="3589" max="3589" width="1.42578125" style="126" customWidth="1"/>
    <col min="3590" max="3592" width="7.5703125" style="126" bestFit="1" customWidth="1"/>
    <col min="3593" max="3593" width="1.42578125" style="126" customWidth="1"/>
    <col min="3594" max="3596" width="7.5703125" style="126" bestFit="1" customWidth="1"/>
    <col min="3597" max="3597" width="1.42578125" style="126" customWidth="1"/>
    <col min="3598" max="3600" width="7.5703125" style="126" bestFit="1" customWidth="1"/>
    <col min="3601" max="3601" width="1.42578125" style="126" customWidth="1"/>
    <col min="3602" max="3604" width="7.5703125" style="126" bestFit="1" customWidth="1"/>
    <col min="3605" max="3605" width="1.42578125" style="126" customWidth="1"/>
    <col min="3606" max="3608" width="7.5703125" style="126" bestFit="1" customWidth="1"/>
    <col min="3609" max="3609" width="1.42578125" style="126" customWidth="1"/>
    <col min="3610" max="3612" width="6.28515625" style="126" bestFit="1" customWidth="1"/>
    <col min="3613" max="3613" width="4.7109375" style="126" customWidth="1"/>
    <col min="3614" max="3614" width="16.28515625" style="126" customWidth="1"/>
    <col min="3615" max="3615" width="9.85546875" style="126" bestFit="1" customWidth="1"/>
    <col min="3616" max="3617" width="8.7109375" style="126" bestFit="1" customWidth="1"/>
    <col min="3618" max="3618" width="1.42578125" style="126" customWidth="1"/>
    <col min="3619" max="3621" width="7.5703125" style="126" bestFit="1" customWidth="1"/>
    <col min="3622" max="3622" width="1.42578125" style="126" customWidth="1"/>
    <col min="3623" max="3625" width="7.5703125" style="126" bestFit="1" customWidth="1"/>
    <col min="3626" max="3626" width="1.42578125" style="126" customWidth="1"/>
    <col min="3627" max="3629" width="7.5703125" style="126" bestFit="1" customWidth="1"/>
    <col min="3630" max="3630" width="1.42578125" style="126" customWidth="1"/>
    <col min="3631" max="3633" width="7.5703125" style="126" bestFit="1" customWidth="1"/>
    <col min="3634" max="3634" width="1.42578125" style="126" customWidth="1"/>
    <col min="3635" max="3637" width="7.5703125" style="126" bestFit="1" customWidth="1"/>
    <col min="3638" max="3638" width="1.42578125" style="126" customWidth="1"/>
    <col min="3639" max="3641" width="6.28515625" style="126" bestFit="1" customWidth="1"/>
    <col min="3642" max="3840" width="11.42578125" style="126"/>
    <col min="3841" max="3841" width="16.28515625" style="126" customWidth="1"/>
    <col min="3842" max="3844" width="8.7109375" style="126" bestFit="1" customWidth="1"/>
    <col min="3845" max="3845" width="1.42578125" style="126" customWidth="1"/>
    <col min="3846" max="3848" width="7.5703125" style="126" bestFit="1" customWidth="1"/>
    <col min="3849" max="3849" width="1.42578125" style="126" customWidth="1"/>
    <col min="3850" max="3852" width="7.5703125" style="126" bestFit="1" customWidth="1"/>
    <col min="3853" max="3853" width="1.42578125" style="126" customWidth="1"/>
    <col min="3854" max="3856" width="7.5703125" style="126" bestFit="1" customWidth="1"/>
    <col min="3857" max="3857" width="1.42578125" style="126" customWidth="1"/>
    <col min="3858" max="3860" width="7.5703125" style="126" bestFit="1" customWidth="1"/>
    <col min="3861" max="3861" width="1.42578125" style="126" customWidth="1"/>
    <col min="3862" max="3864" width="7.5703125" style="126" bestFit="1" customWidth="1"/>
    <col min="3865" max="3865" width="1.42578125" style="126" customWidth="1"/>
    <col min="3866" max="3868" width="6.28515625" style="126" bestFit="1" customWidth="1"/>
    <col min="3869" max="3869" width="4.7109375" style="126" customWidth="1"/>
    <col min="3870" max="3870" width="16.28515625" style="126" customWidth="1"/>
    <col min="3871" max="3871" width="9.85546875" style="126" bestFit="1" customWidth="1"/>
    <col min="3872" max="3873" width="8.7109375" style="126" bestFit="1" customWidth="1"/>
    <col min="3874" max="3874" width="1.42578125" style="126" customWidth="1"/>
    <col min="3875" max="3877" width="7.5703125" style="126" bestFit="1" customWidth="1"/>
    <col min="3878" max="3878" width="1.42578125" style="126" customWidth="1"/>
    <col min="3879" max="3881" width="7.5703125" style="126" bestFit="1" customWidth="1"/>
    <col min="3882" max="3882" width="1.42578125" style="126" customWidth="1"/>
    <col min="3883" max="3885" width="7.5703125" style="126" bestFit="1" customWidth="1"/>
    <col min="3886" max="3886" width="1.42578125" style="126" customWidth="1"/>
    <col min="3887" max="3889" width="7.5703125" style="126" bestFit="1" customWidth="1"/>
    <col min="3890" max="3890" width="1.42578125" style="126" customWidth="1"/>
    <col min="3891" max="3893" width="7.5703125" style="126" bestFit="1" customWidth="1"/>
    <col min="3894" max="3894" width="1.42578125" style="126" customWidth="1"/>
    <col min="3895" max="3897" width="6.28515625" style="126" bestFit="1" customWidth="1"/>
    <col min="3898" max="4096" width="11.42578125" style="126"/>
    <col min="4097" max="4097" width="16.28515625" style="126" customWidth="1"/>
    <col min="4098" max="4100" width="8.7109375" style="126" bestFit="1" customWidth="1"/>
    <col min="4101" max="4101" width="1.42578125" style="126" customWidth="1"/>
    <col min="4102" max="4104" width="7.5703125" style="126" bestFit="1" customWidth="1"/>
    <col min="4105" max="4105" width="1.42578125" style="126" customWidth="1"/>
    <col min="4106" max="4108" width="7.5703125" style="126" bestFit="1" customWidth="1"/>
    <col min="4109" max="4109" width="1.42578125" style="126" customWidth="1"/>
    <col min="4110" max="4112" width="7.5703125" style="126" bestFit="1" customWidth="1"/>
    <col min="4113" max="4113" width="1.42578125" style="126" customWidth="1"/>
    <col min="4114" max="4116" width="7.5703125" style="126" bestFit="1" customWidth="1"/>
    <col min="4117" max="4117" width="1.42578125" style="126" customWidth="1"/>
    <col min="4118" max="4120" width="7.5703125" style="126" bestFit="1" customWidth="1"/>
    <col min="4121" max="4121" width="1.42578125" style="126" customWidth="1"/>
    <col min="4122" max="4124" width="6.28515625" style="126" bestFit="1" customWidth="1"/>
    <col min="4125" max="4125" width="4.7109375" style="126" customWidth="1"/>
    <col min="4126" max="4126" width="16.28515625" style="126" customWidth="1"/>
    <col min="4127" max="4127" width="9.85546875" style="126" bestFit="1" customWidth="1"/>
    <col min="4128" max="4129" width="8.7109375" style="126" bestFit="1" customWidth="1"/>
    <col min="4130" max="4130" width="1.42578125" style="126" customWidth="1"/>
    <col min="4131" max="4133" width="7.5703125" style="126" bestFit="1" customWidth="1"/>
    <col min="4134" max="4134" width="1.42578125" style="126" customWidth="1"/>
    <col min="4135" max="4137" width="7.5703125" style="126" bestFit="1" customWidth="1"/>
    <col min="4138" max="4138" width="1.42578125" style="126" customWidth="1"/>
    <col min="4139" max="4141" width="7.5703125" style="126" bestFit="1" customWidth="1"/>
    <col min="4142" max="4142" width="1.42578125" style="126" customWidth="1"/>
    <col min="4143" max="4145" width="7.5703125" style="126" bestFit="1" customWidth="1"/>
    <col min="4146" max="4146" width="1.42578125" style="126" customWidth="1"/>
    <col min="4147" max="4149" width="7.5703125" style="126" bestFit="1" customWidth="1"/>
    <col min="4150" max="4150" width="1.42578125" style="126" customWidth="1"/>
    <col min="4151" max="4153" width="6.28515625" style="126" bestFit="1" customWidth="1"/>
    <col min="4154" max="4352" width="11.42578125" style="126"/>
    <col min="4353" max="4353" width="16.28515625" style="126" customWidth="1"/>
    <col min="4354" max="4356" width="8.7109375" style="126" bestFit="1" customWidth="1"/>
    <col min="4357" max="4357" width="1.42578125" style="126" customWidth="1"/>
    <col min="4358" max="4360" width="7.5703125" style="126" bestFit="1" customWidth="1"/>
    <col min="4361" max="4361" width="1.42578125" style="126" customWidth="1"/>
    <col min="4362" max="4364" width="7.5703125" style="126" bestFit="1" customWidth="1"/>
    <col min="4365" max="4365" width="1.42578125" style="126" customWidth="1"/>
    <col min="4366" max="4368" width="7.5703125" style="126" bestFit="1" customWidth="1"/>
    <col min="4369" max="4369" width="1.42578125" style="126" customWidth="1"/>
    <col min="4370" max="4372" width="7.5703125" style="126" bestFit="1" customWidth="1"/>
    <col min="4373" max="4373" width="1.42578125" style="126" customWidth="1"/>
    <col min="4374" max="4376" width="7.5703125" style="126" bestFit="1" customWidth="1"/>
    <col min="4377" max="4377" width="1.42578125" style="126" customWidth="1"/>
    <col min="4378" max="4380" width="6.28515625" style="126" bestFit="1" customWidth="1"/>
    <col min="4381" max="4381" width="4.7109375" style="126" customWidth="1"/>
    <col min="4382" max="4382" width="16.28515625" style="126" customWidth="1"/>
    <col min="4383" max="4383" width="9.85546875" style="126" bestFit="1" customWidth="1"/>
    <col min="4384" max="4385" width="8.7109375" style="126" bestFit="1" customWidth="1"/>
    <col min="4386" max="4386" width="1.42578125" style="126" customWidth="1"/>
    <col min="4387" max="4389" width="7.5703125" style="126" bestFit="1" customWidth="1"/>
    <col min="4390" max="4390" width="1.42578125" style="126" customWidth="1"/>
    <col min="4391" max="4393" width="7.5703125" style="126" bestFit="1" customWidth="1"/>
    <col min="4394" max="4394" width="1.42578125" style="126" customWidth="1"/>
    <col min="4395" max="4397" width="7.5703125" style="126" bestFit="1" customWidth="1"/>
    <col min="4398" max="4398" width="1.42578125" style="126" customWidth="1"/>
    <col min="4399" max="4401" width="7.5703125" style="126" bestFit="1" customWidth="1"/>
    <col min="4402" max="4402" width="1.42578125" style="126" customWidth="1"/>
    <col min="4403" max="4405" width="7.5703125" style="126" bestFit="1" customWidth="1"/>
    <col min="4406" max="4406" width="1.42578125" style="126" customWidth="1"/>
    <col min="4407" max="4409" width="6.28515625" style="126" bestFit="1" customWidth="1"/>
    <col min="4410" max="4608" width="11.42578125" style="126"/>
    <col min="4609" max="4609" width="16.28515625" style="126" customWidth="1"/>
    <col min="4610" max="4612" width="8.7109375" style="126" bestFit="1" customWidth="1"/>
    <col min="4613" max="4613" width="1.42578125" style="126" customWidth="1"/>
    <col min="4614" max="4616" width="7.5703125" style="126" bestFit="1" customWidth="1"/>
    <col min="4617" max="4617" width="1.42578125" style="126" customWidth="1"/>
    <col min="4618" max="4620" width="7.5703125" style="126" bestFit="1" customWidth="1"/>
    <col min="4621" max="4621" width="1.42578125" style="126" customWidth="1"/>
    <col min="4622" max="4624" width="7.5703125" style="126" bestFit="1" customWidth="1"/>
    <col min="4625" max="4625" width="1.42578125" style="126" customWidth="1"/>
    <col min="4626" max="4628" width="7.5703125" style="126" bestFit="1" customWidth="1"/>
    <col min="4629" max="4629" width="1.42578125" style="126" customWidth="1"/>
    <col min="4630" max="4632" width="7.5703125" style="126" bestFit="1" customWidth="1"/>
    <col min="4633" max="4633" width="1.42578125" style="126" customWidth="1"/>
    <col min="4634" max="4636" width="6.28515625" style="126" bestFit="1" customWidth="1"/>
    <col min="4637" max="4637" width="4.7109375" style="126" customWidth="1"/>
    <col min="4638" max="4638" width="16.28515625" style="126" customWidth="1"/>
    <col min="4639" max="4639" width="9.85546875" style="126" bestFit="1" customWidth="1"/>
    <col min="4640" max="4641" width="8.7109375" style="126" bestFit="1" customWidth="1"/>
    <col min="4642" max="4642" width="1.42578125" style="126" customWidth="1"/>
    <col min="4643" max="4645" width="7.5703125" style="126" bestFit="1" customWidth="1"/>
    <col min="4646" max="4646" width="1.42578125" style="126" customWidth="1"/>
    <col min="4647" max="4649" width="7.5703125" style="126" bestFit="1" customWidth="1"/>
    <col min="4650" max="4650" width="1.42578125" style="126" customWidth="1"/>
    <col min="4651" max="4653" width="7.5703125" style="126" bestFit="1" customWidth="1"/>
    <col min="4654" max="4654" width="1.42578125" style="126" customWidth="1"/>
    <col min="4655" max="4657" width="7.5703125" style="126" bestFit="1" customWidth="1"/>
    <col min="4658" max="4658" width="1.42578125" style="126" customWidth="1"/>
    <col min="4659" max="4661" width="7.5703125" style="126" bestFit="1" customWidth="1"/>
    <col min="4662" max="4662" width="1.42578125" style="126" customWidth="1"/>
    <col min="4663" max="4665" width="6.28515625" style="126" bestFit="1" customWidth="1"/>
    <col min="4666" max="4864" width="11.42578125" style="126"/>
    <col min="4865" max="4865" width="16.28515625" style="126" customWidth="1"/>
    <col min="4866" max="4868" width="8.7109375" style="126" bestFit="1" customWidth="1"/>
    <col min="4869" max="4869" width="1.42578125" style="126" customWidth="1"/>
    <col min="4870" max="4872" width="7.5703125" style="126" bestFit="1" customWidth="1"/>
    <col min="4873" max="4873" width="1.42578125" style="126" customWidth="1"/>
    <col min="4874" max="4876" width="7.5703125" style="126" bestFit="1" customWidth="1"/>
    <col min="4877" max="4877" width="1.42578125" style="126" customWidth="1"/>
    <col min="4878" max="4880" width="7.5703125" style="126" bestFit="1" customWidth="1"/>
    <col min="4881" max="4881" width="1.42578125" style="126" customWidth="1"/>
    <col min="4882" max="4884" width="7.5703125" style="126" bestFit="1" customWidth="1"/>
    <col min="4885" max="4885" width="1.42578125" style="126" customWidth="1"/>
    <col min="4886" max="4888" width="7.5703125" style="126" bestFit="1" customWidth="1"/>
    <col min="4889" max="4889" width="1.42578125" style="126" customWidth="1"/>
    <col min="4890" max="4892" width="6.28515625" style="126" bestFit="1" customWidth="1"/>
    <col min="4893" max="4893" width="4.7109375" style="126" customWidth="1"/>
    <col min="4894" max="4894" width="16.28515625" style="126" customWidth="1"/>
    <col min="4895" max="4895" width="9.85546875" style="126" bestFit="1" customWidth="1"/>
    <col min="4896" max="4897" width="8.7109375" style="126" bestFit="1" customWidth="1"/>
    <col min="4898" max="4898" width="1.42578125" style="126" customWidth="1"/>
    <col min="4899" max="4901" width="7.5703125" style="126" bestFit="1" customWidth="1"/>
    <col min="4902" max="4902" width="1.42578125" style="126" customWidth="1"/>
    <col min="4903" max="4905" width="7.5703125" style="126" bestFit="1" customWidth="1"/>
    <col min="4906" max="4906" width="1.42578125" style="126" customWidth="1"/>
    <col min="4907" max="4909" width="7.5703125" style="126" bestFit="1" customWidth="1"/>
    <col min="4910" max="4910" width="1.42578125" style="126" customWidth="1"/>
    <col min="4911" max="4913" width="7.5703125" style="126" bestFit="1" customWidth="1"/>
    <col min="4914" max="4914" width="1.42578125" style="126" customWidth="1"/>
    <col min="4915" max="4917" width="7.5703125" style="126" bestFit="1" customWidth="1"/>
    <col min="4918" max="4918" width="1.42578125" style="126" customWidth="1"/>
    <col min="4919" max="4921" width="6.28515625" style="126" bestFit="1" customWidth="1"/>
    <col min="4922" max="5120" width="11.42578125" style="126"/>
    <col min="5121" max="5121" width="16.28515625" style="126" customWidth="1"/>
    <col min="5122" max="5124" width="8.7109375" style="126" bestFit="1" customWidth="1"/>
    <col min="5125" max="5125" width="1.42578125" style="126" customWidth="1"/>
    <col min="5126" max="5128" width="7.5703125" style="126" bestFit="1" customWidth="1"/>
    <col min="5129" max="5129" width="1.42578125" style="126" customWidth="1"/>
    <col min="5130" max="5132" width="7.5703125" style="126" bestFit="1" customWidth="1"/>
    <col min="5133" max="5133" width="1.42578125" style="126" customWidth="1"/>
    <col min="5134" max="5136" width="7.5703125" style="126" bestFit="1" customWidth="1"/>
    <col min="5137" max="5137" width="1.42578125" style="126" customWidth="1"/>
    <col min="5138" max="5140" width="7.5703125" style="126" bestFit="1" customWidth="1"/>
    <col min="5141" max="5141" width="1.42578125" style="126" customWidth="1"/>
    <col min="5142" max="5144" width="7.5703125" style="126" bestFit="1" customWidth="1"/>
    <col min="5145" max="5145" width="1.42578125" style="126" customWidth="1"/>
    <col min="5146" max="5148" width="6.28515625" style="126" bestFit="1" customWidth="1"/>
    <col min="5149" max="5149" width="4.7109375" style="126" customWidth="1"/>
    <col min="5150" max="5150" width="16.28515625" style="126" customWidth="1"/>
    <col min="5151" max="5151" width="9.85546875" style="126" bestFit="1" customWidth="1"/>
    <col min="5152" max="5153" width="8.7109375" style="126" bestFit="1" customWidth="1"/>
    <col min="5154" max="5154" width="1.42578125" style="126" customWidth="1"/>
    <col min="5155" max="5157" width="7.5703125" style="126" bestFit="1" customWidth="1"/>
    <col min="5158" max="5158" width="1.42578125" style="126" customWidth="1"/>
    <col min="5159" max="5161" width="7.5703125" style="126" bestFit="1" customWidth="1"/>
    <col min="5162" max="5162" width="1.42578125" style="126" customWidth="1"/>
    <col min="5163" max="5165" width="7.5703125" style="126" bestFit="1" customWidth="1"/>
    <col min="5166" max="5166" width="1.42578125" style="126" customWidth="1"/>
    <col min="5167" max="5169" width="7.5703125" style="126" bestFit="1" customWidth="1"/>
    <col min="5170" max="5170" width="1.42578125" style="126" customWidth="1"/>
    <col min="5171" max="5173" width="7.5703125" style="126" bestFit="1" customWidth="1"/>
    <col min="5174" max="5174" width="1.42578125" style="126" customWidth="1"/>
    <col min="5175" max="5177" width="6.28515625" style="126" bestFit="1" customWidth="1"/>
    <col min="5178" max="5376" width="11.42578125" style="126"/>
    <col min="5377" max="5377" width="16.28515625" style="126" customWidth="1"/>
    <col min="5378" max="5380" width="8.7109375" style="126" bestFit="1" customWidth="1"/>
    <col min="5381" max="5381" width="1.42578125" style="126" customWidth="1"/>
    <col min="5382" max="5384" width="7.5703125" style="126" bestFit="1" customWidth="1"/>
    <col min="5385" max="5385" width="1.42578125" style="126" customWidth="1"/>
    <col min="5386" max="5388" width="7.5703125" style="126" bestFit="1" customWidth="1"/>
    <col min="5389" max="5389" width="1.42578125" style="126" customWidth="1"/>
    <col min="5390" max="5392" width="7.5703125" style="126" bestFit="1" customWidth="1"/>
    <col min="5393" max="5393" width="1.42578125" style="126" customWidth="1"/>
    <col min="5394" max="5396" width="7.5703125" style="126" bestFit="1" customWidth="1"/>
    <col min="5397" max="5397" width="1.42578125" style="126" customWidth="1"/>
    <col min="5398" max="5400" width="7.5703125" style="126" bestFit="1" customWidth="1"/>
    <col min="5401" max="5401" width="1.42578125" style="126" customWidth="1"/>
    <col min="5402" max="5404" width="6.28515625" style="126" bestFit="1" customWidth="1"/>
    <col min="5405" max="5405" width="4.7109375" style="126" customWidth="1"/>
    <col min="5406" max="5406" width="16.28515625" style="126" customWidth="1"/>
    <col min="5407" max="5407" width="9.85546875" style="126" bestFit="1" customWidth="1"/>
    <col min="5408" max="5409" width="8.7109375" style="126" bestFit="1" customWidth="1"/>
    <col min="5410" max="5410" width="1.42578125" style="126" customWidth="1"/>
    <col min="5411" max="5413" width="7.5703125" style="126" bestFit="1" customWidth="1"/>
    <col min="5414" max="5414" width="1.42578125" style="126" customWidth="1"/>
    <col min="5415" max="5417" width="7.5703125" style="126" bestFit="1" customWidth="1"/>
    <col min="5418" max="5418" width="1.42578125" style="126" customWidth="1"/>
    <col min="5419" max="5421" width="7.5703125" style="126" bestFit="1" customWidth="1"/>
    <col min="5422" max="5422" width="1.42578125" style="126" customWidth="1"/>
    <col min="5423" max="5425" width="7.5703125" style="126" bestFit="1" customWidth="1"/>
    <col min="5426" max="5426" width="1.42578125" style="126" customWidth="1"/>
    <col min="5427" max="5429" width="7.5703125" style="126" bestFit="1" customWidth="1"/>
    <col min="5430" max="5430" width="1.42578125" style="126" customWidth="1"/>
    <col min="5431" max="5433" width="6.28515625" style="126" bestFit="1" customWidth="1"/>
    <col min="5434" max="5632" width="11.42578125" style="126"/>
    <col min="5633" max="5633" width="16.28515625" style="126" customWidth="1"/>
    <col min="5634" max="5636" width="8.7109375" style="126" bestFit="1" customWidth="1"/>
    <col min="5637" max="5637" width="1.42578125" style="126" customWidth="1"/>
    <col min="5638" max="5640" width="7.5703125" style="126" bestFit="1" customWidth="1"/>
    <col min="5641" max="5641" width="1.42578125" style="126" customWidth="1"/>
    <col min="5642" max="5644" width="7.5703125" style="126" bestFit="1" customWidth="1"/>
    <col min="5645" max="5645" width="1.42578125" style="126" customWidth="1"/>
    <col min="5646" max="5648" width="7.5703125" style="126" bestFit="1" customWidth="1"/>
    <col min="5649" max="5649" width="1.42578125" style="126" customWidth="1"/>
    <col min="5650" max="5652" width="7.5703125" style="126" bestFit="1" customWidth="1"/>
    <col min="5653" max="5653" width="1.42578125" style="126" customWidth="1"/>
    <col min="5654" max="5656" width="7.5703125" style="126" bestFit="1" customWidth="1"/>
    <col min="5657" max="5657" width="1.42578125" style="126" customWidth="1"/>
    <col min="5658" max="5660" width="6.28515625" style="126" bestFit="1" customWidth="1"/>
    <col min="5661" max="5661" width="4.7109375" style="126" customWidth="1"/>
    <col min="5662" max="5662" width="16.28515625" style="126" customWidth="1"/>
    <col min="5663" max="5663" width="9.85546875" style="126" bestFit="1" customWidth="1"/>
    <col min="5664" max="5665" width="8.7109375" style="126" bestFit="1" customWidth="1"/>
    <col min="5666" max="5666" width="1.42578125" style="126" customWidth="1"/>
    <col min="5667" max="5669" width="7.5703125" style="126" bestFit="1" customWidth="1"/>
    <col min="5670" max="5670" width="1.42578125" style="126" customWidth="1"/>
    <col min="5671" max="5673" width="7.5703125" style="126" bestFit="1" customWidth="1"/>
    <col min="5674" max="5674" width="1.42578125" style="126" customWidth="1"/>
    <col min="5675" max="5677" width="7.5703125" style="126" bestFit="1" customWidth="1"/>
    <col min="5678" max="5678" width="1.42578125" style="126" customWidth="1"/>
    <col min="5679" max="5681" width="7.5703125" style="126" bestFit="1" customWidth="1"/>
    <col min="5682" max="5682" width="1.42578125" style="126" customWidth="1"/>
    <col min="5683" max="5685" width="7.5703125" style="126" bestFit="1" customWidth="1"/>
    <col min="5686" max="5686" width="1.42578125" style="126" customWidth="1"/>
    <col min="5687" max="5689" width="6.28515625" style="126" bestFit="1" customWidth="1"/>
    <col min="5690" max="5888" width="11.42578125" style="126"/>
    <col min="5889" max="5889" width="16.28515625" style="126" customWidth="1"/>
    <col min="5890" max="5892" width="8.7109375" style="126" bestFit="1" customWidth="1"/>
    <col min="5893" max="5893" width="1.42578125" style="126" customWidth="1"/>
    <col min="5894" max="5896" width="7.5703125" style="126" bestFit="1" customWidth="1"/>
    <col min="5897" max="5897" width="1.42578125" style="126" customWidth="1"/>
    <col min="5898" max="5900" width="7.5703125" style="126" bestFit="1" customWidth="1"/>
    <col min="5901" max="5901" width="1.42578125" style="126" customWidth="1"/>
    <col min="5902" max="5904" width="7.5703125" style="126" bestFit="1" customWidth="1"/>
    <col min="5905" max="5905" width="1.42578125" style="126" customWidth="1"/>
    <col min="5906" max="5908" width="7.5703125" style="126" bestFit="1" customWidth="1"/>
    <col min="5909" max="5909" width="1.42578125" style="126" customWidth="1"/>
    <col min="5910" max="5912" width="7.5703125" style="126" bestFit="1" customWidth="1"/>
    <col min="5913" max="5913" width="1.42578125" style="126" customWidth="1"/>
    <col min="5914" max="5916" width="6.28515625" style="126" bestFit="1" customWidth="1"/>
    <col min="5917" max="5917" width="4.7109375" style="126" customWidth="1"/>
    <col min="5918" max="5918" width="16.28515625" style="126" customWidth="1"/>
    <col min="5919" max="5919" width="9.85546875" style="126" bestFit="1" customWidth="1"/>
    <col min="5920" max="5921" width="8.7109375" style="126" bestFit="1" customWidth="1"/>
    <col min="5922" max="5922" width="1.42578125" style="126" customWidth="1"/>
    <col min="5923" max="5925" width="7.5703125" style="126" bestFit="1" customWidth="1"/>
    <col min="5926" max="5926" width="1.42578125" style="126" customWidth="1"/>
    <col min="5927" max="5929" width="7.5703125" style="126" bestFit="1" customWidth="1"/>
    <col min="5930" max="5930" width="1.42578125" style="126" customWidth="1"/>
    <col min="5931" max="5933" width="7.5703125" style="126" bestFit="1" customWidth="1"/>
    <col min="5934" max="5934" width="1.42578125" style="126" customWidth="1"/>
    <col min="5935" max="5937" width="7.5703125" style="126" bestFit="1" customWidth="1"/>
    <col min="5938" max="5938" width="1.42578125" style="126" customWidth="1"/>
    <col min="5939" max="5941" width="7.5703125" style="126" bestFit="1" customWidth="1"/>
    <col min="5942" max="5942" width="1.42578125" style="126" customWidth="1"/>
    <col min="5943" max="5945" width="6.28515625" style="126" bestFit="1" customWidth="1"/>
    <col min="5946" max="6144" width="11.42578125" style="126"/>
    <col min="6145" max="6145" width="16.28515625" style="126" customWidth="1"/>
    <col min="6146" max="6148" width="8.7109375" style="126" bestFit="1" customWidth="1"/>
    <col min="6149" max="6149" width="1.42578125" style="126" customWidth="1"/>
    <col min="6150" max="6152" width="7.5703125" style="126" bestFit="1" customWidth="1"/>
    <col min="6153" max="6153" width="1.42578125" style="126" customWidth="1"/>
    <col min="6154" max="6156" width="7.5703125" style="126" bestFit="1" customWidth="1"/>
    <col min="6157" max="6157" width="1.42578125" style="126" customWidth="1"/>
    <col min="6158" max="6160" width="7.5703125" style="126" bestFit="1" customWidth="1"/>
    <col min="6161" max="6161" width="1.42578125" style="126" customWidth="1"/>
    <col min="6162" max="6164" width="7.5703125" style="126" bestFit="1" customWidth="1"/>
    <col min="6165" max="6165" width="1.42578125" style="126" customWidth="1"/>
    <col min="6166" max="6168" width="7.5703125" style="126" bestFit="1" customWidth="1"/>
    <col min="6169" max="6169" width="1.42578125" style="126" customWidth="1"/>
    <col min="6170" max="6172" width="6.28515625" style="126" bestFit="1" customWidth="1"/>
    <col min="6173" max="6173" width="4.7109375" style="126" customWidth="1"/>
    <col min="6174" max="6174" width="16.28515625" style="126" customWidth="1"/>
    <col min="6175" max="6175" width="9.85546875" style="126" bestFit="1" customWidth="1"/>
    <col min="6176" max="6177" width="8.7109375" style="126" bestFit="1" customWidth="1"/>
    <col min="6178" max="6178" width="1.42578125" style="126" customWidth="1"/>
    <col min="6179" max="6181" width="7.5703125" style="126" bestFit="1" customWidth="1"/>
    <col min="6182" max="6182" width="1.42578125" style="126" customWidth="1"/>
    <col min="6183" max="6185" width="7.5703125" style="126" bestFit="1" customWidth="1"/>
    <col min="6186" max="6186" width="1.42578125" style="126" customWidth="1"/>
    <col min="6187" max="6189" width="7.5703125" style="126" bestFit="1" customWidth="1"/>
    <col min="6190" max="6190" width="1.42578125" style="126" customWidth="1"/>
    <col min="6191" max="6193" width="7.5703125" style="126" bestFit="1" customWidth="1"/>
    <col min="6194" max="6194" width="1.42578125" style="126" customWidth="1"/>
    <col min="6195" max="6197" width="7.5703125" style="126" bestFit="1" customWidth="1"/>
    <col min="6198" max="6198" width="1.42578125" style="126" customWidth="1"/>
    <col min="6199" max="6201" width="6.28515625" style="126" bestFit="1" customWidth="1"/>
    <col min="6202" max="6400" width="11.42578125" style="126"/>
    <col min="6401" max="6401" width="16.28515625" style="126" customWidth="1"/>
    <col min="6402" max="6404" width="8.7109375" style="126" bestFit="1" customWidth="1"/>
    <col min="6405" max="6405" width="1.42578125" style="126" customWidth="1"/>
    <col min="6406" max="6408" width="7.5703125" style="126" bestFit="1" customWidth="1"/>
    <col min="6409" max="6409" width="1.42578125" style="126" customWidth="1"/>
    <col min="6410" max="6412" width="7.5703125" style="126" bestFit="1" customWidth="1"/>
    <col min="6413" max="6413" width="1.42578125" style="126" customWidth="1"/>
    <col min="6414" max="6416" width="7.5703125" style="126" bestFit="1" customWidth="1"/>
    <col min="6417" max="6417" width="1.42578125" style="126" customWidth="1"/>
    <col min="6418" max="6420" width="7.5703125" style="126" bestFit="1" customWidth="1"/>
    <col min="6421" max="6421" width="1.42578125" style="126" customWidth="1"/>
    <col min="6422" max="6424" width="7.5703125" style="126" bestFit="1" customWidth="1"/>
    <col min="6425" max="6425" width="1.42578125" style="126" customWidth="1"/>
    <col min="6426" max="6428" width="6.28515625" style="126" bestFit="1" customWidth="1"/>
    <col min="6429" max="6429" width="4.7109375" style="126" customWidth="1"/>
    <col min="6430" max="6430" width="16.28515625" style="126" customWidth="1"/>
    <col min="6431" max="6431" width="9.85546875" style="126" bestFit="1" customWidth="1"/>
    <col min="6432" max="6433" width="8.7109375" style="126" bestFit="1" customWidth="1"/>
    <col min="6434" max="6434" width="1.42578125" style="126" customWidth="1"/>
    <col min="6435" max="6437" width="7.5703125" style="126" bestFit="1" customWidth="1"/>
    <col min="6438" max="6438" width="1.42578125" style="126" customWidth="1"/>
    <col min="6439" max="6441" width="7.5703125" style="126" bestFit="1" customWidth="1"/>
    <col min="6442" max="6442" width="1.42578125" style="126" customWidth="1"/>
    <col min="6443" max="6445" width="7.5703125" style="126" bestFit="1" customWidth="1"/>
    <col min="6446" max="6446" width="1.42578125" style="126" customWidth="1"/>
    <col min="6447" max="6449" width="7.5703125" style="126" bestFit="1" customWidth="1"/>
    <col min="6450" max="6450" width="1.42578125" style="126" customWidth="1"/>
    <col min="6451" max="6453" width="7.5703125" style="126" bestFit="1" customWidth="1"/>
    <col min="6454" max="6454" width="1.42578125" style="126" customWidth="1"/>
    <col min="6455" max="6457" width="6.28515625" style="126" bestFit="1" customWidth="1"/>
    <col min="6458" max="6656" width="11.42578125" style="126"/>
    <col min="6657" max="6657" width="16.28515625" style="126" customWidth="1"/>
    <col min="6658" max="6660" width="8.7109375" style="126" bestFit="1" customWidth="1"/>
    <col min="6661" max="6661" width="1.42578125" style="126" customWidth="1"/>
    <col min="6662" max="6664" width="7.5703125" style="126" bestFit="1" customWidth="1"/>
    <col min="6665" max="6665" width="1.42578125" style="126" customWidth="1"/>
    <col min="6666" max="6668" width="7.5703125" style="126" bestFit="1" customWidth="1"/>
    <col min="6669" max="6669" width="1.42578125" style="126" customWidth="1"/>
    <col min="6670" max="6672" width="7.5703125" style="126" bestFit="1" customWidth="1"/>
    <col min="6673" max="6673" width="1.42578125" style="126" customWidth="1"/>
    <col min="6674" max="6676" width="7.5703125" style="126" bestFit="1" customWidth="1"/>
    <col min="6677" max="6677" width="1.42578125" style="126" customWidth="1"/>
    <col min="6678" max="6680" width="7.5703125" style="126" bestFit="1" customWidth="1"/>
    <col min="6681" max="6681" width="1.42578125" style="126" customWidth="1"/>
    <col min="6682" max="6684" width="6.28515625" style="126" bestFit="1" customWidth="1"/>
    <col min="6685" max="6685" width="4.7109375" style="126" customWidth="1"/>
    <col min="6686" max="6686" width="16.28515625" style="126" customWidth="1"/>
    <col min="6687" max="6687" width="9.85546875" style="126" bestFit="1" customWidth="1"/>
    <col min="6688" max="6689" width="8.7109375" style="126" bestFit="1" customWidth="1"/>
    <col min="6690" max="6690" width="1.42578125" style="126" customWidth="1"/>
    <col min="6691" max="6693" width="7.5703125" style="126" bestFit="1" customWidth="1"/>
    <col min="6694" max="6694" width="1.42578125" style="126" customWidth="1"/>
    <col min="6695" max="6697" width="7.5703125" style="126" bestFit="1" customWidth="1"/>
    <col min="6698" max="6698" width="1.42578125" style="126" customWidth="1"/>
    <col min="6699" max="6701" width="7.5703125" style="126" bestFit="1" customWidth="1"/>
    <col min="6702" max="6702" width="1.42578125" style="126" customWidth="1"/>
    <col min="6703" max="6705" width="7.5703125" style="126" bestFit="1" customWidth="1"/>
    <col min="6706" max="6706" width="1.42578125" style="126" customWidth="1"/>
    <col min="6707" max="6709" width="7.5703125" style="126" bestFit="1" customWidth="1"/>
    <col min="6710" max="6710" width="1.42578125" style="126" customWidth="1"/>
    <col min="6711" max="6713" width="6.28515625" style="126" bestFit="1" customWidth="1"/>
    <col min="6714" max="6912" width="11.42578125" style="126"/>
    <col min="6913" max="6913" width="16.28515625" style="126" customWidth="1"/>
    <col min="6914" max="6916" width="8.7109375" style="126" bestFit="1" customWidth="1"/>
    <col min="6917" max="6917" width="1.42578125" style="126" customWidth="1"/>
    <col min="6918" max="6920" width="7.5703125" style="126" bestFit="1" customWidth="1"/>
    <col min="6921" max="6921" width="1.42578125" style="126" customWidth="1"/>
    <col min="6922" max="6924" width="7.5703125" style="126" bestFit="1" customWidth="1"/>
    <col min="6925" max="6925" width="1.42578125" style="126" customWidth="1"/>
    <col min="6926" max="6928" width="7.5703125" style="126" bestFit="1" customWidth="1"/>
    <col min="6929" max="6929" width="1.42578125" style="126" customWidth="1"/>
    <col min="6930" max="6932" width="7.5703125" style="126" bestFit="1" customWidth="1"/>
    <col min="6933" max="6933" width="1.42578125" style="126" customWidth="1"/>
    <col min="6934" max="6936" width="7.5703125" style="126" bestFit="1" customWidth="1"/>
    <col min="6937" max="6937" width="1.42578125" style="126" customWidth="1"/>
    <col min="6938" max="6940" width="6.28515625" style="126" bestFit="1" customWidth="1"/>
    <col min="6941" max="6941" width="4.7109375" style="126" customWidth="1"/>
    <col min="6942" max="6942" width="16.28515625" style="126" customWidth="1"/>
    <col min="6943" max="6943" width="9.85546875" style="126" bestFit="1" customWidth="1"/>
    <col min="6944" max="6945" width="8.7109375" style="126" bestFit="1" customWidth="1"/>
    <col min="6946" max="6946" width="1.42578125" style="126" customWidth="1"/>
    <col min="6947" max="6949" width="7.5703125" style="126" bestFit="1" customWidth="1"/>
    <col min="6950" max="6950" width="1.42578125" style="126" customWidth="1"/>
    <col min="6951" max="6953" width="7.5703125" style="126" bestFit="1" customWidth="1"/>
    <col min="6954" max="6954" width="1.42578125" style="126" customWidth="1"/>
    <col min="6955" max="6957" width="7.5703125" style="126" bestFit="1" customWidth="1"/>
    <col min="6958" max="6958" width="1.42578125" style="126" customWidth="1"/>
    <col min="6959" max="6961" width="7.5703125" style="126" bestFit="1" customWidth="1"/>
    <col min="6962" max="6962" width="1.42578125" style="126" customWidth="1"/>
    <col min="6963" max="6965" width="7.5703125" style="126" bestFit="1" customWidth="1"/>
    <col min="6966" max="6966" width="1.42578125" style="126" customWidth="1"/>
    <col min="6967" max="6969" width="6.28515625" style="126" bestFit="1" customWidth="1"/>
    <col min="6970" max="7168" width="11.42578125" style="126"/>
    <col min="7169" max="7169" width="16.28515625" style="126" customWidth="1"/>
    <col min="7170" max="7172" width="8.7109375" style="126" bestFit="1" customWidth="1"/>
    <col min="7173" max="7173" width="1.42578125" style="126" customWidth="1"/>
    <col min="7174" max="7176" width="7.5703125" style="126" bestFit="1" customWidth="1"/>
    <col min="7177" max="7177" width="1.42578125" style="126" customWidth="1"/>
    <col min="7178" max="7180" width="7.5703125" style="126" bestFit="1" customWidth="1"/>
    <col min="7181" max="7181" width="1.42578125" style="126" customWidth="1"/>
    <col min="7182" max="7184" width="7.5703125" style="126" bestFit="1" customWidth="1"/>
    <col min="7185" max="7185" width="1.42578125" style="126" customWidth="1"/>
    <col min="7186" max="7188" width="7.5703125" style="126" bestFit="1" customWidth="1"/>
    <col min="7189" max="7189" width="1.42578125" style="126" customWidth="1"/>
    <col min="7190" max="7192" width="7.5703125" style="126" bestFit="1" customWidth="1"/>
    <col min="7193" max="7193" width="1.42578125" style="126" customWidth="1"/>
    <col min="7194" max="7196" width="6.28515625" style="126" bestFit="1" customWidth="1"/>
    <col min="7197" max="7197" width="4.7109375" style="126" customWidth="1"/>
    <col min="7198" max="7198" width="16.28515625" style="126" customWidth="1"/>
    <col min="7199" max="7199" width="9.85546875" style="126" bestFit="1" customWidth="1"/>
    <col min="7200" max="7201" width="8.7109375" style="126" bestFit="1" customWidth="1"/>
    <col min="7202" max="7202" width="1.42578125" style="126" customWidth="1"/>
    <col min="7203" max="7205" width="7.5703125" style="126" bestFit="1" customWidth="1"/>
    <col min="7206" max="7206" width="1.42578125" style="126" customWidth="1"/>
    <col min="7207" max="7209" width="7.5703125" style="126" bestFit="1" customWidth="1"/>
    <col min="7210" max="7210" width="1.42578125" style="126" customWidth="1"/>
    <col min="7211" max="7213" width="7.5703125" style="126" bestFit="1" customWidth="1"/>
    <col min="7214" max="7214" width="1.42578125" style="126" customWidth="1"/>
    <col min="7215" max="7217" width="7.5703125" style="126" bestFit="1" customWidth="1"/>
    <col min="7218" max="7218" width="1.42578125" style="126" customWidth="1"/>
    <col min="7219" max="7221" width="7.5703125" style="126" bestFit="1" customWidth="1"/>
    <col min="7222" max="7222" width="1.42578125" style="126" customWidth="1"/>
    <col min="7223" max="7225" width="6.28515625" style="126" bestFit="1" customWidth="1"/>
    <col min="7226" max="7424" width="11.42578125" style="126"/>
    <col min="7425" max="7425" width="16.28515625" style="126" customWidth="1"/>
    <col min="7426" max="7428" width="8.7109375" style="126" bestFit="1" customWidth="1"/>
    <col min="7429" max="7429" width="1.42578125" style="126" customWidth="1"/>
    <col min="7430" max="7432" width="7.5703125" style="126" bestFit="1" customWidth="1"/>
    <col min="7433" max="7433" width="1.42578125" style="126" customWidth="1"/>
    <col min="7434" max="7436" width="7.5703125" style="126" bestFit="1" customWidth="1"/>
    <col min="7437" max="7437" width="1.42578125" style="126" customWidth="1"/>
    <col min="7438" max="7440" width="7.5703125" style="126" bestFit="1" customWidth="1"/>
    <col min="7441" max="7441" width="1.42578125" style="126" customWidth="1"/>
    <col min="7442" max="7444" width="7.5703125" style="126" bestFit="1" customWidth="1"/>
    <col min="7445" max="7445" width="1.42578125" style="126" customWidth="1"/>
    <col min="7446" max="7448" width="7.5703125" style="126" bestFit="1" customWidth="1"/>
    <col min="7449" max="7449" width="1.42578125" style="126" customWidth="1"/>
    <col min="7450" max="7452" width="6.28515625" style="126" bestFit="1" customWidth="1"/>
    <col min="7453" max="7453" width="4.7109375" style="126" customWidth="1"/>
    <col min="7454" max="7454" width="16.28515625" style="126" customWidth="1"/>
    <col min="7455" max="7455" width="9.85546875" style="126" bestFit="1" customWidth="1"/>
    <col min="7456" max="7457" width="8.7109375" style="126" bestFit="1" customWidth="1"/>
    <col min="7458" max="7458" width="1.42578125" style="126" customWidth="1"/>
    <col min="7459" max="7461" width="7.5703125" style="126" bestFit="1" customWidth="1"/>
    <col min="7462" max="7462" width="1.42578125" style="126" customWidth="1"/>
    <col min="7463" max="7465" width="7.5703125" style="126" bestFit="1" customWidth="1"/>
    <col min="7466" max="7466" width="1.42578125" style="126" customWidth="1"/>
    <col min="7467" max="7469" width="7.5703125" style="126" bestFit="1" customWidth="1"/>
    <col min="7470" max="7470" width="1.42578125" style="126" customWidth="1"/>
    <col min="7471" max="7473" width="7.5703125" style="126" bestFit="1" customWidth="1"/>
    <col min="7474" max="7474" width="1.42578125" style="126" customWidth="1"/>
    <col min="7475" max="7477" width="7.5703125" style="126" bestFit="1" customWidth="1"/>
    <col min="7478" max="7478" width="1.42578125" style="126" customWidth="1"/>
    <col min="7479" max="7481" width="6.28515625" style="126" bestFit="1" customWidth="1"/>
    <col min="7482" max="7680" width="11.42578125" style="126"/>
    <col min="7681" max="7681" width="16.28515625" style="126" customWidth="1"/>
    <col min="7682" max="7684" width="8.7109375" style="126" bestFit="1" customWidth="1"/>
    <col min="7685" max="7685" width="1.42578125" style="126" customWidth="1"/>
    <col min="7686" max="7688" width="7.5703125" style="126" bestFit="1" customWidth="1"/>
    <col min="7689" max="7689" width="1.42578125" style="126" customWidth="1"/>
    <col min="7690" max="7692" width="7.5703125" style="126" bestFit="1" customWidth="1"/>
    <col min="7693" max="7693" width="1.42578125" style="126" customWidth="1"/>
    <col min="7694" max="7696" width="7.5703125" style="126" bestFit="1" customWidth="1"/>
    <col min="7697" max="7697" width="1.42578125" style="126" customWidth="1"/>
    <col min="7698" max="7700" width="7.5703125" style="126" bestFit="1" customWidth="1"/>
    <col min="7701" max="7701" width="1.42578125" style="126" customWidth="1"/>
    <col min="7702" max="7704" width="7.5703125" style="126" bestFit="1" customWidth="1"/>
    <col min="7705" max="7705" width="1.42578125" style="126" customWidth="1"/>
    <col min="7706" max="7708" width="6.28515625" style="126" bestFit="1" customWidth="1"/>
    <col min="7709" max="7709" width="4.7109375" style="126" customWidth="1"/>
    <col min="7710" max="7710" width="16.28515625" style="126" customWidth="1"/>
    <col min="7711" max="7711" width="9.85546875" style="126" bestFit="1" customWidth="1"/>
    <col min="7712" max="7713" width="8.7109375" style="126" bestFit="1" customWidth="1"/>
    <col min="7714" max="7714" width="1.42578125" style="126" customWidth="1"/>
    <col min="7715" max="7717" width="7.5703125" style="126" bestFit="1" customWidth="1"/>
    <col min="7718" max="7718" width="1.42578125" style="126" customWidth="1"/>
    <col min="7719" max="7721" width="7.5703125" style="126" bestFit="1" customWidth="1"/>
    <col min="7722" max="7722" width="1.42578125" style="126" customWidth="1"/>
    <col min="7723" max="7725" width="7.5703125" style="126" bestFit="1" customWidth="1"/>
    <col min="7726" max="7726" width="1.42578125" style="126" customWidth="1"/>
    <col min="7727" max="7729" width="7.5703125" style="126" bestFit="1" customWidth="1"/>
    <col min="7730" max="7730" width="1.42578125" style="126" customWidth="1"/>
    <col min="7731" max="7733" width="7.5703125" style="126" bestFit="1" customWidth="1"/>
    <col min="7734" max="7734" width="1.42578125" style="126" customWidth="1"/>
    <col min="7735" max="7737" width="6.28515625" style="126" bestFit="1" customWidth="1"/>
    <col min="7738" max="7936" width="11.42578125" style="126"/>
    <col min="7937" max="7937" width="16.28515625" style="126" customWidth="1"/>
    <col min="7938" max="7940" width="8.7109375" style="126" bestFit="1" customWidth="1"/>
    <col min="7941" max="7941" width="1.42578125" style="126" customWidth="1"/>
    <col min="7942" max="7944" width="7.5703125" style="126" bestFit="1" customWidth="1"/>
    <col min="7945" max="7945" width="1.42578125" style="126" customWidth="1"/>
    <col min="7946" max="7948" width="7.5703125" style="126" bestFit="1" customWidth="1"/>
    <col min="7949" max="7949" width="1.42578125" style="126" customWidth="1"/>
    <col min="7950" max="7952" width="7.5703125" style="126" bestFit="1" customWidth="1"/>
    <col min="7953" max="7953" width="1.42578125" style="126" customWidth="1"/>
    <col min="7954" max="7956" width="7.5703125" style="126" bestFit="1" customWidth="1"/>
    <col min="7957" max="7957" width="1.42578125" style="126" customWidth="1"/>
    <col min="7958" max="7960" width="7.5703125" style="126" bestFit="1" customWidth="1"/>
    <col min="7961" max="7961" width="1.42578125" style="126" customWidth="1"/>
    <col min="7962" max="7964" width="6.28515625" style="126" bestFit="1" customWidth="1"/>
    <col min="7965" max="7965" width="4.7109375" style="126" customWidth="1"/>
    <col min="7966" max="7966" width="16.28515625" style="126" customWidth="1"/>
    <col min="7967" max="7967" width="9.85546875" style="126" bestFit="1" customWidth="1"/>
    <col min="7968" max="7969" width="8.7109375" style="126" bestFit="1" customWidth="1"/>
    <col min="7970" max="7970" width="1.42578125" style="126" customWidth="1"/>
    <col min="7971" max="7973" width="7.5703125" style="126" bestFit="1" customWidth="1"/>
    <col min="7974" max="7974" width="1.42578125" style="126" customWidth="1"/>
    <col min="7975" max="7977" width="7.5703125" style="126" bestFit="1" customWidth="1"/>
    <col min="7978" max="7978" width="1.42578125" style="126" customWidth="1"/>
    <col min="7979" max="7981" width="7.5703125" style="126" bestFit="1" customWidth="1"/>
    <col min="7982" max="7982" width="1.42578125" style="126" customWidth="1"/>
    <col min="7983" max="7985" width="7.5703125" style="126" bestFit="1" customWidth="1"/>
    <col min="7986" max="7986" width="1.42578125" style="126" customWidth="1"/>
    <col min="7987" max="7989" width="7.5703125" style="126" bestFit="1" customWidth="1"/>
    <col min="7990" max="7990" width="1.42578125" style="126" customWidth="1"/>
    <col min="7991" max="7993" width="6.28515625" style="126" bestFit="1" customWidth="1"/>
    <col min="7994" max="8192" width="11.42578125" style="126"/>
    <col min="8193" max="8193" width="16.28515625" style="126" customWidth="1"/>
    <col min="8194" max="8196" width="8.7109375" style="126" bestFit="1" customWidth="1"/>
    <col min="8197" max="8197" width="1.42578125" style="126" customWidth="1"/>
    <col min="8198" max="8200" width="7.5703125" style="126" bestFit="1" customWidth="1"/>
    <col min="8201" max="8201" width="1.42578125" style="126" customWidth="1"/>
    <col min="8202" max="8204" width="7.5703125" style="126" bestFit="1" customWidth="1"/>
    <col min="8205" max="8205" width="1.42578125" style="126" customWidth="1"/>
    <col min="8206" max="8208" width="7.5703125" style="126" bestFit="1" customWidth="1"/>
    <col min="8209" max="8209" width="1.42578125" style="126" customWidth="1"/>
    <col min="8210" max="8212" width="7.5703125" style="126" bestFit="1" customWidth="1"/>
    <col min="8213" max="8213" width="1.42578125" style="126" customWidth="1"/>
    <col min="8214" max="8216" width="7.5703125" style="126" bestFit="1" customWidth="1"/>
    <col min="8217" max="8217" width="1.42578125" style="126" customWidth="1"/>
    <col min="8218" max="8220" width="6.28515625" style="126" bestFit="1" customWidth="1"/>
    <col min="8221" max="8221" width="4.7109375" style="126" customWidth="1"/>
    <col min="8222" max="8222" width="16.28515625" style="126" customWidth="1"/>
    <col min="8223" max="8223" width="9.85546875" style="126" bestFit="1" customWidth="1"/>
    <col min="8224" max="8225" width="8.7109375" style="126" bestFit="1" customWidth="1"/>
    <col min="8226" max="8226" width="1.42578125" style="126" customWidth="1"/>
    <col min="8227" max="8229" width="7.5703125" style="126" bestFit="1" customWidth="1"/>
    <col min="8230" max="8230" width="1.42578125" style="126" customWidth="1"/>
    <col min="8231" max="8233" width="7.5703125" style="126" bestFit="1" customWidth="1"/>
    <col min="8234" max="8234" width="1.42578125" style="126" customWidth="1"/>
    <col min="8235" max="8237" width="7.5703125" style="126" bestFit="1" customWidth="1"/>
    <col min="8238" max="8238" width="1.42578125" style="126" customWidth="1"/>
    <col min="8239" max="8241" width="7.5703125" style="126" bestFit="1" customWidth="1"/>
    <col min="8242" max="8242" width="1.42578125" style="126" customWidth="1"/>
    <col min="8243" max="8245" width="7.5703125" style="126" bestFit="1" customWidth="1"/>
    <col min="8246" max="8246" width="1.42578125" style="126" customWidth="1"/>
    <col min="8247" max="8249" width="6.28515625" style="126" bestFit="1" customWidth="1"/>
    <col min="8250" max="8448" width="11.42578125" style="126"/>
    <col min="8449" max="8449" width="16.28515625" style="126" customWidth="1"/>
    <col min="8450" max="8452" width="8.7109375" style="126" bestFit="1" customWidth="1"/>
    <col min="8453" max="8453" width="1.42578125" style="126" customWidth="1"/>
    <col min="8454" max="8456" width="7.5703125" style="126" bestFit="1" customWidth="1"/>
    <col min="8457" max="8457" width="1.42578125" style="126" customWidth="1"/>
    <col min="8458" max="8460" width="7.5703125" style="126" bestFit="1" customWidth="1"/>
    <col min="8461" max="8461" width="1.42578125" style="126" customWidth="1"/>
    <col min="8462" max="8464" width="7.5703125" style="126" bestFit="1" customWidth="1"/>
    <col min="8465" max="8465" width="1.42578125" style="126" customWidth="1"/>
    <col min="8466" max="8468" width="7.5703125" style="126" bestFit="1" customWidth="1"/>
    <col min="8469" max="8469" width="1.42578125" style="126" customWidth="1"/>
    <col min="8470" max="8472" width="7.5703125" style="126" bestFit="1" customWidth="1"/>
    <col min="8473" max="8473" width="1.42578125" style="126" customWidth="1"/>
    <col min="8474" max="8476" width="6.28515625" style="126" bestFit="1" customWidth="1"/>
    <col min="8477" max="8477" width="4.7109375" style="126" customWidth="1"/>
    <col min="8478" max="8478" width="16.28515625" style="126" customWidth="1"/>
    <col min="8479" max="8479" width="9.85546875" style="126" bestFit="1" customWidth="1"/>
    <col min="8480" max="8481" width="8.7109375" style="126" bestFit="1" customWidth="1"/>
    <col min="8482" max="8482" width="1.42578125" style="126" customWidth="1"/>
    <col min="8483" max="8485" width="7.5703125" style="126" bestFit="1" customWidth="1"/>
    <col min="8486" max="8486" width="1.42578125" style="126" customWidth="1"/>
    <col min="8487" max="8489" width="7.5703125" style="126" bestFit="1" customWidth="1"/>
    <col min="8490" max="8490" width="1.42578125" style="126" customWidth="1"/>
    <col min="8491" max="8493" width="7.5703125" style="126" bestFit="1" customWidth="1"/>
    <col min="8494" max="8494" width="1.42578125" style="126" customWidth="1"/>
    <col min="8495" max="8497" width="7.5703125" style="126" bestFit="1" customWidth="1"/>
    <col min="8498" max="8498" width="1.42578125" style="126" customWidth="1"/>
    <col min="8499" max="8501" width="7.5703125" style="126" bestFit="1" customWidth="1"/>
    <col min="8502" max="8502" width="1.42578125" style="126" customWidth="1"/>
    <col min="8503" max="8505" width="6.28515625" style="126" bestFit="1" customWidth="1"/>
    <col min="8506" max="8704" width="11.42578125" style="126"/>
    <col min="8705" max="8705" width="16.28515625" style="126" customWidth="1"/>
    <col min="8706" max="8708" width="8.7109375" style="126" bestFit="1" customWidth="1"/>
    <col min="8709" max="8709" width="1.42578125" style="126" customWidth="1"/>
    <col min="8710" max="8712" width="7.5703125" style="126" bestFit="1" customWidth="1"/>
    <col min="8713" max="8713" width="1.42578125" style="126" customWidth="1"/>
    <col min="8714" max="8716" width="7.5703125" style="126" bestFit="1" customWidth="1"/>
    <col min="8717" max="8717" width="1.42578125" style="126" customWidth="1"/>
    <col min="8718" max="8720" width="7.5703125" style="126" bestFit="1" customWidth="1"/>
    <col min="8721" max="8721" width="1.42578125" style="126" customWidth="1"/>
    <col min="8722" max="8724" width="7.5703125" style="126" bestFit="1" customWidth="1"/>
    <col min="8725" max="8725" width="1.42578125" style="126" customWidth="1"/>
    <col min="8726" max="8728" width="7.5703125" style="126" bestFit="1" customWidth="1"/>
    <col min="8729" max="8729" width="1.42578125" style="126" customWidth="1"/>
    <col min="8730" max="8732" width="6.28515625" style="126" bestFit="1" customWidth="1"/>
    <col min="8733" max="8733" width="4.7109375" style="126" customWidth="1"/>
    <col min="8734" max="8734" width="16.28515625" style="126" customWidth="1"/>
    <col min="8735" max="8735" width="9.85546875" style="126" bestFit="1" customWidth="1"/>
    <col min="8736" max="8737" width="8.7109375" style="126" bestFit="1" customWidth="1"/>
    <col min="8738" max="8738" width="1.42578125" style="126" customWidth="1"/>
    <col min="8739" max="8741" width="7.5703125" style="126" bestFit="1" customWidth="1"/>
    <col min="8742" max="8742" width="1.42578125" style="126" customWidth="1"/>
    <col min="8743" max="8745" width="7.5703125" style="126" bestFit="1" customWidth="1"/>
    <col min="8746" max="8746" width="1.42578125" style="126" customWidth="1"/>
    <col min="8747" max="8749" width="7.5703125" style="126" bestFit="1" customWidth="1"/>
    <col min="8750" max="8750" width="1.42578125" style="126" customWidth="1"/>
    <col min="8751" max="8753" width="7.5703125" style="126" bestFit="1" customWidth="1"/>
    <col min="8754" max="8754" width="1.42578125" style="126" customWidth="1"/>
    <col min="8755" max="8757" width="7.5703125" style="126" bestFit="1" customWidth="1"/>
    <col min="8758" max="8758" width="1.42578125" style="126" customWidth="1"/>
    <col min="8759" max="8761" width="6.28515625" style="126" bestFit="1" customWidth="1"/>
    <col min="8762" max="8960" width="11.42578125" style="126"/>
    <col min="8961" max="8961" width="16.28515625" style="126" customWidth="1"/>
    <col min="8962" max="8964" width="8.7109375" style="126" bestFit="1" customWidth="1"/>
    <col min="8965" max="8965" width="1.42578125" style="126" customWidth="1"/>
    <col min="8966" max="8968" width="7.5703125" style="126" bestFit="1" customWidth="1"/>
    <col min="8969" max="8969" width="1.42578125" style="126" customWidth="1"/>
    <col min="8970" max="8972" width="7.5703125" style="126" bestFit="1" customWidth="1"/>
    <col min="8973" max="8973" width="1.42578125" style="126" customWidth="1"/>
    <col min="8974" max="8976" width="7.5703125" style="126" bestFit="1" customWidth="1"/>
    <col min="8977" max="8977" width="1.42578125" style="126" customWidth="1"/>
    <col min="8978" max="8980" width="7.5703125" style="126" bestFit="1" customWidth="1"/>
    <col min="8981" max="8981" width="1.42578125" style="126" customWidth="1"/>
    <col min="8982" max="8984" width="7.5703125" style="126" bestFit="1" customWidth="1"/>
    <col min="8985" max="8985" width="1.42578125" style="126" customWidth="1"/>
    <col min="8986" max="8988" width="6.28515625" style="126" bestFit="1" customWidth="1"/>
    <col min="8989" max="8989" width="4.7109375" style="126" customWidth="1"/>
    <col min="8990" max="8990" width="16.28515625" style="126" customWidth="1"/>
    <col min="8991" max="8991" width="9.85546875" style="126" bestFit="1" customWidth="1"/>
    <col min="8992" max="8993" width="8.7109375" style="126" bestFit="1" customWidth="1"/>
    <col min="8994" max="8994" width="1.42578125" style="126" customWidth="1"/>
    <col min="8995" max="8997" width="7.5703125" style="126" bestFit="1" customWidth="1"/>
    <col min="8998" max="8998" width="1.42578125" style="126" customWidth="1"/>
    <col min="8999" max="9001" width="7.5703125" style="126" bestFit="1" customWidth="1"/>
    <col min="9002" max="9002" width="1.42578125" style="126" customWidth="1"/>
    <col min="9003" max="9005" width="7.5703125" style="126" bestFit="1" customWidth="1"/>
    <col min="9006" max="9006" width="1.42578125" style="126" customWidth="1"/>
    <col min="9007" max="9009" width="7.5703125" style="126" bestFit="1" customWidth="1"/>
    <col min="9010" max="9010" width="1.42578125" style="126" customWidth="1"/>
    <col min="9011" max="9013" width="7.5703125" style="126" bestFit="1" customWidth="1"/>
    <col min="9014" max="9014" width="1.42578125" style="126" customWidth="1"/>
    <col min="9015" max="9017" width="6.28515625" style="126" bestFit="1" customWidth="1"/>
    <col min="9018" max="9216" width="11.42578125" style="126"/>
    <col min="9217" max="9217" width="16.28515625" style="126" customWidth="1"/>
    <col min="9218" max="9220" width="8.7109375" style="126" bestFit="1" customWidth="1"/>
    <col min="9221" max="9221" width="1.42578125" style="126" customWidth="1"/>
    <col min="9222" max="9224" width="7.5703125" style="126" bestFit="1" customWidth="1"/>
    <col min="9225" max="9225" width="1.42578125" style="126" customWidth="1"/>
    <col min="9226" max="9228" width="7.5703125" style="126" bestFit="1" customWidth="1"/>
    <col min="9229" max="9229" width="1.42578125" style="126" customWidth="1"/>
    <col min="9230" max="9232" width="7.5703125" style="126" bestFit="1" customWidth="1"/>
    <col min="9233" max="9233" width="1.42578125" style="126" customWidth="1"/>
    <col min="9234" max="9236" width="7.5703125" style="126" bestFit="1" customWidth="1"/>
    <col min="9237" max="9237" width="1.42578125" style="126" customWidth="1"/>
    <col min="9238" max="9240" width="7.5703125" style="126" bestFit="1" customWidth="1"/>
    <col min="9241" max="9241" width="1.42578125" style="126" customWidth="1"/>
    <col min="9242" max="9244" width="6.28515625" style="126" bestFit="1" customWidth="1"/>
    <col min="9245" max="9245" width="4.7109375" style="126" customWidth="1"/>
    <col min="9246" max="9246" width="16.28515625" style="126" customWidth="1"/>
    <col min="9247" max="9247" width="9.85546875" style="126" bestFit="1" customWidth="1"/>
    <col min="9248" max="9249" width="8.7109375" style="126" bestFit="1" customWidth="1"/>
    <col min="9250" max="9250" width="1.42578125" style="126" customWidth="1"/>
    <col min="9251" max="9253" width="7.5703125" style="126" bestFit="1" customWidth="1"/>
    <col min="9254" max="9254" width="1.42578125" style="126" customWidth="1"/>
    <col min="9255" max="9257" width="7.5703125" style="126" bestFit="1" customWidth="1"/>
    <col min="9258" max="9258" width="1.42578125" style="126" customWidth="1"/>
    <col min="9259" max="9261" width="7.5703125" style="126" bestFit="1" customWidth="1"/>
    <col min="9262" max="9262" width="1.42578125" style="126" customWidth="1"/>
    <col min="9263" max="9265" width="7.5703125" style="126" bestFit="1" customWidth="1"/>
    <col min="9266" max="9266" width="1.42578125" style="126" customWidth="1"/>
    <col min="9267" max="9269" width="7.5703125" style="126" bestFit="1" customWidth="1"/>
    <col min="9270" max="9270" width="1.42578125" style="126" customWidth="1"/>
    <col min="9271" max="9273" width="6.28515625" style="126" bestFit="1" customWidth="1"/>
    <col min="9274" max="9472" width="11.42578125" style="126"/>
    <col min="9473" max="9473" width="16.28515625" style="126" customWidth="1"/>
    <col min="9474" max="9476" width="8.7109375" style="126" bestFit="1" customWidth="1"/>
    <col min="9477" max="9477" width="1.42578125" style="126" customWidth="1"/>
    <col min="9478" max="9480" width="7.5703125" style="126" bestFit="1" customWidth="1"/>
    <col min="9481" max="9481" width="1.42578125" style="126" customWidth="1"/>
    <col min="9482" max="9484" width="7.5703125" style="126" bestFit="1" customWidth="1"/>
    <col min="9485" max="9485" width="1.42578125" style="126" customWidth="1"/>
    <col min="9486" max="9488" width="7.5703125" style="126" bestFit="1" customWidth="1"/>
    <col min="9489" max="9489" width="1.42578125" style="126" customWidth="1"/>
    <col min="9490" max="9492" width="7.5703125" style="126" bestFit="1" customWidth="1"/>
    <col min="9493" max="9493" width="1.42578125" style="126" customWidth="1"/>
    <col min="9494" max="9496" width="7.5703125" style="126" bestFit="1" customWidth="1"/>
    <col min="9497" max="9497" width="1.42578125" style="126" customWidth="1"/>
    <col min="9498" max="9500" width="6.28515625" style="126" bestFit="1" customWidth="1"/>
    <col min="9501" max="9501" width="4.7109375" style="126" customWidth="1"/>
    <col min="9502" max="9502" width="16.28515625" style="126" customWidth="1"/>
    <col min="9503" max="9503" width="9.85546875" style="126" bestFit="1" customWidth="1"/>
    <col min="9504" max="9505" width="8.7109375" style="126" bestFit="1" customWidth="1"/>
    <col min="9506" max="9506" width="1.42578125" style="126" customWidth="1"/>
    <col min="9507" max="9509" width="7.5703125" style="126" bestFit="1" customWidth="1"/>
    <col min="9510" max="9510" width="1.42578125" style="126" customWidth="1"/>
    <col min="9511" max="9513" width="7.5703125" style="126" bestFit="1" customWidth="1"/>
    <col min="9514" max="9514" width="1.42578125" style="126" customWidth="1"/>
    <col min="9515" max="9517" width="7.5703125" style="126" bestFit="1" customWidth="1"/>
    <col min="9518" max="9518" width="1.42578125" style="126" customWidth="1"/>
    <col min="9519" max="9521" width="7.5703125" style="126" bestFit="1" customWidth="1"/>
    <col min="9522" max="9522" width="1.42578125" style="126" customWidth="1"/>
    <col min="9523" max="9525" width="7.5703125" style="126" bestFit="1" customWidth="1"/>
    <col min="9526" max="9526" width="1.42578125" style="126" customWidth="1"/>
    <col min="9527" max="9529" width="6.28515625" style="126" bestFit="1" customWidth="1"/>
    <col min="9530" max="9728" width="11.42578125" style="126"/>
    <col min="9729" max="9729" width="16.28515625" style="126" customWidth="1"/>
    <col min="9730" max="9732" width="8.7109375" style="126" bestFit="1" customWidth="1"/>
    <col min="9733" max="9733" width="1.42578125" style="126" customWidth="1"/>
    <col min="9734" max="9736" width="7.5703125" style="126" bestFit="1" customWidth="1"/>
    <col min="9737" max="9737" width="1.42578125" style="126" customWidth="1"/>
    <col min="9738" max="9740" width="7.5703125" style="126" bestFit="1" customWidth="1"/>
    <col min="9741" max="9741" width="1.42578125" style="126" customWidth="1"/>
    <col min="9742" max="9744" width="7.5703125" style="126" bestFit="1" customWidth="1"/>
    <col min="9745" max="9745" width="1.42578125" style="126" customWidth="1"/>
    <col min="9746" max="9748" width="7.5703125" style="126" bestFit="1" customWidth="1"/>
    <col min="9749" max="9749" width="1.42578125" style="126" customWidth="1"/>
    <col min="9750" max="9752" width="7.5703125" style="126" bestFit="1" customWidth="1"/>
    <col min="9753" max="9753" width="1.42578125" style="126" customWidth="1"/>
    <col min="9754" max="9756" width="6.28515625" style="126" bestFit="1" customWidth="1"/>
    <col min="9757" max="9757" width="4.7109375" style="126" customWidth="1"/>
    <col min="9758" max="9758" width="16.28515625" style="126" customWidth="1"/>
    <col min="9759" max="9759" width="9.85546875" style="126" bestFit="1" customWidth="1"/>
    <col min="9760" max="9761" width="8.7109375" style="126" bestFit="1" customWidth="1"/>
    <col min="9762" max="9762" width="1.42578125" style="126" customWidth="1"/>
    <col min="9763" max="9765" width="7.5703125" style="126" bestFit="1" customWidth="1"/>
    <col min="9766" max="9766" width="1.42578125" style="126" customWidth="1"/>
    <col min="9767" max="9769" width="7.5703125" style="126" bestFit="1" customWidth="1"/>
    <col min="9770" max="9770" width="1.42578125" style="126" customWidth="1"/>
    <col min="9771" max="9773" width="7.5703125" style="126" bestFit="1" customWidth="1"/>
    <col min="9774" max="9774" width="1.42578125" style="126" customWidth="1"/>
    <col min="9775" max="9777" width="7.5703125" style="126" bestFit="1" customWidth="1"/>
    <col min="9778" max="9778" width="1.42578125" style="126" customWidth="1"/>
    <col min="9779" max="9781" width="7.5703125" style="126" bestFit="1" customWidth="1"/>
    <col min="9782" max="9782" width="1.42578125" style="126" customWidth="1"/>
    <col min="9783" max="9785" width="6.28515625" style="126" bestFit="1" customWidth="1"/>
    <col min="9786" max="9984" width="11.42578125" style="126"/>
    <col min="9985" max="9985" width="16.28515625" style="126" customWidth="1"/>
    <col min="9986" max="9988" width="8.7109375" style="126" bestFit="1" customWidth="1"/>
    <col min="9989" max="9989" width="1.42578125" style="126" customWidth="1"/>
    <col min="9990" max="9992" width="7.5703125" style="126" bestFit="1" customWidth="1"/>
    <col min="9993" max="9993" width="1.42578125" style="126" customWidth="1"/>
    <col min="9994" max="9996" width="7.5703125" style="126" bestFit="1" customWidth="1"/>
    <col min="9997" max="9997" width="1.42578125" style="126" customWidth="1"/>
    <col min="9998" max="10000" width="7.5703125" style="126" bestFit="1" customWidth="1"/>
    <col min="10001" max="10001" width="1.42578125" style="126" customWidth="1"/>
    <col min="10002" max="10004" width="7.5703125" style="126" bestFit="1" customWidth="1"/>
    <col min="10005" max="10005" width="1.42578125" style="126" customWidth="1"/>
    <col min="10006" max="10008" width="7.5703125" style="126" bestFit="1" customWidth="1"/>
    <col min="10009" max="10009" width="1.42578125" style="126" customWidth="1"/>
    <col min="10010" max="10012" width="6.28515625" style="126" bestFit="1" customWidth="1"/>
    <col min="10013" max="10013" width="4.7109375" style="126" customWidth="1"/>
    <col min="10014" max="10014" width="16.28515625" style="126" customWidth="1"/>
    <col min="10015" max="10015" width="9.85546875" style="126" bestFit="1" customWidth="1"/>
    <col min="10016" max="10017" width="8.7109375" style="126" bestFit="1" customWidth="1"/>
    <col min="10018" max="10018" width="1.42578125" style="126" customWidth="1"/>
    <col min="10019" max="10021" width="7.5703125" style="126" bestFit="1" customWidth="1"/>
    <col min="10022" max="10022" width="1.42578125" style="126" customWidth="1"/>
    <col min="10023" max="10025" width="7.5703125" style="126" bestFit="1" customWidth="1"/>
    <col min="10026" max="10026" width="1.42578125" style="126" customWidth="1"/>
    <col min="10027" max="10029" width="7.5703125" style="126" bestFit="1" customWidth="1"/>
    <col min="10030" max="10030" width="1.42578125" style="126" customWidth="1"/>
    <col min="10031" max="10033" width="7.5703125" style="126" bestFit="1" customWidth="1"/>
    <col min="10034" max="10034" width="1.42578125" style="126" customWidth="1"/>
    <col min="10035" max="10037" width="7.5703125" style="126" bestFit="1" customWidth="1"/>
    <col min="10038" max="10038" width="1.42578125" style="126" customWidth="1"/>
    <col min="10039" max="10041" width="6.28515625" style="126" bestFit="1" customWidth="1"/>
    <col min="10042" max="10240" width="11.42578125" style="126"/>
    <col min="10241" max="10241" width="16.28515625" style="126" customWidth="1"/>
    <col min="10242" max="10244" width="8.7109375" style="126" bestFit="1" customWidth="1"/>
    <col min="10245" max="10245" width="1.42578125" style="126" customWidth="1"/>
    <col min="10246" max="10248" width="7.5703125" style="126" bestFit="1" customWidth="1"/>
    <col min="10249" max="10249" width="1.42578125" style="126" customWidth="1"/>
    <col min="10250" max="10252" width="7.5703125" style="126" bestFit="1" customWidth="1"/>
    <col min="10253" max="10253" width="1.42578125" style="126" customWidth="1"/>
    <col min="10254" max="10256" width="7.5703125" style="126" bestFit="1" customWidth="1"/>
    <col min="10257" max="10257" width="1.42578125" style="126" customWidth="1"/>
    <col min="10258" max="10260" width="7.5703125" style="126" bestFit="1" customWidth="1"/>
    <col min="10261" max="10261" width="1.42578125" style="126" customWidth="1"/>
    <col min="10262" max="10264" width="7.5703125" style="126" bestFit="1" customWidth="1"/>
    <col min="10265" max="10265" width="1.42578125" style="126" customWidth="1"/>
    <col min="10266" max="10268" width="6.28515625" style="126" bestFit="1" customWidth="1"/>
    <col min="10269" max="10269" width="4.7109375" style="126" customWidth="1"/>
    <col min="10270" max="10270" width="16.28515625" style="126" customWidth="1"/>
    <col min="10271" max="10271" width="9.85546875" style="126" bestFit="1" customWidth="1"/>
    <col min="10272" max="10273" width="8.7109375" style="126" bestFit="1" customWidth="1"/>
    <col min="10274" max="10274" width="1.42578125" style="126" customWidth="1"/>
    <col min="10275" max="10277" width="7.5703125" style="126" bestFit="1" customWidth="1"/>
    <col min="10278" max="10278" width="1.42578125" style="126" customWidth="1"/>
    <col min="10279" max="10281" width="7.5703125" style="126" bestFit="1" customWidth="1"/>
    <col min="10282" max="10282" width="1.42578125" style="126" customWidth="1"/>
    <col min="10283" max="10285" width="7.5703125" style="126" bestFit="1" customWidth="1"/>
    <col min="10286" max="10286" width="1.42578125" style="126" customWidth="1"/>
    <col min="10287" max="10289" width="7.5703125" style="126" bestFit="1" customWidth="1"/>
    <col min="10290" max="10290" width="1.42578125" style="126" customWidth="1"/>
    <col min="10291" max="10293" width="7.5703125" style="126" bestFit="1" customWidth="1"/>
    <col min="10294" max="10294" width="1.42578125" style="126" customWidth="1"/>
    <col min="10295" max="10297" width="6.28515625" style="126" bestFit="1" customWidth="1"/>
    <col min="10298" max="10496" width="11.42578125" style="126"/>
    <col min="10497" max="10497" width="16.28515625" style="126" customWidth="1"/>
    <col min="10498" max="10500" width="8.7109375" style="126" bestFit="1" customWidth="1"/>
    <col min="10501" max="10501" width="1.42578125" style="126" customWidth="1"/>
    <col min="10502" max="10504" width="7.5703125" style="126" bestFit="1" customWidth="1"/>
    <col min="10505" max="10505" width="1.42578125" style="126" customWidth="1"/>
    <col min="10506" max="10508" width="7.5703125" style="126" bestFit="1" customWidth="1"/>
    <col min="10509" max="10509" width="1.42578125" style="126" customWidth="1"/>
    <col min="10510" max="10512" width="7.5703125" style="126" bestFit="1" customWidth="1"/>
    <col min="10513" max="10513" width="1.42578125" style="126" customWidth="1"/>
    <col min="10514" max="10516" width="7.5703125" style="126" bestFit="1" customWidth="1"/>
    <col min="10517" max="10517" width="1.42578125" style="126" customWidth="1"/>
    <col min="10518" max="10520" width="7.5703125" style="126" bestFit="1" customWidth="1"/>
    <col min="10521" max="10521" width="1.42578125" style="126" customWidth="1"/>
    <col min="10522" max="10524" width="6.28515625" style="126" bestFit="1" customWidth="1"/>
    <col min="10525" max="10525" width="4.7109375" style="126" customWidth="1"/>
    <col min="10526" max="10526" width="16.28515625" style="126" customWidth="1"/>
    <col min="10527" max="10527" width="9.85546875" style="126" bestFit="1" customWidth="1"/>
    <col min="10528" max="10529" width="8.7109375" style="126" bestFit="1" customWidth="1"/>
    <col min="10530" max="10530" width="1.42578125" style="126" customWidth="1"/>
    <col min="10531" max="10533" width="7.5703125" style="126" bestFit="1" customWidth="1"/>
    <col min="10534" max="10534" width="1.42578125" style="126" customWidth="1"/>
    <col min="10535" max="10537" width="7.5703125" style="126" bestFit="1" customWidth="1"/>
    <col min="10538" max="10538" width="1.42578125" style="126" customWidth="1"/>
    <col min="10539" max="10541" width="7.5703125" style="126" bestFit="1" customWidth="1"/>
    <col min="10542" max="10542" width="1.42578125" style="126" customWidth="1"/>
    <col min="10543" max="10545" width="7.5703125" style="126" bestFit="1" customWidth="1"/>
    <col min="10546" max="10546" width="1.42578125" style="126" customWidth="1"/>
    <col min="10547" max="10549" width="7.5703125" style="126" bestFit="1" customWidth="1"/>
    <col min="10550" max="10550" width="1.42578125" style="126" customWidth="1"/>
    <col min="10551" max="10553" width="6.28515625" style="126" bestFit="1" customWidth="1"/>
    <col min="10554" max="10752" width="11.42578125" style="126"/>
    <col min="10753" max="10753" width="16.28515625" style="126" customWidth="1"/>
    <col min="10754" max="10756" width="8.7109375" style="126" bestFit="1" customWidth="1"/>
    <col min="10757" max="10757" width="1.42578125" style="126" customWidth="1"/>
    <col min="10758" max="10760" width="7.5703125" style="126" bestFit="1" customWidth="1"/>
    <col min="10761" max="10761" width="1.42578125" style="126" customWidth="1"/>
    <col min="10762" max="10764" width="7.5703125" style="126" bestFit="1" customWidth="1"/>
    <col min="10765" max="10765" width="1.42578125" style="126" customWidth="1"/>
    <col min="10766" max="10768" width="7.5703125" style="126" bestFit="1" customWidth="1"/>
    <col min="10769" max="10769" width="1.42578125" style="126" customWidth="1"/>
    <col min="10770" max="10772" width="7.5703125" style="126" bestFit="1" customWidth="1"/>
    <col min="10773" max="10773" width="1.42578125" style="126" customWidth="1"/>
    <col min="10774" max="10776" width="7.5703125" style="126" bestFit="1" customWidth="1"/>
    <col min="10777" max="10777" width="1.42578125" style="126" customWidth="1"/>
    <col min="10778" max="10780" width="6.28515625" style="126" bestFit="1" customWidth="1"/>
    <col min="10781" max="10781" width="4.7109375" style="126" customWidth="1"/>
    <col min="10782" max="10782" width="16.28515625" style="126" customWidth="1"/>
    <col min="10783" max="10783" width="9.85546875" style="126" bestFit="1" customWidth="1"/>
    <col min="10784" max="10785" width="8.7109375" style="126" bestFit="1" customWidth="1"/>
    <col min="10786" max="10786" width="1.42578125" style="126" customWidth="1"/>
    <col min="10787" max="10789" width="7.5703125" style="126" bestFit="1" customWidth="1"/>
    <col min="10790" max="10790" width="1.42578125" style="126" customWidth="1"/>
    <col min="10791" max="10793" width="7.5703125" style="126" bestFit="1" customWidth="1"/>
    <col min="10794" max="10794" width="1.42578125" style="126" customWidth="1"/>
    <col min="10795" max="10797" width="7.5703125" style="126" bestFit="1" customWidth="1"/>
    <col min="10798" max="10798" width="1.42578125" style="126" customWidth="1"/>
    <col min="10799" max="10801" width="7.5703125" style="126" bestFit="1" customWidth="1"/>
    <col min="10802" max="10802" width="1.42578125" style="126" customWidth="1"/>
    <col min="10803" max="10805" width="7.5703125" style="126" bestFit="1" customWidth="1"/>
    <col min="10806" max="10806" width="1.42578125" style="126" customWidth="1"/>
    <col min="10807" max="10809" width="6.28515625" style="126" bestFit="1" customWidth="1"/>
    <col min="10810" max="11008" width="11.42578125" style="126"/>
    <col min="11009" max="11009" width="16.28515625" style="126" customWidth="1"/>
    <col min="11010" max="11012" width="8.7109375" style="126" bestFit="1" customWidth="1"/>
    <col min="11013" max="11013" width="1.42578125" style="126" customWidth="1"/>
    <col min="11014" max="11016" width="7.5703125" style="126" bestFit="1" customWidth="1"/>
    <col min="11017" max="11017" width="1.42578125" style="126" customWidth="1"/>
    <col min="11018" max="11020" width="7.5703125" style="126" bestFit="1" customWidth="1"/>
    <col min="11021" max="11021" width="1.42578125" style="126" customWidth="1"/>
    <col min="11022" max="11024" width="7.5703125" style="126" bestFit="1" customWidth="1"/>
    <col min="11025" max="11025" width="1.42578125" style="126" customWidth="1"/>
    <col min="11026" max="11028" width="7.5703125" style="126" bestFit="1" customWidth="1"/>
    <col min="11029" max="11029" width="1.42578125" style="126" customWidth="1"/>
    <col min="11030" max="11032" width="7.5703125" style="126" bestFit="1" customWidth="1"/>
    <col min="11033" max="11033" width="1.42578125" style="126" customWidth="1"/>
    <col min="11034" max="11036" width="6.28515625" style="126" bestFit="1" customWidth="1"/>
    <col min="11037" max="11037" width="4.7109375" style="126" customWidth="1"/>
    <col min="11038" max="11038" width="16.28515625" style="126" customWidth="1"/>
    <col min="11039" max="11039" width="9.85546875" style="126" bestFit="1" customWidth="1"/>
    <col min="11040" max="11041" width="8.7109375" style="126" bestFit="1" customWidth="1"/>
    <col min="11042" max="11042" width="1.42578125" style="126" customWidth="1"/>
    <col min="11043" max="11045" width="7.5703125" style="126" bestFit="1" customWidth="1"/>
    <col min="11046" max="11046" width="1.42578125" style="126" customWidth="1"/>
    <col min="11047" max="11049" width="7.5703125" style="126" bestFit="1" customWidth="1"/>
    <col min="11050" max="11050" width="1.42578125" style="126" customWidth="1"/>
    <col min="11051" max="11053" width="7.5703125" style="126" bestFit="1" customWidth="1"/>
    <col min="11054" max="11054" width="1.42578125" style="126" customWidth="1"/>
    <col min="11055" max="11057" width="7.5703125" style="126" bestFit="1" customWidth="1"/>
    <col min="11058" max="11058" width="1.42578125" style="126" customWidth="1"/>
    <col min="11059" max="11061" width="7.5703125" style="126" bestFit="1" customWidth="1"/>
    <col min="11062" max="11062" width="1.42578125" style="126" customWidth="1"/>
    <col min="11063" max="11065" width="6.28515625" style="126" bestFit="1" customWidth="1"/>
    <col min="11066" max="11264" width="11.42578125" style="126"/>
    <col min="11265" max="11265" width="16.28515625" style="126" customWidth="1"/>
    <col min="11266" max="11268" width="8.7109375" style="126" bestFit="1" customWidth="1"/>
    <col min="11269" max="11269" width="1.42578125" style="126" customWidth="1"/>
    <col min="11270" max="11272" width="7.5703125" style="126" bestFit="1" customWidth="1"/>
    <col min="11273" max="11273" width="1.42578125" style="126" customWidth="1"/>
    <col min="11274" max="11276" width="7.5703125" style="126" bestFit="1" customWidth="1"/>
    <col min="11277" max="11277" width="1.42578125" style="126" customWidth="1"/>
    <col min="11278" max="11280" width="7.5703125" style="126" bestFit="1" customWidth="1"/>
    <col min="11281" max="11281" width="1.42578125" style="126" customWidth="1"/>
    <col min="11282" max="11284" width="7.5703125" style="126" bestFit="1" customWidth="1"/>
    <col min="11285" max="11285" width="1.42578125" style="126" customWidth="1"/>
    <col min="11286" max="11288" width="7.5703125" style="126" bestFit="1" customWidth="1"/>
    <col min="11289" max="11289" width="1.42578125" style="126" customWidth="1"/>
    <col min="11290" max="11292" width="6.28515625" style="126" bestFit="1" customWidth="1"/>
    <col min="11293" max="11293" width="4.7109375" style="126" customWidth="1"/>
    <col min="11294" max="11294" width="16.28515625" style="126" customWidth="1"/>
    <col min="11295" max="11295" width="9.85546875" style="126" bestFit="1" customWidth="1"/>
    <col min="11296" max="11297" width="8.7109375" style="126" bestFit="1" customWidth="1"/>
    <col min="11298" max="11298" width="1.42578125" style="126" customWidth="1"/>
    <col min="11299" max="11301" width="7.5703125" style="126" bestFit="1" customWidth="1"/>
    <col min="11302" max="11302" width="1.42578125" style="126" customWidth="1"/>
    <col min="11303" max="11305" width="7.5703125" style="126" bestFit="1" customWidth="1"/>
    <col min="11306" max="11306" width="1.42578125" style="126" customWidth="1"/>
    <col min="11307" max="11309" width="7.5703125" style="126" bestFit="1" customWidth="1"/>
    <col min="11310" max="11310" width="1.42578125" style="126" customWidth="1"/>
    <col min="11311" max="11313" width="7.5703125" style="126" bestFit="1" customWidth="1"/>
    <col min="11314" max="11314" width="1.42578125" style="126" customWidth="1"/>
    <col min="11315" max="11317" width="7.5703125" style="126" bestFit="1" customWidth="1"/>
    <col min="11318" max="11318" width="1.42578125" style="126" customWidth="1"/>
    <col min="11319" max="11321" width="6.28515625" style="126" bestFit="1" customWidth="1"/>
    <col min="11322" max="11520" width="11.42578125" style="126"/>
    <col min="11521" max="11521" width="16.28515625" style="126" customWidth="1"/>
    <col min="11522" max="11524" width="8.7109375" style="126" bestFit="1" customWidth="1"/>
    <col min="11525" max="11525" width="1.42578125" style="126" customWidth="1"/>
    <col min="11526" max="11528" width="7.5703125" style="126" bestFit="1" customWidth="1"/>
    <col min="11529" max="11529" width="1.42578125" style="126" customWidth="1"/>
    <col min="11530" max="11532" width="7.5703125" style="126" bestFit="1" customWidth="1"/>
    <col min="11533" max="11533" width="1.42578125" style="126" customWidth="1"/>
    <col min="11534" max="11536" width="7.5703125" style="126" bestFit="1" customWidth="1"/>
    <col min="11537" max="11537" width="1.42578125" style="126" customWidth="1"/>
    <col min="11538" max="11540" width="7.5703125" style="126" bestFit="1" customWidth="1"/>
    <col min="11541" max="11541" width="1.42578125" style="126" customWidth="1"/>
    <col min="11542" max="11544" width="7.5703125" style="126" bestFit="1" customWidth="1"/>
    <col min="11545" max="11545" width="1.42578125" style="126" customWidth="1"/>
    <col min="11546" max="11548" width="6.28515625" style="126" bestFit="1" customWidth="1"/>
    <col min="11549" max="11549" width="4.7109375" style="126" customWidth="1"/>
    <col min="11550" max="11550" width="16.28515625" style="126" customWidth="1"/>
    <col min="11551" max="11551" width="9.85546875" style="126" bestFit="1" customWidth="1"/>
    <col min="11552" max="11553" width="8.7109375" style="126" bestFit="1" customWidth="1"/>
    <col min="11554" max="11554" width="1.42578125" style="126" customWidth="1"/>
    <col min="11555" max="11557" width="7.5703125" style="126" bestFit="1" customWidth="1"/>
    <col min="11558" max="11558" width="1.42578125" style="126" customWidth="1"/>
    <col min="11559" max="11561" width="7.5703125" style="126" bestFit="1" customWidth="1"/>
    <col min="11562" max="11562" width="1.42578125" style="126" customWidth="1"/>
    <col min="11563" max="11565" width="7.5703125" style="126" bestFit="1" customWidth="1"/>
    <col min="11566" max="11566" width="1.42578125" style="126" customWidth="1"/>
    <col min="11567" max="11569" width="7.5703125" style="126" bestFit="1" customWidth="1"/>
    <col min="11570" max="11570" width="1.42578125" style="126" customWidth="1"/>
    <col min="11571" max="11573" width="7.5703125" style="126" bestFit="1" customWidth="1"/>
    <col min="11574" max="11574" width="1.42578125" style="126" customWidth="1"/>
    <col min="11575" max="11577" width="6.28515625" style="126" bestFit="1" customWidth="1"/>
    <col min="11578" max="11776" width="11.42578125" style="126"/>
    <col min="11777" max="11777" width="16.28515625" style="126" customWidth="1"/>
    <col min="11778" max="11780" width="8.7109375" style="126" bestFit="1" customWidth="1"/>
    <col min="11781" max="11781" width="1.42578125" style="126" customWidth="1"/>
    <col min="11782" max="11784" width="7.5703125" style="126" bestFit="1" customWidth="1"/>
    <col min="11785" max="11785" width="1.42578125" style="126" customWidth="1"/>
    <col min="11786" max="11788" width="7.5703125" style="126" bestFit="1" customWidth="1"/>
    <col min="11789" max="11789" width="1.42578125" style="126" customWidth="1"/>
    <col min="11790" max="11792" width="7.5703125" style="126" bestFit="1" customWidth="1"/>
    <col min="11793" max="11793" width="1.42578125" style="126" customWidth="1"/>
    <col min="11794" max="11796" width="7.5703125" style="126" bestFit="1" customWidth="1"/>
    <col min="11797" max="11797" width="1.42578125" style="126" customWidth="1"/>
    <col min="11798" max="11800" width="7.5703125" style="126" bestFit="1" customWidth="1"/>
    <col min="11801" max="11801" width="1.42578125" style="126" customWidth="1"/>
    <col min="11802" max="11804" width="6.28515625" style="126" bestFit="1" customWidth="1"/>
    <col min="11805" max="11805" width="4.7109375" style="126" customWidth="1"/>
    <col min="11806" max="11806" width="16.28515625" style="126" customWidth="1"/>
    <col min="11807" max="11807" width="9.85546875" style="126" bestFit="1" customWidth="1"/>
    <col min="11808" max="11809" width="8.7109375" style="126" bestFit="1" customWidth="1"/>
    <col min="11810" max="11810" width="1.42578125" style="126" customWidth="1"/>
    <col min="11811" max="11813" width="7.5703125" style="126" bestFit="1" customWidth="1"/>
    <col min="11814" max="11814" width="1.42578125" style="126" customWidth="1"/>
    <col min="11815" max="11817" width="7.5703125" style="126" bestFit="1" customWidth="1"/>
    <col min="11818" max="11818" width="1.42578125" style="126" customWidth="1"/>
    <col min="11819" max="11821" width="7.5703125" style="126" bestFit="1" customWidth="1"/>
    <col min="11822" max="11822" width="1.42578125" style="126" customWidth="1"/>
    <col min="11823" max="11825" width="7.5703125" style="126" bestFit="1" customWidth="1"/>
    <col min="11826" max="11826" width="1.42578125" style="126" customWidth="1"/>
    <col min="11827" max="11829" width="7.5703125" style="126" bestFit="1" customWidth="1"/>
    <col min="11830" max="11830" width="1.42578125" style="126" customWidth="1"/>
    <col min="11831" max="11833" width="6.28515625" style="126" bestFit="1" customWidth="1"/>
    <col min="11834" max="12032" width="11.42578125" style="126"/>
    <col min="12033" max="12033" width="16.28515625" style="126" customWidth="1"/>
    <col min="12034" max="12036" width="8.7109375" style="126" bestFit="1" customWidth="1"/>
    <col min="12037" max="12037" width="1.42578125" style="126" customWidth="1"/>
    <col min="12038" max="12040" width="7.5703125" style="126" bestFit="1" customWidth="1"/>
    <col min="12041" max="12041" width="1.42578125" style="126" customWidth="1"/>
    <col min="12042" max="12044" width="7.5703125" style="126" bestFit="1" customWidth="1"/>
    <col min="12045" max="12045" width="1.42578125" style="126" customWidth="1"/>
    <col min="12046" max="12048" width="7.5703125" style="126" bestFit="1" customWidth="1"/>
    <col min="12049" max="12049" width="1.42578125" style="126" customWidth="1"/>
    <col min="12050" max="12052" width="7.5703125" style="126" bestFit="1" customWidth="1"/>
    <col min="12053" max="12053" width="1.42578125" style="126" customWidth="1"/>
    <col min="12054" max="12056" width="7.5703125" style="126" bestFit="1" customWidth="1"/>
    <col min="12057" max="12057" width="1.42578125" style="126" customWidth="1"/>
    <col min="12058" max="12060" width="6.28515625" style="126" bestFit="1" customWidth="1"/>
    <col min="12061" max="12061" width="4.7109375" style="126" customWidth="1"/>
    <col min="12062" max="12062" width="16.28515625" style="126" customWidth="1"/>
    <col min="12063" max="12063" width="9.85546875" style="126" bestFit="1" customWidth="1"/>
    <col min="12064" max="12065" width="8.7109375" style="126" bestFit="1" customWidth="1"/>
    <col min="12066" max="12066" width="1.42578125" style="126" customWidth="1"/>
    <col min="12067" max="12069" width="7.5703125" style="126" bestFit="1" customWidth="1"/>
    <col min="12070" max="12070" width="1.42578125" style="126" customWidth="1"/>
    <col min="12071" max="12073" width="7.5703125" style="126" bestFit="1" customWidth="1"/>
    <col min="12074" max="12074" width="1.42578125" style="126" customWidth="1"/>
    <col min="12075" max="12077" width="7.5703125" style="126" bestFit="1" customWidth="1"/>
    <col min="12078" max="12078" width="1.42578125" style="126" customWidth="1"/>
    <col min="12079" max="12081" width="7.5703125" style="126" bestFit="1" customWidth="1"/>
    <col min="12082" max="12082" width="1.42578125" style="126" customWidth="1"/>
    <col min="12083" max="12085" width="7.5703125" style="126" bestFit="1" customWidth="1"/>
    <col min="12086" max="12086" width="1.42578125" style="126" customWidth="1"/>
    <col min="12087" max="12089" width="6.28515625" style="126" bestFit="1" customWidth="1"/>
    <col min="12090" max="12288" width="11.42578125" style="126"/>
    <col min="12289" max="12289" width="16.28515625" style="126" customWidth="1"/>
    <col min="12290" max="12292" width="8.7109375" style="126" bestFit="1" customWidth="1"/>
    <col min="12293" max="12293" width="1.42578125" style="126" customWidth="1"/>
    <col min="12294" max="12296" width="7.5703125" style="126" bestFit="1" customWidth="1"/>
    <col min="12297" max="12297" width="1.42578125" style="126" customWidth="1"/>
    <col min="12298" max="12300" width="7.5703125" style="126" bestFit="1" customWidth="1"/>
    <col min="12301" max="12301" width="1.42578125" style="126" customWidth="1"/>
    <col min="12302" max="12304" width="7.5703125" style="126" bestFit="1" customWidth="1"/>
    <col min="12305" max="12305" width="1.42578125" style="126" customWidth="1"/>
    <col min="12306" max="12308" width="7.5703125" style="126" bestFit="1" customWidth="1"/>
    <col min="12309" max="12309" width="1.42578125" style="126" customWidth="1"/>
    <col min="12310" max="12312" width="7.5703125" style="126" bestFit="1" customWidth="1"/>
    <col min="12313" max="12313" width="1.42578125" style="126" customWidth="1"/>
    <col min="12314" max="12316" width="6.28515625" style="126" bestFit="1" customWidth="1"/>
    <col min="12317" max="12317" width="4.7109375" style="126" customWidth="1"/>
    <col min="12318" max="12318" width="16.28515625" style="126" customWidth="1"/>
    <col min="12319" max="12319" width="9.85546875" style="126" bestFit="1" customWidth="1"/>
    <col min="12320" max="12321" width="8.7109375" style="126" bestFit="1" customWidth="1"/>
    <col min="12322" max="12322" width="1.42578125" style="126" customWidth="1"/>
    <col min="12323" max="12325" width="7.5703125" style="126" bestFit="1" customWidth="1"/>
    <col min="12326" max="12326" width="1.42578125" style="126" customWidth="1"/>
    <col min="12327" max="12329" width="7.5703125" style="126" bestFit="1" customWidth="1"/>
    <col min="12330" max="12330" width="1.42578125" style="126" customWidth="1"/>
    <col min="12331" max="12333" width="7.5703125" style="126" bestFit="1" customWidth="1"/>
    <col min="12334" max="12334" width="1.42578125" style="126" customWidth="1"/>
    <col min="12335" max="12337" width="7.5703125" style="126" bestFit="1" customWidth="1"/>
    <col min="12338" max="12338" width="1.42578125" style="126" customWidth="1"/>
    <col min="12339" max="12341" width="7.5703125" style="126" bestFit="1" customWidth="1"/>
    <col min="12342" max="12342" width="1.42578125" style="126" customWidth="1"/>
    <col min="12343" max="12345" width="6.28515625" style="126" bestFit="1" customWidth="1"/>
    <col min="12346" max="12544" width="11.42578125" style="126"/>
    <col min="12545" max="12545" width="16.28515625" style="126" customWidth="1"/>
    <col min="12546" max="12548" width="8.7109375" style="126" bestFit="1" customWidth="1"/>
    <col min="12549" max="12549" width="1.42578125" style="126" customWidth="1"/>
    <col min="12550" max="12552" width="7.5703125" style="126" bestFit="1" customWidth="1"/>
    <col min="12553" max="12553" width="1.42578125" style="126" customWidth="1"/>
    <col min="12554" max="12556" width="7.5703125" style="126" bestFit="1" customWidth="1"/>
    <col min="12557" max="12557" width="1.42578125" style="126" customWidth="1"/>
    <col min="12558" max="12560" width="7.5703125" style="126" bestFit="1" customWidth="1"/>
    <col min="12561" max="12561" width="1.42578125" style="126" customWidth="1"/>
    <col min="12562" max="12564" width="7.5703125" style="126" bestFit="1" customWidth="1"/>
    <col min="12565" max="12565" width="1.42578125" style="126" customWidth="1"/>
    <col min="12566" max="12568" width="7.5703125" style="126" bestFit="1" customWidth="1"/>
    <col min="12569" max="12569" width="1.42578125" style="126" customWidth="1"/>
    <col min="12570" max="12572" width="6.28515625" style="126" bestFit="1" customWidth="1"/>
    <col min="12573" max="12573" width="4.7109375" style="126" customWidth="1"/>
    <col min="12574" max="12574" width="16.28515625" style="126" customWidth="1"/>
    <col min="12575" max="12575" width="9.85546875" style="126" bestFit="1" customWidth="1"/>
    <col min="12576" max="12577" width="8.7109375" style="126" bestFit="1" customWidth="1"/>
    <col min="12578" max="12578" width="1.42578125" style="126" customWidth="1"/>
    <col min="12579" max="12581" width="7.5703125" style="126" bestFit="1" customWidth="1"/>
    <col min="12582" max="12582" width="1.42578125" style="126" customWidth="1"/>
    <col min="12583" max="12585" width="7.5703125" style="126" bestFit="1" customWidth="1"/>
    <col min="12586" max="12586" width="1.42578125" style="126" customWidth="1"/>
    <col min="12587" max="12589" width="7.5703125" style="126" bestFit="1" customWidth="1"/>
    <col min="12590" max="12590" width="1.42578125" style="126" customWidth="1"/>
    <col min="12591" max="12593" width="7.5703125" style="126" bestFit="1" customWidth="1"/>
    <col min="12594" max="12594" width="1.42578125" style="126" customWidth="1"/>
    <col min="12595" max="12597" width="7.5703125" style="126" bestFit="1" customWidth="1"/>
    <col min="12598" max="12598" width="1.42578125" style="126" customWidth="1"/>
    <col min="12599" max="12601" width="6.28515625" style="126" bestFit="1" customWidth="1"/>
    <col min="12602" max="12800" width="11.42578125" style="126"/>
    <col min="12801" max="12801" width="16.28515625" style="126" customWidth="1"/>
    <col min="12802" max="12804" width="8.7109375" style="126" bestFit="1" customWidth="1"/>
    <col min="12805" max="12805" width="1.42578125" style="126" customWidth="1"/>
    <col min="12806" max="12808" width="7.5703125" style="126" bestFit="1" customWidth="1"/>
    <col min="12809" max="12809" width="1.42578125" style="126" customWidth="1"/>
    <col min="12810" max="12812" width="7.5703125" style="126" bestFit="1" customWidth="1"/>
    <col min="12813" max="12813" width="1.42578125" style="126" customWidth="1"/>
    <col min="12814" max="12816" width="7.5703125" style="126" bestFit="1" customWidth="1"/>
    <col min="12817" max="12817" width="1.42578125" style="126" customWidth="1"/>
    <col min="12818" max="12820" width="7.5703125" style="126" bestFit="1" customWidth="1"/>
    <col min="12821" max="12821" width="1.42578125" style="126" customWidth="1"/>
    <col min="12822" max="12824" width="7.5703125" style="126" bestFit="1" customWidth="1"/>
    <col min="12825" max="12825" width="1.42578125" style="126" customWidth="1"/>
    <col min="12826" max="12828" width="6.28515625" style="126" bestFit="1" customWidth="1"/>
    <col min="12829" max="12829" width="4.7109375" style="126" customWidth="1"/>
    <col min="12830" max="12830" width="16.28515625" style="126" customWidth="1"/>
    <col min="12831" max="12831" width="9.85546875" style="126" bestFit="1" customWidth="1"/>
    <col min="12832" max="12833" width="8.7109375" style="126" bestFit="1" customWidth="1"/>
    <col min="12834" max="12834" width="1.42578125" style="126" customWidth="1"/>
    <col min="12835" max="12837" width="7.5703125" style="126" bestFit="1" customWidth="1"/>
    <col min="12838" max="12838" width="1.42578125" style="126" customWidth="1"/>
    <col min="12839" max="12841" width="7.5703125" style="126" bestFit="1" customWidth="1"/>
    <col min="12842" max="12842" width="1.42578125" style="126" customWidth="1"/>
    <col min="12843" max="12845" width="7.5703125" style="126" bestFit="1" customWidth="1"/>
    <col min="12846" max="12846" width="1.42578125" style="126" customWidth="1"/>
    <col min="12847" max="12849" width="7.5703125" style="126" bestFit="1" customWidth="1"/>
    <col min="12850" max="12850" width="1.42578125" style="126" customWidth="1"/>
    <col min="12851" max="12853" width="7.5703125" style="126" bestFit="1" customWidth="1"/>
    <col min="12854" max="12854" width="1.42578125" style="126" customWidth="1"/>
    <col min="12855" max="12857" width="6.28515625" style="126" bestFit="1" customWidth="1"/>
    <col min="12858" max="13056" width="11.42578125" style="126"/>
    <col min="13057" max="13057" width="16.28515625" style="126" customWidth="1"/>
    <col min="13058" max="13060" width="8.7109375" style="126" bestFit="1" customWidth="1"/>
    <col min="13061" max="13061" width="1.42578125" style="126" customWidth="1"/>
    <col min="13062" max="13064" width="7.5703125" style="126" bestFit="1" customWidth="1"/>
    <col min="13065" max="13065" width="1.42578125" style="126" customWidth="1"/>
    <col min="13066" max="13068" width="7.5703125" style="126" bestFit="1" customWidth="1"/>
    <col min="13069" max="13069" width="1.42578125" style="126" customWidth="1"/>
    <col min="13070" max="13072" width="7.5703125" style="126" bestFit="1" customWidth="1"/>
    <col min="13073" max="13073" width="1.42578125" style="126" customWidth="1"/>
    <col min="13074" max="13076" width="7.5703125" style="126" bestFit="1" customWidth="1"/>
    <col min="13077" max="13077" width="1.42578125" style="126" customWidth="1"/>
    <col min="13078" max="13080" width="7.5703125" style="126" bestFit="1" customWidth="1"/>
    <col min="13081" max="13081" width="1.42578125" style="126" customWidth="1"/>
    <col min="13082" max="13084" width="6.28515625" style="126" bestFit="1" customWidth="1"/>
    <col min="13085" max="13085" width="4.7109375" style="126" customWidth="1"/>
    <col min="13086" max="13086" width="16.28515625" style="126" customWidth="1"/>
    <col min="13087" max="13087" width="9.85546875" style="126" bestFit="1" customWidth="1"/>
    <col min="13088" max="13089" width="8.7109375" style="126" bestFit="1" customWidth="1"/>
    <col min="13090" max="13090" width="1.42578125" style="126" customWidth="1"/>
    <col min="13091" max="13093" width="7.5703125" style="126" bestFit="1" customWidth="1"/>
    <col min="13094" max="13094" width="1.42578125" style="126" customWidth="1"/>
    <col min="13095" max="13097" width="7.5703125" style="126" bestFit="1" customWidth="1"/>
    <col min="13098" max="13098" width="1.42578125" style="126" customWidth="1"/>
    <col min="13099" max="13101" width="7.5703125" style="126" bestFit="1" customWidth="1"/>
    <col min="13102" max="13102" width="1.42578125" style="126" customWidth="1"/>
    <col min="13103" max="13105" width="7.5703125" style="126" bestFit="1" customWidth="1"/>
    <col min="13106" max="13106" width="1.42578125" style="126" customWidth="1"/>
    <col min="13107" max="13109" width="7.5703125" style="126" bestFit="1" customWidth="1"/>
    <col min="13110" max="13110" width="1.42578125" style="126" customWidth="1"/>
    <col min="13111" max="13113" width="6.28515625" style="126" bestFit="1" customWidth="1"/>
    <col min="13114" max="13312" width="11.42578125" style="126"/>
    <col min="13313" max="13313" width="16.28515625" style="126" customWidth="1"/>
    <col min="13314" max="13316" width="8.7109375" style="126" bestFit="1" customWidth="1"/>
    <col min="13317" max="13317" width="1.42578125" style="126" customWidth="1"/>
    <col min="13318" max="13320" width="7.5703125" style="126" bestFit="1" customWidth="1"/>
    <col min="13321" max="13321" width="1.42578125" style="126" customWidth="1"/>
    <col min="13322" max="13324" width="7.5703125" style="126" bestFit="1" customWidth="1"/>
    <col min="13325" max="13325" width="1.42578125" style="126" customWidth="1"/>
    <col min="13326" max="13328" width="7.5703125" style="126" bestFit="1" customWidth="1"/>
    <col min="13329" max="13329" width="1.42578125" style="126" customWidth="1"/>
    <col min="13330" max="13332" width="7.5703125" style="126" bestFit="1" customWidth="1"/>
    <col min="13333" max="13333" width="1.42578125" style="126" customWidth="1"/>
    <col min="13334" max="13336" width="7.5703125" style="126" bestFit="1" customWidth="1"/>
    <col min="13337" max="13337" width="1.42578125" style="126" customWidth="1"/>
    <col min="13338" max="13340" width="6.28515625" style="126" bestFit="1" customWidth="1"/>
    <col min="13341" max="13341" width="4.7109375" style="126" customWidth="1"/>
    <col min="13342" max="13342" width="16.28515625" style="126" customWidth="1"/>
    <col min="13343" max="13343" width="9.85546875" style="126" bestFit="1" customWidth="1"/>
    <col min="13344" max="13345" width="8.7109375" style="126" bestFit="1" customWidth="1"/>
    <col min="13346" max="13346" width="1.42578125" style="126" customWidth="1"/>
    <col min="13347" max="13349" width="7.5703125" style="126" bestFit="1" customWidth="1"/>
    <col min="13350" max="13350" width="1.42578125" style="126" customWidth="1"/>
    <col min="13351" max="13353" width="7.5703125" style="126" bestFit="1" customWidth="1"/>
    <col min="13354" max="13354" width="1.42578125" style="126" customWidth="1"/>
    <col min="13355" max="13357" width="7.5703125" style="126" bestFit="1" customWidth="1"/>
    <col min="13358" max="13358" width="1.42578125" style="126" customWidth="1"/>
    <col min="13359" max="13361" width="7.5703125" style="126" bestFit="1" customWidth="1"/>
    <col min="13362" max="13362" width="1.42578125" style="126" customWidth="1"/>
    <col min="13363" max="13365" width="7.5703125" style="126" bestFit="1" customWidth="1"/>
    <col min="13366" max="13366" width="1.42578125" style="126" customWidth="1"/>
    <col min="13367" max="13369" width="6.28515625" style="126" bestFit="1" customWidth="1"/>
    <col min="13370" max="13568" width="11.42578125" style="126"/>
    <col min="13569" max="13569" width="16.28515625" style="126" customWidth="1"/>
    <col min="13570" max="13572" width="8.7109375" style="126" bestFit="1" customWidth="1"/>
    <col min="13573" max="13573" width="1.42578125" style="126" customWidth="1"/>
    <col min="13574" max="13576" width="7.5703125" style="126" bestFit="1" customWidth="1"/>
    <col min="13577" max="13577" width="1.42578125" style="126" customWidth="1"/>
    <col min="13578" max="13580" width="7.5703125" style="126" bestFit="1" customWidth="1"/>
    <col min="13581" max="13581" width="1.42578125" style="126" customWidth="1"/>
    <col min="13582" max="13584" width="7.5703125" style="126" bestFit="1" customWidth="1"/>
    <col min="13585" max="13585" width="1.42578125" style="126" customWidth="1"/>
    <col min="13586" max="13588" width="7.5703125" style="126" bestFit="1" customWidth="1"/>
    <col min="13589" max="13589" width="1.42578125" style="126" customWidth="1"/>
    <col min="13590" max="13592" width="7.5703125" style="126" bestFit="1" customWidth="1"/>
    <col min="13593" max="13593" width="1.42578125" style="126" customWidth="1"/>
    <col min="13594" max="13596" width="6.28515625" style="126" bestFit="1" customWidth="1"/>
    <col min="13597" max="13597" width="4.7109375" style="126" customWidth="1"/>
    <col min="13598" max="13598" width="16.28515625" style="126" customWidth="1"/>
    <col min="13599" max="13599" width="9.85546875" style="126" bestFit="1" customWidth="1"/>
    <col min="13600" max="13601" width="8.7109375" style="126" bestFit="1" customWidth="1"/>
    <col min="13602" max="13602" width="1.42578125" style="126" customWidth="1"/>
    <col min="13603" max="13605" width="7.5703125" style="126" bestFit="1" customWidth="1"/>
    <col min="13606" max="13606" width="1.42578125" style="126" customWidth="1"/>
    <col min="13607" max="13609" width="7.5703125" style="126" bestFit="1" customWidth="1"/>
    <col min="13610" max="13610" width="1.42578125" style="126" customWidth="1"/>
    <col min="13611" max="13613" width="7.5703125" style="126" bestFit="1" customWidth="1"/>
    <col min="13614" max="13614" width="1.42578125" style="126" customWidth="1"/>
    <col min="13615" max="13617" width="7.5703125" style="126" bestFit="1" customWidth="1"/>
    <col min="13618" max="13618" width="1.42578125" style="126" customWidth="1"/>
    <col min="13619" max="13621" width="7.5703125" style="126" bestFit="1" customWidth="1"/>
    <col min="13622" max="13622" width="1.42578125" style="126" customWidth="1"/>
    <col min="13623" max="13625" width="6.28515625" style="126" bestFit="1" customWidth="1"/>
    <col min="13626" max="13824" width="11.42578125" style="126"/>
    <col min="13825" max="13825" width="16.28515625" style="126" customWidth="1"/>
    <col min="13826" max="13828" width="8.7109375" style="126" bestFit="1" customWidth="1"/>
    <col min="13829" max="13829" width="1.42578125" style="126" customWidth="1"/>
    <col min="13830" max="13832" width="7.5703125" style="126" bestFit="1" customWidth="1"/>
    <col min="13833" max="13833" width="1.42578125" style="126" customWidth="1"/>
    <col min="13834" max="13836" width="7.5703125" style="126" bestFit="1" customWidth="1"/>
    <col min="13837" max="13837" width="1.42578125" style="126" customWidth="1"/>
    <col min="13838" max="13840" width="7.5703125" style="126" bestFit="1" customWidth="1"/>
    <col min="13841" max="13841" width="1.42578125" style="126" customWidth="1"/>
    <col min="13842" max="13844" width="7.5703125" style="126" bestFit="1" customWidth="1"/>
    <col min="13845" max="13845" width="1.42578125" style="126" customWidth="1"/>
    <col min="13846" max="13848" width="7.5703125" style="126" bestFit="1" customWidth="1"/>
    <col min="13849" max="13849" width="1.42578125" style="126" customWidth="1"/>
    <col min="13850" max="13852" width="6.28515625" style="126" bestFit="1" customWidth="1"/>
    <col min="13853" max="13853" width="4.7109375" style="126" customWidth="1"/>
    <col min="13854" max="13854" width="16.28515625" style="126" customWidth="1"/>
    <col min="13855" max="13855" width="9.85546875" style="126" bestFit="1" customWidth="1"/>
    <col min="13856" max="13857" width="8.7109375" style="126" bestFit="1" customWidth="1"/>
    <col min="13858" max="13858" width="1.42578125" style="126" customWidth="1"/>
    <col min="13859" max="13861" width="7.5703125" style="126" bestFit="1" customWidth="1"/>
    <col min="13862" max="13862" width="1.42578125" style="126" customWidth="1"/>
    <col min="13863" max="13865" width="7.5703125" style="126" bestFit="1" customWidth="1"/>
    <col min="13866" max="13866" width="1.42578125" style="126" customWidth="1"/>
    <col min="13867" max="13869" width="7.5703125" style="126" bestFit="1" customWidth="1"/>
    <col min="13870" max="13870" width="1.42578125" style="126" customWidth="1"/>
    <col min="13871" max="13873" width="7.5703125" style="126" bestFit="1" customWidth="1"/>
    <col min="13874" max="13874" width="1.42578125" style="126" customWidth="1"/>
    <col min="13875" max="13877" width="7.5703125" style="126" bestFit="1" customWidth="1"/>
    <col min="13878" max="13878" width="1.42578125" style="126" customWidth="1"/>
    <col min="13879" max="13881" width="6.28515625" style="126" bestFit="1" customWidth="1"/>
    <col min="13882" max="14080" width="11.42578125" style="126"/>
    <col min="14081" max="14081" width="16.28515625" style="126" customWidth="1"/>
    <col min="14082" max="14084" width="8.7109375" style="126" bestFit="1" customWidth="1"/>
    <col min="14085" max="14085" width="1.42578125" style="126" customWidth="1"/>
    <col min="14086" max="14088" width="7.5703125" style="126" bestFit="1" customWidth="1"/>
    <col min="14089" max="14089" width="1.42578125" style="126" customWidth="1"/>
    <col min="14090" max="14092" width="7.5703125" style="126" bestFit="1" customWidth="1"/>
    <col min="14093" max="14093" width="1.42578125" style="126" customWidth="1"/>
    <col min="14094" max="14096" width="7.5703125" style="126" bestFit="1" customWidth="1"/>
    <col min="14097" max="14097" width="1.42578125" style="126" customWidth="1"/>
    <col min="14098" max="14100" width="7.5703125" style="126" bestFit="1" customWidth="1"/>
    <col min="14101" max="14101" width="1.42578125" style="126" customWidth="1"/>
    <col min="14102" max="14104" width="7.5703125" style="126" bestFit="1" customWidth="1"/>
    <col min="14105" max="14105" width="1.42578125" style="126" customWidth="1"/>
    <col min="14106" max="14108" width="6.28515625" style="126" bestFit="1" customWidth="1"/>
    <col min="14109" max="14109" width="4.7109375" style="126" customWidth="1"/>
    <col min="14110" max="14110" width="16.28515625" style="126" customWidth="1"/>
    <col min="14111" max="14111" width="9.85546875" style="126" bestFit="1" customWidth="1"/>
    <col min="14112" max="14113" width="8.7109375" style="126" bestFit="1" customWidth="1"/>
    <col min="14114" max="14114" width="1.42578125" style="126" customWidth="1"/>
    <col min="14115" max="14117" width="7.5703125" style="126" bestFit="1" customWidth="1"/>
    <col min="14118" max="14118" width="1.42578125" style="126" customWidth="1"/>
    <col min="14119" max="14121" width="7.5703125" style="126" bestFit="1" customWidth="1"/>
    <col min="14122" max="14122" width="1.42578125" style="126" customWidth="1"/>
    <col min="14123" max="14125" width="7.5703125" style="126" bestFit="1" customWidth="1"/>
    <col min="14126" max="14126" width="1.42578125" style="126" customWidth="1"/>
    <col min="14127" max="14129" width="7.5703125" style="126" bestFit="1" customWidth="1"/>
    <col min="14130" max="14130" width="1.42578125" style="126" customWidth="1"/>
    <col min="14131" max="14133" width="7.5703125" style="126" bestFit="1" customWidth="1"/>
    <col min="14134" max="14134" width="1.42578125" style="126" customWidth="1"/>
    <col min="14135" max="14137" width="6.28515625" style="126" bestFit="1" customWidth="1"/>
    <col min="14138" max="14336" width="11.42578125" style="126"/>
    <col min="14337" max="14337" width="16.28515625" style="126" customWidth="1"/>
    <col min="14338" max="14340" width="8.7109375" style="126" bestFit="1" customWidth="1"/>
    <col min="14341" max="14341" width="1.42578125" style="126" customWidth="1"/>
    <col min="14342" max="14344" width="7.5703125" style="126" bestFit="1" customWidth="1"/>
    <col min="14345" max="14345" width="1.42578125" style="126" customWidth="1"/>
    <col min="14346" max="14348" width="7.5703125" style="126" bestFit="1" customWidth="1"/>
    <col min="14349" max="14349" width="1.42578125" style="126" customWidth="1"/>
    <col min="14350" max="14352" width="7.5703125" style="126" bestFit="1" customWidth="1"/>
    <col min="14353" max="14353" width="1.42578125" style="126" customWidth="1"/>
    <col min="14354" max="14356" width="7.5703125" style="126" bestFit="1" customWidth="1"/>
    <col min="14357" max="14357" width="1.42578125" style="126" customWidth="1"/>
    <col min="14358" max="14360" width="7.5703125" style="126" bestFit="1" customWidth="1"/>
    <col min="14361" max="14361" width="1.42578125" style="126" customWidth="1"/>
    <col min="14362" max="14364" width="6.28515625" style="126" bestFit="1" customWidth="1"/>
    <col min="14365" max="14365" width="4.7109375" style="126" customWidth="1"/>
    <col min="14366" max="14366" width="16.28515625" style="126" customWidth="1"/>
    <col min="14367" max="14367" width="9.85546875" style="126" bestFit="1" customWidth="1"/>
    <col min="14368" max="14369" width="8.7109375" style="126" bestFit="1" customWidth="1"/>
    <col min="14370" max="14370" width="1.42578125" style="126" customWidth="1"/>
    <col min="14371" max="14373" width="7.5703125" style="126" bestFit="1" customWidth="1"/>
    <col min="14374" max="14374" width="1.42578125" style="126" customWidth="1"/>
    <col min="14375" max="14377" width="7.5703125" style="126" bestFit="1" customWidth="1"/>
    <col min="14378" max="14378" width="1.42578125" style="126" customWidth="1"/>
    <col min="14379" max="14381" width="7.5703125" style="126" bestFit="1" customWidth="1"/>
    <col min="14382" max="14382" width="1.42578125" style="126" customWidth="1"/>
    <col min="14383" max="14385" width="7.5703125" style="126" bestFit="1" customWidth="1"/>
    <col min="14386" max="14386" width="1.42578125" style="126" customWidth="1"/>
    <col min="14387" max="14389" width="7.5703125" style="126" bestFit="1" customWidth="1"/>
    <col min="14390" max="14390" width="1.42578125" style="126" customWidth="1"/>
    <col min="14391" max="14393" width="6.28515625" style="126" bestFit="1" customWidth="1"/>
    <col min="14394" max="14592" width="11.42578125" style="126"/>
    <col min="14593" max="14593" width="16.28515625" style="126" customWidth="1"/>
    <col min="14594" max="14596" width="8.7109375" style="126" bestFit="1" customWidth="1"/>
    <col min="14597" max="14597" width="1.42578125" style="126" customWidth="1"/>
    <col min="14598" max="14600" width="7.5703125" style="126" bestFit="1" customWidth="1"/>
    <col min="14601" max="14601" width="1.42578125" style="126" customWidth="1"/>
    <col min="14602" max="14604" width="7.5703125" style="126" bestFit="1" customWidth="1"/>
    <col min="14605" max="14605" width="1.42578125" style="126" customWidth="1"/>
    <col min="14606" max="14608" width="7.5703125" style="126" bestFit="1" customWidth="1"/>
    <col min="14609" max="14609" width="1.42578125" style="126" customWidth="1"/>
    <col min="14610" max="14612" width="7.5703125" style="126" bestFit="1" customWidth="1"/>
    <col min="14613" max="14613" width="1.42578125" style="126" customWidth="1"/>
    <col min="14614" max="14616" width="7.5703125" style="126" bestFit="1" customWidth="1"/>
    <col min="14617" max="14617" width="1.42578125" style="126" customWidth="1"/>
    <col min="14618" max="14620" width="6.28515625" style="126" bestFit="1" customWidth="1"/>
    <col min="14621" max="14621" width="4.7109375" style="126" customWidth="1"/>
    <col min="14622" max="14622" width="16.28515625" style="126" customWidth="1"/>
    <col min="14623" max="14623" width="9.85546875" style="126" bestFit="1" customWidth="1"/>
    <col min="14624" max="14625" width="8.7109375" style="126" bestFit="1" customWidth="1"/>
    <col min="14626" max="14626" width="1.42578125" style="126" customWidth="1"/>
    <col min="14627" max="14629" width="7.5703125" style="126" bestFit="1" customWidth="1"/>
    <col min="14630" max="14630" width="1.42578125" style="126" customWidth="1"/>
    <col min="14631" max="14633" width="7.5703125" style="126" bestFit="1" customWidth="1"/>
    <col min="14634" max="14634" width="1.42578125" style="126" customWidth="1"/>
    <col min="14635" max="14637" width="7.5703125" style="126" bestFit="1" customWidth="1"/>
    <col min="14638" max="14638" width="1.42578125" style="126" customWidth="1"/>
    <col min="14639" max="14641" width="7.5703125" style="126" bestFit="1" customWidth="1"/>
    <col min="14642" max="14642" width="1.42578125" style="126" customWidth="1"/>
    <col min="14643" max="14645" width="7.5703125" style="126" bestFit="1" customWidth="1"/>
    <col min="14646" max="14646" width="1.42578125" style="126" customWidth="1"/>
    <col min="14647" max="14649" width="6.28515625" style="126" bestFit="1" customWidth="1"/>
    <col min="14650" max="14848" width="11.42578125" style="126"/>
    <col min="14849" max="14849" width="16.28515625" style="126" customWidth="1"/>
    <col min="14850" max="14852" width="8.7109375" style="126" bestFit="1" customWidth="1"/>
    <col min="14853" max="14853" width="1.42578125" style="126" customWidth="1"/>
    <col min="14854" max="14856" width="7.5703125" style="126" bestFit="1" customWidth="1"/>
    <col min="14857" max="14857" width="1.42578125" style="126" customWidth="1"/>
    <col min="14858" max="14860" width="7.5703125" style="126" bestFit="1" customWidth="1"/>
    <col min="14861" max="14861" width="1.42578125" style="126" customWidth="1"/>
    <col min="14862" max="14864" width="7.5703125" style="126" bestFit="1" customWidth="1"/>
    <col min="14865" max="14865" width="1.42578125" style="126" customWidth="1"/>
    <col min="14866" max="14868" width="7.5703125" style="126" bestFit="1" customWidth="1"/>
    <col min="14869" max="14869" width="1.42578125" style="126" customWidth="1"/>
    <col min="14870" max="14872" width="7.5703125" style="126" bestFit="1" customWidth="1"/>
    <col min="14873" max="14873" width="1.42578125" style="126" customWidth="1"/>
    <col min="14874" max="14876" width="6.28515625" style="126" bestFit="1" customWidth="1"/>
    <col min="14877" max="14877" width="4.7109375" style="126" customWidth="1"/>
    <col min="14878" max="14878" width="16.28515625" style="126" customWidth="1"/>
    <col min="14879" max="14879" width="9.85546875" style="126" bestFit="1" customWidth="1"/>
    <col min="14880" max="14881" width="8.7109375" style="126" bestFit="1" customWidth="1"/>
    <col min="14882" max="14882" width="1.42578125" style="126" customWidth="1"/>
    <col min="14883" max="14885" width="7.5703125" style="126" bestFit="1" customWidth="1"/>
    <col min="14886" max="14886" width="1.42578125" style="126" customWidth="1"/>
    <col min="14887" max="14889" width="7.5703125" style="126" bestFit="1" customWidth="1"/>
    <col min="14890" max="14890" width="1.42578125" style="126" customWidth="1"/>
    <col min="14891" max="14893" width="7.5703125" style="126" bestFit="1" customWidth="1"/>
    <col min="14894" max="14894" width="1.42578125" style="126" customWidth="1"/>
    <col min="14895" max="14897" width="7.5703125" style="126" bestFit="1" customWidth="1"/>
    <col min="14898" max="14898" width="1.42578125" style="126" customWidth="1"/>
    <col min="14899" max="14901" width="7.5703125" style="126" bestFit="1" customWidth="1"/>
    <col min="14902" max="14902" width="1.42578125" style="126" customWidth="1"/>
    <col min="14903" max="14905" width="6.28515625" style="126" bestFit="1" customWidth="1"/>
    <col min="14906" max="15104" width="11.42578125" style="126"/>
    <col min="15105" max="15105" width="16.28515625" style="126" customWidth="1"/>
    <col min="15106" max="15108" width="8.7109375" style="126" bestFit="1" customWidth="1"/>
    <col min="15109" max="15109" width="1.42578125" style="126" customWidth="1"/>
    <col min="15110" max="15112" width="7.5703125" style="126" bestFit="1" customWidth="1"/>
    <col min="15113" max="15113" width="1.42578125" style="126" customWidth="1"/>
    <col min="15114" max="15116" width="7.5703125" style="126" bestFit="1" customWidth="1"/>
    <col min="15117" max="15117" width="1.42578125" style="126" customWidth="1"/>
    <col min="15118" max="15120" width="7.5703125" style="126" bestFit="1" customWidth="1"/>
    <col min="15121" max="15121" width="1.42578125" style="126" customWidth="1"/>
    <col min="15122" max="15124" width="7.5703125" style="126" bestFit="1" customWidth="1"/>
    <col min="15125" max="15125" width="1.42578125" style="126" customWidth="1"/>
    <col min="15126" max="15128" width="7.5703125" style="126" bestFit="1" customWidth="1"/>
    <col min="15129" max="15129" width="1.42578125" style="126" customWidth="1"/>
    <col min="15130" max="15132" width="6.28515625" style="126" bestFit="1" customWidth="1"/>
    <col min="15133" max="15133" width="4.7109375" style="126" customWidth="1"/>
    <col min="15134" max="15134" width="16.28515625" style="126" customWidth="1"/>
    <col min="15135" max="15135" width="9.85546875" style="126" bestFit="1" customWidth="1"/>
    <col min="15136" max="15137" width="8.7109375" style="126" bestFit="1" customWidth="1"/>
    <col min="15138" max="15138" width="1.42578125" style="126" customWidth="1"/>
    <col min="15139" max="15141" width="7.5703125" style="126" bestFit="1" customWidth="1"/>
    <col min="15142" max="15142" width="1.42578125" style="126" customWidth="1"/>
    <col min="15143" max="15145" width="7.5703125" style="126" bestFit="1" customWidth="1"/>
    <col min="15146" max="15146" width="1.42578125" style="126" customWidth="1"/>
    <col min="15147" max="15149" width="7.5703125" style="126" bestFit="1" customWidth="1"/>
    <col min="15150" max="15150" width="1.42578125" style="126" customWidth="1"/>
    <col min="15151" max="15153" width="7.5703125" style="126" bestFit="1" customWidth="1"/>
    <col min="15154" max="15154" width="1.42578125" style="126" customWidth="1"/>
    <col min="15155" max="15157" width="7.5703125" style="126" bestFit="1" customWidth="1"/>
    <col min="15158" max="15158" width="1.42578125" style="126" customWidth="1"/>
    <col min="15159" max="15161" width="6.28515625" style="126" bestFit="1" customWidth="1"/>
    <col min="15162" max="15360" width="11.42578125" style="126"/>
    <col min="15361" max="15361" width="16.28515625" style="126" customWidth="1"/>
    <col min="15362" max="15364" width="8.7109375" style="126" bestFit="1" customWidth="1"/>
    <col min="15365" max="15365" width="1.42578125" style="126" customWidth="1"/>
    <col min="15366" max="15368" width="7.5703125" style="126" bestFit="1" customWidth="1"/>
    <col min="15369" max="15369" width="1.42578125" style="126" customWidth="1"/>
    <col min="15370" max="15372" width="7.5703125" style="126" bestFit="1" customWidth="1"/>
    <col min="15373" max="15373" width="1.42578125" style="126" customWidth="1"/>
    <col min="15374" max="15376" width="7.5703125" style="126" bestFit="1" customWidth="1"/>
    <col min="15377" max="15377" width="1.42578125" style="126" customWidth="1"/>
    <col min="15378" max="15380" width="7.5703125" style="126" bestFit="1" customWidth="1"/>
    <col min="15381" max="15381" width="1.42578125" style="126" customWidth="1"/>
    <col min="15382" max="15384" width="7.5703125" style="126" bestFit="1" customWidth="1"/>
    <col min="15385" max="15385" width="1.42578125" style="126" customWidth="1"/>
    <col min="15386" max="15388" width="6.28515625" style="126" bestFit="1" customWidth="1"/>
    <col min="15389" max="15389" width="4.7109375" style="126" customWidth="1"/>
    <col min="15390" max="15390" width="16.28515625" style="126" customWidth="1"/>
    <col min="15391" max="15391" width="9.85546875" style="126" bestFit="1" customWidth="1"/>
    <col min="15392" max="15393" width="8.7109375" style="126" bestFit="1" customWidth="1"/>
    <col min="15394" max="15394" width="1.42578125" style="126" customWidth="1"/>
    <col min="15395" max="15397" width="7.5703125" style="126" bestFit="1" customWidth="1"/>
    <col min="15398" max="15398" width="1.42578125" style="126" customWidth="1"/>
    <col min="15399" max="15401" width="7.5703125" style="126" bestFit="1" customWidth="1"/>
    <col min="15402" max="15402" width="1.42578125" style="126" customWidth="1"/>
    <col min="15403" max="15405" width="7.5703125" style="126" bestFit="1" customWidth="1"/>
    <col min="15406" max="15406" width="1.42578125" style="126" customWidth="1"/>
    <col min="15407" max="15409" width="7.5703125" style="126" bestFit="1" customWidth="1"/>
    <col min="15410" max="15410" width="1.42578125" style="126" customWidth="1"/>
    <col min="15411" max="15413" width="7.5703125" style="126" bestFit="1" customWidth="1"/>
    <col min="15414" max="15414" width="1.42578125" style="126" customWidth="1"/>
    <col min="15415" max="15417" width="6.28515625" style="126" bestFit="1" customWidth="1"/>
    <col min="15418" max="15616" width="11.42578125" style="126"/>
    <col min="15617" max="15617" width="16.28515625" style="126" customWidth="1"/>
    <col min="15618" max="15620" width="8.7109375" style="126" bestFit="1" customWidth="1"/>
    <col min="15621" max="15621" width="1.42578125" style="126" customWidth="1"/>
    <col min="15622" max="15624" width="7.5703125" style="126" bestFit="1" customWidth="1"/>
    <col min="15625" max="15625" width="1.42578125" style="126" customWidth="1"/>
    <col min="15626" max="15628" width="7.5703125" style="126" bestFit="1" customWidth="1"/>
    <col min="15629" max="15629" width="1.42578125" style="126" customWidth="1"/>
    <col min="15630" max="15632" width="7.5703125" style="126" bestFit="1" customWidth="1"/>
    <col min="15633" max="15633" width="1.42578125" style="126" customWidth="1"/>
    <col min="15634" max="15636" width="7.5703125" style="126" bestFit="1" customWidth="1"/>
    <col min="15637" max="15637" width="1.42578125" style="126" customWidth="1"/>
    <col min="15638" max="15640" width="7.5703125" style="126" bestFit="1" customWidth="1"/>
    <col min="15641" max="15641" width="1.42578125" style="126" customWidth="1"/>
    <col min="15642" max="15644" width="6.28515625" style="126" bestFit="1" customWidth="1"/>
    <col min="15645" max="15645" width="4.7109375" style="126" customWidth="1"/>
    <col min="15646" max="15646" width="16.28515625" style="126" customWidth="1"/>
    <col min="15647" max="15647" width="9.85546875" style="126" bestFit="1" customWidth="1"/>
    <col min="15648" max="15649" width="8.7109375" style="126" bestFit="1" customWidth="1"/>
    <col min="15650" max="15650" width="1.42578125" style="126" customWidth="1"/>
    <col min="15651" max="15653" width="7.5703125" style="126" bestFit="1" customWidth="1"/>
    <col min="15654" max="15654" width="1.42578125" style="126" customWidth="1"/>
    <col min="15655" max="15657" width="7.5703125" style="126" bestFit="1" customWidth="1"/>
    <col min="15658" max="15658" width="1.42578125" style="126" customWidth="1"/>
    <col min="15659" max="15661" width="7.5703125" style="126" bestFit="1" customWidth="1"/>
    <col min="15662" max="15662" width="1.42578125" style="126" customWidth="1"/>
    <col min="15663" max="15665" width="7.5703125" style="126" bestFit="1" customWidth="1"/>
    <col min="15666" max="15666" width="1.42578125" style="126" customWidth="1"/>
    <col min="15667" max="15669" width="7.5703125" style="126" bestFit="1" customWidth="1"/>
    <col min="15670" max="15670" width="1.42578125" style="126" customWidth="1"/>
    <col min="15671" max="15673" width="6.28515625" style="126" bestFit="1" customWidth="1"/>
    <col min="15674" max="15872" width="11.42578125" style="126"/>
    <col min="15873" max="15873" width="16.28515625" style="126" customWidth="1"/>
    <col min="15874" max="15876" width="8.7109375" style="126" bestFit="1" customWidth="1"/>
    <col min="15877" max="15877" width="1.42578125" style="126" customWidth="1"/>
    <col min="15878" max="15880" width="7.5703125" style="126" bestFit="1" customWidth="1"/>
    <col min="15881" max="15881" width="1.42578125" style="126" customWidth="1"/>
    <col min="15882" max="15884" width="7.5703125" style="126" bestFit="1" customWidth="1"/>
    <col min="15885" max="15885" width="1.42578125" style="126" customWidth="1"/>
    <col min="15886" max="15888" width="7.5703125" style="126" bestFit="1" customWidth="1"/>
    <col min="15889" max="15889" width="1.42578125" style="126" customWidth="1"/>
    <col min="15890" max="15892" width="7.5703125" style="126" bestFit="1" customWidth="1"/>
    <col min="15893" max="15893" width="1.42578125" style="126" customWidth="1"/>
    <col min="15894" max="15896" width="7.5703125" style="126" bestFit="1" customWidth="1"/>
    <col min="15897" max="15897" width="1.42578125" style="126" customWidth="1"/>
    <col min="15898" max="15900" width="6.28515625" style="126" bestFit="1" customWidth="1"/>
    <col min="15901" max="15901" width="4.7109375" style="126" customWidth="1"/>
    <col min="15902" max="15902" width="16.28515625" style="126" customWidth="1"/>
    <col min="15903" max="15903" width="9.85546875" style="126" bestFit="1" customWidth="1"/>
    <col min="15904" max="15905" width="8.7109375" style="126" bestFit="1" customWidth="1"/>
    <col min="15906" max="15906" width="1.42578125" style="126" customWidth="1"/>
    <col min="15907" max="15909" width="7.5703125" style="126" bestFit="1" customWidth="1"/>
    <col min="15910" max="15910" width="1.42578125" style="126" customWidth="1"/>
    <col min="15911" max="15913" width="7.5703125" style="126" bestFit="1" customWidth="1"/>
    <col min="15914" max="15914" width="1.42578125" style="126" customWidth="1"/>
    <col min="15915" max="15917" width="7.5703125" style="126" bestFit="1" customWidth="1"/>
    <col min="15918" max="15918" width="1.42578125" style="126" customWidth="1"/>
    <col min="15919" max="15921" width="7.5703125" style="126" bestFit="1" customWidth="1"/>
    <col min="15922" max="15922" width="1.42578125" style="126" customWidth="1"/>
    <col min="15923" max="15925" width="7.5703125" style="126" bestFit="1" customWidth="1"/>
    <col min="15926" max="15926" width="1.42578125" style="126" customWidth="1"/>
    <col min="15927" max="15929" width="6.28515625" style="126" bestFit="1" customWidth="1"/>
    <col min="15930" max="16128" width="11.42578125" style="126"/>
    <col min="16129" max="16129" width="16.28515625" style="126" customWidth="1"/>
    <col min="16130" max="16132" width="8.7109375" style="126" bestFit="1" customWidth="1"/>
    <col min="16133" max="16133" width="1.42578125" style="126" customWidth="1"/>
    <col min="16134" max="16136" width="7.5703125" style="126" bestFit="1" customWidth="1"/>
    <col min="16137" max="16137" width="1.42578125" style="126" customWidth="1"/>
    <col min="16138" max="16140" width="7.5703125" style="126" bestFit="1" customWidth="1"/>
    <col min="16141" max="16141" width="1.42578125" style="126" customWidth="1"/>
    <col min="16142" max="16144" width="7.5703125" style="126" bestFit="1" customWidth="1"/>
    <col min="16145" max="16145" width="1.42578125" style="126" customWidth="1"/>
    <col min="16146" max="16148" width="7.5703125" style="126" bestFit="1" customWidth="1"/>
    <col min="16149" max="16149" width="1.42578125" style="126" customWidth="1"/>
    <col min="16150" max="16152" width="7.5703125" style="126" bestFit="1" customWidth="1"/>
    <col min="16153" max="16153" width="1.42578125" style="126" customWidth="1"/>
    <col min="16154" max="16156" width="6.28515625" style="126" bestFit="1" customWidth="1"/>
    <col min="16157" max="16157" width="4.7109375" style="126" customWidth="1"/>
    <col min="16158" max="16158" width="16.28515625" style="126" customWidth="1"/>
    <col min="16159" max="16159" width="9.85546875" style="126" bestFit="1" customWidth="1"/>
    <col min="16160" max="16161" width="8.7109375" style="126" bestFit="1" customWidth="1"/>
    <col min="16162" max="16162" width="1.42578125" style="126" customWidth="1"/>
    <col min="16163" max="16165" width="7.5703125" style="126" bestFit="1" customWidth="1"/>
    <col min="16166" max="16166" width="1.42578125" style="126" customWidth="1"/>
    <col min="16167" max="16169" width="7.5703125" style="126" bestFit="1" customWidth="1"/>
    <col min="16170" max="16170" width="1.42578125" style="126" customWidth="1"/>
    <col min="16171" max="16173" width="7.5703125" style="126" bestFit="1" customWidth="1"/>
    <col min="16174" max="16174" width="1.42578125" style="126" customWidth="1"/>
    <col min="16175" max="16177" width="7.5703125" style="126" bestFit="1" customWidth="1"/>
    <col min="16178" max="16178" width="1.42578125" style="126" customWidth="1"/>
    <col min="16179" max="16181" width="7.5703125" style="126" bestFit="1" customWidth="1"/>
    <col min="16182" max="16182" width="1.42578125" style="126" customWidth="1"/>
    <col min="16183" max="16185" width="6.28515625" style="126" bestFit="1" customWidth="1"/>
    <col min="16186" max="16384" width="11.42578125" style="126"/>
  </cols>
  <sheetData>
    <row r="1" spans="1:61" ht="15" customHeight="1" x14ac:dyDescent="0.25">
      <c r="AD1" s="286" t="s">
        <v>362</v>
      </c>
      <c r="AE1" s="286"/>
    </row>
    <row r="2" spans="1:61" ht="15" customHeight="1" x14ac:dyDescent="0.25">
      <c r="AD2" s="286"/>
      <c r="AE2" s="286"/>
    </row>
    <row r="3" spans="1:61" ht="15" customHeight="1" x14ac:dyDescent="0.25">
      <c r="A3" s="308" t="s">
        <v>333</v>
      </c>
      <c r="B3" s="308"/>
      <c r="C3" s="308"/>
      <c r="D3" s="308"/>
      <c r="E3" s="308"/>
      <c r="F3" s="308"/>
      <c r="G3" s="308"/>
      <c r="H3" s="308"/>
      <c r="I3" s="308"/>
      <c r="J3" s="308"/>
      <c r="K3" s="308"/>
      <c r="L3" s="308"/>
      <c r="M3" s="308"/>
      <c r="N3" s="308"/>
      <c r="O3" s="308"/>
      <c r="P3" s="308"/>
      <c r="Q3" s="308"/>
      <c r="R3" s="308"/>
      <c r="S3" s="308"/>
      <c r="T3" s="308"/>
      <c r="U3" s="308"/>
      <c r="V3" s="308"/>
      <c r="W3" s="308"/>
      <c r="X3" s="308"/>
      <c r="Y3" s="308"/>
      <c r="Z3" s="308"/>
      <c r="AA3" s="308"/>
      <c r="AB3" s="308"/>
      <c r="AD3" s="308" t="s">
        <v>335</v>
      </c>
      <c r="AE3" s="308"/>
      <c r="AF3" s="308"/>
      <c r="AG3" s="308"/>
      <c r="AH3" s="308"/>
      <c r="AI3" s="308"/>
      <c r="AJ3" s="308"/>
      <c r="AK3" s="308"/>
      <c r="AL3" s="308"/>
      <c r="AM3" s="308"/>
      <c r="AN3" s="308"/>
      <c r="AO3" s="308"/>
      <c r="AP3" s="308"/>
      <c r="AQ3" s="308"/>
      <c r="AR3" s="308"/>
      <c r="AS3" s="308"/>
      <c r="AT3" s="308"/>
      <c r="AU3" s="308"/>
      <c r="AV3" s="308"/>
      <c r="AW3" s="308"/>
      <c r="AX3" s="308"/>
      <c r="AY3" s="308"/>
      <c r="AZ3" s="308"/>
      <c r="BA3" s="308"/>
      <c r="BB3" s="308"/>
      <c r="BC3" s="308"/>
      <c r="BD3" s="308"/>
      <c r="BE3" s="308"/>
    </row>
    <row r="4" spans="1:61" ht="15" customHeight="1" x14ac:dyDescent="0.25">
      <c r="A4" s="307" t="s">
        <v>339</v>
      </c>
      <c r="B4" s="307"/>
      <c r="C4" s="307"/>
      <c r="D4" s="307"/>
      <c r="E4" s="307"/>
      <c r="F4" s="307"/>
      <c r="G4" s="307"/>
      <c r="H4" s="307"/>
      <c r="I4" s="307"/>
      <c r="J4" s="307"/>
      <c r="K4" s="307"/>
      <c r="L4" s="307"/>
      <c r="M4" s="307"/>
      <c r="N4" s="307"/>
      <c r="O4" s="307"/>
      <c r="P4" s="307"/>
      <c r="Q4" s="307"/>
      <c r="R4" s="307"/>
      <c r="S4" s="307"/>
      <c r="T4" s="307"/>
      <c r="U4" s="307"/>
      <c r="V4" s="307"/>
      <c r="W4" s="307"/>
      <c r="X4" s="307"/>
      <c r="Y4" s="307"/>
      <c r="Z4" s="307"/>
      <c r="AA4" s="307"/>
      <c r="AB4" s="307"/>
      <c r="AD4" s="307" t="s">
        <v>340</v>
      </c>
      <c r="AE4" s="307"/>
      <c r="AF4" s="307"/>
      <c r="AG4" s="307"/>
      <c r="AH4" s="307"/>
      <c r="AI4" s="307"/>
      <c r="AJ4" s="307"/>
      <c r="AK4" s="307"/>
      <c r="AL4" s="307"/>
      <c r="AM4" s="307"/>
      <c r="AN4" s="307"/>
      <c r="AO4" s="307"/>
      <c r="AP4" s="307"/>
      <c r="AQ4" s="307"/>
      <c r="AR4" s="307"/>
      <c r="AS4" s="307"/>
      <c r="AT4" s="307"/>
      <c r="AU4" s="307"/>
      <c r="AV4" s="307"/>
      <c r="AW4" s="307"/>
      <c r="AX4" s="307"/>
      <c r="AY4" s="307"/>
      <c r="AZ4" s="307"/>
      <c r="BA4" s="307"/>
      <c r="BB4" s="307"/>
      <c r="BC4" s="307"/>
      <c r="BD4" s="307"/>
      <c r="BE4" s="307"/>
    </row>
    <row r="5" spans="1:61" ht="15" customHeight="1" x14ac:dyDescent="0.25">
      <c r="A5" s="307" t="s">
        <v>257</v>
      </c>
      <c r="B5" s="307"/>
      <c r="C5" s="307"/>
      <c r="D5" s="307"/>
      <c r="E5" s="307"/>
      <c r="F5" s="307"/>
      <c r="G5" s="307"/>
      <c r="H5" s="307"/>
      <c r="I5" s="307"/>
      <c r="J5" s="307"/>
      <c r="K5" s="307"/>
      <c r="L5" s="307"/>
      <c r="M5" s="307"/>
      <c r="N5" s="307"/>
      <c r="O5" s="307"/>
      <c r="P5" s="307"/>
      <c r="Q5" s="307"/>
      <c r="R5" s="307"/>
      <c r="S5" s="307"/>
      <c r="T5" s="307"/>
      <c r="U5" s="307"/>
      <c r="V5" s="307"/>
      <c r="W5" s="307"/>
      <c r="X5" s="307"/>
      <c r="Y5" s="307"/>
      <c r="Z5" s="307"/>
      <c r="AA5" s="307"/>
      <c r="AB5" s="307"/>
      <c r="AD5" s="307" t="s">
        <v>257</v>
      </c>
      <c r="AE5" s="307"/>
      <c r="AF5" s="307"/>
      <c r="AG5" s="307"/>
      <c r="AH5" s="307"/>
      <c r="AI5" s="307"/>
      <c r="AJ5" s="307"/>
      <c r="AK5" s="307"/>
      <c r="AL5" s="307"/>
      <c r="AM5" s="307"/>
      <c r="AN5" s="307"/>
      <c r="AO5" s="307"/>
      <c r="AP5" s="307"/>
      <c r="AQ5" s="307"/>
      <c r="AR5" s="307"/>
      <c r="AS5" s="307"/>
      <c r="AT5" s="307"/>
      <c r="AU5" s="307"/>
      <c r="AV5" s="307"/>
      <c r="AW5" s="307"/>
      <c r="AX5" s="307"/>
      <c r="AY5" s="307"/>
      <c r="AZ5" s="307"/>
      <c r="BA5" s="307"/>
      <c r="BB5" s="307"/>
      <c r="BC5" s="307"/>
      <c r="BD5" s="307"/>
      <c r="BE5" s="307"/>
    </row>
    <row r="6" spans="1:61" ht="15" customHeight="1" x14ac:dyDescent="0.25">
      <c r="A6" s="307" t="s">
        <v>268</v>
      </c>
      <c r="B6" s="307"/>
      <c r="C6" s="307"/>
      <c r="D6" s="307"/>
      <c r="E6" s="307"/>
      <c r="F6" s="307"/>
      <c r="G6" s="307"/>
      <c r="H6" s="307"/>
      <c r="I6" s="307"/>
      <c r="J6" s="307"/>
      <c r="K6" s="307"/>
      <c r="L6" s="307"/>
      <c r="M6" s="307"/>
      <c r="N6" s="307"/>
      <c r="O6" s="307"/>
      <c r="P6" s="307"/>
      <c r="Q6" s="307"/>
      <c r="R6" s="307"/>
      <c r="S6" s="307"/>
      <c r="T6" s="307"/>
      <c r="U6" s="307"/>
      <c r="V6" s="307"/>
      <c r="W6" s="307"/>
      <c r="X6" s="307"/>
      <c r="Y6" s="307"/>
      <c r="Z6" s="307"/>
      <c r="AA6" s="307"/>
      <c r="AB6" s="307"/>
      <c r="AD6" s="307" t="s">
        <v>268</v>
      </c>
      <c r="AE6" s="307"/>
      <c r="AF6" s="307"/>
      <c r="AG6" s="307"/>
      <c r="AH6" s="307"/>
      <c r="AI6" s="307"/>
      <c r="AJ6" s="307"/>
      <c r="AK6" s="307"/>
      <c r="AL6" s="307"/>
      <c r="AM6" s="307"/>
      <c r="AN6" s="307"/>
      <c r="AO6" s="307"/>
      <c r="AP6" s="307"/>
      <c r="AQ6" s="307"/>
      <c r="AR6" s="307"/>
      <c r="AS6" s="307"/>
      <c r="AT6" s="307"/>
      <c r="AU6" s="307"/>
      <c r="AV6" s="307"/>
      <c r="AW6" s="307"/>
      <c r="AX6" s="307"/>
      <c r="AY6" s="307"/>
      <c r="AZ6" s="307"/>
      <c r="BA6" s="307"/>
      <c r="BB6" s="307"/>
      <c r="BC6" s="307"/>
      <c r="BD6" s="307"/>
      <c r="BE6" s="307"/>
    </row>
    <row r="7" spans="1:61" ht="15" customHeight="1" x14ac:dyDescent="0.25">
      <c r="A7" s="307" t="s">
        <v>250</v>
      </c>
      <c r="B7" s="307"/>
      <c r="C7" s="307"/>
      <c r="D7" s="307"/>
      <c r="E7" s="307"/>
      <c r="F7" s="307"/>
      <c r="G7" s="307"/>
      <c r="H7" s="307"/>
      <c r="I7" s="307"/>
      <c r="J7" s="307"/>
      <c r="K7" s="307"/>
      <c r="L7" s="307"/>
      <c r="M7" s="307"/>
      <c r="N7" s="307"/>
      <c r="O7" s="307"/>
      <c r="P7" s="307"/>
      <c r="Q7" s="307"/>
      <c r="R7" s="307"/>
      <c r="S7" s="307"/>
      <c r="T7" s="307"/>
      <c r="U7" s="307"/>
      <c r="V7" s="307"/>
      <c r="W7" s="307"/>
      <c r="X7" s="307"/>
      <c r="Y7" s="307"/>
      <c r="Z7" s="307"/>
      <c r="AA7" s="307"/>
      <c r="AB7" s="307"/>
      <c r="AD7" s="307" t="s">
        <v>250</v>
      </c>
      <c r="AE7" s="307"/>
      <c r="AF7" s="307"/>
      <c r="AG7" s="307"/>
      <c r="AH7" s="307"/>
      <c r="AI7" s="307"/>
      <c r="AJ7" s="307"/>
      <c r="AK7" s="307"/>
      <c r="AL7" s="307"/>
      <c r="AM7" s="307"/>
      <c r="AN7" s="307"/>
      <c r="AO7" s="307"/>
      <c r="AP7" s="307"/>
      <c r="AQ7" s="307"/>
      <c r="AR7" s="307"/>
      <c r="AS7" s="307"/>
      <c r="AT7" s="307"/>
      <c r="AU7" s="307"/>
      <c r="AV7" s="307"/>
      <c r="AW7" s="307"/>
      <c r="AX7" s="307"/>
      <c r="AY7" s="307"/>
      <c r="AZ7" s="307"/>
      <c r="BA7" s="307"/>
      <c r="BB7" s="307"/>
      <c r="BC7" s="307"/>
      <c r="BD7" s="307"/>
      <c r="BE7" s="307"/>
    </row>
    <row r="8" spans="1:61" ht="15" customHeight="1" x14ac:dyDescent="0.25">
      <c r="A8" s="307" t="s">
        <v>259</v>
      </c>
      <c r="B8" s="307"/>
      <c r="C8" s="307"/>
      <c r="D8" s="307"/>
      <c r="E8" s="307"/>
      <c r="F8" s="307"/>
      <c r="G8" s="307"/>
      <c r="H8" s="307"/>
      <c r="I8" s="307"/>
      <c r="J8" s="307"/>
      <c r="K8" s="307"/>
      <c r="L8" s="307"/>
      <c r="M8" s="307"/>
      <c r="N8" s="307"/>
      <c r="O8" s="307"/>
      <c r="P8" s="307"/>
      <c r="Q8" s="307"/>
      <c r="R8" s="307"/>
      <c r="S8" s="307"/>
      <c r="T8" s="307"/>
      <c r="U8" s="307"/>
      <c r="V8" s="307"/>
      <c r="W8" s="307"/>
      <c r="X8" s="307"/>
      <c r="Y8" s="307"/>
      <c r="Z8" s="307"/>
      <c r="AA8" s="307"/>
      <c r="AB8" s="307"/>
      <c r="AD8" s="307" t="s">
        <v>259</v>
      </c>
      <c r="AE8" s="307"/>
      <c r="AF8" s="307"/>
      <c r="AG8" s="307"/>
      <c r="AH8" s="307"/>
      <c r="AI8" s="307"/>
      <c r="AJ8" s="307"/>
      <c r="AK8" s="307"/>
      <c r="AL8" s="307"/>
      <c r="AM8" s="307"/>
      <c r="AN8" s="307"/>
      <c r="AO8" s="307"/>
      <c r="AP8" s="307"/>
      <c r="AQ8" s="307"/>
      <c r="AR8" s="307"/>
      <c r="AS8" s="307"/>
      <c r="AT8" s="307"/>
      <c r="AU8" s="307"/>
      <c r="AV8" s="307"/>
      <c r="AW8" s="307"/>
      <c r="AX8" s="307"/>
      <c r="AY8" s="307"/>
      <c r="AZ8" s="307"/>
      <c r="BA8" s="307"/>
      <c r="BB8" s="307"/>
      <c r="BC8" s="307"/>
      <c r="BD8" s="307"/>
      <c r="BE8" s="307"/>
    </row>
    <row r="9" spans="1:61" ht="15" customHeight="1" thickBot="1" x14ac:dyDescent="0.3">
      <c r="A9" s="124"/>
      <c r="B9" s="147"/>
      <c r="C9" s="124"/>
      <c r="D9" s="124"/>
      <c r="E9" s="124"/>
      <c r="F9" s="125"/>
      <c r="G9" s="124"/>
      <c r="H9" s="124"/>
      <c r="I9" s="124"/>
      <c r="J9" s="124"/>
      <c r="K9" s="124"/>
      <c r="L9" s="124"/>
      <c r="M9" s="124"/>
      <c r="N9" s="124"/>
      <c r="O9" s="124"/>
      <c r="P9" s="124"/>
      <c r="Q9" s="124"/>
      <c r="R9" s="124"/>
      <c r="S9" s="124"/>
      <c r="T9" s="124"/>
      <c r="U9" s="124"/>
      <c r="V9" s="124"/>
      <c r="W9" s="124"/>
      <c r="X9" s="124"/>
      <c r="Y9" s="124"/>
      <c r="Z9" s="124"/>
      <c r="AA9" s="124"/>
      <c r="AB9" s="124"/>
      <c r="AD9" s="124"/>
      <c r="AE9" s="147"/>
      <c r="AF9" s="124"/>
      <c r="AG9" s="124"/>
      <c r="AH9" s="124"/>
      <c r="AI9" s="125"/>
      <c r="AJ9" s="124"/>
      <c r="AK9" s="124"/>
      <c r="AL9" s="124"/>
      <c r="AM9" s="124"/>
      <c r="AN9" s="124"/>
      <c r="AO9" s="124"/>
      <c r="AP9" s="124"/>
      <c r="AQ9" s="124"/>
      <c r="AR9" s="124"/>
      <c r="AS9" s="124"/>
      <c r="AT9" s="124"/>
      <c r="AU9" s="124"/>
      <c r="AV9" s="124"/>
      <c r="AW9" s="124"/>
      <c r="AX9" s="124"/>
      <c r="AY9" s="124"/>
      <c r="AZ9" s="124"/>
      <c r="BA9" s="124"/>
      <c r="BB9" s="124"/>
      <c r="BC9" s="124"/>
      <c r="BD9" s="124"/>
      <c r="BE9" s="124"/>
    </row>
    <row r="10" spans="1:61" ht="15" customHeight="1" x14ac:dyDescent="0.25">
      <c r="A10" s="309" t="s">
        <v>264</v>
      </c>
      <c r="B10" s="302" t="s">
        <v>19</v>
      </c>
      <c r="C10" s="302"/>
      <c r="D10" s="302"/>
      <c r="E10" s="111"/>
      <c r="F10" s="302" t="s">
        <v>116</v>
      </c>
      <c r="G10" s="302"/>
      <c r="H10" s="302"/>
      <c r="I10" s="111"/>
      <c r="J10" s="302" t="s">
        <v>117</v>
      </c>
      <c r="K10" s="302"/>
      <c r="L10" s="302"/>
      <c r="M10" s="111"/>
      <c r="N10" s="302" t="s">
        <v>118</v>
      </c>
      <c r="O10" s="302"/>
      <c r="P10" s="302"/>
      <c r="Q10" s="111"/>
      <c r="R10" s="302" t="s">
        <v>119</v>
      </c>
      <c r="S10" s="302"/>
      <c r="T10" s="302"/>
      <c r="U10" s="111"/>
      <c r="V10" s="302" t="s">
        <v>120</v>
      </c>
      <c r="W10" s="302"/>
      <c r="X10" s="302"/>
      <c r="Y10" s="111"/>
      <c r="Z10" s="302" t="s">
        <v>121</v>
      </c>
      <c r="AA10" s="302"/>
      <c r="AB10" s="302"/>
      <c r="AD10" s="309" t="s">
        <v>264</v>
      </c>
      <c r="AE10" s="302" t="s">
        <v>19</v>
      </c>
      <c r="AF10" s="302"/>
      <c r="AG10" s="302"/>
      <c r="AH10" s="111"/>
      <c r="AI10" s="302" t="s">
        <v>116</v>
      </c>
      <c r="AJ10" s="302"/>
      <c r="AK10" s="302"/>
      <c r="AL10" s="111"/>
      <c r="AM10" s="302" t="s">
        <v>117</v>
      </c>
      <c r="AN10" s="302"/>
      <c r="AO10" s="302"/>
      <c r="AP10" s="111"/>
      <c r="AQ10" s="302" t="s">
        <v>118</v>
      </c>
      <c r="AR10" s="302"/>
      <c r="AS10" s="302"/>
      <c r="AT10" s="111"/>
      <c r="AU10" s="302" t="s">
        <v>119</v>
      </c>
      <c r="AV10" s="302"/>
      <c r="AW10" s="302"/>
      <c r="AX10" s="111"/>
      <c r="AY10" s="302" t="s">
        <v>120</v>
      </c>
      <c r="AZ10" s="302"/>
      <c r="BA10" s="302"/>
      <c r="BB10" s="111"/>
      <c r="BC10" s="302" t="s">
        <v>121</v>
      </c>
      <c r="BD10" s="302"/>
      <c r="BE10" s="302"/>
    </row>
    <row r="11" spans="1:61" ht="15" customHeight="1" thickBot="1" x14ac:dyDescent="0.3">
      <c r="A11" s="310"/>
      <c r="B11" s="112" t="s">
        <v>70</v>
      </c>
      <c r="C11" s="112" t="s">
        <v>71</v>
      </c>
      <c r="D11" s="112" t="s">
        <v>72</v>
      </c>
      <c r="E11" s="113"/>
      <c r="F11" s="112" t="s">
        <v>70</v>
      </c>
      <c r="G11" s="112" t="s">
        <v>71</v>
      </c>
      <c r="H11" s="112" t="s">
        <v>72</v>
      </c>
      <c r="I11" s="113"/>
      <c r="J11" s="112" t="s">
        <v>70</v>
      </c>
      <c r="K11" s="112" t="s">
        <v>71</v>
      </c>
      <c r="L11" s="112" t="s">
        <v>72</v>
      </c>
      <c r="M11" s="113"/>
      <c r="N11" s="112" t="s">
        <v>70</v>
      </c>
      <c r="O11" s="112" t="s">
        <v>71</v>
      </c>
      <c r="P11" s="112" t="s">
        <v>72</v>
      </c>
      <c r="Q11" s="113"/>
      <c r="R11" s="112" t="s">
        <v>70</v>
      </c>
      <c r="S11" s="112" t="s">
        <v>71</v>
      </c>
      <c r="T11" s="112" t="s">
        <v>72</v>
      </c>
      <c r="U11" s="113"/>
      <c r="V11" s="112" t="s">
        <v>70</v>
      </c>
      <c r="W11" s="112" t="s">
        <v>71</v>
      </c>
      <c r="X11" s="112" t="s">
        <v>72</v>
      </c>
      <c r="Y11" s="113"/>
      <c r="Z11" s="112" t="s">
        <v>70</v>
      </c>
      <c r="AA11" s="112" t="s">
        <v>71</v>
      </c>
      <c r="AB11" s="112" t="s">
        <v>72</v>
      </c>
      <c r="AD11" s="310"/>
      <c r="AE11" s="112" t="s">
        <v>70</v>
      </c>
      <c r="AF11" s="112" t="s">
        <v>71</v>
      </c>
      <c r="AG11" s="112" t="s">
        <v>72</v>
      </c>
      <c r="AH11" s="113"/>
      <c r="AI11" s="112" t="s">
        <v>70</v>
      </c>
      <c r="AJ11" s="112" t="s">
        <v>71</v>
      </c>
      <c r="AK11" s="112" t="s">
        <v>72</v>
      </c>
      <c r="AL11" s="113"/>
      <c r="AM11" s="112" t="s">
        <v>70</v>
      </c>
      <c r="AN11" s="112" t="s">
        <v>71</v>
      </c>
      <c r="AO11" s="112" t="s">
        <v>72</v>
      </c>
      <c r="AP11" s="113"/>
      <c r="AQ11" s="112" t="s">
        <v>70</v>
      </c>
      <c r="AR11" s="112" t="s">
        <v>71</v>
      </c>
      <c r="AS11" s="112" t="s">
        <v>72</v>
      </c>
      <c r="AT11" s="113"/>
      <c r="AU11" s="112" t="s">
        <v>70</v>
      </c>
      <c r="AV11" s="112" t="s">
        <v>71</v>
      </c>
      <c r="AW11" s="112" t="s">
        <v>72</v>
      </c>
      <c r="AX11" s="113"/>
      <c r="AY11" s="112" t="s">
        <v>70</v>
      </c>
      <c r="AZ11" s="112" t="s">
        <v>71</v>
      </c>
      <c r="BA11" s="112" t="s">
        <v>72</v>
      </c>
      <c r="BB11" s="113"/>
      <c r="BC11" s="112" t="s">
        <v>70</v>
      </c>
      <c r="BD11" s="112" t="s">
        <v>71</v>
      </c>
      <c r="BE11" s="112" t="s">
        <v>72</v>
      </c>
    </row>
    <row r="12" spans="1:61" ht="15" customHeight="1" x14ac:dyDescent="0.25">
      <c r="A12" s="129"/>
      <c r="B12" s="115"/>
      <c r="C12" s="115"/>
      <c r="D12" s="115"/>
      <c r="E12" s="116"/>
      <c r="F12" s="115"/>
      <c r="G12" s="115"/>
      <c r="H12" s="115"/>
      <c r="I12" s="116"/>
      <c r="J12" s="115"/>
      <c r="K12" s="115"/>
      <c r="L12" s="115"/>
      <c r="M12" s="116"/>
      <c r="N12" s="115"/>
      <c r="O12" s="115"/>
      <c r="P12" s="115"/>
      <c r="Q12" s="116"/>
      <c r="R12" s="115"/>
      <c r="S12" s="115"/>
      <c r="T12" s="115"/>
      <c r="U12" s="116"/>
      <c r="V12" s="115"/>
      <c r="W12" s="115"/>
      <c r="X12" s="115"/>
      <c r="Y12" s="116"/>
      <c r="Z12" s="115"/>
      <c r="AA12" s="115"/>
      <c r="AB12" s="115"/>
      <c r="AD12" s="129"/>
      <c r="AE12" s="115"/>
      <c r="AF12" s="115"/>
      <c r="AG12" s="115"/>
      <c r="AH12" s="116"/>
      <c r="AI12" s="115"/>
      <c r="AJ12" s="115"/>
      <c r="AK12" s="115"/>
      <c r="AL12" s="116"/>
      <c r="AM12" s="115"/>
      <c r="AN12" s="115"/>
      <c r="AO12" s="115"/>
      <c r="AP12" s="116"/>
      <c r="AQ12" s="115"/>
      <c r="AR12" s="115"/>
      <c r="AS12" s="115"/>
      <c r="AT12" s="116"/>
      <c r="AU12" s="115"/>
      <c r="AV12" s="115"/>
      <c r="AW12" s="115"/>
      <c r="AX12" s="116"/>
      <c r="AY12" s="115"/>
      <c r="AZ12" s="115"/>
      <c r="BA12" s="115"/>
      <c r="BB12" s="116"/>
      <c r="BC12" s="115"/>
      <c r="BD12" s="115"/>
      <c r="BE12" s="115"/>
    </row>
    <row r="13" spans="1:61" s="152" customFormat="1" ht="15" customHeight="1" x14ac:dyDescent="0.25">
      <c r="A13" s="154" t="s">
        <v>266</v>
      </c>
      <c r="B13" s="156">
        <f>SUM(B15:B40)</f>
        <v>9748</v>
      </c>
      <c r="C13" s="156">
        <f>SUM(C15:C40)</f>
        <v>3465</v>
      </c>
      <c r="D13" s="156">
        <f>SUM(D15:D40)</f>
        <v>6283</v>
      </c>
      <c r="E13" s="156"/>
      <c r="F13" s="156" t="s">
        <v>61</v>
      </c>
      <c r="G13" s="156" t="s">
        <v>61</v>
      </c>
      <c r="H13" s="156" t="s">
        <v>61</v>
      </c>
      <c r="I13" s="156"/>
      <c r="J13" s="156" t="s">
        <v>61</v>
      </c>
      <c r="K13" s="156" t="s">
        <v>61</v>
      </c>
      <c r="L13" s="156" t="s">
        <v>61</v>
      </c>
      <c r="M13" s="156"/>
      <c r="N13" s="156" t="s">
        <v>61</v>
      </c>
      <c r="O13" s="156" t="s">
        <v>61</v>
      </c>
      <c r="P13" s="156" t="s">
        <v>61</v>
      </c>
      <c r="Q13" s="156"/>
      <c r="R13" s="156">
        <f>SUM(R15:R40)</f>
        <v>4226</v>
      </c>
      <c r="S13" s="156">
        <f>SUM(S15:S40)</f>
        <v>1575</v>
      </c>
      <c r="T13" s="156">
        <f>SUM(T15:T40)</f>
        <v>2651</v>
      </c>
      <c r="U13" s="156"/>
      <c r="V13" s="156">
        <f>SUM(V15:V40)</f>
        <v>2889</v>
      </c>
      <c r="W13" s="156">
        <f>SUM(W15:W40)</f>
        <v>1021</v>
      </c>
      <c r="X13" s="156">
        <f>SUM(X15:X40)</f>
        <v>1868</v>
      </c>
      <c r="Y13" s="156"/>
      <c r="Z13" s="156">
        <f>SUM(Z15:Z40)</f>
        <v>2633</v>
      </c>
      <c r="AA13" s="156">
        <f>SUM(AA15:AA40)</f>
        <v>869</v>
      </c>
      <c r="AB13" s="156">
        <f>SUM(AB15:AB40)</f>
        <v>1764</v>
      </c>
      <c r="AD13" s="154" t="s">
        <v>266</v>
      </c>
      <c r="AE13" s="177">
        <f>+B13/(B13+B56)*100</f>
        <v>93.568823190631605</v>
      </c>
      <c r="AF13" s="177">
        <f t="shared" ref="AF13:AG13" si="0">+C13/(C13+C56)*100</f>
        <v>91.064388961892249</v>
      </c>
      <c r="AG13" s="177">
        <f t="shared" si="0"/>
        <v>95.009829124451841</v>
      </c>
      <c r="AH13" s="167"/>
      <c r="AI13" s="219" t="s">
        <v>17</v>
      </c>
      <c r="AJ13" s="219" t="s">
        <v>17</v>
      </c>
      <c r="AK13" s="219" t="s">
        <v>17</v>
      </c>
      <c r="AL13" s="167"/>
      <c r="AM13" s="219" t="s">
        <v>17</v>
      </c>
      <c r="AN13" s="219" t="s">
        <v>17</v>
      </c>
      <c r="AO13" s="219" t="s">
        <v>17</v>
      </c>
      <c r="AP13" s="167"/>
      <c r="AQ13" s="219" t="s">
        <v>17</v>
      </c>
      <c r="AR13" s="219" t="s">
        <v>17</v>
      </c>
      <c r="AS13" s="219" t="s">
        <v>17</v>
      </c>
      <c r="AT13" s="167"/>
      <c r="AU13" s="177">
        <f>+R13/(R13+R56)*100</f>
        <v>93.351005080627345</v>
      </c>
      <c r="AV13" s="177">
        <f t="shared" ref="AV13" si="1">+S13/(S13+S56)*100</f>
        <v>91.093117408906892</v>
      </c>
      <c r="AW13" s="177">
        <f t="shared" ref="AW13" si="2">+T13/(T13+T56)*100</f>
        <v>94.746247319513941</v>
      </c>
      <c r="AX13" s="167"/>
      <c r="AY13" s="177">
        <f>+V13/(V13+V56)*100</f>
        <v>93.223620522749272</v>
      </c>
      <c r="AZ13" s="177">
        <f t="shared" ref="AZ13" si="3">+W13/(W13+W56)*100</f>
        <v>90.75555555555556</v>
      </c>
      <c r="BA13" s="177">
        <f t="shared" ref="BA13" si="4">+X13/(X13+X56)*100</f>
        <v>94.630192502532935</v>
      </c>
      <c r="BB13" s="167"/>
      <c r="BC13" s="177">
        <f>+Z13/(Z13+Z56)*100</f>
        <v>94.305157593123212</v>
      </c>
      <c r="BD13" s="177">
        <f t="shared" ref="BD13" si="5">+AA13/(AA13+AA56)*100</f>
        <v>91.377497371188227</v>
      </c>
      <c r="BE13" s="177">
        <f t="shared" ref="BE13" si="6">+AB13/(AB13+AB56)*100</f>
        <v>95.817490494296578</v>
      </c>
      <c r="BF13" s="154"/>
      <c r="BG13" s="154"/>
      <c r="BH13" s="154"/>
      <c r="BI13" s="154"/>
    </row>
    <row r="14" spans="1:61" ht="15" customHeight="1" x14ac:dyDescent="0.25">
      <c r="B14" s="153"/>
      <c r="C14" s="153"/>
      <c r="D14" s="153"/>
      <c r="E14" s="153"/>
      <c r="F14" s="153"/>
      <c r="G14" s="153"/>
      <c r="H14" s="153"/>
      <c r="I14" s="153"/>
      <c r="J14" s="153"/>
      <c r="K14" s="153"/>
      <c r="L14" s="153"/>
      <c r="M14" s="153"/>
      <c r="N14" s="153"/>
      <c r="O14" s="153"/>
      <c r="P14" s="153"/>
      <c r="Q14" s="153"/>
      <c r="R14" s="153"/>
      <c r="S14" s="153"/>
      <c r="T14" s="153"/>
      <c r="U14" s="153"/>
      <c r="V14" s="153"/>
      <c r="W14" s="153"/>
      <c r="X14" s="153"/>
      <c r="Y14" s="153"/>
      <c r="Z14" s="153"/>
      <c r="AA14" s="153"/>
      <c r="AB14" s="153"/>
      <c r="AE14" s="128"/>
      <c r="AF14" s="128"/>
      <c r="AG14" s="128"/>
      <c r="AH14" s="153"/>
      <c r="AI14" s="153"/>
      <c r="AJ14" s="153"/>
      <c r="AK14" s="153"/>
      <c r="AL14" s="153"/>
      <c r="AM14" s="153"/>
      <c r="AN14" s="153"/>
      <c r="AO14" s="153"/>
      <c r="AP14" s="153"/>
      <c r="AQ14" s="153"/>
      <c r="AR14" s="153"/>
      <c r="AS14" s="153"/>
      <c r="AT14" s="153"/>
      <c r="AU14" s="128"/>
      <c r="AV14" s="128"/>
      <c r="AW14" s="128"/>
      <c r="AX14" s="153"/>
      <c r="AY14" s="128"/>
      <c r="AZ14" s="128"/>
      <c r="BA14" s="128"/>
      <c r="BB14" s="153"/>
      <c r="BC14" s="128"/>
      <c r="BD14" s="128"/>
      <c r="BE14" s="128"/>
    </row>
    <row r="15" spans="1:61" ht="15" customHeight="1" x14ac:dyDescent="0.25">
      <c r="A15" s="214" t="s">
        <v>79</v>
      </c>
      <c r="B15" s="121">
        <v>230</v>
      </c>
      <c r="C15" s="121">
        <v>77</v>
      </c>
      <c r="D15" s="121">
        <v>153</v>
      </c>
      <c r="E15" s="121"/>
      <c r="F15" s="262">
        <v>0</v>
      </c>
      <c r="G15" s="262">
        <v>0</v>
      </c>
      <c r="H15" s="262">
        <v>0</v>
      </c>
      <c r="I15" s="262"/>
      <c r="J15" s="262">
        <v>0</v>
      </c>
      <c r="K15" s="262">
        <v>0</v>
      </c>
      <c r="L15" s="262">
        <v>0</v>
      </c>
      <c r="M15" s="262"/>
      <c r="N15" s="262">
        <v>0</v>
      </c>
      <c r="O15" s="262">
        <v>0</v>
      </c>
      <c r="P15" s="262">
        <v>0</v>
      </c>
      <c r="Q15" s="121"/>
      <c r="R15" s="121">
        <v>76</v>
      </c>
      <c r="S15" s="121">
        <v>30</v>
      </c>
      <c r="T15" s="121">
        <v>46</v>
      </c>
      <c r="U15" s="121"/>
      <c r="V15" s="121">
        <v>91</v>
      </c>
      <c r="W15" s="121">
        <v>30</v>
      </c>
      <c r="X15" s="121">
        <v>61</v>
      </c>
      <c r="Y15" s="121"/>
      <c r="Z15" s="121">
        <v>63</v>
      </c>
      <c r="AA15" s="121">
        <v>17</v>
      </c>
      <c r="AB15" s="121">
        <v>46</v>
      </c>
      <c r="AD15" s="214" t="s">
        <v>79</v>
      </c>
      <c r="AE15" s="128">
        <f t="shared" ref="AE15:AE40" si="7">+B15/(B15+B58)*100</f>
        <v>93.877551020408163</v>
      </c>
      <c r="AF15" s="128">
        <f t="shared" ref="AF15:AF40" si="8">+C15/(C15+C58)*100</f>
        <v>89.534883720930239</v>
      </c>
      <c r="AG15" s="128">
        <f t="shared" ref="AG15:AG40" si="9">+D15/(D15+D58)*100</f>
        <v>96.226415094339629</v>
      </c>
      <c r="AH15" s="121"/>
      <c r="AI15" s="128" t="s">
        <v>17</v>
      </c>
      <c r="AJ15" s="128" t="s">
        <v>17</v>
      </c>
      <c r="AK15" s="128" t="s">
        <v>17</v>
      </c>
      <c r="AL15" s="121"/>
      <c r="AM15" s="128" t="s">
        <v>17</v>
      </c>
      <c r="AN15" s="128" t="s">
        <v>17</v>
      </c>
      <c r="AO15" s="128" t="s">
        <v>17</v>
      </c>
      <c r="AP15" s="121"/>
      <c r="AQ15" s="128" t="s">
        <v>17</v>
      </c>
      <c r="AR15" s="128" t="s">
        <v>17</v>
      </c>
      <c r="AS15" s="128" t="s">
        <v>17</v>
      </c>
      <c r="AT15" s="121"/>
      <c r="AU15" s="128">
        <f t="shared" ref="AU15:AU40" si="10">+R15/(R15+R58)*100</f>
        <v>90.476190476190482</v>
      </c>
      <c r="AV15" s="128">
        <f t="shared" ref="AV15:AV40" si="11">+S15/(S15+S58)*100</f>
        <v>85.714285714285708</v>
      </c>
      <c r="AW15" s="128">
        <f t="shared" ref="AW15:AW40" si="12">+T15/(T15+T58)*100</f>
        <v>93.877551020408163</v>
      </c>
      <c r="AX15" s="121"/>
      <c r="AY15" s="128">
        <f t="shared" ref="AY15:AY40" si="13">+V15/(V15+V58)*100</f>
        <v>93.814432989690715</v>
      </c>
      <c r="AZ15" s="128">
        <f t="shared" ref="AZ15:AZ40" si="14">+W15/(W15+W58)*100</f>
        <v>90.909090909090907</v>
      </c>
      <c r="BA15" s="128">
        <f t="shared" ref="BA15:BA40" si="15">+X15/(X15+X58)*100</f>
        <v>95.3125</v>
      </c>
      <c r="BB15" s="121"/>
      <c r="BC15" s="128">
        <f t="shared" ref="BC15:BC40" si="16">+Z15/(Z15+Z58)*100</f>
        <v>98.4375</v>
      </c>
      <c r="BD15" s="128">
        <f t="shared" ref="BD15:BD40" si="17">+AA15/(AA15+AA58)*100</f>
        <v>94.444444444444443</v>
      </c>
      <c r="BE15" s="128">
        <f t="shared" ref="BE15:BE40" si="18">+AB15/(AB15+AB58)*100</f>
        <v>100</v>
      </c>
    </row>
    <row r="16" spans="1:61" ht="15" customHeight="1" x14ac:dyDescent="0.25">
      <c r="A16" s="214" t="s">
        <v>80</v>
      </c>
      <c r="B16" s="121">
        <v>374</v>
      </c>
      <c r="C16" s="121">
        <v>122</v>
      </c>
      <c r="D16" s="121">
        <v>252</v>
      </c>
      <c r="E16" s="121"/>
      <c r="F16" s="262">
        <v>0</v>
      </c>
      <c r="G16" s="262">
        <v>0</v>
      </c>
      <c r="H16" s="262">
        <v>0</v>
      </c>
      <c r="I16" s="262"/>
      <c r="J16" s="262">
        <v>0</v>
      </c>
      <c r="K16" s="262">
        <v>0</v>
      </c>
      <c r="L16" s="262">
        <v>0</v>
      </c>
      <c r="M16" s="262"/>
      <c r="N16" s="262">
        <v>0</v>
      </c>
      <c r="O16" s="262">
        <v>0</v>
      </c>
      <c r="P16" s="262">
        <v>0</v>
      </c>
      <c r="Q16" s="121"/>
      <c r="R16" s="121">
        <v>133</v>
      </c>
      <c r="S16" s="121">
        <v>37</v>
      </c>
      <c r="T16" s="121">
        <v>96</v>
      </c>
      <c r="U16" s="121"/>
      <c r="V16" s="121">
        <v>94</v>
      </c>
      <c r="W16" s="121">
        <v>23</v>
      </c>
      <c r="X16" s="121">
        <v>71</v>
      </c>
      <c r="Y16" s="121"/>
      <c r="Z16" s="121">
        <v>147</v>
      </c>
      <c r="AA16" s="121">
        <v>62</v>
      </c>
      <c r="AB16" s="121">
        <v>85</v>
      </c>
      <c r="AD16" s="214" t="s">
        <v>80</v>
      </c>
      <c r="AE16" s="128">
        <f t="shared" si="7"/>
        <v>97.395833333333343</v>
      </c>
      <c r="AF16" s="128">
        <f t="shared" si="8"/>
        <v>93.129770992366417</v>
      </c>
      <c r="AG16" s="128">
        <f t="shared" si="9"/>
        <v>99.604743083003953</v>
      </c>
      <c r="AH16" s="121"/>
      <c r="AI16" s="128" t="s">
        <v>17</v>
      </c>
      <c r="AJ16" s="128" t="s">
        <v>17</v>
      </c>
      <c r="AK16" s="128" t="s">
        <v>17</v>
      </c>
      <c r="AL16" s="121"/>
      <c r="AM16" s="128" t="s">
        <v>17</v>
      </c>
      <c r="AN16" s="128" t="s">
        <v>17</v>
      </c>
      <c r="AO16" s="128" t="s">
        <v>17</v>
      </c>
      <c r="AP16" s="121"/>
      <c r="AQ16" s="128" t="s">
        <v>17</v>
      </c>
      <c r="AR16" s="128" t="s">
        <v>17</v>
      </c>
      <c r="AS16" s="128" t="s">
        <v>17</v>
      </c>
      <c r="AT16" s="121"/>
      <c r="AU16" s="128">
        <f t="shared" si="10"/>
        <v>99.253731343283576</v>
      </c>
      <c r="AV16" s="128">
        <f t="shared" si="11"/>
        <v>97.368421052631575</v>
      </c>
      <c r="AW16" s="128">
        <f t="shared" si="12"/>
        <v>100</v>
      </c>
      <c r="AX16" s="121"/>
      <c r="AY16" s="128">
        <f t="shared" si="13"/>
        <v>93.069306930693074</v>
      </c>
      <c r="AZ16" s="128">
        <f t="shared" si="14"/>
        <v>79.310344827586206</v>
      </c>
      <c r="BA16" s="128">
        <f t="shared" si="15"/>
        <v>98.611111111111114</v>
      </c>
      <c r="BB16" s="121"/>
      <c r="BC16" s="128">
        <f t="shared" si="16"/>
        <v>98.65771812080537</v>
      </c>
      <c r="BD16" s="128">
        <f t="shared" si="17"/>
        <v>96.875</v>
      </c>
      <c r="BE16" s="128">
        <f t="shared" si="18"/>
        <v>100</v>
      </c>
    </row>
    <row r="17" spans="1:57" ht="15" customHeight="1" x14ac:dyDescent="0.25">
      <c r="A17" s="214" t="s">
        <v>170</v>
      </c>
      <c r="B17" s="121">
        <v>130</v>
      </c>
      <c r="C17" s="121">
        <v>39</v>
      </c>
      <c r="D17" s="121">
        <v>91</v>
      </c>
      <c r="E17" s="121"/>
      <c r="F17" s="262">
        <v>0</v>
      </c>
      <c r="G17" s="262">
        <v>0</v>
      </c>
      <c r="H17" s="262">
        <v>0</v>
      </c>
      <c r="I17" s="262"/>
      <c r="J17" s="262">
        <v>0</v>
      </c>
      <c r="K17" s="262">
        <v>0</v>
      </c>
      <c r="L17" s="262">
        <v>0</v>
      </c>
      <c r="M17" s="262"/>
      <c r="N17" s="262">
        <v>0</v>
      </c>
      <c r="O17" s="262">
        <v>0</v>
      </c>
      <c r="P17" s="262">
        <v>0</v>
      </c>
      <c r="Q17" s="121"/>
      <c r="R17" s="121">
        <v>53</v>
      </c>
      <c r="S17" s="121">
        <v>14</v>
      </c>
      <c r="T17" s="121">
        <v>39</v>
      </c>
      <c r="U17" s="121"/>
      <c r="V17" s="121">
        <v>45</v>
      </c>
      <c r="W17" s="121">
        <v>14</v>
      </c>
      <c r="X17" s="121">
        <v>31</v>
      </c>
      <c r="Y17" s="121"/>
      <c r="Z17" s="121">
        <v>32</v>
      </c>
      <c r="AA17" s="121">
        <v>11</v>
      </c>
      <c r="AB17" s="121">
        <v>21</v>
      </c>
      <c r="AD17" s="214" t="s">
        <v>170</v>
      </c>
      <c r="AE17" s="128">
        <f t="shared" si="7"/>
        <v>97.014925373134332</v>
      </c>
      <c r="AF17" s="128">
        <f t="shared" si="8"/>
        <v>97.5</v>
      </c>
      <c r="AG17" s="128">
        <f t="shared" si="9"/>
        <v>96.808510638297875</v>
      </c>
      <c r="AH17" s="121"/>
      <c r="AI17" s="128" t="s">
        <v>17</v>
      </c>
      <c r="AJ17" s="128" t="s">
        <v>17</v>
      </c>
      <c r="AK17" s="128" t="s">
        <v>17</v>
      </c>
      <c r="AL17" s="121"/>
      <c r="AM17" s="128" t="s">
        <v>17</v>
      </c>
      <c r="AN17" s="128" t="s">
        <v>17</v>
      </c>
      <c r="AO17" s="128" t="s">
        <v>17</v>
      </c>
      <c r="AP17" s="121"/>
      <c r="AQ17" s="128" t="s">
        <v>17</v>
      </c>
      <c r="AR17" s="128" t="s">
        <v>17</v>
      </c>
      <c r="AS17" s="128" t="s">
        <v>17</v>
      </c>
      <c r="AT17" s="121"/>
      <c r="AU17" s="128">
        <f t="shared" si="10"/>
        <v>100</v>
      </c>
      <c r="AV17" s="128">
        <f t="shared" si="11"/>
        <v>100</v>
      </c>
      <c r="AW17" s="128">
        <f t="shared" si="12"/>
        <v>100</v>
      </c>
      <c r="AX17" s="121"/>
      <c r="AY17" s="128">
        <f t="shared" si="13"/>
        <v>95.744680851063833</v>
      </c>
      <c r="AZ17" s="128">
        <f t="shared" si="14"/>
        <v>100</v>
      </c>
      <c r="BA17" s="128">
        <f t="shared" si="15"/>
        <v>93.939393939393938</v>
      </c>
      <c r="BB17" s="121"/>
      <c r="BC17" s="128">
        <f t="shared" si="16"/>
        <v>94.117647058823522</v>
      </c>
      <c r="BD17" s="128">
        <f t="shared" si="17"/>
        <v>91.666666666666657</v>
      </c>
      <c r="BE17" s="128">
        <f t="shared" si="18"/>
        <v>95.454545454545453</v>
      </c>
    </row>
    <row r="18" spans="1:57" ht="15" customHeight="1" x14ac:dyDescent="0.25">
      <c r="A18" s="214" t="s">
        <v>82</v>
      </c>
      <c r="B18" s="121">
        <v>822</v>
      </c>
      <c r="C18" s="121">
        <v>306</v>
      </c>
      <c r="D18" s="121">
        <v>516</v>
      </c>
      <c r="E18" s="121"/>
      <c r="F18" s="262">
        <v>0</v>
      </c>
      <c r="G18" s="262">
        <v>0</v>
      </c>
      <c r="H18" s="262">
        <v>0</v>
      </c>
      <c r="I18" s="262"/>
      <c r="J18" s="262">
        <v>0</v>
      </c>
      <c r="K18" s="262">
        <v>0</v>
      </c>
      <c r="L18" s="262">
        <v>0</v>
      </c>
      <c r="M18" s="262"/>
      <c r="N18" s="262">
        <v>0</v>
      </c>
      <c r="O18" s="262">
        <v>0</v>
      </c>
      <c r="P18" s="262">
        <v>0</v>
      </c>
      <c r="Q18" s="121"/>
      <c r="R18" s="121">
        <v>356</v>
      </c>
      <c r="S18" s="121">
        <v>142</v>
      </c>
      <c r="T18" s="121">
        <v>214</v>
      </c>
      <c r="U18" s="121"/>
      <c r="V18" s="121">
        <v>209</v>
      </c>
      <c r="W18" s="121">
        <v>79</v>
      </c>
      <c r="X18" s="121">
        <v>130</v>
      </c>
      <c r="Y18" s="121"/>
      <c r="Z18" s="121">
        <v>257</v>
      </c>
      <c r="AA18" s="121">
        <v>85</v>
      </c>
      <c r="AB18" s="121">
        <v>172</v>
      </c>
      <c r="AD18" s="214" t="s">
        <v>82</v>
      </c>
      <c r="AE18" s="128">
        <f t="shared" si="7"/>
        <v>97.393364928909961</v>
      </c>
      <c r="AF18" s="128">
        <f t="shared" si="8"/>
        <v>95.924764890282134</v>
      </c>
      <c r="AG18" s="128">
        <f t="shared" si="9"/>
        <v>98.285714285714292</v>
      </c>
      <c r="AH18" s="121"/>
      <c r="AI18" s="128" t="s">
        <v>17</v>
      </c>
      <c r="AJ18" s="128" t="s">
        <v>17</v>
      </c>
      <c r="AK18" s="128" t="s">
        <v>17</v>
      </c>
      <c r="AL18" s="121"/>
      <c r="AM18" s="128" t="s">
        <v>17</v>
      </c>
      <c r="AN18" s="128" t="s">
        <v>17</v>
      </c>
      <c r="AO18" s="128" t="s">
        <v>17</v>
      </c>
      <c r="AP18" s="121"/>
      <c r="AQ18" s="128" t="s">
        <v>17</v>
      </c>
      <c r="AR18" s="128" t="s">
        <v>17</v>
      </c>
      <c r="AS18" s="128" t="s">
        <v>17</v>
      </c>
      <c r="AT18" s="121"/>
      <c r="AU18" s="128">
        <f t="shared" si="10"/>
        <v>97.267759562841533</v>
      </c>
      <c r="AV18" s="128">
        <f t="shared" si="11"/>
        <v>95.302013422818789</v>
      </c>
      <c r="AW18" s="128">
        <f t="shared" si="12"/>
        <v>98.617511520737324</v>
      </c>
      <c r="AX18" s="121"/>
      <c r="AY18" s="128">
        <f t="shared" si="13"/>
        <v>98.584905660377359</v>
      </c>
      <c r="AZ18" s="128">
        <f t="shared" si="14"/>
        <v>96.341463414634148</v>
      </c>
      <c r="BA18" s="128">
        <f t="shared" si="15"/>
        <v>100</v>
      </c>
      <c r="BB18" s="121"/>
      <c r="BC18" s="128">
        <f t="shared" si="16"/>
        <v>96.616541353383454</v>
      </c>
      <c r="BD18" s="128">
        <f t="shared" si="17"/>
        <v>96.590909090909093</v>
      </c>
      <c r="BE18" s="128">
        <f t="shared" si="18"/>
        <v>96.629213483146074</v>
      </c>
    </row>
    <row r="19" spans="1:57" ht="15" customHeight="1" x14ac:dyDescent="0.25">
      <c r="A19" s="214" t="s">
        <v>83</v>
      </c>
      <c r="B19" s="121">
        <v>102</v>
      </c>
      <c r="C19" s="121">
        <v>24</v>
      </c>
      <c r="D19" s="121">
        <v>78</v>
      </c>
      <c r="E19" s="121"/>
      <c r="F19" s="262">
        <v>0</v>
      </c>
      <c r="G19" s="262">
        <v>0</v>
      </c>
      <c r="H19" s="262">
        <v>0</v>
      </c>
      <c r="I19" s="262"/>
      <c r="J19" s="262">
        <v>0</v>
      </c>
      <c r="K19" s="262">
        <v>0</v>
      </c>
      <c r="L19" s="262">
        <v>0</v>
      </c>
      <c r="M19" s="262"/>
      <c r="N19" s="262">
        <v>0</v>
      </c>
      <c r="O19" s="262">
        <v>0</v>
      </c>
      <c r="P19" s="262">
        <v>0</v>
      </c>
      <c r="Q19" s="121"/>
      <c r="R19" s="121">
        <v>49</v>
      </c>
      <c r="S19" s="121">
        <v>9</v>
      </c>
      <c r="T19" s="121">
        <v>40</v>
      </c>
      <c r="U19" s="121"/>
      <c r="V19" s="121">
        <v>24</v>
      </c>
      <c r="W19" s="121">
        <v>6</v>
      </c>
      <c r="X19" s="121">
        <v>18</v>
      </c>
      <c r="Y19" s="121"/>
      <c r="Z19" s="121">
        <v>29</v>
      </c>
      <c r="AA19" s="121">
        <v>9</v>
      </c>
      <c r="AB19" s="121">
        <v>20</v>
      </c>
      <c r="AD19" s="214" t="s">
        <v>83</v>
      </c>
      <c r="AE19" s="128">
        <f t="shared" si="7"/>
        <v>95.327102803738313</v>
      </c>
      <c r="AF19" s="128">
        <f t="shared" si="8"/>
        <v>100</v>
      </c>
      <c r="AG19" s="128">
        <f t="shared" si="9"/>
        <v>93.975903614457835</v>
      </c>
      <c r="AH19" s="121"/>
      <c r="AI19" s="128" t="s">
        <v>17</v>
      </c>
      <c r="AJ19" s="128" t="s">
        <v>17</v>
      </c>
      <c r="AK19" s="128" t="s">
        <v>17</v>
      </c>
      <c r="AL19" s="121"/>
      <c r="AM19" s="128" t="s">
        <v>17</v>
      </c>
      <c r="AN19" s="128" t="s">
        <v>17</v>
      </c>
      <c r="AO19" s="128" t="s">
        <v>17</v>
      </c>
      <c r="AP19" s="121"/>
      <c r="AQ19" s="128" t="s">
        <v>17</v>
      </c>
      <c r="AR19" s="128" t="s">
        <v>17</v>
      </c>
      <c r="AS19" s="128" t="s">
        <v>17</v>
      </c>
      <c r="AT19" s="121"/>
      <c r="AU19" s="128">
        <f t="shared" si="10"/>
        <v>90.740740740740748</v>
      </c>
      <c r="AV19" s="128">
        <f t="shared" si="11"/>
        <v>100</v>
      </c>
      <c r="AW19" s="128">
        <f t="shared" si="12"/>
        <v>88.888888888888886</v>
      </c>
      <c r="AX19" s="121"/>
      <c r="AY19" s="128">
        <f t="shared" si="13"/>
        <v>100</v>
      </c>
      <c r="AZ19" s="128">
        <f t="shared" si="14"/>
        <v>100</v>
      </c>
      <c r="BA19" s="128">
        <f t="shared" si="15"/>
        <v>100</v>
      </c>
      <c r="BB19" s="121"/>
      <c r="BC19" s="128">
        <f t="shared" si="16"/>
        <v>100</v>
      </c>
      <c r="BD19" s="128">
        <f t="shared" si="17"/>
        <v>100</v>
      </c>
      <c r="BE19" s="128">
        <f t="shared" si="18"/>
        <v>100</v>
      </c>
    </row>
    <row r="20" spans="1:57" ht="15" customHeight="1" x14ac:dyDescent="0.25">
      <c r="A20" s="214" t="s">
        <v>84</v>
      </c>
      <c r="B20" s="121">
        <v>262</v>
      </c>
      <c r="C20" s="121">
        <v>100</v>
      </c>
      <c r="D20" s="121">
        <v>162</v>
      </c>
      <c r="E20" s="121"/>
      <c r="F20" s="262">
        <v>0</v>
      </c>
      <c r="G20" s="262">
        <v>0</v>
      </c>
      <c r="H20" s="262">
        <v>0</v>
      </c>
      <c r="I20" s="262"/>
      <c r="J20" s="262">
        <v>0</v>
      </c>
      <c r="K20" s="262">
        <v>0</v>
      </c>
      <c r="L20" s="262">
        <v>0</v>
      </c>
      <c r="M20" s="262"/>
      <c r="N20" s="262">
        <v>0</v>
      </c>
      <c r="O20" s="262">
        <v>0</v>
      </c>
      <c r="P20" s="262">
        <v>0</v>
      </c>
      <c r="Q20" s="121"/>
      <c r="R20" s="121">
        <v>123</v>
      </c>
      <c r="S20" s="121">
        <v>46</v>
      </c>
      <c r="T20" s="121">
        <v>77</v>
      </c>
      <c r="U20" s="121"/>
      <c r="V20" s="121">
        <v>86</v>
      </c>
      <c r="W20" s="121">
        <v>40</v>
      </c>
      <c r="X20" s="121">
        <v>46</v>
      </c>
      <c r="Y20" s="121"/>
      <c r="Z20" s="121">
        <v>53</v>
      </c>
      <c r="AA20" s="121">
        <v>14</v>
      </c>
      <c r="AB20" s="121">
        <v>39</v>
      </c>
      <c r="AD20" s="214" t="s">
        <v>84</v>
      </c>
      <c r="AE20" s="128">
        <f t="shared" si="7"/>
        <v>96.678966789667896</v>
      </c>
      <c r="AF20" s="128">
        <f t="shared" si="8"/>
        <v>96.15384615384616</v>
      </c>
      <c r="AG20" s="128">
        <f t="shared" si="9"/>
        <v>97.005988023952099</v>
      </c>
      <c r="AH20" s="121"/>
      <c r="AI20" s="128" t="s">
        <v>17</v>
      </c>
      <c r="AJ20" s="128" t="s">
        <v>17</v>
      </c>
      <c r="AK20" s="128" t="s">
        <v>17</v>
      </c>
      <c r="AL20" s="121"/>
      <c r="AM20" s="128" t="s">
        <v>17</v>
      </c>
      <c r="AN20" s="128" t="s">
        <v>17</v>
      </c>
      <c r="AO20" s="128" t="s">
        <v>17</v>
      </c>
      <c r="AP20" s="121"/>
      <c r="AQ20" s="128" t="s">
        <v>17</v>
      </c>
      <c r="AR20" s="128" t="s">
        <v>17</v>
      </c>
      <c r="AS20" s="128" t="s">
        <v>17</v>
      </c>
      <c r="AT20" s="121"/>
      <c r="AU20" s="128">
        <f t="shared" si="10"/>
        <v>99.193548387096769</v>
      </c>
      <c r="AV20" s="128">
        <f t="shared" si="11"/>
        <v>97.872340425531917</v>
      </c>
      <c r="AW20" s="128">
        <f t="shared" si="12"/>
        <v>100</v>
      </c>
      <c r="AX20" s="121"/>
      <c r="AY20" s="128">
        <f t="shared" si="13"/>
        <v>91.489361702127653</v>
      </c>
      <c r="AZ20" s="128">
        <f t="shared" si="14"/>
        <v>93.023255813953483</v>
      </c>
      <c r="BA20" s="128">
        <f t="shared" si="15"/>
        <v>90.196078431372555</v>
      </c>
      <c r="BB20" s="121"/>
      <c r="BC20" s="128">
        <f t="shared" si="16"/>
        <v>100</v>
      </c>
      <c r="BD20" s="128">
        <f t="shared" si="17"/>
        <v>100</v>
      </c>
      <c r="BE20" s="128">
        <f t="shared" si="18"/>
        <v>100</v>
      </c>
    </row>
    <row r="21" spans="1:57" ht="15" customHeight="1" x14ac:dyDescent="0.25">
      <c r="A21" s="214" t="s">
        <v>85</v>
      </c>
      <c r="B21" s="121">
        <v>134</v>
      </c>
      <c r="C21" s="121">
        <v>40</v>
      </c>
      <c r="D21" s="121">
        <v>94</v>
      </c>
      <c r="E21" s="121"/>
      <c r="F21" s="262">
        <v>0</v>
      </c>
      <c r="G21" s="262">
        <v>0</v>
      </c>
      <c r="H21" s="262">
        <v>0</v>
      </c>
      <c r="I21" s="262"/>
      <c r="J21" s="262">
        <v>0</v>
      </c>
      <c r="K21" s="262">
        <v>0</v>
      </c>
      <c r="L21" s="262">
        <v>0</v>
      </c>
      <c r="M21" s="262"/>
      <c r="N21" s="262">
        <v>0</v>
      </c>
      <c r="O21" s="262">
        <v>0</v>
      </c>
      <c r="P21" s="262">
        <v>0</v>
      </c>
      <c r="Q21" s="121"/>
      <c r="R21" s="121">
        <v>58</v>
      </c>
      <c r="S21" s="121">
        <v>20</v>
      </c>
      <c r="T21" s="121">
        <v>38</v>
      </c>
      <c r="U21" s="121"/>
      <c r="V21" s="121">
        <v>42</v>
      </c>
      <c r="W21" s="121">
        <v>11</v>
      </c>
      <c r="X21" s="121">
        <v>31</v>
      </c>
      <c r="Y21" s="121"/>
      <c r="Z21" s="121">
        <v>34</v>
      </c>
      <c r="AA21" s="121">
        <v>9</v>
      </c>
      <c r="AB21" s="121">
        <v>25</v>
      </c>
      <c r="AD21" s="214" t="s">
        <v>85</v>
      </c>
      <c r="AE21" s="128">
        <f t="shared" si="7"/>
        <v>97.810218978102199</v>
      </c>
      <c r="AF21" s="128">
        <f t="shared" si="8"/>
        <v>93.023255813953483</v>
      </c>
      <c r="AG21" s="128">
        <f t="shared" si="9"/>
        <v>100</v>
      </c>
      <c r="AH21" s="121"/>
      <c r="AI21" s="128" t="s">
        <v>17</v>
      </c>
      <c r="AJ21" s="128" t="s">
        <v>17</v>
      </c>
      <c r="AK21" s="128" t="s">
        <v>17</v>
      </c>
      <c r="AL21" s="121"/>
      <c r="AM21" s="128" t="s">
        <v>17</v>
      </c>
      <c r="AN21" s="128" t="s">
        <v>17</v>
      </c>
      <c r="AO21" s="128" t="s">
        <v>17</v>
      </c>
      <c r="AP21" s="121"/>
      <c r="AQ21" s="128" t="s">
        <v>17</v>
      </c>
      <c r="AR21" s="128" t="s">
        <v>17</v>
      </c>
      <c r="AS21" s="128" t="s">
        <v>17</v>
      </c>
      <c r="AT21" s="121"/>
      <c r="AU21" s="128">
        <f t="shared" si="10"/>
        <v>98.305084745762713</v>
      </c>
      <c r="AV21" s="128">
        <f t="shared" si="11"/>
        <v>95.238095238095227</v>
      </c>
      <c r="AW21" s="128">
        <f t="shared" si="12"/>
        <v>100</v>
      </c>
      <c r="AX21" s="121"/>
      <c r="AY21" s="128">
        <f t="shared" si="13"/>
        <v>95.454545454545453</v>
      </c>
      <c r="AZ21" s="128">
        <f t="shared" si="14"/>
        <v>84.615384615384613</v>
      </c>
      <c r="BA21" s="128">
        <f t="shared" si="15"/>
        <v>100</v>
      </c>
      <c r="BB21" s="121"/>
      <c r="BC21" s="128">
        <f t="shared" si="16"/>
        <v>100</v>
      </c>
      <c r="BD21" s="128">
        <f t="shared" si="17"/>
        <v>100</v>
      </c>
      <c r="BE21" s="128">
        <f t="shared" si="18"/>
        <v>100</v>
      </c>
    </row>
    <row r="22" spans="1:57" ht="15" customHeight="1" x14ac:dyDescent="0.25">
      <c r="A22" s="214" t="s">
        <v>86</v>
      </c>
      <c r="B22" s="121">
        <v>1163</v>
      </c>
      <c r="C22" s="121">
        <v>546</v>
      </c>
      <c r="D22" s="121">
        <v>617</v>
      </c>
      <c r="E22" s="121"/>
      <c r="F22" s="262">
        <v>0</v>
      </c>
      <c r="G22" s="262">
        <v>0</v>
      </c>
      <c r="H22" s="262">
        <v>0</v>
      </c>
      <c r="I22" s="262"/>
      <c r="J22" s="262">
        <v>0</v>
      </c>
      <c r="K22" s="262">
        <v>0</v>
      </c>
      <c r="L22" s="262">
        <v>0</v>
      </c>
      <c r="M22" s="262"/>
      <c r="N22" s="262">
        <v>0</v>
      </c>
      <c r="O22" s="262">
        <v>0</v>
      </c>
      <c r="P22" s="262">
        <v>0</v>
      </c>
      <c r="Q22" s="121"/>
      <c r="R22" s="121">
        <v>504</v>
      </c>
      <c r="S22" s="121">
        <v>248</v>
      </c>
      <c r="T22" s="121">
        <v>256</v>
      </c>
      <c r="U22" s="121"/>
      <c r="V22" s="121">
        <v>354</v>
      </c>
      <c r="W22" s="121">
        <v>176</v>
      </c>
      <c r="X22" s="121">
        <v>178</v>
      </c>
      <c r="Y22" s="121"/>
      <c r="Z22" s="121">
        <v>305</v>
      </c>
      <c r="AA22" s="121">
        <v>122</v>
      </c>
      <c r="AB22" s="121">
        <v>183</v>
      </c>
      <c r="AD22" s="214" t="s">
        <v>86</v>
      </c>
      <c r="AE22" s="128">
        <f t="shared" si="7"/>
        <v>86.468401486988839</v>
      </c>
      <c r="AF22" s="128">
        <f t="shared" si="8"/>
        <v>85.579937304075244</v>
      </c>
      <c r="AG22" s="128">
        <f t="shared" si="9"/>
        <v>87.270155586987272</v>
      </c>
      <c r="AH22" s="121"/>
      <c r="AI22" s="128" t="s">
        <v>17</v>
      </c>
      <c r="AJ22" s="128" t="s">
        <v>17</v>
      </c>
      <c r="AK22" s="128" t="s">
        <v>17</v>
      </c>
      <c r="AL22" s="121"/>
      <c r="AM22" s="128" t="s">
        <v>17</v>
      </c>
      <c r="AN22" s="128" t="s">
        <v>17</v>
      </c>
      <c r="AO22" s="128" t="s">
        <v>17</v>
      </c>
      <c r="AP22" s="121"/>
      <c r="AQ22" s="128" t="s">
        <v>17</v>
      </c>
      <c r="AR22" s="128" t="s">
        <v>17</v>
      </c>
      <c r="AS22" s="128" t="s">
        <v>17</v>
      </c>
      <c r="AT22" s="121"/>
      <c r="AU22" s="128">
        <f t="shared" si="10"/>
        <v>86.15384615384616</v>
      </c>
      <c r="AV22" s="128">
        <f t="shared" si="11"/>
        <v>85.517241379310349</v>
      </c>
      <c r="AW22" s="128">
        <f t="shared" si="12"/>
        <v>86.779661016949149</v>
      </c>
      <c r="AX22" s="121"/>
      <c r="AY22" s="128">
        <f t="shared" si="13"/>
        <v>84.892086330935257</v>
      </c>
      <c r="AZ22" s="128">
        <f t="shared" si="14"/>
        <v>85.024154589371975</v>
      </c>
      <c r="BA22" s="128">
        <f t="shared" si="15"/>
        <v>84.761904761904759</v>
      </c>
      <c r="BB22" s="121"/>
      <c r="BC22" s="128">
        <f t="shared" si="16"/>
        <v>88.921282798833829</v>
      </c>
      <c r="BD22" s="128">
        <f t="shared" si="17"/>
        <v>86.524822695035468</v>
      </c>
      <c r="BE22" s="128">
        <f t="shared" si="18"/>
        <v>90.594059405940598</v>
      </c>
    </row>
    <row r="23" spans="1:57" ht="15" customHeight="1" x14ac:dyDescent="0.25">
      <c r="A23" s="214" t="s">
        <v>87</v>
      </c>
      <c r="B23" s="121">
        <v>454</v>
      </c>
      <c r="C23" s="121">
        <v>200</v>
      </c>
      <c r="D23" s="121">
        <v>254</v>
      </c>
      <c r="E23" s="121"/>
      <c r="F23" s="262">
        <v>0</v>
      </c>
      <c r="G23" s="262">
        <v>0</v>
      </c>
      <c r="H23" s="262">
        <v>0</v>
      </c>
      <c r="I23" s="262"/>
      <c r="J23" s="262">
        <v>0</v>
      </c>
      <c r="K23" s="262">
        <v>0</v>
      </c>
      <c r="L23" s="262">
        <v>0</v>
      </c>
      <c r="M23" s="262"/>
      <c r="N23" s="262">
        <v>0</v>
      </c>
      <c r="O23" s="262">
        <v>0</v>
      </c>
      <c r="P23" s="262">
        <v>0</v>
      </c>
      <c r="Q23" s="121"/>
      <c r="R23" s="121">
        <v>164</v>
      </c>
      <c r="S23" s="121">
        <v>79</v>
      </c>
      <c r="T23" s="121">
        <v>85</v>
      </c>
      <c r="U23" s="121"/>
      <c r="V23" s="121">
        <v>124</v>
      </c>
      <c r="W23" s="121">
        <v>55</v>
      </c>
      <c r="X23" s="121">
        <v>69</v>
      </c>
      <c r="Y23" s="121"/>
      <c r="Z23" s="121">
        <v>166</v>
      </c>
      <c r="AA23" s="121">
        <v>66</v>
      </c>
      <c r="AB23" s="121">
        <v>100</v>
      </c>
      <c r="AD23" s="214" t="s">
        <v>87</v>
      </c>
      <c r="AE23" s="128">
        <f t="shared" si="7"/>
        <v>95.178197064989519</v>
      </c>
      <c r="AF23" s="128">
        <f t="shared" si="8"/>
        <v>93.896713615023472</v>
      </c>
      <c r="AG23" s="128">
        <f t="shared" si="9"/>
        <v>96.212121212121218</v>
      </c>
      <c r="AH23" s="121"/>
      <c r="AI23" s="128" t="s">
        <v>17</v>
      </c>
      <c r="AJ23" s="128" t="s">
        <v>17</v>
      </c>
      <c r="AK23" s="128" t="s">
        <v>17</v>
      </c>
      <c r="AL23" s="121"/>
      <c r="AM23" s="128" t="s">
        <v>17</v>
      </c>
      <c r="AN23" s="128" t="s">
        <v>17</v>
      </c>
      <c r="AO23" s="128" t="s">
        <v>17</v>
      </c>
      <c r="AP23" s="121"/>
      <c r="AQ23" s="128" t="s">
        <v>17</v>
      </c>
      <c r="AR23" s="128" t="s">
        <v>17</v>
      </c>
      <c r="AS23" s="128" t="s">
        <v>17</v>
      </c>
      <c r="AT23" s="121"/>
      <c r="AU23" s="128">
        <f t="shared" si="10"/>
        <v>93.714285714285722</v>
      </c>
      <c r="AV23" s="128">
        <f t="shared" si="11"/>
        <v>91.860465116279073</v>
      </c>
      <c r="AW23" s="128">
        <f t="shared" si="12"/>
        <v>95.50561797752809</v>
      </c>
      <c r="AX23" s="121"/>
      <c r="AY23" s="128">
        <f t="shared" si="13"/>
        <v>93.233082706766908</v>
      </c>
      <c r="AZ23" s="128">
        <f t="shared" si="14"/>
        <v>93.220338983050837</v>
      </c>
      <c r="BA23" s="128">
        <f t="shared" si="15"/>
        <v>93.243243243243242</v>
      </c>
      <c r="BB23" s="121"/>
      <c r="BC23" s="128">
        <f t="shared" si="16"/>
        <v>98.224852071005913</v>
      </c>
      <c r="BD23" s="128">
        <f t="shared" si="17"/>
        <v>97.058823529411768</v>
      </c>
      <c r="BE23" s="128">
        <f t="shared" si="18"/>
        <v>99.009900990099013</v>
      </c>
    </row>
    <row r="24" spans="1:57" ht="15" customHeight="1" x14ac:dyDescent="0.25">
      <c r="A24" s="214" t="s">
        <v>88</v>
      </c>
      <c r="B24" s="121">
        <v>562</v>
      </c>
      <c r="C24" s="121">
        <v>158</v>
      </c>
      <c r="D24" s="121">
        <v>404</v>
      </c>
      <c r="E24" s="121"/>
      <c r="F24" s="262">
        <v>0</v>
      </c>
      <c r="G24" s="262">
        <v>0</v>
      </c>
      <c r="H24" s="262">
        <v>0</v>
      </c>
      <c r="I24" s="262"/>
      <c r="J24" s="262">
        <v>0</v>
      </c>
      <c r="K24" s="262">
        <v>0</v>
      </c>
      <c r="L24" s="262">
        <v>0</v>
      </c>
      <c r="M24" s="262"/>
      <c r="N24" s="262">
        <v>0</v>
      </c>
      <c r="O24" s="262">
        <v>0</v>
      </c>
      <c r="P24" s="262">
        <v>0</v>
      </c>
      <c r="Q24" s="121"/>
      <c r="R24" s="121">
        <v>269</v>
      </c>
      <c r="S24" s="121">
        <v>82</v>
      </c>
      <c r="T24" s="121">
        <v>187</v>
      </c>
      <c r="U24" s="121"/>
      <c r="V24" s="121">
        <v>155</v>
      </c>
      <c r="W24" s="121">
        <v>37</v>
      </c>
      <c r="X24" s="121">
        <v>118</v>
      </c>
      <c r="Y24" s="121"/>
      <c r="Z24" s="121">
        <v>138</v>
      </c>
      <c r="AA24" s="121">
        <v>39</v>
      </c>
      <c r="AB24" s="121">
        <v>99</v>
      </c>
      <c r="AD24" s="214" t="s">
        <v>88</v>
      </c>
      <c r="AE24" s="128">
        <f t="shared" si="7"/>
        <v>94.612794612794616</v>
      </c>
      <c r="AF24" s="128">
        <f t="shared" si="8"/>
        <v>92.397660818713447</v>
      </c>
      <c r="AG24" s="128">
        <f t="shared" si="9"/>
        <v>95.508274231678485</v>
      </c>
      <c r="AH24" s="121"/>
      <c r="AI24" s="128" t="s">
        <v>17</v>
      </c>
      <c r="AJ24" s="128" t="s">
        <v>17</v>
      </c>
      <c r="AK24" s="128" t="s">
        <v>17</v>
      </c>
      <c r="AL24" s="121"/>
      <c r="AM24" s="128" t="s">
        <v>17</v>
      </c>
      <c r="AN24" s="128" t="s">
        <v>17</v>
      </c>
      <c r="AO24" s="128" t="s">
        <v>17</v>
      </c>
      <c r="AP24" s="121"/>
      <c r="AQ24" s="128" t="s">
        <v>17</v>
      </c>
      <c r="AR24" s="128" t="s">
        <v>17</v>
      </c>
      <c r="AS24" s="128" t="s">
        <v>17</v>
      </c>
      <c r="AT24" s="121"/>
      <c r="AU24" s="128">
        <f t="shared" si="10"/>
        <v>94.055944055944053</v>
      </c>
      <c r="AV24" s="128">
        <f t="shared" si="11"/>
        <v>94.252873563218387</v>
      </c>
      <c r="AW24" s="128">
        <f t="shared" si="12"/>
        <v>93.969849246231149</v>
      </c>
      <c r="AX24" s="121"/>
      <c r="AY24" s="128">
        <f t="shared" si="13"/>
        <v>91.715976331360949</v>
      </c>
      <c r="AZ24" s="128">
        <f t="shared" si="14"/>
        <v>84.090909090909093</v>
      </c>
      <c r="BA24" s="128">
        <f t="shared" si="15"/>
        <v>94.399999999999991</v>
      </c>
      <c r="BB24" s="121"/>
      <c r="BC24" s="128">
        <f t="shared" si="16"/>
        <v>99.280575539568346</v>
      </c>
      <c r="BD24" s="128">
        <f t="shared" si="17"/>
        <v>97.5</v>
      </c>
      <c r="BE24" s="128">
        <f t="shared" si="18"/>
        <v>100</v>
      </c>
    </row>
    <row r="25" spans="1:57" ht="15" customHeight="1" x14ac:dyDescent="0.25">
      <c r="A25" s="214" t="s">
        <v>169</v>
      </c>
      <c r="B25" s="121">
        <v>146</v>
      </c>
      <c r="C25" s="121">
        <v>28</v>
      </c>
      <c r="D25" s="121">
        <v>118</v>
      </c>
      <c r="E25" s="121"/>
      <c r="F25" s="262">
        <v>0</v>
      </c>
      <c r="G25" s="262">
        <v>0</v>
      </c>
      <c r="H25" s="262">
        <v>0</v>
      </c>
      <c r="I25" s="262"/>
      <c r="J25" s="262">
        <v>0</v>
      </c>
      <c r="K25" s="262">
        <v>0</v>
      </c>
      <c r="L25" s="262">
        <v>0</v>
      </c>
      <c r="M25" s="262"/>
      <c r="N25" s="262">
        <v>0</v>
      </c>
      <c r="O25" s="262">
        <v>0</v>
      </c>
      <c r="P25" s="262">
        <v>0</v>
      </c>
      <c r="Q25" s="121"/>
      <c r="R25" s="121">
        <v>66</v>
      </c>
      <c r="S25" s="121">
        <v>16</v>
      </c>
      <c r="T25" s="121">
        <v>50</v>
      </c>
      <c r="U25" s="121"/>
      <c r="V25" s="121">
        <v>45</v>
      </c>
      <c r="W25" s="121">
        <v>8</v>
      </c>
      <c r="X25" s="121">
        <v>37</v>
      </c>
      <c r="Y25" s="121"/>
      <c r="Z25" s="121">
        <v>35</v>
      </c>
      <c r="AA25" s="121">
        <v>4</v>
      </c>
      <c r="AB25" s="121">
        <v>31</v>
      </c>
      <c r="AD25" s="214" t="s">
        <v>169</v>
      </c>
      <c r="AE25" s="128">
        <f t="shared" si="7"/>
        <v>97.986577181208062</v>
      </c>
      <c r="AF25" s="128">
        <f t="shared" si="8"/>
        <v>96.551724137931032</v>
      </c>
      <c r="AG25" s="128">
        <f t="shared" si="9"/>
        <v>98.333333333333329</v>
      </c>
      <c r="AH25" s="121"/>
      <c r="AI25" s="128" t="s">
        <v>17</v>
      </c>
      <c r="AJ25" s="128" t="s">
        <v>17</v>
      </c>
      <c r="AK25" s="128" t="s">
        <v>17</v>
      </c>
      <c r="AL25" s="121"/>
      <c r="AM25" s="128" t="s">
        <v>17</v>
      </c>
      <c r="AN25" s="128" t="s">
        <v>17</v>
      </c>
      <c r="AO25" s="128" t="s">
        <v>17</v>
      </c>
      <c r="AP25" s="121"/>
      <c r="AQ25" s="128" t="s">
        <v>17</v>
      </c>
      <c r="AR25" s="128" t="s">
        <v>17</v>
      </c>
      <c r="AS25" s="128" t="s">
        <v>17</v>
      </c>
      <c r="AT25" s="121"/>
      <c r="AU25" s="128">
        <f t="shared" si="10"/>
        <v>98.507462686567166</v>
      </c>
      <c r="AV25" s="128">
        <f t="shared" si="11"/>
        <v>100</v>
      </c>
      <c r="AW25" s="128">
        <f t="shared" si="12"/>
        <v>98.039215686274503</v>
      </c>
      <c r="AX25" s="121"/>
      <c r="AY25" s="128">
        <f t="shared" si="13"/>
        <v>95.744680851063833</v>
      </c>
      <c r="AZ25" s="128">
        <f t="shared" si="14"/>
        <v>88.888888888888886</v>
      </c>
      <c r="BA25" s="128">
        <f t="shared" si="15"/>
        <v>97.368421052631575</v>
      </c>
      <c r="BB25" s="121"/>
      <c r="BC25" s="128">
        <f t="shared" si="16"/>
        <v>100</v>
      </c>
      <c r="BD25" s="128">
        <f t="shared" si="17"/>
        <v>100</v>
      </c>
      <c r="BE25" s="128">
        <f t="shared" si="18"/>
        <v>100</v>
      </c>
    </row>
    <row r="26" spans="1:57" ht="15" customHeight="1" x14ac:dyDescent="0.25">
      <c r="A26" s="214" t="s">
        <v>90</v>
      </c>
      <c r="B26" s="121">
        <v>1077</v>
      </c>
      <c r="C26" s="121">
        <v>462</v>
      </c>
      <c r="D26" s="121">
        <v>615</v>
      </c>
      <c r="E26" s="121"/>
      <c r="F26" s="262">
        <v>0</v>
      </c>
      <c r="G26" s="262">
        <v>0</v>
      </c>
      <c r="H26" s="262">
        <v>0</v>
      </c>
      <c r="I26" s="262"/>
      <c r="J26" s="262">
        <v>0</v>
      </c>
      <c r="K26" s="262">
        <v>0</v>
      </c>
      <c r="L26" s="262">
        <v>0</v>
      </c>
      <c r="M26" s="262"/>
      <c r="N26" s="262">
        <v>0</v>
      </c>
      <c r="O26" s="262">
        <v>0</v>
      </c>
      <c r="P26" s="262">
        <v>0</v>
      </c>
      <c r="Q26" s="121"/>
      <c r="R26" s="121">
        <v>413</v>
      </c>
      <c r="S26" s="121">
        <v>175</v>
      </c>
      <c r="T26" s="121">
        <v>238</v>
      </c>
      <c r="U26" s="121"/>
      <c r="V26" s="121">
        <v>348</v>
      </c>
      <c r="W26" s="121">
        <v>158</v>
      </c>
      <c r="X26" s="121">
        <v>190</v>
      </c>
      <c r="Y26" s="121"/>
      <c r="Z26" s="121">
        <v>316</v>
      </c>
      <c r="AA26" s="121">
        <v>129</v>
      </c>
      <c r="AB26" s="121">
        <v>187</v>
      </c>
      <c r="AD26" s="214" t="s">
        <v>90</v>
      </c>
      <c r="AE26" s="128">
        <f t="shared" si="7"/>
        <v>89.899833055091818</v>
      </c>
      <c r="AF26" s="128">
        <f t="shared" si="8"/>
        <v>88.84615384615384</v>
      </c>
      <c r="AG26" s="128">
        <f t="shared" si="9"/>
        <v>90.707964601769902</v>
      </c>
      <c r="AH26" s="121"/>
      <c r="AI26" s="128" t="s">
        <v>17</v>
      </c>
      <c r="AJ26" s="128" t="s">
        <v>17</v>
      </c>
      <c r="AK26" s="128" t="s">
        <v>17</v>
      </c>
      <c r="AL26" s="121"/>
      <c r="AM26" s="128" t="s">
        <v>17</v>
      </c>
      <c r="AN26" s="128" t="s">
        <v>17</v>
      </c>
      <c r="AO26" s="128" t="s">
        <v>17</v>
      </c>
      <c r="AP26" s="121"/>
      <c r="AQ26" s="128" t="s">
        <v>17</v>
      </c>
      <c r="AR26" s="128" t="s">
        <v>17</v>
      </c>
      <c r="AS26" s="128" t="s">
        <v>17</v>
      </c>
      <c r="AT26" s="121"/>
      <c r="AU26" s="128">
        <f t="shared" si="10"/>
        <v>87.872340425531917</v>
      </c>
      <c r="AV26" s="128">
        <f t="shared" si="11"/>
        <v>86.633663366336634</v>
      </c>
      <c r="AW26" s="128">
        <f t="shared" si="12"/>
        <v>88.805970149253739</v>
      </c>
      <c r="AX26" s="121"/>
      <c r="AY26" s="128">
        <f t="shared" si="13"/>
        <v>92.800000000000011</v>
      </c>
      <c r="AZ26" s="128">
        <f t="shared" si="14"/>
        <v>92.397660818713447</v>
      </c>
      <c r="BA26" s="128">
        <f t="shared" si="15"/>
        <v>93.137254901960787</v>
      </c>
      <c r="BB26" s="121"/>
      <c r="BC26" s="128">
        <f t="shared" si="16"/>
        <v>89.518413597733712</v>
      </c>
      <c r="BD26" s="128">
        <f t="shared" si="17"/>
        <v>87.755102040816325</v>
      </c>
      <c r="BE26" s="128">
        <f t="shared" si="18"/>
        <v>90.77669902912622</v>
      </c>
    </row>
    <row r="27" spans="1:57" ht="15" customHeight="1" x14ac:dyDescent="0.25">
      <c r="A27" s="214" t="s">
        <v>91</v>
      </c>
      <c r="B27" s="121">
        <v>52</v>
      </c>
      <c r="C27" s="121">
        <v>11</v>
      </c>
      <c r="D27" s="121">
        <v>41</v>
      </c>
      <c r="E27" s="121"/>
      <c r="F27" s="262">
        <v>0</v>
      </c>
      <c r="G27" s="262">
        <v>0</v>
      </c>
      <c r="H27" s="262">
        <v>0</v>
      </c>
      <c r="I27" s="262"/>
      <c r="J27" s="262">
        <v>0</v>
      </c>
      <c r="K27" s="262">
        <v>0</v>
      </c>
      <c r="L27" s="262">
        <v>0</v>
      </c>
      <c r="M27" s="262"/>
      <c r="N27" s="262">
        <v>0</v>
      </c>
      <c r="O27" s="262">
        <v>0</v>
      </c>
      <c r="P27" s="262">
        <v>0</v>
      </c>
      <c r="Q27" s="121"/>
      <c r="R27" s="121">
        <v>26</v>
      </c>
      <c r="S27" s="121">
        <v>2</v>
      </c>
      <c r="T27" s="121">
        <v>24</v>
      </c>
      <c r="U27" s="121"/>
      <c r="V27" s="121">
        <v>18</v>
      </c>
      <c r="W27" s="121">
        <v>5</v>
      </c>
      <c r="X27" s="121">
        <v>13</v>
      </c>
      <c r="Y27" s="121"/>
      <c r="Z27" s="121">
        <v>8</v>
      </c>
      <c r="AA27" s="121">
        <v>4</v>
      </c>
      <c r="AB27" s="121">
        <v>4</v>
      </c>
      <c r="AD27" s="214" t="s">
        <v>91</v>
      </c>
      <c r="AE27" s="128">
        <f t="shared" si="7"/>
        <v>100</v>
      </c>
      <c r="AF27" s="128">
        <f t="shared" si="8"/>
        <v>100</v>
      </c>
      <c r="AG27" s="128">
        <f t="shared" si="9"/>
        <v>100</v>
      </c>
      <c r="AH27" s="121"/>
      <c r="AI27" s="128" t="s">
        <v>17</v>
      </c>
      <c r="AJ27" s="128" t="s">
        <v>17</v>
      </c>
      <c r="AK27" s="128" t="s">
        <v>17</v>
      </c>
      <c r="AL27" s="121"/>
      <c r="AM27" s="128" t="s">
        <v>17</v>
      </c>
      <c r="AN27" s="128" t="s">
        <v>17</v>
      </c>
      <c r="AO27" s="128" t="s">
        <v>17</v>
      </c>
      <c r="AP27" s="121"/>
      <c r="AQ27" s="128" t="s">
        <v>17</v>
      </c>
      <c r="AR27" s="128" t="s">
        <v>17</v>
      </c>
      <c r="AS27" s="128" t="s">
        <v>17</v>
      </c>
      <c r="AT27" s="121"/>
      <c r="AU27" s="128">
        <f t="shared" si="10"/>
        <v>100</v>
      </c>
      <c r="AV27" s="128">
        <f t="shared" si="11"/>
        <v>100</v>
      </c>
      <c r="AW27" s="128">
        <f t="shared" si="12"/>
        <v>100</v>
      </c>
      <c r="AX27" s="121"/>
      <c r="AY27" s="128">
        <f t="shared" si="13"/>
        <v>100</v>
      </c>
      <c r="AZ27" s="128">
        <f t="shared" si="14"/>
        <v>100</v>
      </c>
      <c r="BA27" s="128">
        <f t="shared" si="15"/>
        <v>100</v>
      </c>
      <c r="BB27" s="121"/>
      <c r="BC27" s="128">
        <f t="shared" si="16"/>
        <v>100</v>
      </c>
      <c r="BD27" s="128">
        <f t="shared" si="17"/>
        <v>100</v>
      </c>
      <c r="BE27" s="128">
        <f t="shared" si="18"/>
        <v>100</v>
      </c>
    </row>
    <row r="28" spans="1:57" ht="15" customHeight="1" x14ac:dyDescent="0.25">
      <c r="A28" s="214" t="s">
        <v>92</v>
      </c>
      <c r="B28" s="121">
        <v>189</v>
      </c>
      <c r="C28" s="121">
        <v>43</v>
      </c>
      <c r="D28" s="121">
        <v>146</v>
      </c>
      <c r="E28" s="121"/>
      <c r="F28" s="262">
        <v>0</v>
      </c>
      <c r="G28" s="262">
        <v>0</v>
      </c>
      <c r="H28" s="262">
        <v>0</v>
      </c>
      <c r="I28" s="262"/>
      <c r="J28" s="262">
        <v>0</v>
      </c>
      <c r="K28" s="262">
        <v>0</v>
      </c>
      <c r="L28" s="262">
        <v>0</v>
      </c>
      <c r="M28" s="262"/>
      <c r="N28" s="262">
        <v>0</v>
      </c>
      <c r="O28" s="262">
        <v>0</v>
      </c>
      <c r="P28" s="262">
        <v>0</v>
      </c>
      <c r="Q28" s="121"/>
      <c r="R28" s="121">
        <v>84</v>
      </c>
      <c r="S28" s="121">
        <v>20</v>
      </c>
      <c r="T28" s="121">
        <v>64</v>
      </c>
      <c r="U28" s="121"/>
      <c r="V28" s="121">
        <v>36</v>
      </c>
      <c r="W28" s="121">
        <v>1</v>
      </c>
      <c r="X28" s="121">
        <v>35</v>
      </c>
      <c r="Y28" s="121"/>
      <c r="Z28" s="121">
        <v>69</v>
      </c>
      <c r="AA28" s="121">
        <v>22</v>
      </c>
      <c r="AB28" s="121">
        <v>47</v>
      </c>
      <c r="AD28" s="214" t="s">
        <v>92</v>
      </c>
      <c r="AE28" s="128">
        <f t="shared" si="7"/>
        <v>92.195121951219519</v>
      </c>
      <c r="AF28" s="128">
        <f t="shared" si="8"/>
        <v>93.478260869565219</v>
      </c>
      <c r="AG28" s="128">
        <f t="shared" si="9"/>
        <v>91.823899371069189</v>
      </c>
      <c r="AH28" s="121"/>
      <c r="AI28" s="128" t="s">
        <v>17</v>
      </c>
      <c r="AJ28" s="128" t="s">
        <v>17</v>
      </c>
      <c r="AK28" s="128" t="s">
        <v>17</v>
      </c>
      <c r="AL28" s="121"/>
      <c r="AM28" s="128" t="s">
        <v>17</v>
      </c>
      <c r="AN28" s="128" t="s">
        <v>17</v>
      </c>
      <c r="AO28" s="128" t="s">
        <v>17</v>
      </c>
      <c r="AP28" s="121"/>
      <c r="AQ28" s="128" t="s">
        <v>17</v>
      </c>
      <c r="AR28" s="128" t="s">
        <v>17</v>
      </c>
      <c r="AS28" s="128" t="s">
        <v>17</v>
      </c>
      <c r="AT28" s="121"/>
      <c r="AU28" s="128">
        <f t="shared" si="10"/>
        <v>94.382022471910105</v>
      </c>
      <c r="AV28" s="128">
        <f t="shared" si="11"/>
        <v>95.238095238095227</v>
      </c>
      <c r="AW28" s="128">
        <f t="shared" si="12"/>
        <v>94.117647058823522</v>
      </c>
      <c r="AX28" s="121"/>
      <c r="AY28" s="128">
        <f t="shared" si="13"/>
        <v>78.260869565217391</v>
      </c>
      <c r="AZ28" s="128">
        <f t="shared" si="14"/>
        <v>50</v>
      </c>
      <c r="BA28" s="128">
        <f t="shared" si="15"/>
        <v>79.545454545454547</v>
      </c>
      <c r="BB28" s="121"/>
      <c r="BC28" s="128">
        <f t="shared" si="16"/>
        <v>98.571428571428584</v>
      </c>
      <c r="BD28" s="128">
        <f t="shared" si="17"/>
        <v>95.652173913043484</v>
      </c>
      <c r="BE28" s="128">
        <f t="shared" si="18"/>
        <v>100</v>
      </c>
    </row>
    <row r="29" spans="1:57" ht="15" customHeight="1" x14ac:dyDescent="0.25">
      <c r="A29" s="214" t="s">
        <v>162</v>
      </c>
      <c r="B29" s="121">
        <v>100</v>
      </c>
      <c r="C29" s="121">
        <v>26</v>
      </c>
      <c r="D29" s="121">
        <v>74</v>
      </c>
      <c r="E29" s="121"/>
      <c r="F29" s="262">
        <v>0</v>
      </c>
      <c r="G29" s="262">
        <v>0</v>
      </c>
      <c r="H29" s="262">
        <v>0</v>
      </c>
      <c r="I29" s="262"/>
      <c r="J29" s="262">
        <v>0</v>
      </c>
      <c r="K29" s="262">
        <v>0</v>
      </c>
      <c r="L29" s="262">
        <v>0</v>
      </c>
      <c r="M29" s="262"/>
      <c r="N29" s="262">
        <v>0</v>
      </c>
      <c r="O29" s="262">
        <v>0</v>
      </c>
      <c r="P29" s="262">
        <v>0</v>
      </c>
      <c r="Q29" s="121"/>
      <c r="R29" s="121">
        <v>40</v>
      </c>
      <c r="S29" s="121">
        <v>12</v>
      </c>
      <c r="T29" s="121">
        <v>28</v>
      </c>
      <c r="U29" s="121"/>
      <c r="V29" s="121">
        <v>32</v>
      </c>
      <c r="W29" s="121">
        <v>9</v>
      </c>
      <c r="X29" s="121">
        <v>23</v>
      </c>
      <c r="Y29" s="121"/>
      <c r="Z29" s="121">
        <v>28</v>
      </c>
      <c r="AA29" s="121">
        <v>5</v>
      </c>
      <c r="AB29" s="121">
        <v>23</v>
      </c>
      <c r="AD29" s="214" t="s">
        <v>162</v>
      </c>
      <c r="AE29" s="128">
        <f t="shared" si="7"/>
        <v>90.909090909090907</v>
      </c>
      <c r="AF29" s="128">
        <f t="shared" si="8"/>
        <v>89.65517241379311</v>
      </c>
      <c r="AG29" s="128">
        <f t="shared" si="9"/>
        <v>91.358024691358025</v>
      </c>
      <c r="AH29" s="121"/>
      <c r="AI29" s="128" t="s">
        <v>17</v>
      </c>
      <c r="AJ29" s="128" t="s">
        <v>17</v>
      </c>
      <c r="AK29" s="128" t="s">
        <v>17</v>
      </c>
      <c r="AL29" s="121"/>
      <c r="AM29" s="128" t="s">
        <v>17</v>
      </c>
      <c r="AN29" s="128" t="s">
        <v>17</v>
      </c>
      <c r="AO29" s="128" t="s">
        <v>17</v>
      </c>
      <c r="AP29" s="121"/>
      <c r="AQ29" s="128" t="s">
        <v>17</v>
      </c>
      <c r="AR29" s="128" t="s">
        <v>17</v>
      </c>
      <c r="AS29" s="128" t="s">
        <v>17</v>
      </c>
      <c r="AT29" s="121"/>
      <c r="AU29" s="128">
        <f t="shared" si="10"/>
        <v>95.238095238095227</v>
      </c>
      <c r="AV29" s="128">
        <f t="shared" si="11"/>
        <v>92.307692307692307</v>
      </c>
      <c r="AW29" s="128">
        <f t="shared" si="12"/>
        <v>96.551724137931032</v>
      </c>
      <c r="AX29" s="121"/>
      <c r="AY29" s="128">
        <f t="shared" si="13"/>
        <v>88.888888888888886</v>
      </c>
      <c r="AZ29" s="128">
        <f t="shared" si="14"/>
        <v>90</v>
      </c>
      <c r="BA29" s="128">
        <f t="shared" si="15"/>
        <v>88.461538461538453</v>
      </c>
      <c r="BB29" s="121"/>
      <c r="BC29" s="128">
        <f t="shared" si="16"/>
        <v>87.5</v>
      </c>
      <c r="BD29" s="128">
        <f t="shared" si="17"/>
        <v>83.333333333333343</v>
      </c>
      <c r="BE29" s="128">
        <f t="shared" si="18"/>
        <v>88.461538461538453</v>
      </c>
    </row>
    <row r="30" spans="1:57" ht="15" customHeight="1" x14ac:dyDescent="0.25">
      <c r="A30" s="214" t="s">
        <v>94</v>
      </c>
      <c r="B30" s="121">
        <v>158</v>
      </c>
      <c r="C30" s="121">
        <v>64</v>
      </c>
      <c r="D30" s="121">
        <v>94</v>
      </c>
      <c r="E30" s="121"/>
      <c r="F30" s="262">
        <v>0</v>
      </c>
      <c r="G30" s="262">
        <v>0</v>
      </c>
      <c r="H30" s="262">
        <v>0</v>
      </c>
      <c r="I30" s="262"/>
      <c r="J30" s="262">
        <v>0</v>
      </c>
      <c r="K30" s="262">
        <v>0</v>
      </c>
      <c r="L30" s="262">
        <v>0</v>
      </c>
      <c r="M30" s="262"/>
      <c r="N30" s="262">
        <v>0</v>
      </c>
      <c r="O30" s="262">
        <v>0</v>
      </c>
      <c r="P30" s="262">
        <v>0</v>
      </c>
      <c r="Q30" s="121"/>
      <c r="R30" s="121">
        <v>93</v>
      </c>
      <c r="S30" s="121">
        <v>35</v>
      </c>
      <c r="T30" s="121">
        <v>58</v>
      </c>
      <c r="U30" s="121"/>
      <c r="V30" s="121">
        <v>41</v>
      </c>
      <c r="W30" s="121">
        <v>23</v>
      </c>
      <c r="X30" s="121">
        <v>18</v>
      </c>
      <c r="Y30" s="121"/>
      <c r="Z30" s="121">
        <v>24</v>
      </c>
      <c r="AA30" s="121">
        <v>6</v>
      </c>
      <c r="AB30" s="121">
        <v>18</v>
      </c>
      <c r="AD30" s="214" t="s">
        <v>94</v>
      </c>
      <c r="AE30" s="128">
        <f t="shared" si="7"/>
        <v>93.491124260355036</v>
      </c>
      <c r="AF30" s="128">
        <f t="shared" si="8"/>
        <v>87.671232876712324</v>
      </c>
      <c r="AG30" s="128">
        <f t="shared" si="9"/>
        <v>97.916666666666657</v>
      </c>
      <c r="AH30" s="121"/>
      <c r="AI30" s="128" t="s">
        <v>17</v>
      </c>
      <c r="AJ30" s="128" t="s">
        <v>17</v>
      </c>
      <c r="AK30" s="128" t="s">
        <v>17</v>
      </c>
      <c r="AL30" s="121"/>
      <c r="AM30" s="128" t="s">
        <v>17</v>
      </c>
      <c r="AN30" s="128" t="s">
        <v>17</v>
      </c>
      <c r="AO30" s="128" t="s">
        <v>17</v>
      </c>
      <c r="AP30" s="121"/>
      <c r="AQ30" s="128" t="s">
        <v>17</v>
      </c>
      <c r="AR30" s="128" t="s">
        <v>17</v>
      </c>
      <c r="AS30" s="128" t="s">
        <v>17</v>
      </c>
      <c r="AT30" s="121"/>
      <c r="AU30" s="128">
        <f t="shared" si="10"/>
        <v>92.079207920792086</v>
      </c>
      <c r="AV30" s="128">
        <f t="shared" si="11"/>
        <v>83.333333333333343</v>
      </c>
      <c r="AW30" s="128">
        <f t="shared" si="12"/>
        <v>98.305084745762713</v>
      </c>
      <c r="AX30" s="121"/>
      <c r="AY30" s="128">
        <f t="shared" si="13"/>
        <v>95.348837209302332</v>
      </c>
      <c r="AZ30" s="128">
        <f t="shared" si="14"/>
        <v>95.833333333333343</v>
      </c>
      <c r="BA30" s="128">
        <f t="shared" si="15"/>
        <v>94.73684210526315</v>
      </c>
      <c r="BB30" s="121"/>
      <c r="BC30" s="128">
        <f t="shared" si="16"/>
        <v>96</v>
      </c>
      <c r="BD30" s="128">
        <f t="shared" si="17"/>
        <v>85.714285714285708</v>
      </c>
      <c r="BE30" s="128">
        <f t="shared" si="18"/>
        <v>100</v>
      </c>
    </row>
    <row r="31" spans="1:57" ht="15" customHeight="1" x14ac:dyDescent="0.25">
      <c r="A31" s="214" t="s">
        <v>95</v>
      </c>
      <c r="B31" s="121">
        <v>515</v>
      </c>
      <c r="C31" s="121">
        <v>177</v>
      </c>
      <c r="D31" s="121">
        <v>338</v>
      </c>
      <c r="E31" s="121"/>
      <c r="F31" s="262">
        <v>0</v>
      </c>
      <c r="G31" s="262">
        <v>0</v>
      </c>
      <c r="H31" s="262">
        <v>0</v>
      </c>
      <c r="I31" s="262"/>
      <c r="J31" s="262">
        <v>0</v>
      </c>
      <c r="K31" s="262">
        <v>0</v>
      </c>
      <c r="L31" s="262">
        <v>0</v>
      </c>
      <c r="M31" s="262"/>
      <c r="N31" s="262">
        <v>0</v>
      </c>
      <c r="O31" s="262">
        <v>0</v>
      </c>
      <c r="P31" s="262">
        <v>0</v>
      </c>
      <c r="Q31" s="121"/>
      <c r="R31" s="121">
        <v>210</v>
      </c>
      <c r="S31" s="121">
        <v>75</v>
      </c>
      <c r="T31" s="121">
        <v>135</v>
      </c>
      <c r="U31" s="121"/>
      <c r="V31" s="121">
        <v>162</v>
      </c>
      <c r="W31" s="121">
        <v>53</v>
      </c>
      <c r="X31" s="121">
        <v>109</v>
      </c>
      <c r="Y31" s="121"/>
      <c r="Z31" s="121">
        <v>143</v>
      </c>
      <c r="AA31" s="121">
        <v>49</v>
      </c>
      <c r="AB31" s="121">
        <v>94</v>
      </c>
      <c r="AD31" s="214" t="s">
        <v>95</v>
      </c>
      <c r="AE31" s="128">
        <f t="shared" si="7"/>
        <v>95.018450184501845</v>
      </c>
      <c r="AF31" s="128">
        <f t="shared" si="8"/>
        <v>92.670157068062835</v>
      </c>
      <c r="AG31" s="128">
        <f t="shared" si="9"/>
        <v>96.296296296296291</v>
      </c>
      <c r="AH31" s="121"/>
      <c r="AI31" s="128" t="s">
        <v>17</v>
      </c>
      <c r="AJ31" s="128" t="s">
        <v>17</v>
      </c>
      <c r="AK31" s="128" t="s">
        <v>17</v>
      </c>
      <c r="AL31" s="121"/>
      <c r="AM31" s="128" t="s">
        <v>17</v>
      </c>
      <c r="AN31" s="128" t="s">
        <v>17</v>
      </c>
      <c r="AO31" s="128" t="s">
        <v>17</v>
      </c>
      <c r="AP31" s="121"/>
      <c r="AQ31" s="128" t="s">
        <v>17</v>
      </c>
      <c r="AR31" s="128" t="s">
        <v>17</v>
      </c>
      <c r="AS31" s="128" t="s">
        <v>17</v>
      </c>
      <c r="AT31" s="121"/>
      <c r="AU31" s="128">
        <f t="shared" si="10"/>
        <v>95.454545454545453</v>
      </c>
      <c r="AV31" s="128">
        <f t="shared" si="11"/>
        <v>91.463414634146346</v>
      </c>
      <c r="AW31" s="128">
        <f t="shared" si="12"/>
        <v>97.826086956521735</v>
      </c>
      <c r="AX31" s="121"/>
      <c r="AY31" s="128">
        <f t="shared" si="13"/>
        <v>93.641618497109818</v>
      </c>
      <c r="AZ31" s="128">
        <f t="shared" si="14"/>
        <v>92.982456140350877</v>
      </c>
      <c r="BA31" s="128">
        <f t="shared" si="15"/>
        <v>93.965517241379317</v>
      </c>
      <c r="BB31" s="121"/>
      <c r="BC31" s="128">
        <f t="shared" si="16"/>
        <v>95.973154362416096</v>
      </c>
      <c r="BD31" s="128">
        <f t="shared" si="17"/>
        <v>94.230769230769226</v>
      </c>
      <c r="BE31" s="128">
        <f t="shared" si="18"/>
        <v>96.907216494845358</v>
      </c>
    </row>
    <row r="32" spans="1:57" ht="15" customHeight="1" x14ac:dyDescent="0.25">
      <c r="A32" s="214" t="s">
        <v>96</v>
      </c>
      <c r="B32" s="121">
        <v>580</v>
      </c>
      <c r="C32" s="121">
        <v>192</v>
      </c>
      <c r="D32" s="121">
        <v>388</v>
      </c>
      <c r="E32" s="121"/>
      <c r="F32" s="262">
        <v>0</v>
      </c>
      <c r="G32" s="262">
        <v>0</v>
      </c>
      <c r="H32" s="262">
        <v>0</v>
      </c>
      <c r="I32" s="262"/>
      <c r="J32" s="262">
        <v>0</v>
      </c>
      <c r="K32" s="262">
        <v>0</v>
      </c>
      <c r="L32" s="262">
        <v>0</v>
      </c>
      <c r="M32" s="262"/>
      <c r="N32" s="262">
        <v>0</v>
      </c>
      <c r="O32" s="262">
        <v>0</v>
      </c>
      <c r="P32" s="262">
        <v>0</v>
      </c>
      <c r="Q32" s="121"/>
      <c r="R32" s="121">
        <v>211</v>
      </c>
      <c r="S32" s="121">
        <v>71</v>
      </c>
      <c r="T32" s="121">
        <v>140</v>
      </c>
      <c r="U32" s="121"/>
      <c r="V32" s="121">
        <v>198</v>
      </c>
      <c r="W32" s="121">
        <v>68</v>
      </c>
      <c r="X32" s="121">
        <v>130</v>
      </c>
      <c r="Y32" s="121"/>
      <c r="Z32" s="121">
        <v>171</v>
      </c>
      <c r="AA32" s="121">
        <v>53</v>
      </c>
      <c r="AB32" s="121">
        <v>118</v>
      </c>
      <c r="AD32" s="214" t="s">
        <v>96</v>
      </c>
      <c r="AE32" s="128">
        <f t="shared" si="7"/>
        <v>90.483619344773786</v>
      </c>
      <c r="AF32" s="128">
        <f t="shared" si="8"/>
        <v>85.333333333333343</v>
      </c>
      <c r="AG32" s="128">
        <f t="shared" si="9"/>
        <v>93.269230769230774</v>
      </c>
      <c r="AH32" s="121"/>
      <c r="AI32" s="128" t="s">
        <v>17</v>
      </c>
      <c r="AJ32" s="128" t="s">
        <v>17</v>
      </c>
      <c r="AK32" s="128" t="s">
        <v>17</v>
      </c>
      <c r="AL32" s="121"/>
      <c r="AM32" s="128" t="s">
        <v>17</v>
      </c>
      <c r="AN32" s="128" t="s">
        <v>17</v>
      </c>
      <c r="AO32" s="128" t="s">
        <v>17</v>
      </c>
      <c r="AP32" s="121"/>
      <c r="AQ32" s="128" t="s">
        <v>17</v>
      </c>
      <c r="AR32" s="128" t="s">
        <v>17</v>
      </c>
      <c r="AS32" s="128" t="s">
        <v>17</v>
      </c>
      <c r="AT32" s="121"/>
      <c r="AU32" s="128">
        <f t="shared" si="10"/>
        <v>88.28451882845188</v>
      </c>
      <c r="AV32" s="128">
        <f t="shared" si="11"/>
        <v>82.558139534883722</v>
      </c>
      <c r="AW32" s="128">
        <f t="shared" si="12"/>
        <v>91.503267973856211</v>
      </c>
      <c r="AX32" s="121"/>
      <c r="AY32" s="128">
        <f t="shared" si="13"/>
        <v>91.666666666666657</v>
      </c>
      <c r="AZ32" s="128">
        <f t="shared" si="14"/>
        <v>83.950617283950606</v>
      </c>
      <c r="BA32" s="128">
        <f t="shared" si="15"/>
        <v>96.296296296296291</v>
      </c>
      <c r="BB32" s="121"/>
      <c r="BC32" s="128">
        <f t="shared" si="16"/>
        <v>91.935483870967744</v>
      </c>
      <c r="BD32" s="128">
        <f t="shared" si="17"/>
        <v>91.379310344827587</v>
      </c>
      <c r="BE32" s="128">
        <f t="shared" si="18"/>
        <v>92.1875</v>
      </c>
    </row>
    <row r="33" spans="1:62" ht="15" customHeight="1" x14ac:dyDescent="0.25">
      <c r="A33" s="214" t="s">
        <v>97</v>
      </c>
      <c r="B33" s="121">
        <v>257</v>
      </c>
      <c r="C33" s="121">
        <v>105</v>
      </c>
      <c r="D33" s="121">
        <v>152</v>
      </c>
      <c r="E33" s="121"/>
      <c r="F33" s="262">
        <v>0</v>
      </c>
      <c r="G33" s="262">
        <v>0</v>
      </c>
      <c r="H33" s="262">
        <v>0</v>
      </c>
      <c r="I33" s="262"/>
      <c r="J33" s="262">
        <v>0</v>
      </c>
      <c r="K33" s="262">
        <v>0</v>
      </c>
      <c r="L33" s="262">
        <v>0</v>
      </c>
      <c r="M33" s="262"/>
      <c r="N33" s="262">
        <v>0</v>
      </c>
      <c r="O33" s="262">
        <v>0</v>
      </c>
      <c r="P33" s="262">
        <v>0</v>
      </c>
      <c r="Q33" s="121"/>
      <c r="R33" s="121">
        <v>122</v>
      </c>
      <c r="S33" s="121">
        <v>61</v>
      </c>
      <c r="T33" s="121">
        <v>61</v>
      </c>
      <c r="U33" s="121"/>
      <c r="V33" s="121">
        <v>74</v>
      </c>
      <c r="W33" s="121">
        <v>26</v>
      </c>
      <c r="X33" s="121">
        <v>48</v>
      </c>
      <c r="Y33" s="121"/>
      <c r="Z33" s="121">
        <v>61</v>
      </c>
      <c r="AA33" s="121">
        <v>18</v>
      </c>
      <c r="AB33" s="121">
        <v>43</v>
      </c>
      <c r="AD33" s="214" t="s">
        <v>97</v>
      </c>
      <c r="AE33" s="128">
        <f t="shared" si="7"/>
        <v>97.348484848484844</v>
      </c>
      <c r="AF33" s="128">
        <f t="shared" si="8"/>
        <v>98.130841121495322</v>
      </c>
      <c r="AG33" s="128">
        <f t="shared" si="9"/>
        <v>96.815286624203821</v>
      </c>
      <c r="AH33" s="121"/>
      <c r="AI33" s="128" t="s">
        <v>17</v>
      </c>
      <c r="AJ33" s="128" t="s">
        <v>17</v>
      </c>
      <c r="AK33" s="128" t="s">
        <v>17</v>
      </c>
      <c r="AL33" s="121"/>
      <c r="AM33" s="128" t="s">
        <v>17</v>
      </c>
      <c r="AN33" s="128" t="s">
        <v>17</v>
      </c>
      <c r="AO33" s="128" t="s">
        <v>17</v>
      </c>
      <c r="AP33" s="121"/>
      <c r="AQ33" s="128" t="s">
        <v>17</v>
      </c>
      <c r="AR33" s="128" t="s">
        <v>17</v>
      </c>
      <c r="AS33" s="128" t="s">
        <v>17</v>
      </c>
      <c r="AT33" s="121"/>
      <c r="AU33" s="128">
        <f t="shared" si="10"/>
        <v>98.387096774193552</v>
      </c>
      <c r="AV33" s="128">
        <f t="shared" si="11"/>
        <v>98.387096774193552</v>
      </c>
      <c r="AW33" s="128">
        <f t="shared" si="12"/>
        <v>98.387096774193552</v>
      </c>
      <c r="AX33" s="121"/>
      <c r="AY33" s="128">
        <f t="shared" si="13"/>
        <v>98.666666666666671</v>
      </c>
      <c r="AZ33" s="128">
        <f t="shared" si="14"/>
        <v>100</v>
      </c>
      <c r="BA33" s="128">
        <f t="shared" si="15"/>
        <v>97.959183673469383</v>
      </c>
      <c r="BB33" s="121"/>
      <c r="BC33" s="128">
        <f t="shared" si="16"/>
        <v>93.84615384615384</v>
      </c>
      <c r="BD33" s="128">
        <f t="shared" si="17"/>
        <v>94.73684210526315</v>
      </c>
      <c r="BE33" s="128">
        <f t="shared" si="18"/>
        <v>93.478260869565219</v>
      </c>
    </row>
    <row r="34" spans="1:62" ht="15" customHeight="1" x14ac:dyDescent="0.25">
      <c r="A34" s="214" t="s">
        <v>98</v>
      </c>
      <c r="B34" s="121">
        <v>249</v>
      </c>
      <c r="C34" s="121">
        <v>109</v>
      </c>
      <c r="D34" s="121">
        <v>140</v>
      </c>
      <c r="E34" s="121"/>
      <c r="F34" s="262">
        <v>0</v>
      </c>
      <c r="G34" s="262">
        <v>0</v>
      </c>
      <c r="H34" s="262">
        <v>0</v>
      </c>
      <c r="I34" s="262"/>
      <c r="J34" s="262">
        <v>0</v>
      </c>
      <c r="K34" s="262">
        <v>0</v>
      </c>
      <c r="L34" s="262">
        <v>0</v>
      </c>
      <c r="M34" s="262"/>
      <c r="N34" s="262">
        <v>0</v>
      </c>
      <c r="O34" s="262">
        <v>0</v>
      </c>
      <c r="P34" s="262">
        <v>0</v>
      </c>
      <c r="Q34" s="121"/>
      <c r="R34" s="121">
        <v>147</v>
      </c>
      <c r="S34" s="121">
        <v>71</v>
      </c>
      <c r="T34" s="121">
        <v>76</v>
      </c>
      <c r="U34" s="121"/>
      <c r="V34" s="121">
        <v>56</v>
      </c>
      <c r="W34" s="121">
        <v>22</v>
      </c>
      <c r="X34" s="121">
        <v>34</v>
      </c>
      <c r="Y34" s="121"/>
      <c r="Z34" s="121">
        <v>46</v>
      </c>
      <c r="AA34" s="121">
        <v>16</v>
      </c>
      <c r="AB34" s="121">
        <v>30</v>
      </c>
      <c r="AD34" s="214" t="s">
        <v>98</v>
      </c>
      <c r="AE34" s="128">
        <f t="shared" si="7"/>
        <v>88.612099644128122</v>
      </c>
      <c r="AF34" s="128">
        <f t="shared" si="8"/>
        <v>87.903225806451616</v>
      </c>
      <c r="AG34" s="128">
        <f t="shared" si="9"/>
        <v>89.171974522292999</v>
      </c>
      <c r="AH34" s="121"/>
      <c r="AI34" s="128" t="s">
        <v>17</v>
      </c>
      <c r="AJ34" s="128" t="s">
        <v>17</v>
      </c>
      <c r="AK34" s="128" t="s">
        <v>17</v>
      </c>
      <c r="AL34" s="121"/>
      <c r="AM34" s="128" t="s">
        <v>17</v>
      </c>
      <c r="AN34" s="128" t="s">
        <v>17</v>
      </c>
      <c r="AO34" s="128" t="s">
        <v>17</v>
      </c>
      <c r="AP34" s="121"/>
      <c r="AQ34" s="128" t="s">
        <v>17</v>
      </c>
      <c r="AR34" s="128" t="s">
        <v>17</v>
      </c>
      <c r="AS34" s="128" t="s">
        <v>17</v>
      </c>
      <c r="AT34" s="121"/>
      <c r="AU34" s="128">
        <f t="shared" si="10"/>
        <v>91.875</v>
      </c>
      <c r="AV34" s="128">
        <f t="shared" si="11"/>
        <v>93.421052631578945</v>
      </c>
      <c r="AW34" s="128">
        <f t="shared" si="12"/>
        <v>90.476190476190482</v>
      </c>
      <c r="AX34" s="121"/>
      <c r="AY34" s="128">
        <f t="shared" si="13"/>
        <v>91.803278688524586</v>
      </c>
      <c r="AZ34" s="128">
        <f t="shared" si="14"/>
        <v>88</v>
      </c>
      <c r="BA34" s="128">
        <f t="shared" si="15"/>
        <v>94.444444444444443</v>
      </c>
      <c r="BB34" s="121"/>
      <c r="BC34" s="128">
        <f t="shared" si="16"/>
        <v>76.666666666666671</v>
      </c>
      <c r="BD34" s="128">
        <f t="shared" si="17"/>
        <v>69.565217391304344</v>
      </c>
      <c r="BE34" s="128">
        <f t="shared" si="18"/>
        <v>81.081081081081081</v>
      </c>
    </row>
    <row r="35" spans="1:62" ht="15" customHeight="1" x14ac:dyDescent="0.25">
      <c r="A35" s="214" t="s">
        <v>99</v>
      </c>
      <c r="B35" s="121">
        <v>395</v>
      </c>
      <c r="C35" s="121">
        <v>118</v>
      </c>
      <c r="D35" s="121">
        <v>277</v>
      </c>
      <c r="E35" s="121"/>
      <c r="F35" s="262">
        <v>0</v>
      </c>
      <c r="G35" s="262">
        <v>0</v>
      </c>
      <c r="H35" s="262">
        <v>0</v>
      </c>
      <c r="I35" s="262"/>
      <c r="J35" s="262">
        <v>0</v>
      </c>
      <c r="K35" s="262">
        <v>0</v>
      </c>
      <c r="L35" s="262">
        <v>0</v>
      </c>
      <c r="M35" s="262"/>
      <c r="N35" s="262">
        <v>0</v>
      </c>
      <c r="O35" s="262">
        <v>0</v>
      </c>
      <c r="P35" s="262">
        <v>0</v>
      </c>
      <c r="Q35" s="121"/>
      <c r="R35" s="121">
        <v>153</v>
      </c>
      <c r="S35" s="121">
        <v>47</v>
      </c>
      <c r="T35" s="121">
        <v>106</v>
      </c>
      <c r="U35" s="121"/>
      <c r="V35" s="121">
        <v>117</v>
      </c>
      <c r="W35" s="121">
        <v>35</v>
      </c>
      <c r="X35" s="121">
        <v>82</v>
      </c>
      <c r="Y35" s="121"/>
      <c r="Z35" s="121">
        <v>125</v>
      </c>
      <c r="AA35" s="121">
        <v>36</v>
      </c>
      <c r="AB35" s="121">
        <v>89</v>
      </c>
      <c r="AD35" s="214" t="s">
        <v>99</v>
      </c>
      <c r="AE35" s="128">
        <f t="shared" si="7"/>
        <v>98.503740648379051</v>
      </c>
      <c r="AF35" s="128">
        <f t="shared" si="8"/>
        <v>96.721311475409834</v>
      </c>
      <c r="AG35" s="128">
        <f t="shared" si="9"/>
        <v>99.283154121863802</v>
      </c>
      <c r="AH35" s="121"/>
      <c r="AI35" s="128" t="s">
        <v>17</v>
      </c>
      <c r="AJ35" s="128" t="s">
        <v>17</v>
      </c>
      <c r="AK35" s="128" t="s">
        <v>17</v>
      </c>
      <c r="AL35" s="121"/>
      <c r="AM35" s="128" t="s">
        <v>17</v>
      </c>
      <c r="AN35" s="128" t="s">
        <v>17</v>
      </c>
      <c r="AO35" s="128" t="s">
        <v>17</v>
      </c>
      <c r="AP35" s="121"/>
      <c r="AQ35" s="128" t="s">
        <v>17</v>
      </c>
      <c r="AR35" s="128" t="s">
        <v>17</v>
      </c>
      <c r="AS35" s="128" t="s">
        <v>17</v>
      </c>
      <c r="AT35" s="121"/>
      <c r="AU35" s="128">
        <f t="shared" si="10"/>
        <v>98.709677419354833</v>
      </c>
      <c r="AV35" s="128">
        <f t="shared" si="11"/>
        <v>97.916666666666657</v>
      </c>
      <c r="AW35" s="128">
        <f t="shared" si="12"/>
        <v>99.065420560747668</v>
      </c>
      <c r="AX35" s="121"/>
      <c r="AY35" s="128">
        <f t="shared" si="13"/>
        <v>97.5</v>
      </c>
      <c r="AZ35" s="128">
        <f t="shared" si="14"/>
        <v>92.10526315789474</v>
      </c>
      <c r="BA35" s="128">
        <f t="shared" si="15"/>
        <v>100</v>
      </c>
      <c r="BB35" s="121"/>
      <c r="BC35" s="128">
        <f t="shared" si="16"/>
        <v>99.206349206349216</v>
      </c>
      <c r="BD35" s="128">
        <f t="shared" si="17"/>
        <v>100</v>
      </c>
      <c r="BE35" s="128">
        <f t="shared" si="18"/>
        <v>98.888888888888886</v>
      </c>
    </row>
    <row r="36" spans="1:62" ht="15" customHeight="1" x14ac:dyDescent="0.25">
      <c r="A36" s="214" t="s">
        <v>100</v>
      </c>
      <c r="B36" s="121">
        <v>375</v>
      </c>
      <c r="C36" s="121">
        <v>103</v>
      </c>
      <c r="D36" s="121">
        <v>272</v>
      </c>
      <c r="E36" s="121"/>
      <c r="F36" s="262">
        <v>0</v>
      </c>
      <c r="G36" s="262">
        <v>0</v>
      </c>
      <c r="H36" s="262">
        <v>0</v>
      </c>
      <c r="I36" s="262"/>
      <c r="J36" s="262">
        <v>0</v>
      </c>
      <c r="K36" s="262">
        <v>0</v>
      </c>
      <c r="L36" s="262">
        <v>0</v>
      </c>
      <c r="M36" s="262"/>
      <c r="N36" s="262">
        <v>0</v>
      </c>
      <c r="O36" s="262">
        <v>0</v>
      </c>
      <c r="P36" s="262">
        <v>0</v>
      </c>
      <c r="Q36" s="121"/>
      <c r="R36" s="121">
        <v>196</v>
      </c>
      <c r="S36" s="121">
        <v>52</v>
      </c>
      <c r="T36" s="121">
        <v>144</v>
      </c>
      <c r="U36" s="121"/>
      <c r="V36" s="121">
        <v>111</v>
      </c>
      <c r="W36" s="121">
        <v>33</v>
      </c>
      <c r="X36" s="121">
        <v>78</v>
      </c>
      <c r="Y36" s="121"/>
      <c r="Z36" s="121">
        <v>68</v>
      </c>
      <c r="AA36" s="121">
        <v>18</v>
      </c>
      <c r="AB36" s="121">
        <v>50</v>
      </c>
      <c r="AD36" s="214" t="s">
        <v>100</v>
      </c>
      <c r="AE36" s="128">
        <f t="shared" si="7"/>
        <v>93.984962406015043</v>
      </c>
      <c r="AF36" s="128">
        <f t="shared" si="8"/>
        <v>87.288135593220346</v>
      </c>
      <c r="AG36" s="128">
        <f t="shared" si="9"/>
        <v>96.797153024911026</v>
      </c>
      <c r="AH36" s="121"/>
      <c r="AI36" s="128" t="s">
        <v>17</v>
      </c>
      <c r="AJ36" s="128" t="s">
        <v>17</v>
      </c>
      <c r="AK36" s="128" t="s">
        <v>17</v>
      </c>
      <c r="AL36" s="121"/>
      <c r="AM36" s="128" t="s">
        <v>17</v>
      </c>
      <c r="AN36" s="128" t="s">
        <v>17</v>
      </c>
      <c r="AO36" s="128" t="s">
        <v>17</v>
      </c>
      <c r="AP36" s="121"/>
      <c r="AQ36" s="128" t="s">
        <v>17</v>
      </c>
      <c r="AR36" s="128" t="s">
        <v>17</v>
      </c>
      <c r="AS36" s="128" t="s">
        <v>17</v>
      </c>
      <c r="AT36" s="121"/>
      <c r="AU36" s="128">
        <f t="shared" si="10"/>
        <v>95.145631067961162</v>
      </c>
      <c r="AV36" s="128">
        <f t="shared" si="11"/>
        <v>91.228070175438589</v>
      </c>
      <c r="AW36" s="128">
        <f t="shared" si="12"/>
        <v>96.644295302013433</v>
      </c>
      <c r="AX36" s="121"/>
      <c r="AY36" s="128">
        <f t="shared" si="13"/>
        <v>95.689655172413794</v>
      </c>
      <c r="AZ36" s="128">
        <f t="shared" si="14"/>
        <v>91.666666666666657</v>
      </c>
      <c r="BA36" s="128">
        <f t="shared" si="15"/>
        <v>97.5</v>
      </c>
      <c r="BB36" s="121"/>
      <c r="BC36" s="128">
        <f t="shared" si="16"/>
        <v>88.311688311688314</v>
      </c>
      <c r="BD36" s="128">
        <f t="shared" si="17"/>
        <v>72</v>
      </c>
      <c r="BE36" s="128">
        <f t="shared" si="18"/>
        <v>96.15384615384616</v>
      </c>
    </row>
    <row r="37" spans="1:62" ht="15" customHeight="1" x14ac:dyDescent="0.25">
      <c r="A37" s="214" t="s">
        <v>101</v>
      </c>
      <c r="B37" s="121">
        <v>541</v>
      </c>
      <c r="C37" s="121">
        <v>167</v>
      </c>
      <c r="D37" s="121">
        <v>374</v>
      </c>
      <c r="E37" s="121"/>
      <c r="F37" s="262">
        <v>0</v>
      </c>
      <c r="G37" s="262">
        <v>0</v>
      </c>
      <c r="H37" s="262">
        <v>0</v>
      </c>
      <c r="I37" s="262"/>
      <c r="J37" s="262">
        <v>0</v>
      </c>
      <c r="K37" s="262">
        <v>0</v>
      </c>
      <c r="L37" s="262">
        <v>0</v>
      </c>
      <c r="M37" s="262"/>
      <c r="N37" s="262">
        <v>0</v>
      </c>
      <c r="O37" s="262">
        <v>0</v>
      </c>
      <c r="P37" s="262">
        <v>0</v>
      </c>
      <c r="Q37" s="121"/>
      <c r="R37" s="121">
        <v>255</v>
      </c>
      <c r="S37" s="121">
        <v>93</v>
      </c>
      <c r="T37" s="121">
        <v>162</v>
      </c>
      <c r="U37" s="121"/>
      <c r="V37" s="121">
        <v>163</v>
      </c>
      <c r="W37" s="121">
        <v>38</v>
      </c>
      <c r="X37" s="121">
        <v>125</v>
      </c>
      <c r="Y37" s="121"/>
      <c r="Z37" s="121">
        <v>123</v>
      </c>
      <c r="AA37" s="121">
        <v>36</v>
      </c>
      <c r="AB37" s="121">
        <v>87</v>
      </c>
      <c r="AD37" s="214" t="s">
        <v>101</v>
      </c>
      <c r="AE37" s="128">
        <f t="shared" si="7"/>
        <v>97.830018083182637</v>
      </c>
      <c r="AF37" s="128">
        <f t="shared" si="8"/>
        <v>95.428571428571431</v>
      </c>
      <c r="AG37" s="128">
        <f t="shared" si="9"/>
        <v>98.941798941798936</v>
      </c>
      <c r="AH37" s="121"/>
      <c r="AI37" s="128" t="s">
        <v>17</v>
      </c>
      <c r="AJ37" s="128" t="s">
        <v>17</v>
      </c>
      <c r="AK37" s="128" t="s">
        <v>17</v>
      </c>
      <c r="AL37" s="121"/>
      <c r="AM37" s="128" t="s">
        <v>17</v>
      </c>
      <c r="AN37" s="128" t="s">
        <v>17</v>
      </c>
      <c r="AO37" s="128" t="s">
        <v>17</v>
      </c>
      <c r="AP37" s="121"/>
      <c r="AQ37" s="128" t="s">
        <v>17</v>
      </c>
      <c r="AR37" s="128" t="s">
        <v>17</v>
      </c>
      <c r="AS37" s="128" t="s">
        <v>17</v>
      </c>
      <c r="AT37" s="121"/>
      <c r="AU37" s="128">
        <f t="shared" si="10"/>
        <v>99.221789883268485</v>
      </c>
      <c r="AV37" s="128">
        <f t="shared" si="11"/>
        <v>97.894736842105274</v>
      </c>
      <c r="AW37" s="128">
        <f t="shared" si="12"/>
        <v>100</v>
      </c>
      <c r="AX37" s="121"/>
      <c r="AY37" s="128">
        <f t="shared" si="13"/>
        <v>97.023809523809518</v>
      </c>
      <c r="AZ37" s="128">
        <f t="shared" si="14"/>
        <v>97.435897435897431</v>
      </c>
      <c r="BA37" s="128">
        <f t="shared" si="15"/>
        <v>96.899224806201545</v>
      </c>
      <c r="BB37" s="121"/>
      <c r="BC37" s="128">
        <f t="shared" si="16"/>
        <v>96.09375</v>
      </c>
      <c r="BD37" s="128">
        <f t="shared" si="17"/>
        <v>87.804878048780495</v>
      </c>
      <c r="BE37" s="128">
        <f t="shared" si="18"/>
        <v>100</v>
      </c>
    </row>
    <row r="38" spans="1:62" ht="15" customHeight="1" x14ac:dyDescent="0.25">
      <c r="A38" s="215" t="s">
        <v>102</v>
      </c>
      <c r="B38" s="121">
        <v>171</v>
      </c>
      <c r="C38" s="121">
        <v>45</v>
      </c>
      <c r="D38" s="121">
        <v>126</v>
      </c>
      <c r="E38" s="121"/>
      <c r="F38" s="262">
        <v>0</v>
      </c>
      <c r="G38" s="262">
        <v>0</v>
      </c>
      <c r="H38" s="262">
        <v>0</v>
      </c>
      <c r="I38" s="262"/>
      <c r="J38" s="262">
        <v>0</v>
      </c>
      <c r="K38" s="262">
        <v>0</v>
      </c>
      <c r="L38" s="262">
        <v>0</v>
      </c>
      <c r="M38" s="262"/>
      <c r="N38" s="262">
        <v>0</v>
      </c>
      <c r="O38" s="262">
        <v>0</v>
      </c>
      <c r="P38" s="262">
        <v>0</v>
      </c>
      <c r="Q38" s="121"/>
      <c r="R38" s="121">
        <v>92</v>
      </c>
      <c r="S38" s="121">
        <v>30</v>
      </c>
      <c r="T38" s="121">
        <v>62</v>
      </c>
      <c r="U38" s="121"/>
      <c r="V38" s="121">
        <v>42</v>
      </c>
      <c r="W38" s="121">
        <v>13</v>
      </c>
      <c r="X38" s="121">
        <v>29</v>
      </c>
      <c r="Y38" s="121"/>
      <c r="Z38" s="121">
        <v>37</v>
      </c>
      <c r="AA38" s="121">
        <v>2</v>
      </c>
      <c r="AB38" s="121">
        <v>35</v>
      </c>
      <c r="AC38" s="169"/>
      <c r="AD38" s="215" t="s">
        <v>102</v>
      </c>
      <c r="AE38" s="128">
        <f t="shared" si="7"/>
        <v>95</v>
      </c>
      <c r="AF38" s="128">
        <f t="shared" si="8"/>
        <v>91.83673469387756</v>
      </c>
      <c r="AG38" s="128">
        <f t="shared" si="9"/>
        <v>96.18320610687023</v>
      </c>
      <c r="AH38" s="121"/>
      <c r="AI38" s="128" t="s">
        <v>17</v>
      </c>
      <c r="AJ38" s="128" t="s">
        <v>17</v>
      </c>
      <c r="AK38" s="128" t="s">
        <v>17</v>
      </c>
      <c r="AL38" s="121"/>
      <c r="AM38" s="128" t="s">
        <v>17</v>
      </c>
      <c r="AN38" s="128" t="s">
        <v>17</v>
      </c>
      <c r="AO38" s="128" t="s">
        <v>17</v>
      </c>
      <c r="AP38" s="121"/>
      <c r="AQ38" s="128" t="s">
        <v>17</v>
      </c>
      <c r="AR38" s="128" t="s">
        <v>17</v>
      </c>
      <c r="AS38" s="128" t="s">
        <v>17</v>
      </c>
      <c r="AT38" s="121"/>
      <c r="AU38" s="128">
        <f t="shared" si="10"/>
        <v>92.929292929292927</v>
      </c>
      <c r="AV38" s="128">
        <f t="shared" si="11"/>
        <v>90.909090909090907</v>
      </c>
      <c r="AW38" s="128">
        <f t="shared" si="12"/>
        <v>93.939393939393938</v>
      </c>
      <c r="AX38" s="121"/>
      <c r="AY38" s="128">
        <f t="shared" si="13"/>
        <v>97.674418604651152</v>
      </c>
      <c r="AZ38" s="128">
        <f t="shared" si="14"/>
        <v>100</v>
      </c>
      <c r="BA38" s="128">
        <f t="shared" si="15"/>
        <v>96.666666666666671</v>
      </c>
      <c r="BB38" s="121"/>
      <c r="BC38" s="128">
        <f t="shared" si="16"/>
        <v>97.368421052631575</v>
      </c>
      <c r="BD38" s="128">
        <f t="shared" si="17"/>
        <v>66.666666666666657</v>
      </c>
      <c r="BE38" s="128">
        <f t="shared" si="18"/>
        <v>100</v>
      </c>
    </row>
    <row r="39" spans="1:62" ht="15" customHeight="1" x14ac:dyDescent="0.25">
      <c r="A39" s="215" t="s">
        <v>103</v>
      </c>
      <c r="B39" s="121">
        <v>543</v>
      </c>
      <c r="C39" s="121">
        <v>145</v>
      </c>
      <c r="D39" s="121">
        <v>398</v>
      </c>
      <c r="E39" s="121"/>
      <c r="F39" s="262">
        <v>0</v>
      </c>
      <c r="G39" s="262">
        <v>0</v>
      </c>
      <c r="H39" s="262">
        <v>0</v>
      </c>
      <c r="I39" s="262"/>
      <c r="J39" s="262">
        <v>0</v>
      </c>
      <c r="K39" s="262">
        <v>0</v>
      </c>
      <c r="L39" s="262">
        <v>0</v>
      </c>
      <c r="M39" s="262"/>
      <c r="N39" s="262">
        <v>0</v>
      </c>
      <c r="O39" s="262">
        <v>0</v>
      </c>
      <c r="P39" s="262">
        <v>0</v>
      </c>
      <c r="Q39" s="121"/>
      <c r="R39" s="121">
        <v>264</v>
      </c>
      <c r="S39" s="121">
        <v>85</v>
      </c>
      <c r="T39" s="121">
        <v>179</v>
      </c>
      <c r="U39" s="121"/>
      <c r="V39" s="121">
        <v>174</v>
      </c>
      <c r="W39" s="121">
        <v>44</v>
      </c>
      <c r="X39" s="121">
        <v>130</v>
      </c>
      <c r="Y39" s="121"/>
      <c r="Z39" s="121">
        <v>105</v>
      </c>
      <c r="AA39" s="121">
        <v>16</v>
      </c>
      <c r="AB39" s="121">
        <v>89</v>
      </c>
      <c r="AC39" s="169"/>
      <c r="AD39" s="215" t="s">
        <v>103</v>
      </c>
      <c r="AE39" s="128">
        <f t="shared" si="7"/>
        <v>96.447602131438728</v>
      </c>
      <c r="AF39" s="128">
        <f t="shared" si="8"/>
        <v>93.548387096774192</v>
      </c>
      <c r="AG39" s="128">
        <f t="shared" si="9"/>
        <v>97.549019607843135</v>
      </c>
      <c r="AH39" s="121"/>
      <c r="AI39" s="128" t="s">
        <v>17</v>
      </c>
      <c r="AJ39" s="128" t="s">
        <v>17</v>
      </c>
      <c r="AK39" s="128" t="s">
        <v>17</v>
      </c>
      <c r="AL39" s="121"/>
      <c r="AM39" s="128" t="s">
        <v>17</v>
      </c>
      <c r="AN39" s="128" t="s">
        <v>17</v>
      </c>
      <c r="AO39" s="128" t="s">
        <v>17</v>
      </c>
      <c r="AP39" s="121"/>
      <c r="AQ39" s="128" t="s">
        <v>17</v>
      </c>
      <c r="AR39" s="128" t="s">
        <v>17</v>
      </c>
      <c r="AS39" s="128" t="s">
        <v>17</v>
      </c>
      <c r="AT39" s="121"/>
      <c r="AU39" s="128">
        <f t="shared" si="10"/>
        <v>93.61702127659575</v>
      </c>
      <c r="AV39" s="128">
        <f t="shared" si="11"/>
        <v>90.425531914893625</v>
      </c>
      <c r="AW39" s="128">
        <f t="shared" si="12"/>
        <v>95.212765957446805</v>
      </c>
      <c r="AX39" s="121"/>
      <c r="AY39" s="128">
        <f t="shared" si="13"/>
        <v>98.86363636363636</v>
      </c>
      <c r="AZ39" s="128">
        <f t="shared" si="14"/>
        <v>97.777777777777771</v>
      </c>
      <c r="BA39" s="128">
        <f t="shared" si="15"/>
        <v>99.236641221374043</v>
      </c>
      <c r="BB39" s="121"/>
      <c r="BC39" s="128">
        <f t="shared" si="16"/>
        <v>100</v>
      </c>
      <c r="BD39" s="128">
        <f t="shared" si="17"/>
        <v>100</v>
      </c>
      <c r="BE39" s="128">
        <f t="shared" si="18"/>
        <v>100</v>
      </c>
    </row>
    <row r="40" spans="1:62" ht="15" customHeight="1" thickBot="1" x14ac:dyDescent="0.3">
      <c r="A40" s="216" t="s">
        <v>104</v>
      </c>
      <c r="B40" s="123">
        <v>167</v>
      </c>
      <c r="C40" s="123">
        <v>58</v>
      </c>
      <c r="D40" s="123">
        <v>109</v>
      </c>
      <c r="E40" s="123"/>
      <c r="F40" s="263">
        <v>0</v>
      </c>
      <c r="G40" s="263">
        <v>0</v>
      </c>
      <c r="H40" s="263">
        <v>0</v>
      </c>
      <c r="I40" s="263"/>
      <c r="J40" s="263">
        <v>0</v>
      </c>
      <c r="K40" s="263">
        <v>0</v>
      </c>
      <c r="L40" s="263">
        <v>0</v>
      </c>
      <c r="M40" s="263"/>
      <c r="N40" s="263">
        <v>0</v>
      </c>
      <c r="O40" s="263">
        <v>0</v>
      </c>
      <c r="P40" s="263">
        <v>0</v>
      </c>
      <c r="Q40" s="123"/>
      <c r="R40" s="123">
        <v>69</v>
      </c>
      <c r="S40" s="123">
        <v>23</v>
      </c>
      <c r="T40" s="123">
        <v>46</v>
      </c>
      <c r="U40" s="123"/>
      <c r="V40" s="123">
        <v>48</v>
      </c>
      <c r="W40" s="123">
        <v>14</v>
      </c>
      <c r="X40" s="123">
        <v>34</v>
      </c>
      <c r="Y40" s="123"/>
      <c r="Z40" s="123">
        <v>50</v>
      </c>
      <c r="AA40" s="123">
        <v>21</v>
      </c>
      <c r="AB40" s="123">
        <v>29</v>
      </c>
      <c r="AD40" s="216" t="s">
        <v>104</v>
      </c>
      <c r="AE40" s="128">
        <f t="shared" si="7"/>
        <v>96.531791907514446</v>
      </c>
      <c r="AF40" s="128">
        <f t="shared" si="8"/>
        <v>93.548387096774192</v>
      </c>
      <c r="AG40" s="128">
        <f t="shared" si="9"/>
        <v>98.198198198198199</v>
      </c>
      <c r="AH40" s="123"/>
      <c r="AI40" s="134" t="s">
        <v>17</v>
      </c>
      <c r="AJ40" s="134" t="s">
        <v>17</v>
      </c>
      <c r="AK40" s="134" t="s">
        <v>17</v>
      </c>
      <c r="AL40" s="123"/>
      <c r="AM40" s="134" t="s">
        <v>17</v>
      </c>
      <c r="AN40" s="134" t="s">
        <v>17</v>
      </c>
      <c r="AO40" s="134" t="s">
        <v>17</v>
      </c>
      <c r="AP40" s="123"/>
      <c r="AQ40" s="134" t="s">
        <v>17</v>
      </c>
      <c r="AR40" s="134" t="s">
        <v>17</v>
      </c>
      <c r="AS40" s="134" t="s">
        <v>17</v>
      </c>
      <c r="AT40" s="123"/>
      <c r="AU40" s="128">
        <f t="shared" si="10"/>
        <v>98.571428571428584</v>
      </c>
      <c r="AV40" s="128">
        <f t="shared" si="11"/>
        <v>95.833333333333343</v>
      </c>
      <c r="AW40" s="128">
        <f t="shared" si="12"/>
        <v>100</v>
      </c>
      <c r="AX40" s="123"/>
      <c r="AY40" s="128">
        <f t="shared" si="13"/>
        <v>100</v>
      </c>
      <c r="AZ40" s="128">
        <f t="shared" si="14"/>
        <v>100</v>
      </c>
      <c r="BA40" s="128">
        <f t="shared" si="15"/>
        <v>100</v>
      </c>
      <c r="BB40" s="123"/>
      <c r="BC40" s="128">
        <f t="shared" si="16"/>
        <v>90.909090909090907</v>
      </c>
      <c r="BD40" s="128">
        <f t="shared" si="17"/>
        <v>87.5</v>
      </c>
      <c r="BE40" s="128">
        <f t="shared" si="18"/>
        <v>93.548387096774192</v>
      </c>
    </row>
    <row r="41" spans="1:62" s="104" customFormat="1" ht="15" customHeight="1" x14ac:dyDescent="0.2">
      <c r="A41" s="303" t="s">
        <v>260</v>
      </c>
      <c r="B41" s="303"/>
      <c r="C41" s="303"/>
      <c r="D41" s="303"/>
      <c r="E41" s="303"/>
      <c r="F41" s="303"/>
      <c r="G41" s="303"/>
      <c r="H41" s="303"/>
      <c r="I41" s="303"/>
      <c r="J41" s="303"/>
      <c r="K41" s="303"/>
      <c r="L41" s="303"/>
      <c r="M41" s="303"/>
      <c r="N41" s="303"/>
      <c r="O41" s="303"/>
      <c r="P41" s="303"/>
      <c r="Q41" s="303"/>
      <c r="R41" s="303"/>
      <c r="S41" s="303"/>
      <c r="T41" s="303"/>
      <c r="U41" s="303"/>
      <c r="V41" s="303"/>
      <c r="W41" s="303"/>
      <c r="X41" s="303"/>
      <c r="Y41" s="303"/>
      <c r="Z41" s="303"/>
      <c r="AA41" s="303"/>
      <c r="AB41" s="303"/>
      <c r="AD41" s="303" t="s">
        <v>260</v>
      </c>
      <c r="AE41" s="303"/>
      <c r="AF41" s="303"/>
      <c r="AG41" s="303"/>
      <c r="AH41" s="303"/>
      <c r="AI41" s="303"/>
      <c r="AJ41" s="303"/>
      <c r="AK41" s="303"/>
      <c r="AL41" s="303"/>
      <c r="AM41" s="303"/>
      <c r="AN41" s="303"/>
      <c r="AO41" s="303"/>
      <c r="AP41" s="303"/>
      <c r="AQ41" s="303"/>
      <c r="AR41" s="303"/>
      <c r="AS41" s="303"/>
      <c r="AT41" s="303"/>
      <c r="AU41" s="303"/>
      <c r="AV41" s="303"/>
      <c r="AW41" s="303"/>
      <c r="AX41" s="303"/>
      <c r="AY41" s="303"/>
      <c r="AZ41" s="303"/>
      <c r="BA41" s="303"/>
      <c r="BB41" s="303"/>
      <c r="BC41" s="303"/>
      <c r="BD41" s="303"/>
      <c r="BE41" s="303"/>
      <c r="BF41" s="98"/>
      <c r="BG41" s="98"/>
      <c r="BH41" s="98"/>
      <c r="BI41" s="98"/>
      <c r="BJ41" s="98"/>
    </row>
    <row r="42" spans="1:62" s="104" customFormat="1" ht="15" customHeight="1" x14ac:dyDescent="0.2">
      <c r="A42" s="304" t="s">
        <v>243</v>
      </c>
      <c r="B42" s="304"/>
      <c r="C42" s="304"/>
      <c r="D42" s="304"/>
      <c r="E42" s="304"/>
      <c r="F42" s="304"/>
      <c r="G42" s="304"/>
      <c r="H42" s="304"/>
      <c r="I42" s="304"/>
      <c r="J42" s="304"/>
      <c r="K42" s="304"/>
      <c r="L42" s="304"/>
      <c r="M42" s="304"/>
      <c r="N42" s="304"/>
      <c r="O42" s="304"/>
      <c r="P42" s="304"/>
      <c r="Q42" s="304"/>
      <c r="R42" s="304"/>
      <c r="S42" s="304"/>
      <c r="T42" s="304"/>
      <c r="U42" s="304"/>
      <c r="V42" s="304"/>
      <c r="W42" s="304"/>
      <c r="X42" s="304"/>
      <c r="Y42" s="304"/>
      <c r="Z42" s="304"/>
      <c r="AA42" s="304"/>
      <c r="AB42" s="304"/>
      <c r="AD42" s="304" t="s">
        <v>243</v>
      </c>
      <c r="AE42" s="304"/>
      <c r="AF42" s="304"/>
      <c r="AG42" s="304"/>
      <c r="AH42" s="304"/>
      <c r="AI42" s="304"/>
      <c r="AJ42" s="304"/>
      <c r="AK42" s="304"/>
      <c r="AL42" s="304"/>
      <c r="AM42" s="304"/>
      <c r="AN42" s="304"/>
      <c r="AO42" s="304"/>
      <c r="AP42" s="304"/>
      <c r="AQ42" s="304"/>
      <c r="AR42" s="304"/>
      <c r="AS42" s="304"/>
      <c r="AT42" s="304"/>
      <c r="AU42" s="304"/>
      <c r="AV42" s="304"/>
      <c r="AW42" s="304"/>
      <c r="AX42" s="304"/>
      <c r="AY42" s="304"/>
      <c r="AZ42" s="304"/>
      <c r="BA42" s="304"/>
      <c r="BB42" s="304"/>
      <c r="BC42" s="304"/>
      <c r="BD42" s="304"/>
      <c r="BE42" s="304"/>
      <c r="BF42" s="98"/>
      <c r="BG42" s="98"/>
      <c r="BH42" s="98"/>
      <c r="BI42" s="98"/>
      <c r="BJ42" s="98"/>
    </row>
    <row r="43" spans="1:62" s="104" customFormat="1" ht="15" customHeight="1" x14ac:dyDescent="0.2">
      <c r="A43" s="144"/>
      <c r="B43" s="144"/>
      <c r="C43" s="144"/>
      <c r="D43" s="144"/>
      <c r="E43" s="144"/>
      <c r="F43" s="144"/>
      <c r="G43" s="144"/>
      <c r="H43" s="144"/>
      <c r="I43" s="144"/>
      <c r="J43" s="144"/>
      <c r="K43" s="144"/>
      <c r="L43" s="144"/>
      <c r="M43" s="144"/>
      <c r="N43" s="144"/>
      <c r="O43" s="144"/>
      <c r="P43" s="144"/>
      <c r="Q43" s="144"/>
      <c r="R43" s="144"/>
      <c r="S43" s="144"/>
      <c r="T43" s="144"/>
      <c r="U43" s="144"/>
      <c r="V43" s="144"/>
      <c r="W43" s="144"/>
      <c r="X43" s="144"/>
      <c r="Y43" s="144"/>
      <c r="Z43" s="144"/>
      <c r="AA43" s="144"/>
      <c r="AB43" s="144"/>
      <c r="AD43" s="144"/>
      <c r="AE43" s="144"/>
      <c r="AF43" s="144"/>
      <c r="AG43" s="144"/>
      <c r="AH43" s="144"/>
      <c r="AI43" s="144"/>
      <c r="AJ43" s="144"/>
      <c r="AK43" s="144"/>
      <c r="AL43" s="144"/>
      <c r="AM43" s="144"/>
      <c r="AN43" s="144"/>
      <c r="AO43" s="144"/>
      <c r="AP43" s="144"/>
      <c r="AQ43" s="144"/>
      <c r="AR43" s="144"/>
      <c r="AS43" s="144"/>
      <c r="AT43" s="144"/>
      <c r="AU43" s="144"/>
      <c r="AV43" s="144"/>
      <c r="AW43" s="144"/>
      <c r="AX43" s="144"/>
      <c r="AY43" s="144"/>
      <c r="AZ43" s="144"/>
      <c r="BA43" s="144"/>
      <c r="BB43" s="144"/>
      <c r="BC43" s="144"/>
      <c r="BD43" s="144"/>
      <c r="BE43" s="144"/>
      <c r="BF43" s="98"/>
      <c r="BG43" s="98"/>
      <c r="BH43" s="98"/>
      <c r="BI43" s="98"/>
      <c r="BJ43" s="98"/>
    </row>
    <row r="44" spans="1:62" s="104" customFormat="1" ht="15" customHeight="1" x14ac:dyDescent="0.2">
      <c r="A44" s="144"/>
      <c r="B44" s="144"/>
      <c r="C44" s="144"/>
      <c r="D44" s="144"/>
      <c r="E44" s="144"/>
      <c r="F44" s="144"/>
      <c r="G44" s="144"/>
      <c r="H44" s="144"/>
      <c r="I44" s="144"/>
      <c r="J44" s="144"/>
      <c r="K44" s="144"/>
      <c r="L44" s="144"/>
      <c r="M44" s="144"/>
      <c r="N44" s="144"/>
      <c r="O44" s="144"/>
      <c r="P44" s="144"/>
      <c r="Q44" s="144"/>
      <c r="R44" s="144"/>
      <c r="S44" s="144"/>
      <c r="T44" s="144"/>
      <c r="U44" s="144"/>
      <c r="V44" s="144"/>
      <c r="W44" s="144"/>
      <c r="X44" s="144"/>
      <c r="Y44" s="144"/>
      <c r="Z44" s="144"/>
      <c r="AA44" s="144"/>
      <c r="AB44" s="144"/>
      <c r="AD44" s="144"/>
      <c r="AE44" s="144"/>
      <c r="AF44" s="144"/>
      <c r="AG44" s="144"/>
      <c r="AH44" s="144"/>
      <c r="AI44" s="144"/>
      <c r="AJ44" s="144"/>
      <c r="AK44" s="144"/>
      <c r="AL44" s="144"/>
      <c r="AM44" s="144"/>
      <c r="AN44" s="144"/>
      <c r="AO44" s="144"/>
      <c r="AP44" s="144"/>
      <c r="AQ44" s="144"/>
      <c r="AR44" s="144"/>
      <c r="AS44" s="144"/>
      <c r="AT44" s="144"/>
      <c r="AU44" s="144"/>
      <c r="AV44" s="144"/>
      <c r="AW44" s="144"/>
      <c r="AX44" s="144"/>
      <c r="AY44" s="144"/>
      <c r="AZ44" s="144"/>
      <c r="BA44" s="144"/>
      <c r="BB44" s="144"/>
      <c r="BC44" s="144"/>
      <c r="BD44" s="144"/>
      <c r="BE44" s="144"/>
      <c r="BF44" s="98"/>
      <c r="BG44" s="98"/>
      <c r="BH44" s="98"/>
      <c r="BI44" s="98"/>
      <c r="BJ44" s="98"/>
    </row>
    <row r="45" spans="1:62" ht="15" customHeight="1" x14ac:dyDescent="0.25">
      <c r="A45" s="217"/>
      <c r="B45" s="149"/>
      <c r="AD45" s="217"/>
      <c r="AE45" s="149"/>
    </row>
    <row r="46" spans="1:62" ht="15" customHeight="1" x14ac:dyDescent="0.25">
      <c r="A46" s="308" t="s">
        <v>334</v>
      </c>
      <c r="B46" s="308"/>
      <c r="C46" s="308"/>
      <c r="D46" s="308"/>
      <c r="E46" s="308"/>
      <c r="F46" s="308"/>
      <c r="G46" s="308"/>
      <c r="H46" s="308"/>
      <c r="I46" s="308"/>
      <c r="J46" s="308"/>
      <c r="K46" s="308"/>
      <c r="L46" s="308"/>
      <c r="M46" s="308"/>
      <c r="N46" s="308"/>
      <c r="O46" s="308"/>
      <c r="P46" s="308"/>
      <c r="Q46" s="308"/>
      <c r="R46" s="308"/>
      <c r="S46" s="308"/>
      <c r="T46" s="308"/>
      <c r="U46" s="308"/>
      <c r="V46" s="308"/>
      <c r="W46" s="308"/>
      <c r="X46" s="308"/>
      <c r="Y46" s="308"/>
      <c r="Z46" s="308"/>
      <c r="AA46" s="308"/>
      <c r="AB46" s="308"/>
      <c r="AD46" s="308" t="s">
        <v>336</v>
      </c>
      <c r="AE46" s="308"/>
      <c r="AF46" s="308"/>
      <c r="AG46" s="308"/>
      <c r="AH46" s="308"/>
      <c r="AI46" s="308"/>
      <c r="AJ46" s="308"/>
      <c r="AK46" s="308"/>
      <c r="AL46" s="308"/>
      <c r="AM46" s="308"/>
      <c r="AN46" s="308"/>
      <c r="AO46" s="308"/>
      <c r="AP46" s="308"/>
      <c r="AQ46" s="308"/>
      <c r="AR46" s="308"/>
      <c r="AS46" s="308"/>
      <c r="AT46" s="308"/>
      <c r="AU46" s="308"/>
      <c r="AV46" s="308"/>
      <c r="AW46" s="308"/>
      <c r="AX46" s="308"/>
      <c r="AY46" s="308"/>
      <c r="AZ46" s="308"/>
      <c r="BA46" s="308"/>
      <c r="BB46" s="308"/>
      <c r="BC46" s="308"/>
      <c r="BD46" s="308"/>
      <c r="BE46" s="308"/>
    </row>
    <row r="47" spans="1:62" ht="15" customHeight="1" x14ac:dyDescent="0.25">
      <c r="A47" s="307" t="s">
        <v>341</v>
      </c>
      <c r="B47" s="307"/>
      <c r="C47" s="307"/>
      <c r="D47" s="307"/>
      <c r="E47" s="307"/>
      <c r="F47" s="307"/>
      <c r="G47" s="307"/>
      <c r="H47" s="307"/>
      <c r="I47" s="307"/>
      <c r="J47" s="307"/>
      <c r="K47" s="307"/>
      <c r="L47" s="307"/>
      <c r="M47" s="307"/>
      <c r="N47" s="307"/>
      <c r="O47" s="307"/>
      <c r="P47" s="307"/>
      <c r="Q47" s="307"/>
      <c r="R47" s="307"/>
      <c r="S47" s="307"/>
      <c r="T47" s="307"/>
      <c r="U47" s="307"/>
      <c r="V47" s="307"/>
      <c r="W47" s="307"/>
      <c r="X47" s="307"/>
      <c r="Y47" s="307"/>
      <c r="Z47" s="307"/>
      <c r="AA47" s="307"/>
      <c r="AB47" s="307"/>
      <c r="AD47" s="307" t="s">
        <v>342</v>
      </c>
      <c r="AE47" s="307"/>
      <c r="AF47" s="307"/>
      <c r="AG47" s="307"/>
      <c r="AH47" s="307"/>
      <c r="AI47" s="307"/>
      <c r="AJ47" s="307"/>
      <c r="AK47" s="307"/>
      <c r="AL47" s="307"/>
      <c r="AM47" s="307"/>
      <c r="AN47" s="307"/>
      <c r="AO47" s="307"/>
      <c r="AP47" s="307"/>
      <c r="AQ47" s="307"/>
      <c r="AR47" s="307"/>
      <c r="AS47" s="307"/>
      <c r="AT47" s="307"/>
      <c r="AU47" s="307"/>
      <c r="AV47" s="307"/>
      <c r="AW47" s="307"/>
      <c r="AX47" s="307"/>
      <c r="AY47" s="307"/>
      <c r="AZ47" s="307"/>
      <c r="BA47" s="307"/>
      <c r="BB47" s="307"/>
      <c r="BC47" s="307"/>
      <c r="BD47" s="307"/>
      <c r="BE47" s="307"/>
    </row>
    <row r="48" spans="1:62" ht="15" customHeight="1" x14ac:dyDescent="0.25">
      <c r="A48" s="307" t="s">
        <v>257</v>
      </c>
      <c r="B48" s="307"/>
      <c r="C48" s="307"/>
      <c r="D48" s="307"/>
      <c r="E48" s="307"/>
      <c r="F48" s="307"/>
      <c r="G48" s="307"/>
      <c r="H48" s="307"/>
      <c r="I48" s="307"/>
      <c r="J48" s="307"/>
      <c r="K48" s="307"/>
      <c r="L48" s="307"/>
      <c r="M48" s="307"/>
      <c r="N48" s="307"/>
      <c r="O48" s="307"/>
      <c r="P48" s="307"/>
      <c r="Q48" s="307"/>
      <c r="R48" s="307"/>
      <c r="S48" s="307"/>
      <c r="T48" s="307"/>
      <c r="U48" s="307"/>
      <c r="V48" s="307"/>
      <c r="W48" s="307"/>
      <c r="X48" s="307"/>
      <c r="Y48" s="307"/>
      <c r="Z48" s="307"/>
      <c r="AA48" s="307"/>
      <c r="AB48" s="307"/>
      <c r="AD48" s="307" t="s">
        <v>257</v>
      </c>
      <c r="AE48" s="307"/>
      <c r="AF48" s="307"/>
      <c r="AG48" s="307"/>
      <c r="AH48" s="307"/>
      <c r="AI48" s="307"/>
      <c r="AJ48" s="307"/>
      <c r="AK48" s="307"/>
      <c r="AL48" s="307"/>
      <c r="AM48" s="307"/>
      <c r="AN48" s="307"/>
      <c r="AO48" s="307"/>
      <c r="AP48" s="307"/>
      <c r="AQ48" s="307"/>
      <c r="AR48" s="307"/>
      <c r="AS48" s="307"/>
      <c r="AT48" s="307"/>
      <c r="AU48" s="307"/>
      <c r="AV48" s="307"/>
      <c r="AW48" s="307"/>
      <c r="AX48" s="307"/>
      <c r="AY48" s="307"/>
      <c r="AZ48" s="307"/>
      <c r="BA48" s="307"/>
      <c r="BB48" s="307"/>
      <c r="BC48" s="307"/>
      <c r="BD48" s="307"/>
      <c r="BE48" s="307"/>
    </row>
    <row r="49" spans="1:61" ht="15" customHeight="1" x14ac:dyDescent="0.25">
      <c r="A49" s="307" t="s">
        <v>268</v>
      </c>
      <c r="B49" s="307"/>
      <c r="C49" s="307"/>
      <c r="D49" s="307"/>
      <c r="E49" s="307"/>
      <c r="F49" s="307"/>
      <c r="G49" s="307"/>
      <c r="H49" s="307"/>
      <c r="I49" s="307"/>
      <c r="J49" s="307"/>
      <c r="K49" s="307"/>
      <c r="L49" s="307"/>
      <c r="M49" s="307"/>
      <c r="N49" s="307"/>
      <c r="O49" s="307"/>
      <c r="P49" s="307"/>
      <c r="Q49" s="307"/>
      <c r="R49" s="307"/>
      <c r="S49" s="307"/>
      <c r="T49" s="307"/>
      <c r="U49" s="307"/>
      <c r="V49" s="307"/>
      <c r="W49" s="307"/>
      <c r="X49" s="307"/>
      <c r="Y49" s="307"/>
      <c r="Z49" s="307"/>
      <c r="AA49" s="307"/>
      <c r="AB49" s="307"/>
      <c r="AD49" s="307" t="s">
        <v>268</v>
      </c>
      <c r="AE49" s="307"/>
      <c r="AF49" s="307"/>
      <c r="AG49" s="307"/>
      <c r="AH49" s="307"/>
      <c r="AI49" s="307"/>
      <c r="AJ49" s="307"/>
      <c r="AK49" s="307"/>
      <c r="AL49" s="307"/>
      <c r="AM49" s="307"/>
      <c r="AN49" s="307"/>
      <c r="AO49" s="307"/>
      <c r="AP49" s="307"/>
      <c r="AQ49" s="307"/>
      <c r="AR49" s="307"/>
      <c r="AS49" s="307"/>
      <c r="AT49" s="307"/>
      <c r="AU49" s="307"/>
      <c r="AV49" s="307"/>
      <c r="AW49" s="307"/>
      <c r="AX49" s="307"/>
      <c r="AY49" s="307"/>
      <c r="AZ49" s="307"/>
      <c r="BA49" s="307"/>
      <c r="BB49" s="307"/>
      <c r="BC49" s="307"/>
      <c r="BD49" s="307"/>
      <c r="BE49" s="307"/>
    </row>
    <row r="50" spans="1:61" ht="15" customHeight="1" x14ac:dyDescent="0.25">
      <c r="A50" s="307" t="s">
        <v>250</v>
      </c>
      <c r="B50" s="307"/>
      <c r="C50" s="307"/>
      <c r="D50" s="307"/>
      <c r="E50" s="307"/>
      <c r="F50" s="307"/>
      <c r="G50" s="307"/>
      <c r="H50" s="307"/>
      <c r="I50" s="307"/>
      <c r="J50" s="307"/>
      <c r="K50" s="307"/>
      <c r="L50" s="307"/>
      <c r="M50" s="307"/>
      <c r="N50" s="307"/>
      <c r="O50" s="307"/>
      <c r="P50" s="307"/>
      <c r="Q50" s="307"/>
      <c r="R50" s="307"/>
      <c r="S50" s="307"/>
      <c r="T50" s="307"/>
      <c r="U50" s="307"/>
      <c r="V50" s="307"/>
      <c r="W50" s="307"/>
      <c r="X50" s="307"/>
      <c r="Y50" s="307"/>
      <c r="Z50" s="307"/>
      <c r="AA50" s="307"/>
      <c r="AB50" s="307"/>
      <c r="AD50" s="307" t="s">
        <v>250</v>
      </c>
      <c r="AE50" s="307"/>
      <c r="AF50" s="307"/>
      <c r="AG50" s="307"/>
      <c r="AH50" s="307"/>
      <c r="AI50" s="307"/>
      <c r="AJ50" s="307"/>
      <c r="AK50" s="307"/>
      <c r="AL50" s="307"/>
      <c r="AM50" s="307"/>
      <c r="AN50" s="307"/>
      <c r="AO50" s="307"/>
      <c r="AP50" s="307"/>
      <c r="AQ50" s="307"/>
      <c r="AR50" s="307"/>
      <c r="AS50" s="307"/>
      <c r="AT50" s="307"/>
      <c r="AU50" s="307"/>
      <c r="AV50" s="307"/>
      <c r="AW50" s="307"/>
      <c r="AX50" s="307"/>
      <c r="AY50" s="307"/>
      <c r="AZ50" s="307"/>
      <c r="BA50" s="307"/>
      <c r="BB50" s="307"/>
      <c r="BC50" s="307"/>
      <c r="BD50" s="307"/>
      <c r="BE50" s="307"/>
    </row>
    <row r="51" spans="1:61" ht="15" customHeight="1" x14ac:dyDescent="0.25">
      <c r="A51" s="307" t="s">
        <v>259</v>
      </c>
      <c r="B51" s="307"/>
      <c r="C51" s="307"/>
      <c r="D51" s="307"/>
      <c r="E51" s="307"/>
      <c r="F51" s="307"/>
      <c r="G51" s="307"/>
      <c r="H51" s="307"/>
      <c r="I51" s="307"/>
      <c r="J51" s="307"/>
      <c r="K51" s="307"/>
      <c r="L51" s="307"/>
      <c r="M51" s="307"/>
      <c r="N51" s="307"/>
      <c r="O51" s="307"/>
      <c r="P51" s="307"/>
      <c r="Q51" s="307"/>
      <c r="R51" s="307"/>
      <c r="S51" s="307"/>
      <c r="T51" s="307"/>
      <c r="U51" s="307"/>
      <c r="V51" s="307"/>
      <c r="W51" s="307"/>
      <c r="X51" s="307"/>
      <c r="Y51" s="307"/>
      <c r="Z51" s="307"/>
      <c r="AA51" s="307"/>
      <c r="AB51" s="307"/>
      <c r="AD51" s="307" t="s">
        <v>259</v>
      </c>
      <c r="AE51" s="307"/>
      <c r="AF51" s="307"/>
      <c r="AG51" s="307"/>
      <c r="AH51" s="307"/>
      <c r="AI51" s="307"/>
      <c r="AJ51" s="307"/>
      <c r="AK51" s="307"/>
      <c r="AL51" s="307"/>
      <c r="AM51" s="307"/>
      <c r="AN51" s="307"/>
      <c r="AO51" s="307"/>
      <c r="AP51" s="307"/>
      <c r="AQ51" s="307"/>
      <c r="AR51" s="307"/>
      <c r="AS51" s="307"/>
      <c r="AT51" s="307"/>
      <c r="AU51" s="307"/>
      <c r="AV51" s="307"/>
      <c r="AW51" s="307"/>
      <c r="AX51" s="307"/>
      <c r="AY51" s="307"/>
      <c r="AZ51" s="307"/>
      <c r="BA51" s="307"/>
      <c r="BB51" s="307"/>
      <c r="BC51" s="307"/>
      <c r="BD51" s="307"/>
      <c r="BE51" s="307"/>
    </row>
    <row r="52" spans="1:61" ht="15" customHeight="1" thickBot="1" x14ac:dyDescent="0.3">
      <c r="A52" s="124"/>
      <c r="B52" s="147"/>
      <c r="C52" s="124"/>
      <c r="D52" s="124"/>
      <c r="E52" s="124"/>
      <c r="F52" s="125"/>
      <c r="G52" s="124"/>
      <c r="H52" s="124"/>
      <c r="I52" s="124"/>
      <c r="J52" s="124"/>
      <c r="K52" s="124"/>
      <c r="L52" s="124"/>
      <c r="M52" s="124"/>
      <c r="N52" s="124"/>
      <c r="O52" s="124"/>
      <c r="P52" s="124"/>
      <c r="Q52" s="124"/>
      <c r="R52" s="124"/>
      <c r="S52" s="124"/>
      <c r="T52" s="124"/>
      <c r="U52" s="124"/>
      <c r="V52" s="124"/>
      <c r="W52" s="124"/>
      <c r="X52" s="124"/>
      <c r="Y52" s="124"/>
      <c r="Z52" s="124"/>
      <c r="AA52" s="124"/>
      <c r="AB52" s="124"/>
      <c r="AD52" s="124"/>
      <c r="AE52" s="147"/>
      <c r="AF52" s="124"/>
      <c r="AG52" s="124"/>
      <c r="AH52" s="124"/>
      <c r="AI52" s="125"/>
      <c r="AJ52" s="124"/>
      <c r="AK52" s="124"/>
      <c r="AL52" s="124"/>
      <c r="AM52" s="124"/>
      <c r="AN52" s="124"/>
      <c r="AO52" s="124"/>
      <c r="AP52" s="124"/>
      <c r="AQ52" s="124"/>
      <c r="AR52" s="124"/>
      <c r="AS52" s="124"/>
      <c r="AT52" s="124"/>
      <c r="AU52" s="124"/>
      <c r="AV52" s="124"/>
      <c r="AW52" s="124"/>
      <c r="AX52" s="124"/>
      <c r="AY52" s="124"/>
      <c r="AZ52" s="124"/>
      <c r="BA52" s="124"/>
      <c r="BB52" s="124"/>
      <c r="BC52" s="124"/>
      <c r="BD52" s="124"/>
      <c r="BE52" s="124"/>
    </row>
    <row r="53" spans="1:61" ht="15" customHeight="1" x14ac:dyDescent="0.25">
      <c r="A53" s="309" t="s">
        <v>264</v>
      </c>
      <c r="B53" s="302" t="s">
        <v>19</v>
      </c>
      <c r="C53" s="302"/>
      <c r="D53" s="302"/>
      <c r="E53" s="111"/>
      <c r="F53" s="302" t="s">
        <v>116</v>
      </c>
      <c r="G53" s="302"/>
      <c r="H53" s="302"/>
      <c r="I53" s="111"/>
      <c r="J53" s="302" t="s">
        <v>117</v>
      </c>
      <c r="K53" s="302"/>
      <c r="L53" s="302"/>
      <c r="M53" s="111"/>
      <c r="N53" s="302" t="s">
        <v>118</v>
      </c>
      <c r="O53" s="302"/>
      <c r="P53" s="302"/>
      <c r="Q53" s="111"/>
      <c r="R53" s="302" t="s">
        <v>119</v>
      </c>
      <c r="S53" s="302"/>
      <c r="T53" s="302"/>
      <c r="U53" s="111"/>
      <c r="V53" s="302" t="s">
        <v>120</v>
      </c>
      <c r="W53" s="302"/>
      <c r="X53" s="302"/>
      <c r="Y53" s="111"/>
      <c r="Z53" s="302" t="s">
        <v>121</v>
      </c>
      <c r="AA53" s="302"/>
      <c r="AB53" s="302"/>
      <c r="AD53" s="309" t="s">
        <v>264</v>
      </c>
      <c r="AE53" s="302" t="s">
        <v>19</v>
      </c>
      <c r="AF53" s="302"/>
      <c r="AG53" s="302"/>
      <c r="AH53" s="111"/>
      <c r="AI53" s="302" t="s">
        <v>116</v>
      </c>
      <c r="AJ53" s="302"/>
      <c r="AK53" s="302"/>
      <c r="AL53" s="111"/>
      <c r="AM53" s="302" t="s">
        <v>117</v>
      </c>
      <c r="AN53" s="302"/>
      <c r="AO53" s="302"/>
      <c r="AP53" s="111"/>
      <c r="AQ53" s="302" t="s">
        <v>118</v>
      </c>
      <c r="AR53" s="302"/>
      <c r="AS53" s="302"/>
      <c r="AT53" s="111"/>
      <c r="AU53" s="302" t="s">
        <v>119</v>
      </c>
      <c r="AV53" s="302"/>
      <c r="AW53" s="302"/>
      <c r="AX53" s="111"/>
      <c r="AY53" s="302" t="s">
        <v>120</v>
      </c>
      <c r="AZ53" s="302"/>
      <c r="BA53" s="302"/>
      <c r="BB53" s="111"/>
      <c r="BC53" s="302" t="s">
        <v>121</v>
      </c>
      <c r="BD53" s="302"/>
      <c r="BE53" s="302"/>
    </row>
    <row r="54" spans="1:61" ht="15" customHeight="1" thickBot="1" x14ac:dyDescent="0.3">
      <c r="A54" s="310"/>
      <c r="B54" s="112" t="s">
        <v>70</v>
      </c>
      <c r="C54" s="112" t="s">
        <v>71</v>
      </c>
      <c r="D54" s="112" t="s">
        <v>72</v>
      </c>
      <c r="E54" s="113"/>
      <c r="F54" s="112" t="s">
        <v>70</v>
      </c>
      <c r="G54" s="112" t="s">
        <v>71</v>
      </c>
      <c r="H54" s="112" t="s">
        <v>72</v>
      </c>
      <c r="I54" s="113"/>
      <c r="J54" s="112" t="s">
        <v>70</v>
      </c>
      <c r="K54" s="112" t="s">
        <v>71</v>
      </c>
      <c r="L54" s="112" t="s">
        <v>72</v>
      </c>
      <c r="M54" s="113"/>
      <c r="N54" s="112" t="s">
        <v>70</v>
      </c>
      <c r="O54" s="112" t="s">
        <v>71</v>
      </c>
      <c r="P54" s="112" t="s">
        <v>72</v>
      </c>
      <c r="Q54" s="113"/>
      <c r="R54" s="112" t="s">
        <v>70</v>
      </c>
      <c r="S54" s="112" t="s">
        <v>71</v>
      </c>
      <c r="T54" s="112" t="s">
        <v>72</v>
      </c>
      <c r="U54" s="113"/>
      <c r="V54" s="112" t="s">
        <v>70</v>
      </c>
      <c r="W54" s="112" t="s">
        <v>71</v>
      </c>
      <c r="X54" s="112" t="s">
        <v>72</v>
      </c>
      <c r="Y54" s="113"/>
      <c r="Z54" s="112" t="s">
        <v>70</v>
      </c>
      <c r="AA54" s="112" t="s">
        <v>71</v>
      </c>
      <c r="AB54" s="112" t="s">
        <v>72</v>
      </c>
      <c r="AD54" s="310"/>
      <c r="AE54" s="112" t="s">
        <v>70</v>
      </c>
      <c r="AF54" s="112" t="s">
        <v>71</v>
      </c>
      <c r="AG54" s="112" t="s">
        <v>72</v>
      </c>
      <c r="AH54" s="113"/>
      <c r="AI54" s="112" t="s">
        <v>70</v>
      </c>
      <c r="AJ54" s="112" t="s">
        <v>71</v>
      </c>
      <c r="AK54" s="112" t="s">
        <v>72</v>
      </c>
      <c r="AL54" s="113"/>
      <c r="AM54" s="112" t="s">
        <v>70</v>
      </c>
      <c r="AN54" s="112" t="s">
        <v>71</v>
      </c>
      <c r="AO54" s="112" t="s">
        <v>72</v>
      </c>
      <c r="AP54" s="113"/>
      <c r="AQ54" s="112" t="s">
        <v>70</v>
      </c>
      <c r="AR54" s="112" t="s">
        <v>71</v>
      </c>
      <c r="AS54" s="112" t="s">
        <v>72</v>
      </c>
      <c r="AT54" s="113"/>
      <c r="AU54" s="112" t="s">
        <v>70</v>
      </c>
      <c r="AV54" s="112" t="s">
        <v>71</v>
      </c>
      <c r="AW54" s="112" t="s">
        <v>72</v>
      </c>
      <c r="AX54" s="113"/>
      <c r="AY54" s="112" t="s">
        <v>70</v>
      </c>
      <c r="AZ54" s="112" t="s">
        <v>71</v>
      </c>
      <c r="BA54" s="112" t="s">
        <v>72</v>
      </c>
      <c r="BB54" s="113"/>
      <c r="BC54" s="112" t="s">
        <v>70</v>
      </c>
      <c r="BD54" s="112" t="s">
        <v>71</v>
      </c>
      <c r="BE54" s="112" t="s">
        <v>72</v>
      </c>
    </row>
    <row r="55" spans="1:61" ht="15" customHeight="1" x14ac:dyDescent="0.25">
      <c r="A55" s="129"/>
      <c r="B55" s="115"/>
      <c r="C55" s="115"/>
      <c r="D55" s="115"/>
      <c r="E55" s="116"/>
      <c r="F55" s="115"/>
      <c r="G55" s="115"/>
      <c r="H55" s="115"/>
      <c r="I55" s="116"/>
      <c r="J55" s="115"/>
      <c r="K55" s="115"/>
      <c r="L55" s="115"/>
      <c r="M55" s="116"/>
      <c r="N55" s="115"/>
      <c r="O55" s="115"/>
      <c r="P55" s="115"/>
      <c r="Q55" s="116"/>
      <c r="R55" s="115"/>
      <c r="S55" s="115"/>
      <c r="T55" s="115"/>
      <c r="U55" s="116"/>
      <c r="V55" s="115"/>
      <c r="W55" s="115"/>
      <c r="X55" s="115"/>
      <c r="Y55" s="116"/>
      <c r="Z55" s="115"/>
      <c r="AA55" s="115"/>
      <c r="AB55" s="115"/>
      <c r="AD55" s="129"/>
      <c r="AE55" s="115"/>
      <c r="AF55" s="115"/>
      <c r="AG55" s="115"/>
      <c r="AH55" s="116"/>
      <c r="AI55" s="115"/>
      <c r="AJ55" s="115"/>
      <c r="AK55" s="115"/>
      <c r="AL55" s="116"/>
      <c r="AM55" s="115"/>
      <c r="AN55" s="115"/>
      <c r="AO55" s="115"/>
      <c r="AP55" s="116"/>
      <c r="AQ55" s="115"/>
      <c r="AR55" s="115"/>
      <c r="AS55" s="115"/>
      <c r="AT55" s="116"/>
      <c r="AU55" s="115"/>
      <c r="AV55" s="115"/>
      <c r="AW55" s="115"/>
      <c r="AX55" s="116"/>
      <c r="AY55" s="115"/>
      <c r="AZ55" s="115"/>
      <c r="BA55" s="115"/>
      <c r="BB55" s="116"/>
      <c r="BC55" s="115"/>
      <c r="BD55" s="115"/>
      <c r="BE55" s="115"/>
    </row>
    <row r="56" spans="1:61" s="152" customFormat="1" ht="15" customHeight="1" x14ac:dyDescent="0.25">
      <c r="A56" s="154" t="s">
        <v>266</v>
      </c>
      <c r="B56" s="156">
        <f>SUM(B58:B83)</f>
        <v>670</v>
      </c>
      <c r="C56" s="156">
        <f>SUM(C58:C83)</f>
        <v>340</v>
      </c>
      <c r="D56" s="156">
        <f>SUM(D58:D83)</f>
        <v>330</v>
      </c>
      <c r="E56" s="156"/>
      <c r="F56" s="242" t="s">
        <v>61</v>
      </c>
      <c r="G56" s="242" t="s">
        <v>61</v>
      </c>
      <c r="H56" s="242" t="s">
        <v>61</v>
      </c>
      <c r="I56" s="242"/>
      <c r="J56" s="242" t="s">
        <v>61</v>
      </c>
      <c r="K56" s="242" t="s">
        <v>61</v>
      </c>
      <c r="L56" s="242" t="s">
        <v>61</v>
      </c>
      <c r="M56" s="242"/>
      <c r="N56" s="242" t="s">
        <v>61</v>
      </c>
      <c r="O56" s="242" t="s">
        <v>61</v>
      </c>
      <c r="P56" s="242" t="s">
        <v>61</v>
      </c>
      <c r="Q56" s="156"/>
      <c r="R56" s="156">
        <f>SUM(R58:R83)</f>
        <v>301</v>
      </c>
      <c r="S56" s="156">
        <f>SUM(S58:S83)</f>
        <v>154</v>
      </c>
      <c r="T56" s="156">
        <f>SUM(T58:T83)</f>
        <v>147</v>
      </c>
      <c r="U56" s="156"/>
      <c r="V56" s="156">
        <f>SUM(V58:V83)</f>
        <v>210</v>
      </c>
      <c r="W56" s="156">
        <f>SUM(W58:W83)</f>
        <v>104</v>
      </c>
      <c r="X56" s="156">
        <f>SUM(X58:X83)</f>
        <v>106</v>
      </c>
      <c r="Y56" s="156"/>
      <c r="Z56" s="156">
        <f>SUM(Z58:Z83)</f>
        <v>159</v>
      </c>
      <c r="AA56" s="156">
        <f>SUM(AA58:AA83)</f>
        <v>82</v>
      </c>
      <c r="AB56" s="156">
        <f>SUM(AB58:AB83)</f>
        <v>77</v>
      </c>
      <c r="AD56" s="154" t="s">
        <v>266</v>
      </c>
      <c r="AE56" s="219">
        <f>+B56/(B56+B13)*100</f>
        <v>6.4311768093684014</v>
      </c>
      <c r="AF56" s="219">
        <f t="shared" ref="AF56:AG56" si="19">+C56/(C56+C13)*100</f>
        <v>8.9356110381077531</v>
      </c>
      <c r="AG56" s="219">
        <f t="shared" si="19"/>
        <v>4.9901708755481629</v>
      </c>
      <c r="AH56" s="167"/>
      <c r="AI56" s="219" t="s">
        <v>17</v>
      </c>
      <c r="AJ56" s="219" t="s">
        <v>17</v>
      </c>
      <c r="AK56" s="219" t="s">
        <v>17</v>
      </c>
      <c r="AL56" s="167"/>
      <c r="AM56" s="219" t="s">
        <v>17</v>
      </c>
      <c r="AN56" s="219" t="s">
        <v>17</v>
      </c>
      <c r="AO56" s="219" t="s">
        <v>17</v>
      </c>
      <c r="AP56" s="167"/>
      <c r="AQ56" s="219" t="s">
        <v>17</v>
      </c>
      <c r="AR56" s="219" t="s">
        <v>17</v>
      </c>
      <c r="AS56" s="219" t="s">
        <v>17</v>
      </c>
      <c r="AT56" s="167"/>
      <c r="AU56" s="219">
        <f>+R56/(R56+R13)*100</f>
        <v>6.6489949193726527</v>
      </c>
      <c r="AV56" s="219">
        <f t="shared" ref="AV56" si="20">+S56/(S56+S13)*100</f>
        <v>8.9068825910931171</v>
      </c>
      <c r="AW56" s="219">
        <f t="shared" ref="AW56" si="21">+T56/(T56+T13)*100</f>
        <v>5.2537526804860617</v>
      </c>
      <c r="AX56" s="167"/>
      <c r="AY56" s="219">
        <f>+V56/(V56+V13)*100</f>
        <v>6.7763794772507255</v>
      </c>
      <c r="AZ56" s="219">
        <f t="shared" ref="AZ56" si="22">+W56/(W56+W13)*100</f>
        <v>9.2444444444444436</v>
      </c>
      <c r="BA56" s="219">
        <f t="shared" ref="BA56" si="23">+X56/(X56+X13)*100</f>
        <v>5.3698074974670718</v>
      </c>
      <c r="BB56" s="167"/>
      <c r="BC56" s="219">
        <f>+Z56/(Z56+Z13)*100</f>
        <v>5.6948424068767904</v>
      </c>
      <c r="BD56" s="219">
        <f t="shared" ref="BD56" si="24">+AA56/(AA56+AA13)*100</f>
        <v>8.6225026288117768</v>
      </c>
      <c r="BE56" s="219">
        <f t="shared" ref="BE56" si="25">+AB56/(AB56+AB13)*100</f>
        <v>4.1825095057034218</v>
      </c>
      <c r="BF56" s="154"/>
      <c r="BG56" s="154"/>
      <c r="BH56" s="154"/>
      <c r="BI56" s="154"/>
    </row>
    <row r="57" spans="1:61" ht="15" customHeight="1" x14ac:dyDescent="0.25">
      <c r="B57" s="153"/>
      <c r="C57" s="153"/>
      <c r="D57" s="153"/>
      <c r="E57" s="153"/>
      <c r="F57" s="270"/>
      <c r="G57" s="270"/>
      <c r="H57" s="270"/>
      <c r="I57" s="270"/>
      <c r="J57" s="270"/>
      <c r="K57" s="270"/>
      <c r="L57" s="270"/>
      <c r="M57" s="270"/>
      <c r="N57" s="270"/>
      <c r="O57" s="270"/>
      <c r="P57" s="270"/>
      <c r="Q57" s="153"/>
      <c r="R57" s="153"/>
      <c r="S57" s="153"/>
      <c r="T57" s="153"/>
      <c r="U57" s="153"/>
      <c r="V57" s="153"/>
      <c r="W57" s="153"/>
      <c r="X57" s="153"/>
      <c r="Y57" s="153"/>
      <c r="Z57" s="153"/>
      <c r="AA57" s="153"/>
      <c r="AB57" s="153"/>
      <c r="AE57" s="128"/>
      <c r="AF57" s="128"/>
      <c r="AG57" s="128"/>
      <c r="AH57" s="153"/>
      <c r="AI57" s="153"/>
      <c r="AJ57" s="153"/>
      <c r="AK57" s="153"/>
      <c r="AL57" s="153"/>
      <c r="AM57" s="153"/>
      <c r="AN57" s="153"/>
      <c r="AO57" s="153"/>
      <c r="AP57" s="153"/>
      <c r="AQ57" s="153"/>
      <c r="AR57" s="153"/>
      <c r="AS57" s="153"/>
      <c r="AT57" s="153"/>
      <c r="AU57" s="128"/>
      <c r="AV57" s="128"/>
      <c r="AW57" s="128"/>
      <c r="AX57" s="153"/>
      <c r="AY57" s="128"/>
      <c r="AZ57" s="128"/>
      <c r="BA57" s="128"/>
      <c r="BB57" s="153"/>
      <c r="BC57" s="128"/>
      <c r="BD57" s="128"/>
      <c r="BE57" s="128"/>
    </row>
    <row r="58" spans="1:61" ht="15" customHeight="1" x14ac:dyDescent="0.25">
      <c r="A58" s="214" t="s">
        <v>79</v>
      </c>
      <c r="B58" s="121">
        <v>15</v>
      </c>
      <c r="C58" s="121">
        <v>9</v>
      </c>
      <c r="D58" s="121">
        <v>6</v>
      </c>
      <c r="E58" s="121"/>
      <c r="F58" s="262">
        <v>0</v>
      </c>
      <c r="G58" s="262">
        <v>0</v>
      </c>
      <c r="H58" s="262">
        <v>0</v>
      </c>
      <c r="I58" s="262"/>
      <c r="J58" s="262">
        <v>0</v>
      </c>
      <c r="K58" s="262">
        <v>0</v>
      </c>
      <c r="L58" s="262">
        <v>0</v>
      </c>
      <c r="M58" s="262"/>
      <c r="N58" s="262">
        <v>0</v>
      </c>
      <c r="O58" s="262">
        <v>0</v>
      </c>
      <c r="P58" s="262">
        <v>0</v>
      </c>
      <c r="Q58" s="121"/>
      <c r="R58" s="121">
        <v>8</v>
      </c>
      <c r="S58" s="121">
        <v>5</v>
      </c>
      <c r="T58" s="121">
        <v>3</v>
      </c>
      <c r="U58" s="121"/>
      <c r="V58" s="121">
        <v>6</v>
      </c>
      <c r="W58" s="121">
        <v>3</v>
      </c>
      <c r="X58" s="121">
        <v>3</v>
      </c>
      <c r="Y58" s="121"/>
      <c r="Z58" s="121">
        <v>1</v>
      </c>
      <c r="AA58" s="121">
        <v>1</v>
      </c>
      <c r="AB58" s="121">
        <v>0</v>
      </c>
      <c r="AD58" s="214" t="s">
        <v>79</v>
      </c>
      <c r="AE58" s="128">
        <f t="shared" ref="AE58:AE83" si="26">+B58/(B58+B15)*100</f>
        <v>6.1224489795918364</v>
      </c>
      <c r="AF58" s="128">
        <f t="shared" ref="AF58:AF83" si="27">+C58/(C58+C15)*100</f>
        <v>10.465116279069768</v>
      </c>
      <c r="AG58" s="128">
        <f t="shared" ref="AG58:AG83" si="28">+D58/(D58+D15)*100</f>
        <v>3.7735849056603774</v>
      </c>
      <c r="AH58" s="121"/>
      <c r="AI58" s="128" t="s">
        <v>17</v>
      </c>
      <c r="AJ58" s="128" t="s">
        <v>17</v>
      </c>
      <c r="AK58" s="128" t="s">
        <v>17</v>
      </c>
      <c r="AL58" s="121"/>
      <c r="AM58" s="128" t="s">
        <v>17</v>
      </c>
      <c r="AN58" s="128" t="s">
        <v>17</v>
      </c>
      <c r="AO58" s="128" t="s">
        <v>17</v>
      </c>
      <c r="AP58" s="121"/>
      <c r="AQ58" s="128" t="s">
        <v>17</v>
      </c>
      <c r="AR58" s="128" t="s">
        <v>17</v>
      </c>
      <c r="AS58" s="128" t="s">
        <v>17</v>
      </c>
      <c r="AT58" s="121"/>
      <c r="AU58" s="128">
        <f t="shared" ref="AU58:AU83" si="29">+R58/(R58+R15)*100</f>
        <v>9.5238095238095237</v>
      </c>
      <c r="AV58" s="128">
        <f t="shared" ref="AV58:AV83" si="30">+S58/(S58+S15)*100</f>
        <v>14.285714285714285</v>
      </c>
      <c r="AW58" s="128">
        <f t="shared" ref="AW58:AW83" si="31">+T58/(T58+T15)*100</f>
        <v>6.1224489795918364</v>
      </c>
      <c r="AX58" s="121"/>
      <c r="AY58" s="128">
        <f t="shared" ref="AY58:AY83" si="32">+V58/(V58+V15)*100</f>
        <v>6.1855670103092786</v>
      </c>
      <c r="AZ58" s="128">
        <f t="shared" ref="AZ58:AZ83" si="33">+W58/(W58+W15)*100</f>
        <v>9.0909090909090917</v>
      </c>
      <c r="BA58" s="128">
        <f t="shared" ref="BA58:BA83" si="34">+X58/(X58+X15)*100</f>
        <v>4.6875</v>
      </c>
      <c r="BB58" s="121"/>
      <c r="BC58" s="128">
        <f t="shared" ref="BC58:BC83" si="35">+Z58/(Z58+Z15)*100</f>
        <v>1.5625</v>
      </c>
      <c r="BD58" s="128">
        <f t="shared" ref="BD58:BD83" si="36">+AA58/(AA58+AA15)*100</f>
        <v>5.5555555555555554</v>
      </c>
      <c r="BE58" s="128">
        <f t="shared" ref="BE58:BE83" si="37">+AB58/(AB58+AB15)*100</f>
        <v>0</v>
      </c>
    </row>
    <row r="59" spans="1:61" ht="15" customHeight="1" x14ac:dyDescent="0.25">
      <c r="A59" s="214" t="s">
        <v>80</v>
      </c>
      <c r="B59" s="121">
        <v>10</v>
      </c>
      <c r="C59" s="121">
        <v>9</v>
      </c>
      <c r="D59" s="121">
        <v>1</v>
      </c>
      <c r="E59" s="121"/>
      <c r="F59" s="262">
        <v>0</v>
      </c>
      <c r="G59" s="262">
        <v>0</v>
      </c>
      <c r="H59" s="262">
        <v>0</v>
      </c>
      <c r="I59" s="262"/>
      <c r="J59" s="262">
        <v>0</v>
      </c>
      <c r="K59" s="262">
        <v>0</v>
      </c>
      <c r="L59" s="262">
        <v>0</v>
      </c>
      <c r="M59" s="262"/>
      <c r="N59" s="262">
        <v>0</v>
      </c>
      <c r="O59" s="262">
        <v>0</v>
      </c>
      <c r="P59" s="262">
        <v>0</v>
      </c>
      <c r="Q59" s="121"/>
      <c r="R59" s="121">
        <v>1</v>
      </c>
      <c r="S59" s="121">
        <v>1</v>
      </c>
      <c r="T59" s="121">
        <v>0</v>
      </c>
      <c r="U59" s="121"/>
      <c r="V59" s="121">
        <v>7</v>
      </c>
      <c r="W59" s="121">
        <v>6</v>
      </c>
      <c r="X59" s="121">
        <v>1</v>
      </c>
      <c r="Y59" s="121"/>
      <c r="Z59" s="121">
        <v>2</v>
      </c>
      <c r="AA59" s="121">
        <v>2</v>
      </c>
      <c r="AB59" s="121">
        <v>0</v>
      </c>
      <c r="AD59" s="214" t="s">
        <v>80</v>
      </c>
      <c r="AE59" s="128">
        <f t="shared" si="26"/>
        <v>2.604166666666667</v>
      </c>
      <c r="AF59" s="128">
        <f t="shared" si="27"/>
        <v>6.8702290076335881</v>
      </c>
      <c r="AG59" s="128">
        <f t="shared" si="28"/>
        <v>0.39525691699604742</v>
      </c>
      <c r="AH59" s="121"/>
      <c r="AI59" s="128" t="s">
        <v>17</v>
      </c>
      <c r="AJ59" s="128" t="s">
        <v>17</v>
      </c>
      <c r="AK59" s="128" t="s">
        <v>17</v>
      </c>
      <c r="AL59" s="121"/>
      <c r="AM59" s="128" t="s">
        <v>17</v>
      </c>
      <c r="AN59" s="128" t="s">
        <v>17</v>
      </c>
      <c r="AO59" s="128" t="s">
        <v>17</v>
      </c>
      <c r="AP59" s="121"/>
      <c r="AQ59" s="128" t="s">
        <v>17</v>
      </c>
      <c r="AR59" s="128" t="s">
        <v>17</v>
      </c>
      <c r="AS59" s="128" t="s">
        <v>17</v>
      </c>
      <c r="AT59" s="121"/>
      <c r="AU59" s="128">
        <f t="shared" si="29"/>
        <v>0.74626865671641784</v>
      </c>
      <c r="AV59" s="128">
        <f t="shared" si="30"/>
        <v>2.6315789473684208</v>
      </c>
      <c r="AW59" s="128">
        <f t="shared" si="31"/>
        <v>0</v>
      </c>
      <c r="AX59" s="121"/>
      <c r="AY59" s="128">
        <f t="shared" si="32"/>
        <v>6.9306930693069315</v>
      </c>
      <c r="AZ59" s="128">
        <f t="shared" si="33"/>
        <v>20.689655172413794</v>
      </c>
      <c r="BA59" s="128">
        <f t="shared" si="34"/>
        <v>1.3888888888888888</v>
      </c>
      <c r="BB59" s="121"/>
      <c r="BC59" s="128">
        <f t="shared" si="35"/>
        <v>1.3422818791946309</v>
      </c>
      <c r="BD59" s="128">
        <f t="shared" si="36"/>
        <v>3.125</v>
      </c>
      <c r="BE59" s="128">
        <f t="shared" si="37"/>
        <v>0</v>
      </c>
    </row>
    <row r="60" spans="1:61" ht="15" customHeight="1" x14ac:dyDescent="0.25">
      <c r="A60" s="214" t="s">
        <v>170</v>
      </c>
      <c r="B60" s="121">
        <v>4</v>
      </c>
      <c r="C60" s="121">
        <v>1</v>
      </c>
      <c r="D60" s="121">
        <v>3</v>
      </c>
      <c r="E60" s="121"/>
      <c r="F60" s="262">
        <v>0</v>
      </c>
      <c r="G60" s="262">
        <v>0</v>
      </c>
      <c r="H60" s="262">
        <v>0</v>
      </c>
      <c r="I60" s="262"/>
      <c r="J60" s="262">
        <v>0</v>
      </c>
      <c r="K60" s="262">
        <v>0</v>
      </c>
      <c r="L60" s="262">
        <v>0</v>
      </c>
      <c r="M60" s="262"/>
      <c r="N60" s="262">
        <v>0</v>
      </c>
      <c r="O60" s="262">
        <v>0</v>
      </c>
      <c r="P60" s="262">
        <v>0</v>
      </c>
      <c r="Q60" s="121"/>
      <c r="R60" s="121">
        <v>0</v>
      </c>
      <c r="S60" s="121">
        <v>0</v>
      </c>
      <c r="T60" s="121">
        <v>0</v>
      </c>
      <c r="U60" s="121"/>
      <c r="V60" s="121">
        <v>2</v>
      </c>
      <c r="W60" s="121">
        <v>0</v>
      </c>
      <c r="X60" s="121">
        <v>2</v>
      </c>
      <c r="Y60" s="121"/>
      <c r="Z60" s="121">
        <v>2</v>
      </c>
      <c r="AA60" s="121">
        <v>1</v>
      </c>
      <c r="AB60" s="121">
        <v>1</v>
      </c>
      <c r="AD60" s="214" t="s">
        <v>170</v>
      </c>
      <c r="AE60" s="128">
        <f t="shared" si="26"/>
        <v>2.9850746268656714</v>
      </c>
      <c r="AF60" s="128">
        <f t="shared" si="27"/>
        <v>2.5</v>
      </c>
      <c r="AG60" s="128">
        <f t="shared" si="28"/>
        <v>3.1914893617021276</v>
      </c>
      <c r="AH60" s="121"/>
      <c r="AI60" s="128" t="s">
        <v>17</v>
      </c>
      <c r="AJ60" s="128" t="s">
        <v>17</v>
      </c>
      <c r="AK60" s="128" t="s">
        <v>17</v>
      </c>
      <c r="AL60" s="121"/>
      <c r="AM60" s="128" t="s">
        <v>17</v>
      </c>
      <c r="AN60" s="128" t="s">
        <v>17</v>
      </c>
      <c r="AO60" s="128" t="s">
        <v>17</v>
      </c>
      <c r="AP60" s="121"/>
      <c r="AQ60" s="128" t="s">
        <v>17</v>
      </c>
      <c r="AR60" s="128" t="s">
        <v>17</v>
      </c>
      <c r="AS60" s="128" t="s">
        <v>17</v>
      </c>
      <c r="AT60" s="121"/>
      <c r="AU60" s="128">
        <f t="shared" si="29"/>
        <v>0</v>
      </c>
      <c r="AV60" s="128">
        <f t="shared" si="30"/>
        <v>0</v>
      </c>
      <c r="AW60" s="128">
        <f t="shared" si="31"/>
        <v>0</v>
      </c>
      <c r="AX60" s="121"/>
      <c r="AY60" s="128">
        <f t="shared" si="32"/>
        <v>4.2553191489361701</v>
      </c>
      <c r="AZ60" s="128">
        <f t="shared" si="33"/>
        <v>0</v>
      </c>
      <c r="BA60" s="128">
        <f t="shared" si="34"/>
        <v>6.0606060606060606</v>
      </c>
      <c r="BB60" s="121"/>
      <c r="BC60" s="128">
        <f t="shared" si="35"/>
        <v>5.8823529411764701</v>
      </c>
      <c r="BD60" s="128">
        <f t="shared" si="36"/>
        <v>8.3333333333333321</v>
      </c>
      <c r="BE60" s="128">
        <f t="shared" si="37"/>
        <v>4.5454545454545459</v>
      </c>
    </row>
    <row r="61" spans="1:61" ht="15" customHeight="1" x14ac:dyDescent="0.25">
      <c r="A61" s="214" t="s">
        <v>82</v>
      </c>
      <c r="B61" s="121">
        <v>22</v>
      </c>
      <c r="C61" s="121">
        <v>13</v>
      </c>
      <c r="D61" s="121">
        <v>9</v>
      </c>
      <c r="E61" s="121"/>
      <c r="F61" s="262">
        <v>0</v>
      </c>
      <c r="G61" s="262">
        <v>0</v>
      </c>
      <c r="H61" s="262">
        <v>0</v>
      </c>
      <c r="I61" s="262"/>
      <c r="J61" s="262">
        <v>0</v>
      </c>
      <c r="K61" s="262">
        <v>0</v>
      </c>
      <c r="L61" s="262">
        <v>0</v>
      </c>
      <c r="M61" s="262"/>
      <c r="N61" s="262">
        <v>0</v>
      </c>
      <c r="O61" s="262">
        <v>0</v>
      </c>
      <c r="P61" s="262">
        <v>0</v>
      </c>
      <c r="Q61" s="121"/>
      <c r="R61" s="121">
        <v>10</v>
      </c>
      <c r="S61" s="121">
        <v>7</v>
      </c>
      <c r="T61" s="121">
        <v>3</v>
      </c>
      <c r="U61" s="121"/>
      <c r="V61" s="121">
        <v>3</v>
      </c>
      <c r="W61" s="121">
        <v>3</v>
      </c>
      <c r="X61" s="121">
        <v>0</v>
      </c>
      <c r="Y61" s="121"/>
      <c r="Z61" s="121">
        <v>9</v>
      </c>
      <c r="AA61" s="121">
        <v>3</v>
      </c>
      <c r="AB61" s="121">
        <v>6</v>
      </c>
      <c r="AD61" s="214" t="s">
        <v>82</v>
      </c>
      <c r="AE61" s="128">
        <f t="shared" si="26"/>
        <v>2.6066350710900474</v>
      </c>
      <c r="AF61" s="128">
        <f t="shared" si="27"/>
        <v>4.0752351097178678</v>
      </c>
      <c r="AG61" s="128">
        <f t="shared" si="28"/>
        <v>1.7142857142857144</v>
      </c>
      <c r="AH61" s="121"/>
      <c r="AI61" s="128" t="s">
        <v>17</v>
      </c>
      <c r="AJ61" s="128" t="s">
        <v>17</v>
      </c>
      <c r="AK61" s="128" t="s">
        <v>17</v>
      </c>
      <c r="AL61" s="121"/>
      <c r="AM61" s="128" t="s">
        <v>17</v>
      </c>
      <c r="AN61" s="128" t="s">
        <v>17</v>
      </c>
      <c r="AO61" s="128" t="s">
        <v>17</v>
      </c>
      <c r="AP61" s="121"/>
      <c r="AQ61" s="128" t="s">
        <v>17</v>
      </c>
      <c r="AR61" s="128" t="s">
        <v>17</v>
      </c>
      <c r="AS61" s="128" t="s">
        <v>17</v>
      </c>
      <c r="AT61" s="121"/>
      <c r="AU61" s="128">
        <f t="shared" si="29"/>
        <v>2.7322404371584699</v>
      </c>
      <c r="AV61" s="128">
        <f t="shared" si="30"/>
        <v>4.6979865771812079</v>
      </c>
      <c r="AW61" s="128">
        <f t="shared" si="31"/>
        <v>1.3824884792626728</v>
      </c>
      <c r="AX61" s="121"/>
      <c r="AY61" s="128">
        <f t="shared" si="32"/>
        <v>1.4150943396226416</v>
      </c>
      <c r="AZ61" s="128">
        <f t="shared" si="33"/>
        <v>3.6585365853658534</v>
      </c>
      <c r="BA61" s="128">
        <f t="shared" si="34"/>
        <v>0</v>
      </c>
      <c r="BB61" s="121"/>
      <c r="BC61" s="128">
        <f t="shared" si="35"/>
        <v>3.3834586466165413</v>
      </c>
      <c r="BD61" s="128">
        <f t="shared" si="36"/>
        <v>3.4090909090909087</v>
      </c>
      <c r="BE61" s="128">
        <f t="shared" si="37"/>
        <v>3.3707865168539324</v>
      </c>
    </row>
    <row r="62" spans="1:61" ht="15" customHeight="1" x14ac:dyDescent="0.25">
      <c r="A62" s="214" t="s">
        <v>83</v>
      </c>
      <c r="B62" s="121">
        <v>5</v>
      </c>
      <c r="C62" s="121">
        <v>0</v>
      </c>
      <c r="D62" s="121">
        <v>5</v>
      </c>
      <c r="E62" s="121"/>
      <c r="F62" s="262">
        <v>0</v>
      </c>
      <c r="G62" s="262">
        <v>0</v>
      </c>
      <c r="H62" s="262">
        <v>0</v>
      </c>
      <c r="I62" s="262"/>
      <c r="J62" s="262">
        <v>0</v>
      </c>
      <c r="K62" s="262">
        <v>0</v>
      </c>
      <c r="L62" s="262">
        <v>0</v>
      </c>
      <c r="M62" s="262"/>
      <c r="N62" s="262">
        <v>0</v>
      </c>
      <c r="O62" s="262">
        <v>0</v>
      </c>
      <c r="P62" s="262">
        <v>0</v>
      </c>
      <c r="Q62" s="121"/>
      <c r="R62" s="121">
        <v>5</v>
      </c>
      <c r="S62" s="121">
        <v>0</v>
      </c>
      <c r="T62" s="121">
        <v>5</v>
      </c>
      <c r="U62" s="121"/>
      <c r="V62" s="121">
        <v>0</v>
      </c>
      <c r="W62" s="121">
        <v>0</v>
      </c>
      <c r="X62" s="121">
        <v>0</v>
      </c>
      <c r="Y62" s="121"/>
      <c r="Z62" s="121">
        <v>0</v>
      </c>
      <c r="AA62" s="121">
        <v>0</v>
      </c>
      <c r="AB62" s="121">
        <v>0</v>
      </c>
      <c r="AD62" s="214" t="s">
        <v>83</v>
      </c>
      <c r="AE62" s="128">
        <f t="shared" si="26"/>
        <v>4.6728971962616823</v>
      </c>
      <c r="AF62" s="128">
        <f t="shared" si="27"/>
        <v>0</v>
      </c>
      <c r="AG62" s="128">
        <f t="shared" si="28"/>
        <v>6.024096385542169</v>
      </c>
      <c r="AH62" s="121"/>
      <c r="AI62" s="128" t="s">
        <v>17</v>
      </c>
      <c r="AJ62" s="128" t="s">
        <v>17</v>
      </c>
      <c r="AK62" s="128" t="s">
        <v>17</v>
      </c>
      <c r="AL62" s="121"/>
      <c r="AM62" s="128" t="s">
        <v>17</v>
      </c>
      <c r="AN62" s="128" t="s">
        <v>17</v>
      </c>
      <c r="AO62" s="128" t="s">
        <v>17</v>
      </c>
      <c r="AP62" s="121"/>
      <c r="AQ62" s="128" t="s">
        <v>17</v>
      </c>
      <c r="AR62" s="128" t="s">
        <v>17</v>
      </c>
      <c r="AS62" s="128" t="s">
        <v>17</v>
      </c>
      <c r="AT62" s="121"/>
      <c r="AU62" s="128">
        <f t="shared" si="29"/>
        <v>9.2592592592592595</v>
      </c>
      <c r="AV62" s="128">
        <f t="shared" si="30"/>
        <v>0</v>
      </c>
      <c r="AW62" s="128">
        <f t="shared" si="31"/>
        <v>11.111111111111111</v>
      </c>
      <c r="AX62" s="121"/>
      <c r="AY62" s="128">
        <f t="shared" si="32"/>
        <v>0</v>
      </c>
      <c r="AZ62" s="128">
        <f t="shared" si="33"/>
        <v>0</v>
      </c>
      <c r="BA62" s="128">
        <f t="shared" si="34"/>
        <v>0</v>
      </c>
      <c r="BB62" s="121"/>
      <c r="BC62" s="128">
        <f t="shared" si="35"/>
        <v>0</v>
      </c>
      <c r="BD62" s="128">
        <f t="shared" si="36"/>
        <v>0</v>
      </c>
      <c r="BE62" s="128">
        <f t="shared" si="37"/>
        <v>0</v>
      </c>
    </row>
    <row r="63" spans="1:61" ht="15" customHeight="1" x14ac:dyDescent="0.25">
      <c r="A63" s="214" t="s">
        <v>84</v>
      </c>
      <c r="B63" s="121">
        <v>9</v>
      </c>
      <c r="C63" s="121">
        <v>4</v>
      </c>
      <c r="D63" s="121">
        <v>5</v>
      </c>
      <c r="E63" s="121"/>
      <c r="F63" s="262">
        <v>0</v>
      </c>
      <c r="G63" s="262">
        <v>0</v>
      </c>
      <c r="H63" s="262">
        <v>0</v>
      </c>
      <c r="I63" s="262"/>
      <c r="J63" s="262">
        <v>0</v>
      </c>
      <c r="K63" s="262">
        <v>0</v>
      </c>
      <c r="L63" s="262">
        <v>0</v>
      </c>
      <c r="M63" s="262"/>
      <c r="N63" s="262">
        <v>0</v>
      </c>
      <c r="O63" s="262">
        <v>0</v>
      </c>
      <c r="P63" s="262">
        <v>0</v>
      </c>
      <c r="Q63" s="121"/>
      <c r="R63" s="121">
        <v>1</v>
      </c>
      <c r="S63" s="121">
        <v>1</v>
      </c>
      <c r="T63" s="121">
        <v>0</v>
      </c>
      <c r="U63" s="121"/>
      <c r="V63" s="121">
        <v>8</v>
      </c>
      <c r="W63" s="121">
        <v>3</v>
      </c>
      <c r="X63" s="121">
        <v>5</v>
      </c>
      <c r="Y63" s="121"/>
      <c r="Z63" s="121">
        <v>0</v>
      </c>
      <c r="AA63" s="121">
        <v>0</v>
      </c>
      <c r="AB63" s="121">
        <v>0</v>
      </c>
      <c r="AD63" s="214" t="s">
        <v>84</v>
      </c>
      <c r="AE63" s="128">
        <f t="shared" si="26"/>
        <v>3.3210332103321036</v>
      </c>
      <c r="AF63" s="128">
        <f t="shared" si="27"/>
        <v>3.8461538461538463</v>
      </c>
      <c r="AG63" s="128">
        <f t="shared" si="28"/>
        <v>2.9940119760479043</v>
      </c>
      <c r="AH63" s="121"/>
      <c r="AI63" s="128" t="s">
        <v>17</v>
      </c>
      <c r="AJ63" s="128" t="s">
        <v>17</v>
      </c>
      <c r="AK63" s="128" t="s">
        <v>17</v>
      </c>
      <c r="AL63" s="121"/>
      <c r="AM63" s="128" t="s">
        <v>17</v>
      </c>
      <c r="AN63" s="128" t="s">
        <v>17</v>
      </c>
      <c r="AO63" s="128" t="s">
        <v>17</v>
      </c>
      <c r="AP63" s="121"/>
      <c r="AQ63" s="128" t="s">
        <v>17</v>
      </c>
      <c r="AR63" s="128" t="s">
        <v>17</v>
      </c>
      <c r="AS63" s="128" t="s">
        <v>17</v>
      </c>
      <c r="AT63" s="121"/>
      <c r="AU63" s="128">
        <f t="shared" si="29"/>
        <v>0.80645161290322576</v>
      </c>
      <c r="AV63" s="128">
        <f t="shared" si="30"/>
        <v>2.1276595744680851</v>
      </c>
      <c r="AW63" s="128">
        <f t="shared" si="31"/>
        <v>0</v>
      </c>
      <c r="AX63" s="121"/>
      <c r="AY63" s="128">
        <f t="shared" si="32"/>
        <v>8.5106382978723403</v>
      </c>
      <c r="AZ63" s="128">
        <f t="shared" si="33"/>
        <v>6.9767441860465116</v>
      </c>
      <c r="BA63" s="128">
        <f t="shared" si="34"/>
        <v>9.8039215686274517</v>
      </c>
      <c r="BB63" s="121"/>
      <c r="BC63" s="128">
        <f t="shared" si="35"/>
        <v>0</v>
      </c>
      <c r="BD63" s="128">
        <f t="shared" si="36"/>
        <v>0</v>
      </c>
      <c r="BE63" s="128">
        <f t="shared" si="37"/>
        <v>0</v>
      </c>
    </row>
    <row r="64" spans="1:61" ht="15" customHeight="1" x14ac:dyDescent="0.25">
      <c r="A64" s="214" t="s">
        <v>85</v>
      </c>
      <c r="B64" s="121">
        <v>3</v>
      </c>
      <c r="C64" s="121">
        <v>3</v>
      </c>
      <c r="D64" s="121">
        <v>0</v>
      </c>
      <c r="E64" s="121"/>
      <c r="F64" s="262">
        <v>0</v>
      </c>
      <c r="G64" s="262">
        <v>0</v>
      </c>
      <c r="H64" s="262">
        <v>0</v>
      </c>
      <c r="I64" s="262"/>
      <c r="J64" s="262">
        <v>0</v>
      </c>
      <c r="K64" s="262">
        <v>0</v>
      </c>
      <c r="L64" s="262">
        <v>0</v>
      </c>
      <c r="M64" s="262"/>
      <c r="N64" s="262">
        <v>0</v>
      </c>
      <c r="O64" s="262">
        <v>0</v>
      </c>
      <c r="P64" s="262">
        <v>0</v>
      </c>
      <c r="Q64" s="121"/>
      <c r="R64" s="121">
        <v>1</v>
      </c>
      <c r="S64" s="121">
        <v>1</v>
      </c>
      <c r="T64" s="121">
        <v>0</v>
      </c>
      <c r="U64" s="121"/>
      <c r="V64" s="121">
        <v>2</v>
      </c>
      <c r="W64" s="121">
        <v>2</v>
      </c>
      <c r="X64" s="121">
        <v>0</v>
      </c>
      <c r="Y64" s="121"/>
      <c r="Z64" s="121">
        <v>0</v>
      </c>
      <c r="AA64" s="121">
        <v>0</v>
      </c>
      <c r="AB64" s="121">
        <v>0</v>
      </c>
      <c r="AD64" s="214" t="s">
        <v>85</v>
      </c>
      <c r="AE64" s="128">
        <f t="shared" si="26"/>
        <v>2.1897810218978102</v>
      </c>
      <c r="AF64" s="128">
        <f t="shared" si="27"/>
        <v>6.9767441860465116</v>
      </c>
      <c r="AG64" s="128">
        <f t="shared" si="28"/>
        <v>0</v>
      </c>
      <c r="AH64" s="121"/>
      <c r="AI64" s="128" t="s">
        <v>17</v>
      </c>
      <c r="AJ64" s="128" t="s">
        <v>17</v>
      </c>
      <c r="AK64" s="128" t="s">
        <v>17</v>
      </c>
      <c r="AL64" s="121"/>
      <c r="AM64" s="128" t="s">
        <v>17</v>
      </c>
      <c r="AN64" s="128" t="s">
        <v>17</v>
      </c>
      <c r="AO64" s="128" t="s">
        <v>17</v>
      </c>
      <c r="AP64" s="121"/>
      <c r="AQ64" s="128" t="s">
        <v>17</v>
      </c>
      <c r="AR64" s="128" t="s">
        <v>17</v>
      </c>
      <c r="AS64" s="128" t="s">
        <v>17</v>
      </c>
      <c r="AT64" s="121"/>
      <c r="AU64" s="128">
        <f t="shared" si="29"/>
        <v>1.6949152542372881</v>
      </c>
      <c r="AV64" s="128">
        <f t="shared" si="30"/>
        <v>4.7619047619047619</v>
      </c>
      <c r="AW64" s="128">
        <f t="shared" si="31"/>
        <v>0</v>
      </c>
      <c r="AX64" s="121"/>
      <c r="AY64" s="128">
        <f t="shared" si="32"/>
        <v>4.5454545454545459</v>
      </c>
      <c r="AZ64" s="128">
        <f t="shared" si="33"/>
        <v>15.384615384615385</v>
      </c>
      <c r="BA64" s="128">
        <f t="shared" si="34"/>
        <v>0</v>
      </c>
      <c r="BB64" s="121"/>
      <c r="BC64" s="128">
        <f t="shared" si="35"/>
        <v>0</v>
      </c>
      <c r="BD64" s="128">
        <f t="shared" si="36"/>
        <v>0</v>
      </c>
      <c r="BE64" s="128">
        <f t="shared" si="37"/>
        <v>0</v>
      </c>
    </row>
    <row r="65" spans="1:57" ht="15" customHeight="1" x14ac:dyDescent="0.25">
      <c r="A65" s="214" t="s">
        <v>86</v>
      </c>
      <c r="B65" s="121">
        <v>182</v>
      </c>
      <c r="C65" s="121">
        <v>92</v>
      </c>
      <c r="D65" s="121">
        <v>90</v>
      </c>
      <c r="E65" s="121"/>
      <c r="F65" s="262">
        <v>0</v>
      </c>
      <c r="G65" s="262">
        <v>0</v>
      </c>
      <c r="H65" s="262">
        <v>0</v>
      </c>
      <c r="I65" s="262"/>
      <c r="J65" s="262">
        <v>0</v>
      </c>
      <c r="K65" s="262">
        <v>0</v>
      </c>
      <c r="L65" s="262">
        <v>0</v>
      </c>
      <c r="M65" s="262"/>
      <c r="N65" s="262">
        <v>0</v>
      </c>
      <c r="O65" s="262">
        <v>0</v>
      </c>
      <c r="P65" s="262">
        <v>0</v>
      </c>
      <c r="Q65" s="121"/>
      <c r="R65" s="121">
        <v>81</v>
      </c>
      <c r="S65" s="121">
        <v>42</v>
      </c>
      <c r="T65" s="121">
        <v>39</v>
      </c>
      <c r="U65" s="121"/>
      <c r="V65" s="121">
        <v>63</v>
      </c>
      <c r="W65" s="121">
        <v>31</v>
      </c>
      <c r="X65" s="121">
        <v>32</v>
      </c>
      <c r="Y65" s="121"/>
      <c r="Z65" s="121">
        <v>38</v>
      </c>
      <c r="AA65" s="121">
        <v>19</v>
      </c>
      <c r="AB65" s="121">
        <v>19</v>
      </c>
      <c r="AD65" s="214" t="s">
        <v>86</v>
      </c>
      <c r="AE65" s="128">
        <f t="shared" si="26"/>
        <v>13.531598513011152</v>
      </c>
      <c r="AF65" s="128">
        <f t="shared" si="27"/>
        <v>14.420062695924765</v>
      </c>
      <c r="AG65" s="128">
        <f t="shared" si="28"/>
        <v>12.729844413012732</v>
      </c>
      <c r="AH65" s="121"/>
      <c r="AI65" s="128" t="s">
        <v>17</v>
      </c>
      <c r="AJ65" s="128" t="s">
        <v>17</v>
      </c>
      <c r="AK65" s="128" t="s">
        <v>17</v>
      </c>
      <c r="AL65" s="121"/>
      <c r="AM65" s="128" t="s">
        <v>17</v>
      </c>
      <c r="AN65" s="128" t="s">
        <v>17</v>
      </c>
      <c r="AO65" s="128" t="s">
        <v>17</v>
      </c>
      <c r="AP65" s="121"/>
      <c r="AQ65" s="128" t="s">
        <v>17</v>
      </c>
      <c r="AR65" s="128" t="s">
        <v>17</v>
      </c>
      <c r="AS65" s="128" t="s">
        <v>17</v>
      </c>
      <c r="AT65" s="121"/>
      <c r="AU65" s="128">
        <f t="shared" si="29"/>
        <v>13.846153846153847</v>
      </c>
      <c r="AV65" s="128">
        <f t="shared" si="30"/>
        <v>14.482758620689657</v>
      </c>
      <c r="AW65" s="128">
        <f t="shared" si="31"/>
        <v>13.220338983050848</v>
      </c>
      <c r="AX65" s="121"/>
      <c r="AY65" s="128">
        <f t="shared" si="32"/>
        <v>15.107913669064748</v>
      </c>
      <c r="AZ65" s="128">
        <f t="shared" si="33"/>
        <v>14.975845410628018</v>
      </c>
      <c r="BA65" s="128">
        <f t="shared" si="34"/>
        <v>15.238095238095239</v>
      </c>
      <c r="BB65" s="121"/>
      <c r="BC65" s="128">
        <f t="shared" si="35"/>
        <v>11.078717201166182</v>
      </c>
      <c r="BD65" s="128">
        <f t="shared" si="36"/>
        <v>13.475177304964539</v>
      </c>
      <c r="BE65" s="128">
        <f t="shared" si="37"/>
        <v>9.4059405940594054</v>
      </c>
    </row>
    <row r="66" spans="1:57" ht="15" customHeight="1" x14ac:dyDescent="0.25">
      <c r="A66" s="214" t="s">
        <v>87</v>
      </c>
      <c r="B66" s="121">
        <v>23</v>
      </c>
      <c r="C66" s="121">
        <v>13</v>
      </c>
      <c r="D66" s="121">
        <v>10</v>
      </c>
      <c r="E66" s="121"/>
      <c r="F66" s="262">
        <v>0</v>
      </c>
      <c r="G66" s="262">
        <v>0</v>
      </c>
      <c r="H66" s="262">
        <v>0</v>
      </c>
      <c r="I66" s="262"/>
      <c r="J66" s="262">
        <v>0</v>
      </c>
      <c r="K66" s="262">
        <v>0</v>
      </c>
      <c r="L66" s="262">
        <v>0</v>
      </c>
      <c r="M66" s="262"/>
      <c r="N66" s="262">
        <v>0</v>
      </c>
      <c r="O66" s="262">
        <v>0</v>
      </c>
      <c r="P66" s="262">
        <v>0</v>
      </c>
      <c r="Q66" s="121"/>
      <c r="R66" s="121">
        <v>11</v>
      </c>
      <c r="S66" s="121">
        <v>7</v>
      </c>
      <c r="T66" s="121">
        <v>4</v>
      </c>
      <c r="U66" s="121"/>
      <c r="V66" s="121">
        <v>9</v>
      </c>
      <c r="W66" s="121">
        <v>4</v>
      </c>
      <c r="X66" s="121">
        <v>5</v>
      </c>
      <c r="Y66" s="121"/>
      <c r="Z66" s="121">
        <v>3</v>
      </c>
      <c r="AA66" s="121">
        <v>2</v>
      </c>
      <c r="AB66" s="121">
        <v>1</v>
      </c>
      <c r="AD66" s="214" t="s">
        <v>87</v>
      </c>
      <c r="AE66" s="128">
        <f t="shared" si="26"/>
        <v>4.8218029350104823</v>
      </c>
      <c r="AF66" s="128">
        <f t="shared" si="27"/>
        <v>6.103286384976526</v>
      </c>
      <c r="AG66" s="128">
        <f t="shared" si="28"/>
        <v>3.7878787878787881</v>
      </c>
      <c r="AH66" s="121"/>
      <c r="AI66" s="128" t="s">
        <v>17</v>
      </c>
      <c r="AJ66" s="128" t="s">
        <v>17</v>
      </c>
      <c r="AK66" s="128" t="s">
        <v>17</v>
      </c>
      <c r="AL66" s="121"/>
      <c r="AM66" s="128" t="s">
        <v>17</v>
      </c>
      <c r="AN66" s="128" t="s">
        <v>17</v>
      </c>
      <c r="AO66" s="128" t="s">
        <v>17</v>
      </c>
      <c r="AP66" s="121"/>
      <c r="AQ66" s="128" t="s">
        <v>17</v>
      </c>
      <c r="AR66" s="128" t="s">
        <v>17</v>
      </c>
      <c r="AS66" s="128" t="s">
        <v>17</v>
      </c>
      <c r="AT66" s="121"/>
      <c r="AU66" s="128">
        <f t="shared" si="29"/>
        <v>6.2857142857142865</v>
      </c>
      <c r="AV66" s="128">
        <f t="shared" si="30"/>
        <v>8.1395348837209305</v>
      </c>
      <c r="AW66" s="128">
        <f t="shared" si="31"/>
        <v>4.4943820224719104</v>
      </c>
      <c r="AX66" s="121"/>
      <c r="AY66" s="128">
        <f t="shared" si="32"/>
        <v>6.7669172932330826</v>
      </c>
      <c r="AZ66" s="128">
        <f t="shared" si="33"/>
        <v>6.7796610169491522</v>
      </c>
      <c r="BA66" s="128">
        <f t="shared" si="34"/>
        <v>6.756756756756757</v>
      </c>
      <c r="BB66" s="121"/>
      <c r="BC66" s="128">
        <f t="shared" si="35"/>
        <v>1.7751479289940828</v>
      </c>
      <c r="BD66" s="128">
        <f t="shared" si="36"/>
        <v>2.9411764705882351</v>
      </c>
      <c r="BE66" s="128">
        <f t="shared" si="37"/>
        <v>0.99009900990099009</v>
      </c>
    </row>
    <row r="67" spans="1:57" ht="15" customHeight="1" x14ac:dyDescent="0.25">
      <c r="A67" s="214" t="s">
        <v>88</v>
      </c>
      <c r="B67" s="121">
        <v>32</v>
      </c>
      <c r="C67" s="121">
        <v>13</v>
      </c>
      <c r="D67" s="121">
        <v>19</v>
      </c>
      <c r="E67" s="121"/>
      <c r="F67" s="262">
        <v>0</v>
      </c>
      <c r="G67" s="262">
        <v>0</v>
      </c>
      <c r="H67" s="262">
        <v>0</v>
      </c>
      <c r="I67" s="262"/>
      <c r="J67" s="262">
        <v>0</v>
      </c>
      <c r="K67" s="262">
        <v>0</v>
      </c>
      <c r="L67" s="262">
        <v>0</v>
      </c>
      <c r="M67" s="262"/>
      <c r="N67" s="262">
        <v>0</v>
      </c>
      <c r="O67" s="262">
        <v>0</v>
      </c>
      <c r="P67" s="262">
        <v>0</v>
      </c>
      <c r="Q67" s="121"/>
      <c r="R67" s="121">
        <v>17</v>
      </c>
      <c r="S67" s="121">
        <v>5</v>
      </c>
      <c r="T67" s="121">
        <v>12</v>
      </c>
      <c r="U67" s="121"/>
      <c r="V67" s="121">
        <v>14</v>
      </c>
      <c r="W67" s="121">
        <v>7</v>
      </c>
      <c r="X67" s="121">
        <v>7</v>
      </c>
      <c r="Y67" s="121"/>
      <c r="Z67" s="121">
        <v>1</v>
      </c>
      <c r="AA67" s="121">
        <v>1</v>
      </c>
      <c r="AB67" s="121">
        <v>0</v>
      </c>
      <c r="AD67" s="214" t="s">
        <v>88</v>
      </c>
      <c r="AE67" s="128">
        <f t="shared" si="26"/>
        <v>5.3872053872053867</v>
      </c>
      <c r="AF67" s="128">
        <f t="shared" si="27"/>
        <v>7.6023391812865491</v>
      </c>
      <c r="AG67" s="128">
        <f t="shared" si="28"/>
        <v>4.4917257683215128</v>
      </c>
      <c r="AH67" s="121"/>
      <c r="AI67" s="128" t="s">
        <v>17</v>
      </c>
      <c r="AJ67" s="128" t="s">
        <v>17</v>
      </c>
      <c r="AK67" s="128" t="s">
        <v>17</v>
      </c>
      <c r="AL67" s="121"/>
      <c r="AM67" s="128" t="s">
        <v>17</v>
      </c>
      <c r="AN67" s="128" t="s">
        <v>17</v>
      </c>
      <c r="AO67" s="128" t="s">
        <v>17</v>
      </c>
      <c r="AP67" s="121"/>
      <c r="AQ67" s="128" t="s">
        <v>17</v>
      </c>
      <c r="AR67" s="128" t="s">
        <v>17</v>
      </c>
      <c r="AS67" s="128" t="s">
        <v>17</v>
      </c>
      <c r="AT67" s="121"/>
      <c r="AU67" s="128">
        <f t="shared" si="29"/>
        <v>5.9440559440559442</v>
      </c>
      <c r="AV67" s="128">
        <f t="shared" si="30"/>
        <v>5.7471264367816088</v>
      </c>
      <c r="AW67" s="128">
        <f t="shared" si="31"/>
        <v>6.0301507537688437</v>
      </c>
      <c r="AX67" s="121"/>
      <c r="AY67" s="128">
        <f t="shared" si="32"/>
        <v>8.2840236686390547</v>
      </c>
      <c r="AZ67" s="128">
        <f t="shared" si="33"/>
        <v>15.909090909090908</v>
      </c>
      <c r="BA67" s="128">
        <f t="shared" si="34"/>
        <v>5.6000000000000005</v>
      </c>
      <c r="BB67" s="121"/>
      <c r="BC67" s="128">
        <f t="shared" si="35"/>
        <v>0.71942446043165476</v>
      </c>
      <c r="BD67" s="128">
        <f t="shared" si="36"/>
        <v>2.5</v>
      </c>
      <c r="BE67" s="128">
        <f t="shared" si="37"/>
        <v>0</v>
      </c>
    </row>
    <row r="68" spans="1:57" ht="15" customHeight="1" x14ac:dyDescent="0.25">
      <c r="A68" s="214" t="s">
        <v>169</v>
      </c>
      <c r="B68" s="121">
        <v>3</v>
      </c>
      <c r="C68" s="121">
        <v>1</v>
      </c>
      <c r="D68" s="121">
        <v>2</v>
      </c>
      <c r="E68" s="121"/>
      <c r="F68" s="262">
        <v>0</v>
      </c>
      <c r="G68" s="262">
        <v>0</v>
      </c>
      <c r="H68" s="262">
        <v>0</v>
      </c>
      <c r="I68" s="262"/>
      <c r="J68" s="262">
        <v>0</v>
      </c>
      <c r="K68" s="262">
        <v>0</v>
      </c>
      <c r="L68" s="262">
        <v>0</v>
      </c>
      <c r="M68" s="262"/>
      <c r="N68" s="262">
        <v>0</v>
      </c>
      <c r="O68" s="262">
        <v>0</v>
      </c>
      <c r="P68" s="262">
        <v>0</v>
      </c>
      <c r="Q68" s="121"/>
      <c r="R68" s="121">
        <v>1</v>
      </c>
      <c r="S68" s="121">
        <v>0</v>
      </c>
      <c r="T68" s="121">
        <v>1</v>
      </c>
      <c r="U68" s="121"/>
      <c r="V68" s="121">
        <v>2</v>
      </c>
      <c r="W68" s="121">
        <v>1</v>
      </c>
      <c r="X68" s="121">
        <v>1</v>
      </c>
      <c r="Y68" s="121"/>
      <c r="Z68" s="121">
        <v>0</v>
      </c>
      <c r="AA68" s="121">
        <v>0</v>
      </c>
      <c r="AB68" s="121">
        <v>0</v>
      </c>
      <c r="AD68" s="214" t="s">
        <v>169</v>
      </c>
      <c r="AE68" s="128">
        <f t="shared" si="26"/>
        <v>2.0134228187919461</v>
      </c>
      <c r="AF68" s="128">
        <f t="shared" si="27"/>
        <v>3.4482758620689653</v>
      </c>
      <c r="AG68" s="128">
        <f t="shared" si="28"/>
        <v>1.6666666666666667</v>
      </c>
      <c r="AH68" s="121"/>
      <c r="AI68" s="128" t="s">
        <v>17</v>
      </c>
      <c r="AJ68" s="128" t="s">
        <v>17</v>
      </c>
      <c r="AK68" s="128" t="s">
        <v>17</v>
      </c>
      <c r="AL68" s="121"/>
      <c r="AM68" s="128" t="s">
        <v>17</v>
      </c>
      <c r="AN68" s="128" t="s">
        <v>17</v>
      </c>
      <c r="AO68" s="128" t="s">
        <v>17</v>
      </c>
      <c r="AP68" s="121"/>
      <c r="AQ68" s="128" t="s">
        <v>17</v>
      </c>
      <c r="AR68" s="128" t="s">
        <v>17</v>
      </c>
      <c r="AS68" s="128" t="s">
        <v>17</v>
      </c>
      <c r="AT68" s="121"/>
      <c r="AU68" s="128">
        <f t="shared" si="29"/>
        <v>1.4925373134328357</v>
      </c>
      <c r="AV68" s="128">
        <f t="shared" si="30"/>
        <v>0</v>
      </c>
      <c r="AW68" s="128">
        <f t="shared" si="31"/>
        <v>1.9607843137254901</v>
      </c>
      <c r="AX68" s="121"/>
      <c r="AY68" s="128">
        <f t="shared" si="32"/>
        <v>4.2553191489361701</v>
      </c>
      <c r="AZ68" s="128">
        <f t="shared" si="33"/>
        <v>11.111111111111111</v>
      </c>
      <c r="BA68" s="128">
        <f t="shared" si="34"/>
        <v>2.6315789473684208</v>
      </c>
      <c r="BB68" s="121"/>
      <c r="BC68" s="128">
        <f t="shared" si="35"/>
        <v>0</v>
      </c>
      <c r="BD68" s="128">
        <f t="shared" si="36"/>
        <v>0</v>
      </c>
      <c r="BE68" s="128">
        <f t="shared" si="37"/>
        <v>0</v>
      </c>
    </row>
    <row r="69" spans="1:57" ht="15" customHeight="1" x14ac:dyDescent="0.25">
      <c r="A69" s="214" t="s">
        <v>90</v>
      </c>
      <c r="B69" s="121">
        <v>121</v>
      </c>
      <c r="C69" s="121">
        <v>58</v>
      </c>
      <c r="D69" s="121">
        <v>63</v>
      </c>
      <c r="E69" s="121"/>
      <c r="F69" s="262">
        <v>0</v>
      </c>
      <c r="G69" s="262">
        <v>0</v>
      </c>
      <c r="H69" s="262">
        <v>0</v>
      </c>
      <c r="I69" s="262"/>
      <c r="J69" s="262">
        <v>0</v>
      </c>
      <c r="K69" s="262">
        <v>0</v>
      </c>
      <c r="L69" s="262">
        <v>0</v>
      </c>
      <c r="M69" s="262"/>
      <c r="N69" s="262">
        <v>0</v>
      </c>
      <c r="O69" s="262">
        <v>0</v>
      </c>
      <c r="P69" s="262">
        <v>0</v>
      </c>
      <c r="Q69" s="121"/>
      <c r="R69" s="121">
        <v>57</v>
      </c>
      <c r="S69" s="121">
        <v>27</v>
      </c>
      <c r="T69" s="121">
        <v>30</v>
      </c>
      <c r="U69" s="121"/>
      <c r="V69" s="121">
        <v>27</v>
      </c>
      <c r="W69" s="121">
        <v>13</v>
      </c>
      <c r="X69" s="121">
        <v>14</v>
      </c>
      <c r="Y69" s="121"/>
      <c r="Z69" s="121">
        <v>37</v>
      </c>
      <c r="AA69" s="121">
        <v>18</v>
      </c>
      <c r="AB69" s="121">
        <v>19</v>
      </c>
      <c r="AD69" s="214" t="s">
        <v>90</v>
      </c>
      <c r="AE69" s="128">
        <f t="shared" si="26"/>
        <v>10.10016694490818</v>
      </c>
      <c r="AF69" s="128">
        <f t="shared" si="27"/>
        <v>11.153846153846155</v>
      </c>
      <c r="AG69" s="128">
        <f t="shared" si="28"/>
        <v>9.2920353982300892</v>
      </c>
      <c r="AH69" s="121"/>
      <c r="AI69" s="128" t="s">
        <v>17</v>
      </c>
      <c r="AJ69" s="128" t="s">
        <v>17</v>
      </c>
      <c r="AK69" s="128" t="s">
        <v>17</v>
      </c>
      <c r="AL69" s="121"/>
      <c r="AM69" s="128" t="s">
        <v>17</v>
      </c>
      <c r="AN69" s="128" t="s">
        <v>17</v>
      </c>
      <c r="AO69" s="128" t="s">
        <v>17</v>
      </c>
      <c r="AP69" s="121"/>
      <c r="AQ69" s="128" t="s">
        <v>17</v>
      </c>
      <c r="AR69" s="128" t="s">
        <v>17</v>
      </c>
      <c r="AS69" s="128" t="s">
        <v>17</v>
      </c>
      <c r="AT69" s="121"/>
      <c r="AU69" s="128">
        <f t="shared" si="29"/>
        <v>12.127659574468085</v>
      </c>
      <c r="AV69" s="128">
        <f t="shared" si="30"/>
        <v>13.366336633663368</v>
      </c>
      <c r="AW69" s="128">
        <f t="shared" si="31"/>
        <v>11.194029850746269</v>
      </c>
      <c r="AX69" s="121"/>
      <c r="AY69" s="128">
        <f t="shared" si="32"/>
        <v>7.1999999999999993</v>
      </c>
      <c r="AZ69" s="128">
        <f t="shared" si="33"/>
        <v>7.6023391812865491</v>
      </c>
      <c r="BA69" s="128">
        <f t="shared" si="34"/>
        <v>6.8627450980392162</v>
      </c>
      <c r="BB69" s="121"/>
      <c r="BC69" s="128">
        <f t="shared" si="35"/>
        <v>10.48158640226629</v>
      </c>
      <c r="BD69" s="128">
        <f t="shared" si="36"/>
        <v>12.244897959183673</v>
      </c>
      <c r="BE69" s="128">
        <f t="shared" si="37"/>
        <v>9.2233009708737868</v>
      </c>
    </row>
    <row r="70" spans="1:57" ht="15" customHeight="1" x14ac:dyDescent="0.25">
      <c r="A70" s="214" t="s">
        <v>91</v>
      </c>
      <c r="B70" s="121">
        <v>0</v>
      </c>
      <c r="C70" s="121">
        <v>0</v>
      </c>
      <c r="D70" s="121">
        <v>0</v>
      </c>
      <c r="E70" s="121"/>
      <c r="F70" s="262">
        <v>0</v>
      </c>
      <c r="G70" s="262">
        <v>0</v>
      </c>
      <c r="H70" s="262">
        <v>0</v>
      </c>
      <c r="I70" s="262"/>
      <c r="J70" s="262">
        <v>0</v>
      </c>
      <c r="K70" s="262">
        <v>0</v>
      </c>
      <c r="L70" s="262">
        <v>0</v>
      </c>
      <c r="M70" s="262"/>
      <c r="N70" s="262">
        <v>0</v>
      </c>
      <c r="O70" s="262">
        <v>0</v>
      </c>
      <c r="P70" s="262">
        <v>0</v>
      </c>
      <c r="Q70" s="121"/>
      <c r="R70" s="121">
        <v>0</v>
      </c>
      <c r="S70" s="121">
        <v>0</v>
      </c>
      <c r="T70" s="121">
        <v>0</v>
      </c>
      <c r="U70" s="121"/>
      <c r="V70" s="121">
        <v>0</v>
      </c>
      <c r="W70" s="121">
        <v>0</v>
      </c>
      <c r="X70" s="121">
        <v>0</v>
      </c>
      <c r="Y70" s="121"/>
      <c r="Z70" s="121">
        <v>0</v>
      </c>
      <c r="AA70" s="121">
        <v>0</v>
      </c>
      <c r="AB70" s="121">
        <v>0</v>
      </c>
      <c r="AD70" s="214" t="s">
        <v>91</v>
      </c>
      <c r="AE70" s="128">
        <f t="shared" si="26"/>
        <v>0</v>
      </c>
      <c r="AF70" s="128">
        <f t="shared" si="27"/>
        <v>0</v>
      </c>
      <c r="AG70" s="128">
        <f t="shared" si="28"/>
        <v>0</v>
      </c>
      <c r="AH70" s="121"/>
      <c r="AI70" s="128" t="s">
        <v>17</v>
      </c>
      <c r="AJ70" s="128" t="s">
        <v>17</v>
      </c>
      <c r="AK70" s="128" t="s">
        <v>17</v>
      </c>
      <c r="AL70" s="121"/>
      <c r="AM70" s="128" t="s">
        <v>17</v>
      </c>
      <c r="AN70" s="128" t="s">
        <v>17</v>
      </c>
      <c r="AO70" s="128" t="s">
        <v>17</v>
      </c>
      <c r="AP70" s="121"/>
      <c r="AQ70" s="128" t="s">
        <v>17</v>
      </c>
      <c r="AR70" s="128" t="s">
        <v>17</v>
      </c>
      <c r="AS70" s="128" t="s">
        <v>17</v>
      </c>
      <c r="AT70" s="121"/>
      <c r="AU70" s="128">
        <f t="shared" si="29"/>
        <v>0</v>
      </c>
      <c r="AV70" s="128">
        <f t="shared" si="30"/>
        <v>0</v>
      </c>
      <c r="AW70" s="128">
        <f t="shared" si="31"/>
        <v>0</v>
      </c>
      <c r="AX70" s="121"/>
      <c r="AY70" s="128">
        <f t="shared" si="32"/>
        <v>0</v>
      </c>
      <c r="AZ70" s="128">
        <f t="shared" si="33"/>
        <v>0</v>
      </c>
      <c r="BA70" s="128">
        <f t="shared" si="34"/>
        <v>0</v>
      </c>
      <c r="BB70" s="121"/>
      <c r="BC70" s="128">
        <f t="shared" si="35"/>
        <v>0</v>
      </c>
      <c r="BD70" s="128">
        <f t="shared" si="36"/>
        <v>0</v>
      </c>
      <c r="BE70" s="128">
        <f t="shared" si="37"/>
        <v>0</v>
      </c>
    </row>
    <row r="71" spans="1:57" ht="15" customHeight="1" x14ac:dyDescent="0.25">
      <c r="A71" s="214" t="s">
        <v>92</v>
      </c>
      <c r="B71" s="121">
        <v>16</v>
      </c>
      <c r="C71" s="121">
        <v>3</v>
      </c>
      <c r="D71" s="121">
        <v>13</v>
      </c>
      <c r="E71" s="121"/>
      <c r="F71" s="262">
        <v>0</v>
      </c>
      <c r="G71" s="262">
        <v>0</v>
      </c>
      <c r="H71" s="262">
        <v>0</v>
      </c>
      <c r="I71" s="262"/>
      <c r="J71" s="262">
        <v>0</v>
      </c>
      <c r="K71" s="262">
        <v>0</v>
      </c>
      <c r="L71" s="262">
        <v>0</v>
      </c>
      <c r="M71" s="262"/>
      <c r="N71" s="262">
        <v>0</v>
      </c>
      <c r="O71" s="262">
        <v>0</v>
      </c>
      <c r="P71" s="262">
        <v>0</v>
      </c>
      <c r="Q71" s="121"/>
      <c r="R71" s="121">
        <v>5</v>
      </c>
      <c r="S71" s="121">
        <v>1</v>
      </c>
      <c r="T71" s="121">
        <v>4</v>
      </c>
      <c r="U71" s="121"/>
      <c r="V71" s="121">
        <v>10</v>
      </c>
      <c r="W71" s="121">
        <v>1</v>
      </c>
      <c r="X71" s="121">
        <v>9</v>
      </c>
      <c r="Y71" s="121"/>
      <c r="Z71" s="121">
        <v>1</v>
      </c>
      <c r="AA71" s="121">
        <v>1</v>
      </c>
      <c r="AB71" s="121">
        <v>0</v>
      </c>
      <c r="AD71" s="214" t="s">
        <v>92</v>
      </c>
      <c r="AE71" s="128">
        <f t="shared" si="26"/>
        <v>7.8048780487804876</v>
      </c>
      <c r="AF71" s="128">
        <f t="shared" si="27"/>
        <v>6.5217391304347823</v>
      </c>
      <c r="AG71" s="128">
        <f t="shared" si="28"/>
        <v>8.1761006289308167</v>
      </c>
      <c r="AH71" s="121"/>
      <c r="AI71" s="128" t="s">
        <v>17</v>
      </c>
      <c r="AJ71" s="128" t="s">
        <v>17</v>
      </c>
      <c r="AK71" s="128" t="s">
        <v>17</v>
      </c>
      <c r="AL71" s="121"/>
      <c r="AM71" s="128" t="s">
        <v>17</v>
      </c>
      <c r="AN71" s="128" t="s">
        <v>17</v>
      </c>
      <c r="AO71" s="128" t="s">
        <v>17</v>
      </c>
      <c r="AP71" s="121"/>
      <c r="AQ71" s="128" t="s">
        <v>17</v>
      </c>
      <c r="AR71" s="128" t="s">
        <v>17</v>
      </c>
      <c r="AS71" s="128" t="s">
        <v>17</v>
      </c>
      <c r="AT71" s="121"/>
      <c r="AU71" s="128">
        <f t="shared" si="29"/>
        <v>5.6179775280898872</v>
      </c>
      <c r="AV71" s="128">
        <f t="shared" si="30"/>
        <v>4.7619047619047619</v>
      </c>
      <c r="AW71" s="128">
        <f t="shared" si="31"/>
        <v>5.8823529411764701</v>
      </c>
      <c r="AX71" s="121"/>
      <c r="AY71" s="128">
        <f t="shared" si="32"/>
        <v>21.739130434782609</v>
      </c>
      <c r="AZ71" s="128">
        <f t="shared" si="33"/>
        <v>50</v>
      </c>
      <c r="BA71" s="128">
        <f t="shared" si="34"/>
        <v>20.454545454545457</v>
      </c>
      <c r="BB71" s="121"/>
      <c r="BC71" s="128">
        <f t="shared" si="35"/>
        <v>1.4285714285714286</v>
      </c>
      <c r="BD71" s="128">
        <f t="shared" si="36"/>
        <v>4.3478260869565215</v>
      </c>
      <c r="BE71" s="128">
        <f t="shared" si="37"/>
        <v>0</v>
      </c>
    </row>
    <row r="72" spans="1:57" ht="15" customHeight="1" x14ac:dyDescent="0.25">
      <c r="A72" s="214" t="s">
        <v>162</v>
      </c>
      <c r="B72" s="121">
        <v>10</v>
      </c>
      <c r="C72" s="121">
        <v>3</v>
      </c>
      <c r="D72" s="121">
        <v>7</v>
      </c>
      <c r="E72" s="121"/>
      <c r="F72" s="262">
        <v>0</v>
      </c>
      <c r="G72" s="262">
        <v>0</v>
      </c>
      <c r="H72" s="262">
        <v>0</v>
      </c>
      <c r="I72" s="262"/>
      <c r="J72" s="262">
        <v>0</v>
      </c>
      <c r="K72" s="262">
        <v>0</v>
      </c>
      <c r="L72" s="262">
        <v>0</v>
      </c>
      <c r="M72" s="262"/>
      <c r="N72" s="262">
        <v>0</v>
      </c>
      <c r="O72" s="262">
        <v>0</v>
      </c>
      <c r="P72" s="262">
        <v>0</v>
      </c>
      <c r="Q72" s="121"/>
      <c r="R72" s="121">
        <v>2</v>
      </c>
      <c r="S72" s="121">
        <v>1</v>
      </c>
      <c r="T72" s="121">
        <v>1</v>
      </c>
      <c r="U72" s="121"/>
      <c r="V72" s="121">
        <v>4</v>
      </c>
      <c r="W72" s="121">
        <v>1</v>
      </c>
      <c r="X72" s="121">
        <v>3</v>
      </c>
      <c r="Y72" s="121"/>
      <c r="Z72" s="121">
        <v>4</v>
      </c>
      <c r="AA72" s="121">
        <v>1</v>
      </c>
      <c r="AB72" s="121">
        <v>3</v>
      </c>
      <c r="AD72" s="214" t="s">
        <v>162</v>
      </c>
      <c r="AE72" s="128">
        <f t="shared" si="26"/>
        <v>9.0909090909090917</v>
      </c>
      <c r="AF72" s="128">
        <f t="shared" si="27"/>
        <v>10.344827586206897</v>
      </c>
      <c r="AG72" s="128">
        <f t="shared" si="28"/>
        <v>8.6419753086419746</v>
      </c>
      <c r="AH72" s="121"/>
      <c r="AI72" s="128" t="s">
        <v>17</v>
      </c>
      <c r="AJ72" s="128" t="s">
        <v>17</v>
      </c>
      <c r="AK72" s="128" t="s">
        <v>17</v>
      </c>
      <c r="AL72" s="121"/>
      <c r="AM72" s="128" t="s">
        <v>17</v>
      </c>
      <c r="AN72" s="128" t="s">
        <v>17</v>
      </c>
      <c r="AO72" s="128" t="s">
        <v>17</v>
      </c>
      <c r="AP72" s="121"/>
      <c r="AQ72" s="128" t="s">
        <v>17</v>
      </c>
      <c r="AR72" s="128" t="s">
        <v>17</v>
      </c>
      <c r="AS72" s="128" t="s">
        <v>17</v>
      </c>
      <c r="AT72" s="121"/>
      <c r="AU72" s="128">
        <f t="shared" si="29"/>
        <v>4.7619047619047619</v>
      </c>
      <c r="AV72" s="128">
        <f t="shared" si="30"/>
        <v>7.6923076923076925</v>
      </c>
      <c r="AW72" s="128">
        <f t="shared" si="31"/>
        <v>3.4482758620689653</v>
      </c>
      <c r="AX72" s="121"/>
      <c r="AY72" s="128">
        <f t="shared" si="32"/>
        <v>11.111111111111111</v>
      </c>
      <c r="AZ72" s="128">
        <f t="shared" si="33"/>
        <v>10</v>
      </c>
      <c r="BA72" s="128">
        <f t="shared" si="34"/>
        <v>11.538461538461538</v>
      </c>
      <c r="BB72" s="121"/>
      <c r="BC72" s="128">
        <f t="shared" si="35"/>
        <v>12.5</v>
      </c>
      <c r="BD72" s="128">
        <f t="shared" si="36"/>
        <v>16.666666666666664</v>
      </c>
      <c r="BE72" s="128">
        <f t="shared" si="37"/>
        <v>11.538461538461538</v>
      </c>
    </row>
    <row r="73" spans="1:57" ht="15" customHeight="1" x14ac:dyDescent="0.25">
      <c r="A73" s="214" t="s">
        <v>94</v>
      </c>
      <c r="B73" s="121">
        <v>11</v>
      </c>
      <c r="C73" s="121">
        <v>9</v>
      </c>
      <c r="D73" s="121">
        <v>2</v>
      </c>
      <c r="E73" s="121"/>
      <c r="F73" s="262">
        <v>0</v>
      </c>
      <c r="G73" s="262">
        <v>0</v>
      </c>
      <c r="H73" s="262">
        <v>0</v>
      </c>
      <c r="I73" s="262"/>
      <c r="J73" s="262">
        <v>0</v>
      </c>
      <c r="K73" s="262">
        <v>0</v>
      </c>
      <c r="L73" s="262">
        <v>0</v>
      </c>
      <c r="M73" s="262"/>
      <c r="N73" s="262">
        <v>0</v>
      </c>
      <c r="O73" s="262">
        <v>0</v>
      </c>
      <c r="P73" s="262">
        <v>0</v>
      </c>
      <c r="Q73" s="121"/>
      <c r="R73" s="121">
        <v>8</v>
      </c>
      <c r="S73" s="121">
        <v>7</v>
      </c>
      <c r="T73" s="121">
        <v>1</v>
      </c>
      <c r="U73" s="121"/>
      <c r="V73" s="121">
        <v>2</v>
      </c>
      <c r="W73" s="121">
        <v>1</v>
      </c>
      <c r="X73" s="121">
        <v>1</v>
      </c>
      <c r="Y73" s="121"/>
      <c r="Z73" s="121">
        <v>1</v>
      </c>
      <c r="AA73" s="121">
        <v>1</v>
      </c>
      <c r="AB73" s="121">
        <v>0</v>
      </c>
      <c r="AD73" s="214" t="s">
        <v>94</v>
      </c>
      <c r="AE73" s="128">
        <f t="shared" si="26"/>
        <v>6.5088757396449708</v>
      </c>
      <c r="AF73" s="128">
        <f t="shared" si="27"/>
        <v>12.328767123287671</v>
      </c>
      <c r="AG73" s="128">
        <f t="shared" si="28"/>
        <v>2.083333333333333</v>
      </c>
      <c r="AH73" s="121"/>
      <c r="AI73" s="128" t="s">
        <v>17</v>
      </c>
      <c r="AJ73" s="128" t="s">
        <v>17</v>
      </c>
      <c r="AK73" s="128" t="s">
        <v>17</v>
      </c>
      <c r="AL73" s="121"/>
      <c r="AM73" s="128" t="s">
        <v>17</v>
      </c>
      <c r="AN73" s="128" t="s">
        <v>17</v>
      </c>
      <c r="AO73" s="128" t="s">
        <v>17</v>
      </c>
      <c r="AP73" s="121"/>
      <c r="AQ73" s="128" t="s">
        <v>17</v>
      </c>
      <c r="AR73" s="128" t="s">
        <v>17</v>
      </c>
      <c r="AS73" s="128" t="s">
        <v>17</v>
      </c>
      <c r="AT73" s="121"/>
      <c r="AU73" s="128">
        <f t="shared" si="29"/>
        <v>7.9207920792079207</v>
      </c>
      <c r="AV73" s="128">
        <f t="shared" si="30"/>
        <v>16.666666666666664</v>
      </c>
      <c r="AW73" s="128">
        <f t="shared" si="31"/>
        <v>1.6949152542372881</v>
      </c>
      <c r="AX73" s="121"/>
      <c r="AY73" s="128">
        <f t="shared" si="32"/>
        <v>4.6511627906976747</v>
      </c>
      <c r="AZ73" s="128">
        <f t="shared" si="33"/>
        <v>4.1666666666666661</v>
      </c>
      <c r="BA73" s="128">
        <f t="shared" si="34"/>
        <v>5.2631578947368416</v>
      </c>
      <c r="BB73" s="121"/>
      <c r="BC73" s="128">
        <f t="shared" si="35"/>
        <v>4</v>
      </c>
      <c r="BD73" s="128">
        <f t="shared" si="36"/>
        <v>14.285714285714285</v>
      </c>
      <c r="BE73" s="128">
        <f t="shared" si="37"/>
        <v>0</v>
      </c>
    </row>
    <row r="74" spans="1:57" ht="15" customHeight="1" x14ac:dyDescent="0.25">
      <c r="A74" s="214" t="s">
        <v>95</v>
      </c>
      <c r="B74" s="121">
        <v>27</v>
      </c>
      <c r="C74" s="121">
        <v>14</v>
      </c>
      <c r="D74" s="121">
        <v>13</v>
      </c>
      <c r="E74" s="121"/>
      <c r="F74" s="262">
        <v>0</v>
      </c>
      <c r="G74" s="262">
        <v>0</v>
      </c>
      <c r="H74" s="262">
        <v>0</v>
      </c>
      <c r="I74" s="262"/>
      <c r="J74" s="262">
        <v>0</v>
      </c>
      <c r="K74" s="262">
        <v>0</v>
      </c>
      <c r="L74" s="262">
        <v>0</v>
      </c>
      <c r="M74" s="262"/>
      <c r="N74" s="262">
        <v>0</v>
      </c>
      <c r="O74" s="262">
        <v>0</v>
      </c>
      <c r="P74" s="262">
        <v>0</v>
      </c>
      <c r="Q74" s="121"/>
      <c r="R74" s="121">
        <v>10</v>
      </c>
      <c r="S74" s="121">
        <v>7</v>
      </c>
      <c r="T74" s="121">
        <v>3</v>
      </c>
      <c r="U74" s="121"/>
      <c r="V74" s="121">
        <v>11</v>
      </c>
      <c r="W74" s="121">
        <v>4</v>
      </c>
      <c r="X74" s="121">
        <v>7</v>
      </c>
      <c r="Y74" s="121"/>
      <c r="Z74" s="121">
        <v>6</v>
      </c>
      <c r="AA74" s="121">
        <v>3</v>
      </c>
      <c r="AB74" s="121">
        <v>3</v>
      </c>
      <c r="AD74" s="214" t="s">
        <v>95</v>
      </c>
      <c r="AE74" s="128">
        <f t="shared" si="26"/>
        <v>4.9815498154981546</v>
      </c>
      <c r="AF74" s="128">
        <f t="shared" si="27"/>
        <v>7.3298429319371721</v>
      </c>
      <c r="AG74" s="128">
        <f t="shared" si="28"/>
        <v>3.7037037037037033</v>
      </c>
      <c r="AH74" s="121"/>
      <c r="AI74" s="128" t="s">
        <v>17</v>
      </c>
      <c r="AJ74" s="128" t="s">
        <v>17</v>
      </c>
      <c r="AK74" s="128" t="s">
        <v>17</v>
      </c>
      <c r="AL74" s="121"/>
      <c r="AM74" s="128" t="s">
        <v>17</v>
      </c>
      <c r="AN74" s="128" t="s">
        <v>17</v>
      </c>
      <c r="AO74" s="128" t="s">
        <v>17</v>
      </c>
      <c r="AP74" s="121"/>
      <c r="AQ74" s="128" t="s">
        <v>17</v>
      </c>
      <c r="AR74" s="128" t="s">
        <v>17</v>
      </c>
      <c r="AS74" s="128" t="s">
        <v>17</v>
      </c>
      <c r="AT74" s="121"/>
      <c r="AU74" s="128">
        <f t="shared" si="29"/>
        <v>4.5454545454545459</v>
      </c>
      <c r="AV74" s="128">
        <f t="shared" si="30"/>
        <v>8.536585365853659</v>
      </c>
      <c r="AW74" s="128">
        <f t="shared" si="31"/>
        <v>2.1739130434782608</v>
      </c>
      <c r="AX74" s="121"/>
      <c r="AY74" s="128">
        <f t="shared" si="32"/>
        <v>6.3583815028901727</v>
      </c>
      <c r="AZ74" s="128">
        <f t="shared" si="33"/>
        <v>7.0175438596491224</v>
      </c>
      <c r="BA74" s="128">
        <f t="shared" si="34"/>
        <v>6.0344827586206895</v>
      </c>
      <c r="BB74" s="121"/>
      <c r="BC74" s="128">
        <f t="shared" si="35"/>
        <v>4.0268456375838921</v>
      </c>
      <c r="BD74" s="128">
        <f t="shared" si="36"/>
        <v>5.7692307692307692</v>
      </c>
      <c r="BE74" s="128">
        <f t="shared" si="37"/>
        <v>3.0927835051546393</v>
      </c>
    </row>
    <row r="75" spans="1:57" ht="15" customHeight="1" x14ac:dyDescent="0.25">
      <c r="A75" s="214" t="s">
        <v>96</v>
      </c>
      <c r="B75" s="121">
        <v>61</v>
      </c>
      <c r="C75" s="121">
        <v>33</v>
      </c>
      <c r="D75" s="121">
        <v>28</v>
      </c>
      <c r="E75" s="121"/>
      <c r="F75" s="262">
        <v>0</v>
      </c>
      <c r="G75" s="262">
        <v>0</v>
      </c>
      <c r="H75" s="262">
        <v>0</v>
      </c>
      <c r="I75" s="262"/>
      <c r="J75" s="262">
        <v>0</v>
      </c>
      <c r="K75" s="262">
        <v>0</v>
      </c>
      <c r="L75" s="262">
        <v>0</v>
      </c>
      <c r="M75" s="262"/>
      <c r="N75" s="262">
        <v>0</v>
      </c>
      <c r="O75" s="262">
        <v>0</v>
      </c>
      <c r="P75" s="262">
        <v>0</v>
      </c>
      <c r="Q75" s="121"/>
      <c r="R75" s="121">
        <v>28</v>
      </c>
      <c r="S75" s="121">
        <v>15</v>
      </c>
      <c r="T75" s="121">
        <v>13</v>
      </c>
      <c r="U75" s="121"/>
      <c r="V75" s="121">
        <v>18</v>
      </c>
      <c r="W75" s="121">
        <v>13</v>
      </c>
      <c r="X75" s="121">
        <v>5</v>
      </c>
      <c r="Y75" s="121"/>
      <c r="Z75" s="121">
        <v>15</v>
      </c>
      <c r="AA75" s="121">
        <v>5</v>
      </c>
      <c r="AB75" s="121">
        <v>10</v>
      </c>
      <c r="AD75" s="214" t="s">
        <v>96</v>
      </c>
      <c r="AE75" s="128">
        <f t="shared" si="26"/>
        <v>9.5163806552262091</v>
      </c>
      <c r="AF75" s="128">
        <f t="shared" si="27"/>
        <v>14.666666666666666</v>
      </c>
      <c r="AG75" s="128">
        <f t="shared" si="28"/>
        <v>6.7307692307692308</v>
      </c>
      <c r="AH75" s="121"/>
      <c r="AI75" s="128" t="s">
        <v>17</v>
      </c>
      <c r="AJ75" s="128" t="s">
        <v>17</v>
      </c>
      <c r="AK75" s="128" t="s">
        <v>17</v>
      </c>
      <c r="AL75" s="121"/>
      <c r="AM75" s="128" t="s">
        <v>17</v>
      </c>
      <c r="AN75" s="128" t="s">
        <v>17</v>
      </c>
      <c r="AO75" s="128" t="s">
        <v>17</v>
      </c>
      <c r="AP75" s="121"/>
      <c r="AQ75" s="128" t="s">
        <v>17</v>
      </c>
      <c r="AR75" s="128" t="s">
        <v>17</v>
      </c>
      <c r="AS75" s="128" t="s">
        <v>17</v>
      </c>
      <c r="AT75" s="121"/>
      <c r="AU75" s="128">
        <f t="shared" si="29"/>
        <v>11.715481171548117</v>
      </c>
      <c r="AV75" s="128">
        <f t="shared" si="30"/>
        <v>17.441860465116278</v>
      </c>
      <c r="AW75" s="128">
        <f t="shared" si="31"/>
        <v>8.4967320261437909</v>
      </c>
      <c r="AX75" s="121"/>
      <c r="AY75" s="128">
        <f t="shared" si="32"/>
        <v>8.3333333333333321</v>
      </c>
      <c r="AZ75" s="128">
        <f t="shared" si="33"/>
        <v>16.049382716049383</v>
      </c>
      <c r="BA75" s="128">
        <f t="shared" si="34"/>
        <v>3.7037037037037033</v>
      </c>
      <c r="BB75" s="121"/>
      <c r="BC75" s="128">
        <f t="shared" si="35"/>
        <v>8.064516129032258</v>
      </c>
      <c r="BD75" s="128">
        <f t="shared" si="36"/>
        <v>8.6206896551724146</v>
      </c>
      <c r="BE75" s="128">
        <f t="shared" si="37"/>
        <v>7.8125</v>
      </c>
    </row>
    <row r="76" spans="1:57" ht="15" customHeight="1" x14ac:dyDescent="0.25">
      <c r="A76" s="214" t="s">
        <v>97</v>
      </c>
      <c r="B76" s="121">
        <v>7</v>
      </c>
      <c r="C76" s="121">
        <v>2</v>
      </c>
      <c r="D76" s="121">
        <v>5</v>
      </c>
      <c r="E76" s="121"/>
      <c r="F76" s="262">
        <v>0</v>
      </c>
      <c r="G76" s="262">
        <v>0</v>
      </c>
      <c r="H76" s="262">
        <v>0</v>
      </c>
      <c r="I76" s="262"/>
      <c r="J76" s="262">
        <v>0</v>
      </c>
      <c r="K76" s="262">
        <v>0</v>
      </c>
      <c r="L76" s="262">
        <v>0</v>
      </c>
      <c r="M76" s="262"/>
      <c r="N76" s="262">
        <v>0</v>
      </c>
      <c r="O76" s="262">
        <v>0</v>
      </c>
      <c r="P76" s="262">
        <v>0</v>
      </c>
      <c r="Q76" s="121"/>
      <c r="R76" s="121">
        <v>2</v>
      </c>
      <c r="S76" s="121">
        <v>1</v>
      </c>
      <c r="T76" s="121">
        <v>1</v>
      </c>
      <c r="U76" s="121"/>
      <c r="V76" s="121">
        <v>1</v>
      </c>
      <c r="W76" s="121">
        <v>0</v>
      </c>
      <c r="X76" s="121">
        <v>1</v>
      </c>
      <c r="Y76" s="121"/>
      <c r="Z76" s="121">
        <v>4</v>
      </c>
      <c r="AA76" s="121">
        <v>1</v>
      </c>
      <c r="AB76" s="121">
        <v>3</v>
      </c>
      <c r="AD76" s="214" t="s">
        <v>97</v>
      </c>
      <c r="AE76" s="128">
        <f t="shared" si="26"/>
        <v>2.6515151515151514</v>
      </c>
      <c r="AF76" s="128">
        <f t="shared" si="27"/>
        <v>1.8691588785046727</v>
      </c>
      <c r="AG76" s="128">
        <f t="shared" si="28"/>
        <v>3.1847133757961785</v>
      </c>
      <c r="AH76" s="121"/>
      <c r="AI76" s="128" t="s">
        <v>17</v>
      </c>
      <c r="AJ76" s="128" t="s">
        <v>17</v>
      </c>
      <c r="AK76" s="128" t="s">
        <v>17</v>
      </c>
      <c r="AL76" s="121"/>
      <c r="AM76" s="128" t="s">
        <v>17</v>
      </c>
      <c r="AN76" s="128" t="s">
        <v>17</v>
      </c>
      <c r="AO76" s="128" t="s">
        <v>17</v>
      </c>
      <c r="AP76" s="121"/>
      <c r="AQ76" s="128" t="s">
        <v>17</v>
      </c>
      <c r="AR76" s="128" t="s">
        <v>17</v>
      </c>
      <c r="AS76" s="128" t="s">
        <v>17</v>
      </c>
      <c r="AT76" s="121"/>
      <c r="AU76" s="128">
        <f t="shared" si="29"/>
        <v>1.6129032258064515</v>
      </c>
      <c r="AV76" s="128">
        <f t="shared" si="30"/>
        <v>1.6129032258064515</v>
      </c>
      <c r="AW76" s="128">
        <f t="shared" si="31"/>
        <v>1.6129032258064515</v>
      </c>
      <c r="AX76" s="121"/>
      <c r="AY76" s="128">
        <f t="shared" si="32"/>
        <v>1.3333333333333335</v>
      </c>
      <c r="AZ76" s="128">
        <f t="shared" si="33"/>
        <v>0</v>
      </c>
      <c r="BA76" s="128">
        <f t="shared" si="34"/>
        <v>2.0408163265306123</v>
      </c>
      <c r="BB76" s="121"/>
      <c r="BC76" s="128">
        <f t="shared" si="35"/>
        <v>6.1538461538461542</v>
      </c>
      <c r="BD76" s="128">
        <f t="shared" si="36"/>
        <v>5.2631578947368416</v>
      </c>
      <c r="BE76" s="128">
        <f t="shared" si="37"/>
        <v>6.5217391304347823</v>
      </c>
    </row>
    <row r="77" spans="1:57" ht="15" customHeight="1" x14ac:dyDescent="0.25">
      <c r="A77" s="214" t="s">
        <v>98</v>
      </c>
      <c r="B77" s="121">
        <v>32</v>
      </c>
      <c r="C77" s="121">
        <v>15</v>
      </c>
      <c r="D77" s="121">
        <v>17</v>
      </c>
      <c r="E77" s="121"/>
      <c r="F77" s="262">
        <v>0</v>
      </c>
      <c r="G77" s="262">
        <v>0</v>
      </c>
      <c r="H77" s="262">
        <v>0</v>
      </c>
      <c r="I77" s="262"/>
      <c r="J77" s="262">
        <v>0</v>
      </c>
      <c r="K77" s="262">
        <v>0</v>
      </c>
      <c r="L77" s="262">
        <v>0</v>
      </c>
      <c r="M77" s="262"/>
      <c r="N77" s="262">
        <v>0</v>
      </c>
      <c r="O77" s="262">
        <v>0</v>
      </c>
      <c r="P77" s="262">
        <v>0</v>
      </c>
      <c r="Q77" s="121"/>
      <c r="R77" s="121">
        <v>13</v>
      </c>
      <c r="S77" s="121">
        <v>5</v>
      </c>
      <c r="T77" s="121">
        <v>8</v>
      </c>
      <c r="U77" s="121"/>
      <c r="V77" s="121">
        <v>5</v>
      </c>
      <c r="W77" s="121">
        <v>3</v>
      </c>
      <c r="X77" s="121">
        <v>2</v>
      </c>
      <c r="Y77" s="121"/>
      <c r="Z77" s="121">
        <v>14</v>
      </c>
      <c r="AA77" s="121">
        <v>7</v>
      </c>
      <c r="AB77" s="121">
        <v>7</v>
      </c>
      <c r="AD77" s="214" t="s">
        <v>98</v>
      </c>
      <c r="AE77" s="128">
        <f t="shared" si="26"/>
        <v>11.387900355871885</v>
      </c>
      <c r="AF77" s="128">
        <f t="shared" si="27"/>
        <v>12.096774193548388</v>
      </c>
      <c r="AG77" s="128">
        <f t="shared" si="28"/>
        <v>10.828025477707007</v>
      </c>
      <c r="AH77" s="121"/>
      <c r="AI77" s="128" t="s">
        <v>17</v>
      </c>
      <c r="AJ77" s="128" t="s">
        <v>17</v>
      </c>
      <c r="AK77" s="128" t="s">
        <v>17</v>
      </c>
      <c r="AL77" s="121"/>
      <c r="AM77" s="128" t="s">
        <v>17</v>
      </c>
      <c r="AN77" s="128" t="s">
        <v>17</v>
      </c>
      <c r="AO77" s="128" t="s">
        <v>17</v>
      </c>
      <c r="AP77" s="121"/>
      <c r="AQ77" s="128" t="s">
        <v>17</v>
      </c>
      <c r="AR77" s="128" t="s">
        <v>17</v>
      </c>
      <c r="AS77" s="128" t="s">
        <v>17</v>
      </c>
      <c r="AT77" s="121"/>
      <c r="AU77" s="128">
        <f t="shared" si="29"/>
        <v>8.125</v>
      </c>
      <c r="AV77" s="128">
        <f t="shared" si="30"/>
        <v>6.5789473684210522</v>
      </c>
      <c r="AW77" s="128">
        <f t="shared" si="31"/>
        <v>9.5238095238095237</v>
      </c>
      <c r="AX77" s="121"/>
      <c r="AY77" s="128">
        <f t="shared" si="32"/>
        <v>8.1967213114754092</v>
      </c>
      <c r="AZ77" s="128">
        <f t="shared" si="33"/>
        <v>12</v>
      </c>
      <c r="BA77" s="128">
        <f t="shared" si="34"/>
        <v>5.5555555555555554</v>
      </c>
      <c r="BB77" s="121"/>
      <c r="BC77" s="128">
        <f t="shared" si="35"/>
        <v>23.333333333333332</v>
      </c>
      <c r="BD77" s="128">
        <f t="shared" si="36"/>
        <v>30.434782608695656</v>
      </c>
      <c r="BE77" s="128">
        <f t="shared" si="37"/>
        <v>18.918918918918919</v>
      </c>
    </row>
    <row r="78" spans="1:57" ht="15" customHeight="1" x14ac:dyDescent="0.25">
      <c r="A78" s="214" t="s">
        <v>99</v>
      </c>
      <c r="B78" s="121">
        <v>6</v>
      </c>
      <c r="C78" s="121">
        <v>4</v>
      </c>
      <c r="D78" s="121">
        <v>2</v>
      </c>
      <c r="E78" s="121"/>
      <c r="F78" s="262">
        <v>0</v>
      </c>
      <c r="G78" s="262">
        <v>0</v>
      </c>
      <c r="H78" s="262">
        <v>0</v>
      </c>
      <c r="I78" s="262"/>
      <c r="J78" s="262">
        <v>0</v>
      </c>
      <c r="K78" s="262">
        <v>0</v>
      </c>
      <c r="L78" s="262">
        <v>0</v>
      </c>
      <c r="M78" s="262"/>
      <c r="N78" s="262">
        <v>0</v>
      </c>
      <c r="O78" s="262">
        <v>0</v>
      </c>
      <c r="P78" s="262">
        <v>0</v>
      </c>
      <c r="Q78" s="121"/>
      <c r="R78" s="121">
        <v>2</v>
      </c>
      <c r="S78" s="121">
        <v>1</v>
      </c>
      <c r="T78" s="121">
        <v>1</v>
      </c>
      <c r="U78" s="121"/>
      <c r="V78" s="121">
        <v>3</v>
      </c>
      <c r="W78" s="121">
        <v>3</v>
      </c>
      <c r="X78" s="121">
        <v>0</v>
      </c>
      <c r="Y78" s="121"/>
      <c r="Z78" s="121">
        <v>1</v>
      </c>
      <c r="AA78" s="121">
        <v>0</v>
      </c>
      <c r="AB78" s="121">
        <v>1</v>
      </c>
      <c r="AD78" s="214" t="s">
        <v>99</v>
      </c>
      <c r="AE78" s="128">
        <f t="shared" si="26"/>
        <v>1.4962593516209477</v>
      </c>
      <c r="AF78" s="128">
        <f t="shared" si="27"/>
        <v>3.278688524590164</v>
      </c>
      <c r="AG78" s="128">
        <f t="shared" si="28"/>
        <v>0.71684587813620071</v>
      </c>
      <c r="AH78" s="121"/>
      <c r="AI78" s="128" t="s">
        <v>17</v>
      </c>
      <c r="AJ78" s="128" t="s">
        <v>17</v>
      </c>
      <c r="AK78" s="128" t="s">
        <v>17</v>
      </c>
      <c r="AL78" s="121"/>
      <c r="AM78" s="128" t="s">
        <v>17</v>
      </c>
      <c r="AN78" s="128" t="s">
        <v>17</v>
      </c>
      <c r="AO78" s="128" t="s">
        <v>17</v>
      </c>
      <c r="AP78" s="121"/>
      <c r="AQ78" s="128" t="s">
        <v>17</v>
      </c>
      <c r="AR78" s="128" t="s">
        <v>17</v>
      </c>
      <c r="AS78" s="128" t="s">
        <v>17</v>
      </c>
      <c r="AT78" s="121"/>
      <c r="AU78" s="128">
        <f t="shared" si="29"/>
        <v>1.2903225806451613</v>
      </c>
      <c r="AV78" s="128">
        <f t="shared" si="30"/>
        <v>2.083333333333333</v>
      </c>
      <c r="AW78" s="128">
        <f t="shared" si="31"/>
        <v>0.93457943925233633</v>
      </c>
      <c r="AX78" s="121"/>
      <c r="AY78" s="128">
        <f t="shared" si="32"/>
        <v>2.5</v>
      </c>
      <c r="AZ78" s="128">
        <f t="shared" si="33"/>
        <v>7.8947368421052628</v>
      </c>
      <c r="BA78" s="128">
        <f t="shared" si="34"/>
        <v>0</v>
      </c>
      <c r="BB78" s="121"/>
      <c r="BC78" s="128">
        <f t="shared" si="35"/>
        <v>0.79365079365079361</v>
      </c>
      <c r="BD78" s="128">
        <f t="shared" si="36"/>
        <v>0</v>
      </c>
      <c r="BE78" s="128">
        <f t="shared" si="37"/>
        <v>1.1111111111111112</v>
      </c>
    </row>
    <row r="79" spans="1:57" ht="15" customHeight="1" x14ac:dyDescent="0.25">
      <c r="A79" s="214" t="s">
        <v>100</v>
      </c>
      <c r="B79" s="121">
        <v>24</v>
      </c>
      <c r="C79" s="121">
        <v>15</v>
      </c>
      <c r="D79" s="121">
        <v>9</v>
      </c>
      <c r="E79" s="121"/>
      <c r="F79" s="262">
        <v>0</v>
      </c>
      <c r="G79" s="262">
        <v>0</v>
      </c>
      <c r="H79" s="262">
        <v>0</v>
      </c>
      <c r="I79" s="262"/>
      <c r="J79" s="262">
        <v>0</v>
      </c>
      <c r="K79" s="262">
        <v>0</v>
      </c>
      <c r="L79" s="262">
        <v>0</v>
      </c>
      <c r="M79" s="262"/>
      <c r="N79" s="262">
        <v>0</v>
      </c>
      <c r="O79" s="262">
        <v>0</v>
      </c>
      <c r="P79" s="262">
        <v>0</v>
      </c>
      <c r="Q79" s="121"/>
      <c r="R79" s="121">
        <v>10</v>
      </c>
      <c r="S79" s="121">
        <v>5</v>
      </c>
      <c r="T79" s="121">
        <v>5</v>
      </c>
      <c r="U79" s="121"/>
      <c r="V79" s="121">
        <v>5</v>
      </c>
      <c r="W79" s="121">
        <v>3</v>
      </c>
      <c r="X79" s="121">
        <v>2</v>
      </c>
      <c r="Y79" s="121"/>
      <c r="Z79" s="121">
        <v>9</v>
      </c>
      <c r="AA79" s="121">
        <v>7</v>
      </c>
      <c r="AB79" s="121">
        <v>2</v>
      </c>
      <c r="AD79" s="214" t="s">
        <v>100</v>
      </c>
      <c r="AE79" s="128">
        <f t="shared" si="26"/>
        <v>6.0150375939849621</v>
      </c>
      <c r="AF79" s="128">
        <f t="shared" si="27"/>
        <v>12.711864406779661</v>
      </c>
      <c r="AG79" s="128">
        <f t="shared" si="28"/>
        <v>3.2028469750889679</v>
      </c>
      <c r="AH79" s="121"/>
      <c r="AI79" s="128" t="s">
        <v>17</v>
      </c>
      <c r="AJ79" s="128" t="s">
        <v>17</v>
      </c>
      <c r="AK79" s="128" t="s">
        <v>17</v>
      </c>
      <c r="AL79" s="121"/>
      <c r="AM79" s="128" t="s">
        <v>17</v>
      </c>
      <c r="AN79" s="128" t="s">
        <v>17</v>
      </c>
      <c r="AO79" s="128" t="s">
        <v>17</v>
      </c>
      <c r="AP79" s="121"/>
      <c r="AQ79" s="128" t="s">
        <v>17</v>
      </c>
      <c r="AR79" s="128" t="s">
        <v>17</v>
      </c>
      <c r="AS79" s="128" t="s">
        <v>17</v>
      </c>
      <c r="AT79" s="121"/>
      <c r="AU79" s="128">
        <f t="shared" si="29"/>
        <v>4.8543689320388346</v>
      </c>
      <c r="AV79" s="128">
        <f t="shared" si="30"/>
        <v>8.7719298245614024</v>
      </c>
      <c r="AW79" s="128">
        <f t="shared" si="31"/>
        <v>3.3557046979865772</v>
      </c>
      <c r="AX79" s="121"/>
      <c r="AY79" s="128">
        <f t="shared" si="32"/>
        <v>4.3103448275862073</v>
      </c>
      <c r="AZ79" s="128">
        <f t="shared" si="33"/>
        <v>8.3333333333333321</v>
      </c>
      <c r="BA79" s="128">
        <f t="shared" si="34"/>
        <v>2.5</v>
      </c>
      <c r="BB79" s="121"/>
      <c r="BC79" s="128">
        <f t="shared" si="35"/>
        <v>11.688311688311687</v>
      </c>
      <c r="BD79" s="128">
        <f t="shared" si="36"/>
        <v>28.000000000000004</v>
      </c>
      <c r="BE79" s="128">
        <f t="shared" si="37"/>
        <v>3.8461538461538463</v>
      </c>
    </row>
    <row r="80" spans="1:57" ht="15" customHeight="1" x14ac:dyDescent="0.25">
      <c r="A80" s="214" t="s">
        <v>101</v>
      </c>
      <c r="B80" s="121">
        <v>12</v>
      </c>
      <c r="C80" s="121">
        <v>8</v>
      </c>
      <c r="D80" s="121">
        <v>4</v>
      </c>
      <c r="E80" s="121"/>
      <c r="F80" s="262">
        <v>0</v>
      </c>
      <c r="G80" s="262">
        <v>0</v>
      </c>
      <c r="H80" s="262">
        <v>0</v>
      </c>
      <c r="I80" s="262"/>
      <c r="J80" s="262">
        <v>0</v>
      </c>
      <c r="K80" s="262">
        <v>0</v>
      </c>
      <c r="L80" s="262">
        <v>0</v>
      </c>
      <c r="M80" s="262"/>
      <c r="N80" s="262">
        <v>0</v>
      </c>
      <c r="O80" s="262">
        <v>0</v>
      </c>
      <c r="P80" s="262">
        <v>0</v>
      </c>
      <c r="Q80" s="121"/>
      <c r="R80" s="121">
        <v>2</v>
      </c>
      <c r="S80" s="121">
        <v>2</v>
      </c>
      <c r="T80" s="121">
        <v>0</v>
      </c>
      <c r="U80" s="121"/>
      <c r="V80" s="121">
        <v>5</v>
      </c>
      <c r="W80" s="121">
        <v>1</v>
      </c>
      <c r="X80" s="121">
        <v>4</v>
      </c>
      <c r="Y80" s="121"/>
      <c r="Z80" s="121">
        <v>5</v>
      </c>
      <c r="AA80" s="121">
        <v>5</v>
      </c>
      <c r="AB80" s="121">
        <v>0</v>
      </c>
      <c r="AD80" s="214" t="s">
        <v>101</v>
      </c>
      <c r="AE80" s="128">
        <f t="shared" si="26"/>
        <v>2.1699819168173597</v>
      </c>
      <c r="AF80" s="128">
        <f t="shared" si="27"/>
        <v>4.5714285714285712</v>
      </c>
      <c r="AG80" s="128">
        <f t="shared" si="28"/>
        <v>1.0582010582010581</v>
      </c>
      <c r="AH80" s="121"/>
      <c r="AI80" s="128" t="s">
        <v>17</v>
      </c>
      <c r="AJ80" s="128" t="s">
        <v>17</v>
      </c>
      <c r="AK80" s="128" t="s">
        <v>17</v>
      </c>
      <c r="AL80" s="121"/>
      <c r="AM80" s="128" t="s">
        <v>17</v>
      </c>
      <c r="AN80" s="128" t="s">
        <v>17</v>
      </c>
      <c r="AO80" s="128" t="s">
        <v>17</v>
      </c>
      <c r="AP80" s="121"/>
      <c r="AQ80" s="128" t="s">
        <v>17</v>
      </c>
      <c r="AR80" s="128" t="s">
        <v>17</v>
      </c>
      <c r="AS80" s="128" t="s">
        <v>17</v>
      </c>
      <c r="AT80" s="121"/>
      <c r="AU80" s="128">
        <f t="shared" si="29"/>
        <v>0.77821011673151752</v>
      </c>
      <c r="AV80" s="128">
        <f t="shared" si="30"/>
        <v>2.1052631578947367</v>
      </c>
      <c r="AW80" s="128">
        <f t="shared" si="31"/>
        <v>0</v>
      </c>
      <c r="AX80" s="121"/>
      <c r="AY80" s="128">
        <f t="shared" si="32"/>
        <v>2.9761904761904758</v>
      </c>
      <c r="AZ80" s="128">
        <f t="shared" si="33"/>
        <v>2.5641025641025639</v>
      </c>
      <c r="BA80" s="128">
        <f t="shared" si="34"/>
        <v>3.1007751937984498</v>
      </c>
      <c r="BB80" s="121"/>
      <c r="BC80" s="128">
        <f t="shared" si="35"/>
        <v>3.90625</v>
      </c>
      <c r="BD80" s="128">
        <f t="shared" si="36"/>
        <v>12.195121951219512</v>
      </c>
      <c r="BE80" s="128">
        <f t="shared" si="37"/>
        <v>0</v>
      </c>
    </row>
    <row r="81" spans="1:62" ht="15" customHeight="1" x14ac:dyDescent="0.25">
      <c r="A81" s="215" t="s">
        <v>102</v>
      </c>
      <c r="B81" s="121">
        <v>9</v>
      </c>
      <c r="C81" s="121">
        <v>4</v>
      </c>
      <c r="D81" s="121">
        <v>5</v>
      </c>
      <c r="E81" s="121"/>
      <c r="F81" s="262">
        <v>0</v>
      </c>
      <c r="G81" s="262">
        <v>0</v>
      </c>
      <c r="H81" s="262">
        <v>0</v>
      </c>
      <c r="I81" s="262"/>
      <c r="J81" s="262">
        <v>0</v>
      </c>
      <c r="K81" s="262">
        <v>0</v>
      </c>
      <c r="L81" s="262">
        <v>0</v>
      </c>
      <c r="M81" s="262"/>
      <c r="N81" s="262">
        <v>0</v>
      </c>
      <c r="O81" s="262">
        <v>0</v>
      </c>
      <c r="P81" s="262">
        <v>0</v>
      </c>
      <c r="Q81" s="121"/>
      <c r="R81" s="121">
        <v>7</v>
      </c>
      <c r="S81" s="121">
        <v>3</v>
      </c>
      <c r="T81" s="121">
        <v>4</v>
      </c>
      <c r="U81" s="121"/>
      <c r="V81" s="121">
        <v>1</v>
      </c>
      <c r="W81" s="121">
        <v>0</v>
      </c>
      <c r="X81" s="121">
        <v>1</v>
      </c>
      <c r="Y81" s="121"/>
      <c r="Z81" s="121">
        <v>1</v>
      </c>
      <c r="AA81" s="121">
        <v>1</v>
      </c>
      <c r="AB81" s="121">
        <v>0</v>
      </c>
      <c r="AC81" s="169"/>
      <c r="AD81" s="215" t="s">
        <v>102</v>
      </c>
      <c r="AE81" s="128">
        <f t="shared" si="26"/>
        <v>5</v>
      </c>
      <c r="AF81" s="128">
        <f t="shared" si="27"/>
        <v>8.1632653061224492</v>
      </c>
      <c r="AG81" s="128">
        <f t="shared" si="28"/>
        <v>3.8167938931297711</v>
      </c>
      <c r="AH81" s="121"/>
      <c r="AI81" s="128" t="s">
        <v>17</v>
      </c>
      <c r="AJ81" s="128" t="s">
        <v>17</v>
      </c>
      <c r="AK81" s="128" t="s">
        <v>17</v>
      </c>
      <c r="AL81" s="121"/>
      <c r="AM81" s="128" t="s">
        <v>17</v>
      </c>
      <c r="AN81" s="128" t="s">
        <v>17</v>
      </c>
      <c r="AO81" s="128" t="s">
        <v>17</v>
      </c>
      <c r="AP81" s="121"/>
      <c r="AQ81" s="128" t="s">
        <v>17</v>
      </c>
      <c r="AR81" s="128" t="s">
        <v>17</v>
      </c>
      <c r="AS81" s="128" t="s">
        <v>17</v>
      </c>
      <c r="AT81" s="121"/>
      <c r="AU81" s="128">
        <f t="shared" si="29"/>
        <v>7.0707070707070701</v>
      </c>
      <c r="AV81" s="128">
        <f t="shared" si="30"/>
        <v>9.0909090909090917</v>
      </c>
      <c r="AW81" s="128">
        <f t="shared" si="31"/>
        <v>6.0606060606060606</v>
      </c>
      <c r="AX81" s="121"/>
      <c r="AY81" s="128">
        <f t="shared" si="32"/>
        <v>2.3255813953488373</v>
      </c>
      <c r="AZ81" s="128">
        <f t="shared" si="33"/>
        <v>0</v>
      </c>
      <c r="BA81" s="128">
        <f t="shared" si="34"/>
        <v>3.3333333333333335</v>
      </c>
      <c r="BB81" s="121"/>
      <c r="BC81" s="128">
        <f t="shared" si="35"/>
        <v>2.6315789473684208</v>
      </c>
      <c r="BD81" s="128">
        <f t="shared" si="36"/>
        <v>33.333333333333329</v>
      </c>
      <c r="BE81" s="128">
        <f t="shared" si="37"/>
        <v>0</v>
      </c>
    </row>
    <row r="82" spans="1:62" ht="15" customHeight="1" x14ac:dyDescent="0.25">
      <c r="A82" s="215" t="s">
        <v>103</v>
      </c>
      <c r="B82" s="121">
        <v>20</v>
      </c>
      <c r="C82" s="121">
        <v>10</v>
      </c>
      <c r="D82" s="121">
        <v>10</v>
      </c>
      <c r="E82" s="121"/>
      <c r="F82" s="262">
        <v>0</v>
      </c>
      <c r="G82" s="262">
        <v>0</v>
      </c>
      <c r="H82" s="262">
        <v>0</v>
      </c>
      <c r="I82" s="262"/>
      <c r="J82" s="262">
        <v>0</v>
      </c>
      <c r="K82" s="262">
        <v>0</v>
      </c>
      <c r="L82" s="262">
        <v>0</v>
      </c>
      <c r="M82" s="262"/>
      <c r="N82" s="262">
        <v>0</v>
      </c>
      <c r="O82" s="262">
        <v>0</v>
      </c>
      <c r="P82" s="262">
        <v>0</v>
      </c>
      <c r="Q82" s="121"/>
      <c r="R82" s="121">
        <v>18</v>
      </c>
      <c r="S82" s="121">
        <v>9</v>
      </c>
      <c r="T82" s="121">
        <v>9</v>
      </c>
      <c r="U82" s="121"/>
      <c r="V82" s="121">
        <v>2</v>
      </c>
      <c r="W82" s="121">
        <v>1</v>
      </c>
      <c r="X82" s="121">
        <v>1</v>
      </c>
      <c r="Y82" s="121"/>
      <c r="Z82" s="121">
        <v>0</v>
      </c>
      <c r="AA82" s="121">
        <v>0</v>
      </c>
      <c r="AB82" s="121">
        <v>0</v>
      </c>
      <c r="AC82" s="169"/>
      <c r="AD82" s="215" t="s">
        <v>103</v>
      </c>
      <c r="AE82" s="128">
        <f t="shared" si="26"/>
        <v>3.5523978685612785</v>
      </c>
      <c r="AF82" s="128">
        <f t="shared" si="27"/>
        <v>6.4516129032258061</v>
      </c>
      <c r="AG82" s="128">
        <f t="shared" si="28"/>
        <v>2.4509803921568629</v>
      </c>
      <c r="AH82" s="121"/>
      <c r="AI82" s="128" t="s">
        <v>17</v>
      </c>
      <c r="AJ82" s="128" t="s">
        <v>17</v>
      </c>
      <c r="AK82" s="128" t="s">
        <v>17</v>
      </c>
      <c r="AL82" s="121"/>
      <c r="AM82" s="128" t="s">
        <v>17</v>
      </c>
      <c r="AN82" s="128" t="s">
        <v>17</v>
      </c>
      <c r="AO82" s="128" t="s">
        <v>17</v>
      </c>
      <c r="AP82" s="121"/>
      <c r="AQ82" s="128" t="s">
        <v>17</v>
      </c>
      <c r="AR82" s="128" t="s">
        <v>17</v>
      </c>
      <c r="AS82" s="128" t="s">
        <v>17</v>
      </c>
      <c r="AT82" s="121"/>
      <c r="AU82" s="128">
        <f t="shared" si="29"/>
        <v>6.3829787234042552</v>
      </c>
      <c r="AV82" s="128">
        <f t="shared" si="30"/>
        <v>9.5744680851063837</v>
      </c>
      <c r="AW82" s="128">
        <f t="shared" si="31"/>
        <v>4.7872340425531918</v>
      </c>
      <c r="AX82" s="121"/>
      <c r="AY82" s="128">
        <f t="shared" si="32"/>
        <v>1.1363636363636365</v>
      </c>
      <c r="AZ82" s="128">
        <f t="shared" si="33"/>
        <v>2.2222222222222223</v>
      </c>
      <c r="BA82" s="128">
        <f t="shared" si="34"/>
        <v>0.76335877862595414</v>
      </c>
      <c r="BB82" s="121"/>
      <c r="BC82" s="128">
        <f t="shared" si="35"/>
        <v>0</v>
      </c>
      <c r="BD82" s="128">
        <f t="shared" si="36"/>
        <v>0</v>
      </c>
      <c r="BE82" s="128">
        <f t="shared" si="37"/>
        <v>0</v>
      </c>
    </row>
    <row r="83" spans="1:62" ht="15" customHeight="1" thickBot="1" x14ac:dyDescent="0.3">
      <c r="A83" s="216" t="s">
        <v>104</v>
      </c>
      <c r="B83" s="123">
        <v>6</v>
      </c>
      <c r="C83" s="123">
        <v>4</v>
      </c>
      <c r="D83" s="123">
        <v>2</v>
      </c>
      <c r="E83" s="123"/>
      <c r="F83" s="263">
        <v>0</v>
      </c>
      <c r="G83" s="263">
        <v>0</v>
      </c>
      <c r="H83" s="263">
        <v>0</v>
      </c>
      <c r="I83" s="263"/>
      <c r="J83" s="263">
        <v>0</v>
      </c>
      <c r="K83" s="263">
        <v>0</v>
      </c>
      <c r="L83" s="263">
        <v>0</v>
      </c>
      <c r="M83" s="263"/>
      <c r="N83" s="263">
        <v>0</v>
      </c>
      <c r="O83" s="263">
        <v>0</v>
      </c>
      <c r="P83" s="263">
        <v>0</v>
      </c>
      <c r="Q83" s="123"/>
      <c r="R83" s="123">
        <v>1</v>
      </c>
      <c r="S83" s="123">
        <v>1</v>
      </c>
      <c r="T83" s="123">
        <v>0</v>
      </c>
      <c r="U83" s="123"/>
      <c r="V83" s="123">
        <v>0</v>
      </c>
      <c r="W83" s="123">
        <v>0</v>
      </c>
      <c r="X83" s="123">
        <v>0</v>
      </c>
      <c r="Y83" s="123"/>
      <c r="Z83" s="123">
        <v>5</v>
      </c>
      <c r="AA83" s="123">
        <v>3</v>
      </c>
      <c r="AB83" s="123">
        <v>2</v>
      </c>
      <c r="AD83" s="216" t="s">
        <v>104</v>
      </c>
      <c r="AE83" s="128">
        <f t="shared" si="26"/>
        <v>3.4682080924855487</v>
      </c>
      <c r="AF83" s="128">
        <f t="shared" si="27"/>
        <v>6.4516129032258061</v>
      </c>
      <c r="AG83" s="128">
        <f t="shared" si="28"/>
        <v>1.8018018018018018</v>
      </c>
      <c r="AH83" s="123"/>
      <c r="AI83" s="134" t="s">
        <v>17</v>
      </c>
      <c r="AJ83" s="134" t="s">
        <v>17</v>
      </c>
      <c r="AK83" s="134" t="s">
        <v>17</v>
      </c>
      <c r="AL83" s="123"/>
      <c r="AM83" s="134" t="s">
        <v>17</v>
      </c>
      <c r="AN83" s="134" t="s">
        <v>17</v>
      </c>
      <c r="AO83" s="134" t="s">
        <v>17</v>
      </c>
      <c r="AP83" s="123"/>
      <c r="AQ83" s="134" t="s">
        <v>17</v>
      </c>
      <c r="AR83" s="134" t="s">
        <v>17</v>
      </c>
      <c r="AS83" s="134" t="s">
        <v>17</v>
      </c>
      <c r="AT83" s="123"/>
      <c r="AU83" s="128">
        <f t="shared" si="29"/>
        <v>1.4285714285714286</v>
      </c>
      <c r="AV83" s="128">
        <f t="shared" si="30"/>
        <v>4.1666666666666661</v>
      </c>
      <c r="AW83" s="128">
        <f t="shared" si="31"/>
        <v>0</v>
      </c>
      <c r="AX83" s="123"/>
      <c r="AY83" s="128">
        <f t="shared" si="32"/>
        <v>0</v>
      </c>
      <c r="AZ83" s="128">
        <f t="shared" si="33"/>
        <v>0</v>
      </c>
      <c r="BA83" s="128">
        <f t="shared" si="34"/>
        <v>0</v>
      </c>
      <c r="BB83" s="123"/>
      <c r="BC83" s="128">
        <f t="shared" si="35"/>
        <v>9.0909090909090917</v>
      </c>
      <c r="BD83" s="128">
        <f t="shared" si="36"/>
        <v>12.5</v>
      </c>
      <c r="BE83" s="128">
        <f t="shared" si="37"/>
        <v>6.4516129032258061</v>
      </c>
    </row>
    <row r="84" spans="1:62" s="104" customFormat="1" ht="15" customHeight="1" x14ac:dyDescent="0.2">
      <c r="A84" s="303" t="s">
        <v>260</v>
      </c>
      <c r="B84" s="303"/>
      <c r="C84" s="303"/>
      <c r="D84" s="303"/>
      <c r="E84" s="303"/>
      <c r="F84" s="303"/>
      <c r="G84" s="303"/>
      <c r="H84" s="303"/>
      <c r="I84" s="303"/>
      <c r="J84" s="303"/>
      <c r="K84" s="303"/>
      <c r="L84" s="303"/>
      <c r="M84" s="303"/>
      <c r="N84" s="303"/>
      <c r="O84" s="303"/>
      <c r="P84" s="303"/>
      <c r="Q84" s="303"/>
      <c r="R84" s="303"/>
      <c r="S84" s="303"/>
      <c r="T84" s="303"/>
      <c r="U84" s="303"/>
      <c r="V84" s="303"/>
      <c r="W84" s="303"/>
      <c r="X84" s="303"/>
      <c r="Y84" s="303"/>
      <c r="Z84" s="303"/>
      <c r="AA84" s="303"/>
      <c r="AB84" s="303"/>
      <c r="AD84" s="303" t="s">
        <v>260</v>
      </c>
      <c r="AE84" s="303"/>
      <c r="AF84" s="303"/>
      <c r="AG84" s="303"/>
      <c r="AH84" s="303"/>
      <c r="AI84" s="303"/>
      <c r="AJ84" s="303"/>
      <c r="AK84" s="303"/>
      <c r="AL84" s="303"/>
      <c r="AM84" s="303"/>
      <c r="AN84" s="303"/>
      <c r="AO84" s="303"/>
      <c r="AP84" s="303"/>
      <c r="AQ84" s="303"/>
      <c r="AR84" s="303"/>
      <c r="AS84" s="303"/>
      <c r="AT84" s="303"/>
      <c r="AU84" s="303"/>
      <c r="AV84" s="303"/>
      <c r="AW84" s="303"/>
      <c r="AX84" s="303"/>
      <c r="AY84" s="303"/>
      <c r="AZ84" s="303"/>
      <c r="BA84" s="303"/>
      <c r="BB84" s="303"/>
      <c r="BC84" s="303"/>
      <c r="BD84" s="303"/>
      <c r="BE84" s="303"/>
      <c r="BF84" s="98"/>
      <c r="BG84" s="98"/>
      <c r="BH84" s="98"/>
      <c r="BI84" s="98"/>
      <c r="BJ84" s="98"/>
    </row>
    <row r="85" spans="1:62" s="104" customFormat="1" ht="15" customHeight="1" x14ac:dyDescent="0.2">
      <c r="A85" s="304" t="s">
        <v>243</v>
      </c>
      <c r="B85" s="304"/>
      <c r="C85" s="304"/>
      <c r="D85" s="304"/>
      <c r="E85" s="304"/>
      <c r="F85" s="304"/>
      <c r="G85" s="304"/>
      <c r="H85" s="304"/>
      <c r="I85" s="304"/>
      <c r="J85" s="304"/>
      <c r="K85" s="304"/>
      <c r="L85" s="304"/>
      <c r="M85" s="304"/>
      <c r="N85" s="304"/>
      <c r="O85" s="304"/>
      <c r="P85" s="304"/>
      <c r="Q85" s="304"/>
      <c r="R85" s="304"/>
      <c r="S85" s="304"/>
      <c r="T85" s="304"/>
      <c r="U85" s="304"/>
      <c r="V85" s="304"/>
      <c r="W85" s="304"/>
      <c r="X85" s="304"/>
      <c r="Y85" s="304"/>
      <c r="Z85" s="304"/>
      <c r="AA85" s="304"/>
      <c r="AB85" s="304"/>
      <c r="AD85" s="304" t="s">
        <v>243</v>
      </c>
      <c r="AE85" s="304"/>
      <c r="AF85" s="304"/>
      <c r="AG85" s="304"/>
      <c r="AH85" s="304"/>
      <c r="AI85" s="304"/>
      <c r="AJ85" s="304"/>
      <c r="AK85" s="304"/>
      <c r="AL85" s="304"/>
      <c r="AM85" s="304"/>
      <c r="AN85" s="304"/>
      <c r="AO85" s="304"/>
      <c r="AP85" s="304"/>
      <c r="AQ85" s="304"/>
      <c r="AR85" s="304"/>
      <c r="AS85" s="304"/>
      <c r="AT85" s="304"/>
      <c r="AU85" s="304"/>
      <c r="AV85" s="304"/>
      <c r="AW85" s="304"/>
      <c r="AX85" s="304"/>
      <c r="AY85" s="304"/>
      <c r="AZ85" s="304"/>
      <c r="BA85" s="304"/>
      <c r="BB85" s="304"/>
      <c r="BC85" s="304"/>
      <c r="BD85" s="304"/>
      <c r="BE85" s="304"/>
      <c r="BF85" s="98"/>
      <c r="BG85" s="98"/>
      <c r="BH85" s="98"/>
      <c r="BI85" s="98"/>
      <c r="BJ85" s="98"/>
    </row>
  </sheetData>
  <mergeCells count="65">
    <mergeCell ref="A49:AB49"/>
    <mergeCell ref="AD49:BE49"/>
    <mergeCell ref="A50:AB50"/>
    <mergeCell ref="AD50:BE50"/>
    <mergeCell ref="A51:AB51"/>
    <mergeCell ref="AD51:BE51"/>
    <mergeCell ref="A46:AB46"/>
    <mergeCell ref="AD46:BE46"/>
    <mergeCell ref="A47:AB47"/>
    <mergeCell ref="AD47:BE47"/>
    <mergeCell ref="A48:AB48"/>
    <mergeCell ref="AD48:BE48"/>
    <mergeCell ref="A6:AB6"/>
    <mergeCell ref="AD6:BE6"/>
    <mergeCell ref="A7:AB7"/>
    <mergeCell ref="AD7:BE7"/>
    <mergeCell ref="A8:AB8"/>
    <mergeCell ref="AD8:BE8"/>
    <mergeCell ref="A3:AB3"/>
    <mergeCell ref="AD3:BE3"/>
    <mergeCell ref="A4:AB4"/>
    <mergeCell ref="AD4:BE4"/>
    <mergeCell ref="A5:AB5"/>
    <mergeCell ref="AD5:BE5"/>
    <mergeCell ref="AM53:AO53"/>
    <mergeCell ref="AQ53:AS53"/>
    <mergeCell ref="AU53:AW53"/>
    <mergeCell ref="AY53:BA53"/>
    <mergeCell ref="AI10:AK10"/>
    <mergeCell ref="AM10:AO10"/>
    <mergeCell ref="AQ10:AS10"/>
    <mergeCell ref="AU10:AW10"/>
    <mergeCell ref="AY10:BA10"/>
    <mergeCell ref="A84:AB84"/>
    <mergeCell ref="AD84:BE84"/>
    <mergeCell ref="A85:AB85"/>
    <mergeCell ref="AD85:BE85"/>
    <mergeCell ref="BC53:BE53"/>
    <mergeCell ref="A53:A54"/>
    <mergeCell ref="B53:D53"/>
    <mergeCell ref="F53:H53"/>
    <mergeCell ref="J53:L53"/>
    <mergeCell ref="N53:P53"/>
    <mergeCell ref="R53:T53"/>
    <mergeCell ref="V53:X53"/>
    <mergeCell ref="Z53:AB53"/>
    <mergeCell ref="AD53:AD54"/>
    <mergeCell ref="AE53:AG53"/>
    <mergeCell ref="AI53:AK53"/>
    <mergeCell ref="AD1:AE2"/>
    <mergeCell ref="A41:AB41"/>
    <mergeCell ref="AD41:BE41"/>
    <mergeCell ref="A42:AB42"/>
    <mergeCell ref="AD42:BE42"/>
    <mergeCell ref="BC10:BE10"/>
    <mergeCell ref="R10:T10"/>
    <mergeCell ref="V10:X10"/>
    <mergeCell ref="Z10:AB10"/>
    <mergeCell ref="AD10:AD11"/>
    <mergeCell ref="AE10:AG10"/>
    <mergeCell ref="A10:A11"/>
    <mergeCell ref="B10:D10"/>
    <mergeCell ref="F10:H10"/>
    <mergeCell ref="J10:L10"/>
    <mergeCell ref="N10:P10"/>
  </mergeCells>
  <hyperlinks>
    <hyperlink ref="AD1" r:id="rId1" location="INDICE!A1"/>
  </hyperlinks>
  <printOptions horizontalCentered="1"/>
  <pageMargins left="0.39370078740157483" right="0.39370078740157483" top="0.59055118110236227" bottom="0.98425196850393704" header="0" footer="0"/>
  <pageSetup scale="70" orientation="landscape" r:id="rId2"/>
  <headerFooter alignWithMargins="0"/>
  <rowBreaks count="1" manualBreakCount="1">
    <brk id="45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A1" transitionEvaluation="1">
    <pageSetUpPr fitToPage="1"/>
  </sheetPr>
  <dimension ref="A1:U54"/>
  <sheetViews>
    <sheetView zoomScaleNormal="100" zoomScaleSheetLayoutView="100" workbookViewId="0">
      <selection activeCell="T1" sqref="T1:U2"/>
    </sheetView>
  </sheetViews>
  <sheetFormatPr baseColWidth="10" defaultColWidth="11" defaultRowHeight="15" customHeight="1" x14ac:dyDescent="0.25"/>
  <cols>
    <col min="1" max="1" width="22.28515625" style="5" customWidth="1"/>
    <col min="2" max="18" width="8.7109375" style="5" customWidth="1"/>
    <col min="19" max="23" width="11.42578125" style="5" customWidth="1"/>
    <col min="24" max="256" width="11" style="5"/>
    <col min="257" max="257" width="24.7109375" style="5" customWidth="1"/>
    <col min="258" max="273" width="8.5703125" style="5" customWidth="1"/>
    <col min="274" max="512" width="11" style="5"/>
    <col min="513" max="513" width="24.7109375" style="5" customWidth="1"/>
    <col min="514" max="529" width="8.5703125" style="5" customWidth="1"/>
    <col min="530" max="768" width="11" style="5"/>
    <col min="769" max="769" width="24.7109375" style="5" customWidth="1"/>
    <col min="770" max="785" width="8.5703125" style="5" customWidth="1"/>
    <col min="786" max="1024" width="11" style="5"/>
    <col min="1025" max="1025" width="24.7109375" style="5" customWidth="1"/>
    <col min="1026" max="1041" width="8.5703125" style="5" customWidth="1"/>
    <col min="1042" max="1280" width="11" style="5"/>
    <col min="1281" max="1281" width="24.7109375" style="5" customWidth="1"/>
    <col min="1282" max="1297" width="8.5703125" style="5" customWidth="1"/>
    <col min="1298" max="1536" width="11" style="5"/>
    <col min="1537" max="1537" width="24.7109375" style="5" customWidth="1"/>
    <col min="1538" max="1553" width="8.5703125" style="5" customWidth="1"/>
    <col min="1554" max="1792" width="11" style="5"/>
    <col min="1793" max="1793" width="24.7109375" style="5" customWidth="1"/>
    <col min="1794" max="1809" width="8.5703125" style="5" customWidth="1"/>
    <col min="1810" max="2048" width="11" style="5"/>
    <col min="2049" max="2049" width="24.7109375" style="5" customWidth="1"/>
    <col min="2050" max="2065" width="8.5703125" style="5" customWidth="1"/>
    <col min="2066" max="2304" width="11" style="5"/>
    <col min="2305" max="2305" width="24.7109375" style="5" customWidth="1"/>
    <col min="2306" max="2321" width="8.5703125" style="5" customWidth="1"/>
    <col min="2322" max="2560" width="11" style="5"/>
    <col min="2561" max="2561" width="24.7109375" style="5" customWidth="1"/>
    <col min="2562" max="2577" width="8.5703125" style="5" customWidth="1"/>
    <col min="2578" max="2816" width="11" style="5"/>
    <col min="2817" max="2817" width="24.7109375" style="5" customWidth="1"/>
    <col min="2818" max="2833" width="8.5703125" style="5" customWidth="1"/>
    <col min="2834" max="3072" width="11" style="5"/>
    <col min="3073" max="3073" width="24.7109375" style="5" customWidth="1"/>
    <col min="3074" max="3089" width="8.5703125" style="5" customWidth="1"/>
    <col min="3090" max="3328" width="11" style="5"/>
    <col min="3329" max="3329" width="24.7109375" style="5" customWidth="1"/>
    <col min="3330" max="3345" width="8.5703125" style="5" customWidth="1"/>
    <col min="3346" max="3584" width="11" style="5"/>
    <col min="3585" max="3585" width="24.7109375" style="5" customWidth="1"/>
    <col min="3586" max="3601" width="8.5703125" style="5" customWidth="1"/>
    <col min="3602" max="3840" width="11" style="5"/>
    <col min="3841" max="3841" width="24.7109375" style="5" customWidth="1"/>
    <col min="3842" max="3857" width="8.5703125" style="5" customWidth="1"/>
    <col min="3858" max="4096" width="11" style="5"/>
    <col min="4097" max="4097" width="24.7109375" style="5" customWidth="1"/>
    <col min="4098" max="4113" width="8.5703125" style="5" customWidth="1"/>
    <col min="4114" max="4352" width="11" style="5"/>
    <col min="4353" max="4353" width="24.7109375" style="5" customWidth="1"/>
    <col min="4354" max="4369" width="8.5703125" style="5" customWidth="1"/>
    <col min="4370" max="4608" width="11" style="5"/>
    <col min="4609" max="4609" width="24.7109375" style="5" customWidth="1"/>
    <col min="4610" max="4625" width="8.5703125" style="5" customWidth="1"/>
    <col min="4626" max="4864" width="11" style="5"/>
    <col min="4865" max="4865" width="24.7109375" style="5" customWidth="1"/>
    <col min="4866" max="4881" width="8.5703125" style="5" customWidth="1"/>
    <col min="4882" max="5120" width="11" style="5"/>
    <col min="5121" max="5121" width="24.7109375" style="5" customWidth="1"/>
    <col min="5122" max="5137" width="8.5703125" style="5" customWidth="1"/>
    <col min="5138" max="5376" width="11" style="5"/>
    <col min="5377" max="5377" width="24.7109375" style="5" customWidth="1"/>
    <col min="5378" max="5393" width="8.5703125" style="5" customWidth="1"/>
    <col min="5394" max="5632" width="11" style="5"/>
    <col min="5633" max="5633" width="24.7109375" style="5" customWidth="1"/>
    <col min="5634" max="5649" width="8.5703125" style="5" customWidth="1"/>
    <col min="5650" max="5888" width="11" style="5"/>
    <col min="5889" max="5889" width="24.7109375" style="5" customWidth="1"/>
    <col min="5890" max="5905" width="8.5703125" style="5" customWidth="1"/>
    <col min="5906" max="6144" width="11" style="5"/>
    <col min="6145" max="6145" width="24.7109375" style="5" customWidth="1"/>
    <col min="6146" max="6161" width="8.5703125" style="5" customWidth="1"/>
    <col min="6162" max="6400" width="11" style="5"/>
    <col min="6401" max="6401" width="24.7109375" style="5" customWidth="1"/>
    <col min="6402" max="6417" width="8.5703125" style="5" customWidth="1"/>
    <col min="6418" max="6656" width="11" style="5"/>
    <col min="6657" max="6657" width="24.7109375" style="5" customWidth="1"/>
    <col min="6658" max="6673" width="8.5703125" style="5" customWidth="1"/>
    <col min="6674" max="6912" width="11" style="5"/>
    <col min="6913" max="6913" width="24.7109375" style="5" customWidth="1"/>
    <col min="6914" max="6929" width="8.5703125" style="5" customWidth="1"/>
    <col min="6930" max="7168" width="11" style="5"/>
    <col min="7169" max="7169" width="24.7109375" style="5" customWidth="1"/>
    <col min="7170" max="7185" width="8.5703125" style="5" customWidth="1"/>
    <col min="7186" max="7424" width="11" style="5"/>
    <col min="7425" max="7425" width="24.7109375" style="5" customWidth="1"/>
    <col min="7426" max="7441" width="8.5703125" style="5" customWidth="1"/>
    <col min="7442" max="7680" width="11" style="5"/>
    <col min="7681" max="7681" width="24.7109375" style="5" customWidth="1"/>
    <col min="7682" max="7697" width="8.5703125" style="5" customWidth="1"/>
    <col min="7698" max="7936" width="11" style="5"/>
    <col min="7937" max="7937" width="24.7109375" style="5" customWidth="1"/>
    <col min="7938" max="7953" width="8.5703125" style="5" customWidth="1"/>
    <col min="7954" max="8192" width="11" style="5"/>
    <col min="8193" max="8193" width="24.7109375" style="5" customWidth="1"/>
    <col min="8194" max="8209" width="8.5703125" style="5" customWidth="1"/>
    <col min="8210" max="8448" width="11" style="5"/>
    <col min="8449" max="8449" width="24.7109375" style="5" customWidth="1"/>
    <col min="8450" max="8465" width="8.5703125" style="5" customWidth="1"/>
    <col min="8466" max="8704" width="11" style="5"/>
    <col min="8705" max="8705" width="24.7109375" style="5" customWidth="1"/>
    <col min="8706" max="8721" width="8.5703125" style="5" customWidth="1"/>
    <col min="8722" max="8960" width="11" style="5"/>
    <col min="8961" max="8961" width="24.7109375" style="5" customWidth="1"/>
    <col min="8962" max="8977" width="8.5703125" style="5" customWidth="1"/>
    <col min="8978" max="9216" width="11" style="5"/>
    <col min="9217" max="9217" width="24.7109375" style="5" customWidth="1"/>
    <col min="9218" max="9233" width="8.5703125" style="5" customWidth="1"/>
    <col min="9234" max="9472" width="11" style="5"/>
    <col min="9473" max="9473" width="24.7109375" style="5" customWidth="1"/>
    <col min="9474" max="9489" width="8.5703125" style="5" customWidth="1"/>
    <col min="9490" max="9728" width="11" style="5"/>
    <col min="9729" max="9729" width="24.7109375" style="5" customWidth="1"/>
    <col min="9730" max="9745" width="8.5703125" style="5" customWidth="1"/>
    <col min="9746" max="9984" width="11" style="5"/>
    <col min="9985" max="9985" width="24.7109375" style="5" customWidth="1"/>
    <col min="9986" max="10001" width="8.5703125" style="5" customWidth="1"/>
    <col min="10002" max="10240" width="11" style="5"/>
    <col min="10241" max="10241" width="24.7109375" style="5" customWidth="1"/>
    <col min="10242" max="10257" width="8.5703125" style="5" customWidth="1"/>
    <col min="10258" max="10496" width="11" style="5"/>
    <col min="10497" max="10497" width="24.7109375" style="5" customWidth="1"/>
    <col min="10498" max="10513" width="8.5703125" style="5" customWidth="1"/>
    <col min="10514" max="10752" width="11" style="5"/>
    <col min="10753" max="10753" width="24.7109375" style="5" customWidth="1"/>
    <col min="10754" max="10769" width="8.5703125" style="5" customWidth="1"/>
    <col min="10770" max="11008" width="11" style="5"/>
    <col min="11009" max="11009" width="24.7109375" style="5" customWidth="1"/>
    <col min="11010" max="11025" width="8.5703125" style="5" customWidth="1"/>
    <col min="11026" max="11264" width="11" style="5"/>
    <col min="11265" max="11265" width="24.7109375" style="5" customWidth="1"/>
    <col min="11266" max="11281" width="8.5703125" style="5" customWidth="1"/>
    <col min="11282" max="11520" width="11" style="5"/>
    <col min="11521" max="11521" width="24.7109375" style="5" customWidth="1"/>
    <col min="11522" max="11537" width="8.5703125" style="5" customWidth="1"/>
    <col min="11538" max="11776" width="11" style="5"/>
    <col min="11777" max="11777" width="24.7109375" style="5" customWidth="1"/>
    <col min="11778" max="11793" width="8.5703125" style="5" customWidth="1"/>
    <col min="11794" max="12032" width="11" style="5"/>
    <col min="12033" max="12033" width="24.7109375" style="5" customWidth="1"/>
    <col min="12034" max="12049" width="8.5703125" style="5" customWidth="1"/>
    <col min="12050" max="12288" width="11" style="5"/>
    <col min="12289" max="12289" width="24.7109375" style="5" customWidth="1"/>
    <col min="12290" max="12305" width="8.5703125" style="5" customWidth="1"/>
    <col min="12306" max="12544" width="11" style="5"/>
    <col min="12545" max="12545" width="24.7109375" style="5" customWidth="1"/>
    <col min="12546" max="12561" width="8.5703125" style="5" customWidth="1"/>
    <col min="12562" max="12800" width="11" style="5"/>
    <col min="12801" max="12801" width="24.7109375" style="5" customWidth="1"/>
    <col min="12802" max="12817" width="8.5703125" style="5" customWidth="1"/>
    <col min="12818" max="13056" width="11" style="5"/>
    <col min="13057" max="13057" width="24.7109375" style="5" customWidth="1"/>
    <col min="13058" max="13073" width="8.5703125" style="5" customWidth="1"/>
    <col min="13074" max="13312" width="11" style="5"/>
    <col min="13313" max="13313" width="24.7109375" style="5" customWidth="1"/>
    <col min="13314" max="13329" width="8.5703125" style="5" customWidth="1"/>
    <col min="13330" max="13568" width="11" style="5"/>
    <col min="13569" max="13569" width="24.7109375" style="5" customWidth="1"/>
    <col min="13570" max="13585" width="8.5703125" style="5" customWidth="1"/>
    <col min="13586" max="13824" width="11" style="5"/>
    <col min="13825" max="13825" width="24.7109375" style="5" customWidth="1"/>
    <col min="13826" max="13841" width="8.5703125" style="5" customWidth="1"/>
    <col min="13842" max="14080" width="11" style="5"/>
    <col min="14081" max="14081" width="24.7109375" style="5" customWidth="1"/>
    <col min="14082" max="14097" width="8.5703125" style="5" customWidth="1"/>
    <col min="14098" max="14336" width="11" style="5"/>
    <col min="14337" max="14337" width="24.7109375" style="5" customWidth="1"/>
    <col min="14338" max="14353" width="8.5703125" style="5" customWidth="1"/>
    <col min="14354" max="14592" width="11" style="5"/>
    <col min="14593" max="14593" width="24.7109375" style="5" customWidth="1"/>
    <col min="14594" max="14609" width="8.5703125" style="5" customWidth="1"/>
    <col min="14610" max="14848" width="11" style="5"/>
    <col min="14849" max="14849" width="24.7109375" style="5" customWidth="1"/>
    <col min="14850" max="14865" width="8.5703125" style="5" customWidth="1"/>
    <col min="14866" max="15104" width="11" style="5"/>
    <col min="15105" max="15105" width="24.7109375" style="5" customWidth="1"/>
    <col min="15106" max="15121" width="8.5703125" style="5" customWidth="1"/>
    <col min="15122" max="15360" width="11" style="5"/>
    <col min="15361" max="15361" width="24.7109375" style="5" customWidth="1"/>
    <col min="15362" max="15377" width="8.5703125" style="5" customWidth="1"/>
    <col min="15378" max="15616" width="11" style="5"/>
    <col min="15617" max="15617" width="24.7109375" style="5" customWidth="1"/>
    <col min="15618" max="15633" width="8.5703125" style="5" customWidth="1"/>
    <col min="15634" max="15872" width="11" style="5"/>
    <col min="15873" max="15873" width="24.7109375" style="5" customWidth="1"/>
    <col min="15874" max="15889" width="8.5703125" style="5" customWidth="1"/>
    <col min="15890" max="16128" width="11" style="5"/>
    <col min="16129" max="16129" width="24.7109375" style="5" customWidth="1"/>
    <col min="16130" max="16145" width="8.5703125" style="5" customWidth="1"/>
    <col min="16146" max="16384" width="11" style="5"/>
  </cols>
  <sheetData>
    <row r="1" spans="1:21" s="2" customFormat="1" ht="15" customHeight="1" x14ac:dyDescent="0.25">
      <c r="A1" s="291" t="s">
        <v>558</v>
      </c>
      <c r="B1" s="291"/>
      <c r="C1" s="291"/>
      <c r="D1" s="291"/>
      <c r="E1" s="291"/>
      <c r="F1" s="291"/>
      <c r="G1" s="291"/>
      <c r="H1" s="291"/>
      <c r="I1" s="291"/>
      <c r="J1" s="291"/>
      <c r="K1" s="291"/>
      <c r="L1" s="291"/>
      <c r="M1" s="291"/>
      <c r="N1" s="291"/>
      <c r="O1" s="291"/>
      <c r="P1" s="291"/>
      <c r="Q1" s="291"/>
      <c r="R1" s="291"/>
      <c r="T1" s="286" t="s">
        <v>362</v>
      </c>
      <c r="U1" s="286"/>
    </row>
    <row r="2" spans="1:21" s="2" customFormat="1" ht="15" customHeight="1" x14ac:dyDescent="0.25">
      <c r="A2" s="291" t="s">
        <v>551</v>
      </c>
      <c r="B2" s="291"/>
      <c r="C2" s="291"/>
      <c r="D2" s="291"/>
      <c r="E2" s="291"/>
      <c r="F2" s="291"/>
      <c r="G2" s="291"/>
      <c r="H2" s="291"/>
      <c r="I2" s="291"/>
      <c r="J2" s="291"/>
      <c r="K2" s="291"/>
      <c r="L2" s="291"/>
      <c r="M2" s="291"/>
      <c r="N2" s="291"/>
      <c r="O2" s="291"/>
      <c r="P2" s="291"/>
      <c r="Q2" s="291"/>
      <c r="R2" s="291"/>
      <c r="T2" s="286"/>
      <c r="U2" s="286"/>
    </row>
    <row r="3" spans="1:21" s="2" customFormat="1" ht="15" customHeight="1" x14ac:dyDescent="0.25">
      <c r="A3" s="291" t="s">
        <v>552</v>
      </c>
      <c r="B3" s="291"/>
      <c r="C3" s="291"/>
      <c r="D3" s="291"/>
      <c r="E3" s="291"/>
      <c r="F3" s="291"/>
      <c r="G3" s="291"/>
      <c r="H3" s="291"/>
      <c r="I3" s="291"/>
      <c r="J3" s="291"/>
      <c r="K3" s="291"/>
      <c r="L3" s="291"/>
      <c r="M3" s="291"/>
      <c r="N3" s="291"/>
      <c r="O3" s="291"/>
      <c r="P3" s="291"/>
      <c r="Q3" s="291"/>
      <c r="R3" s="291"/>
    </row>
    <row r="4" spans="1:21" s="2" customFormat="1" ht="15" customHeight="1" x14ac:dyDescent="0.25">
      <c r="A4" s="291" t="s">
        <v>251</v>
      </c>
      <c r="B4" s="291"/>
      <c r="C4" s="291"/>
      <c r="D4" s="291"/>
      <c r="E4" s="291"/>
      <c r="F4" s="291"/>
      <c r="G4" s="291"/>
      <c r="H4" s="291"/>
      <c r="I4" s="291"/>
      <c r="J4" s="291"/>
      <c r="K4" s="291"/>
      <c r="L4" s="291"/>
      <c r="M4" s="291"/>
      <c r="N4" s="291"/>
      <c r="O4" s="291"/>
      <c r="P4" s="291"/>
      <c r="Q4" s="291"/>
      <c r="R4" s="291"/>
    </row>
    <row r="5" spans="1:21" ht="15" customHeight="1" thickBot="1" x14ac:dyDescent="0.3">
      <c r="A5" s="13"/>
      <c r="B5" s="13"/>
      <c r="C5" s="13"/>
      <c r="D5" s="13"/>
      <c r="E5" s="13"/>
      <c r="F5" s="14"/>
      <c r="G5" s="14"/>
      <c r="H5" s="14"/>
      <c r="I5" s="14"/>
      <c r="J5" s="14"/>
      <c r="K5" s="14"/>
      <c r="L5" s="14"/>
      <c r="M5" s="14"/>
      <c r="N5" s="14"/>
      <c r="O5" s="14"/>
      <c r="P5" s="14"/>
      <c r="Q5" s="14"/>
      <c r="R5" s="14"/>
    </row>
    <row r="6" spans="1:21" ht="15" customHeight="1" thickBot="1" x14ac:dyDescent="0.3">
      <c r="A6" s="3" t="s">
        <v>554</v>
      </c>
      <c r="B6" s="4">
        <v>2000</v>
      </c>
      <c r="C6" s="4">
        <v>2001</v>
      </c>
      <c r="D6" s="4">
        <v>2002</v>
      </c>
      <c r="E6" s="4">
        <v>2003</v>
      </c>
      <c r="F6" s="4">
        <v>2004</v>
      </c>
      <c r="G6" s="4">
        <v>2005</v>
      </c>
      <c r="H6" s="4">
        <v>2006</v>
      </c>
      <c r="I6" s="4">
        <v>2007</v>
      </c>
      <c r="J6" s="4">
        <v>2008</v>
      </c>
      <c r="K6" s="4">
        <v>2009</v>
      </c>
      <c r="L6" s="4">
        <v>2010</v>
      </c>
      <c r="M6" s="4">
        <v>2011</v>
      </c>
      <c r="N6" s="4">
        <v>2012</v>
      </c>
      <c r="O6" s="4">
        <v>2013</v>
      </c>
      <c r="P6" s="4">
        <v>2014</v>
      </c>
      <c r="Q6" s="4">
        <v>2015</v>
      </c>
      <c r="R6" s="4">
        <v>2016</v>
      </c>
    </row>
    <row r="7" spans="1:21" ht="15" customHeight="1" x14ac:dyDescent="0.25">
      <c r="A7" s="6"/>
    </row>
    <row r="8" spans="1:21" ht="15" customHeight="1" x14ac:dyDescent="0.25">
      <c r="A8" s="7" t="s">
        <v>10</v>
      </c>
      <c r="B8" s="288" t="s">
        <v>11</v>
      </c>
      <c r="C8" s="288"/>
      <c r="D8" s="288"/>
      <c r="E8" s="288"/>
      <c r="F8" s="288"/>
      <c r="G8" s="288"/>
      <c r="H8" s="288"/>
      <c r="I8" s="288"/>
      <c r="J8" s="288"/>
      <c r="K8" s="288"/>
      <c r="L8" s="288"/>
      <c r="M8" s="288"/>
      <c r="N8" s="288"/>
      <c r="O8" s="288"/>
      <c r="P8" s="288"/>
      <c r="Q8" s="288"/>
      <c r="R8" s="288"/>
      <c r="T8" s="8"/>
    </row>
    <row r="9" spans="1:21" ht="15" customHeight="1" x14ac:dyDescent="0.25">
      <c r="A9" s="9" t="s">
        <v>12</v>
      </c>
      <c r="B9" s="15">
        <f t="shared" ref="B9:M9" si="0">SUM(B10:B12)</f>
        <v>512105</v>
      </c>
      <c r="C9" s="15">
        <f t="shared" si="0"/>
        <v>512586</v>
      </c>
      <c r="D9" s="15">
        <f t="shared" si="0"/>
        <v>512609</v>
      </c>
      <c r="E9" s="15">
        <f t="shared" si="0"/>
        <v>511277</v>
      </c>
      <c r="F9" s="15">
        <f t="shared" si="0"/>
        <v>503229</v>
      </c>
      <c r="G9" s="15">
        <f t="shared" si="0"/>
        <v>500518</v>
      </c>
      <c r="H9" s="15">
        <f t="shared" si="0"/>
        <v>499781</v>
      </c>
      <c r="I9" s="15">
        <f t="shared" si="0"/>
        <v>498947</v>
      </c>
      <c r="J9" s="15">
        <f t="shared" si="0"/>
        <v>493762</v>
      </c>
      <c r="K9" s="15">
        <f t="shared" si="0"/>
        <v>486871</v>
      </c>
      <c r="L9" s="15">
        <f t="shared" si="0"/>
        <v>477992</v>
      </c>
      <c r="M9" s="15">
        <f t="shared" si="0"/>
        <v>468952</v>
      </c>
      <c r="N9" s="15">
        <f>SUM(N10:N12)</f>
        <v>452846</v>
      </c>
      <c r="O9" s="15">
        <f>SUM(O10:O12)</f>
        <v>444259</v>
      </c>
      <c r="P9" s="15">
        <f>SUM(P10:P12)</f>
        <v>439369</v>
      </c>
      <c r="Q9" s="15">
        <f>SUM(Q10:Q12)</f>
        <v>437786</v>
      </c>
      <c r="R9" s="15">
        <f>SUM(R10:R12)</f>
        <v>438019</v>
      </c>
    </row>
    <row r="10" spans="1:21" ht="15" customHeight="1" x14ac:dyDescent="0.25">
      <c r="A10" s="9" t="s">
        <v>13</v>
      </c>
      <c r="B10" s="15">
        <v>434913</v>
      </c>
      <c r="C10" s="15">
        <v>435783</v>
      </c>
      <c r="D10" s="15">
        <v>435923</v>
      </c>
      <c r="E10" s="15">
        <v>435743</v>
      </c>
      <c r="F10" s="15">
        <v>422990</v>
      </c>
      <c r="G10" s="15">
        <v>412242</v>
      </c>
      <c r="H10" s="15">
        <v>409730</v>
      </c>
      <c r="I10" s="15">
        <v>411644</v>
      </c>
      <c r="J10" s="15">
        <v>435676</v>
      </c>
      <c r="K10" s="15">
        <v>418794</v>
      </c>
      <c r="L10" s="15">
        <v>410497</v>
      </c>
      <c r="M10" s="15">
        <v>403489</v>
      </c>
      <c r="N10" s="15">
        <v>391991</v>
      </c>
      <c r="O10" s="15">
        <v>391855</v>
      </c>
      <c r="P10" s="15">
        <v>397591</v>
      </c>
      <c r="Q10" s="15">
        <v>394914</v>
      </c>
      <c r="R10" s="15">
        <f>+'C14-C17'!B40</f>
        <v>395478</v>
      </c>
    </row>
    <row r="11" spans="1:21" ht="15" customHeight="1" x14ac:dyDescent="0.25">
      <c r="A11" s="9" t="s">
        <v>14</v>
      </c>
      <c r="B11" s="15">
        <v>42869</v>
      </c>
      <c r="C11" s="15">
        <v>44889</v>
      </c>
      <c r="D11" s="15">
        <v>45914</v>
      </c>
      <c r="E11" s="15">
        <v>44085</v>
      </c>
      <c r="F11" s="15">
        <v>48287</v>
      </c>
      <c r="G11" s="15">
        <v>55329</v>
      </c>
      <c r="H11" s="15">
        <v>55445</v>
      </c>
      <c r="I11" s="15">
        <v>54153</v>
      </c>
      <c r="J11" s="15">
        <v>45555</v>
      </c>
      <c r="K11" s="15">
        <v>50626</v>
      </c>
      <c r="L11" s="15">
        <v>50672</v>
      </c>
      <c r="M11" s="15">
        <v>48888</v>
      </c>
      <c r="N11" s="15">
        <v>45652</v>
      </c>
      <c r="O11" s="15">
        <v>41298</v>
      </c>
      <c r="P11" s="15">
        <v>32072</v>
      </c>
      <c r="Q11" s="15">
        <v>33148</v>
      </c>
      <c r="R11" s="15">
        <f>+'C14-C17'!B91</f>
        <v>31831</v>
      </c>
    </row>
    <row r="12" spans="1:21" ht="15" customHeight="1" x14ac:dyDescent="0.25">
      <c r="A12" s="9" t="s">
        <v>15</v>
      </c>
      <c r="B12" s="15">
        <v>34323</v>
      </c>
      <c r="C12" s="15">
        <v>31914</v>
      </c>
      <c r="D12" s="15">
        <v>30772</v>
      </c>
      <c r="E12" s="15">
        <v>31449</v>
      </c>
      <c r="F12" s="15">
        <v>31952</v>
      </c>
      <c r="G12" s="15">
        <v>32947</v>
      </c>
      <c r="H12" s="15">
        <v>34606</v>
      </c>
      <c r="I12" s="15">
        <v>33150</v>
      </c>
      <c r="J12" s="15">
        <v>12531</v>
      </c>
      <c r="K12" s="15">
        <v>17451</v>
      </c>
      <c r="L12" s="15">
        <v>16823</v>
      </c>
      <c r="M12" s="15">
        <v>16575</v>
      </c>
      <c r="N12" s="15">
        <v>15203</v>
      </c>
      <c r="O12" s="15">
        <v>11106</v>
      </c>
      <c r="P12" s="15">
        <v>9706</v>
      </c>
      <c r="Q12" s="15">
        <v>9724</v>
      </c>
      <c r="R12" s="15">
        <f>+'C14-C17'!B142</f>
        <v>10710</v>
      </c>
    </row>
    <row r="13" spans="1:21" ht="15" customHeight="1" x14ac:dyDescent="0.25">
      <c r="A13" s="10"/>
    </row>
    <row r="14" spans="1:21" ht="15" customHeight="1" x14ac:dyDescent="0.25">
      <c r="A14" s="10"/>
      <c r="B14" s="288" t="s">
        <v>244</v>
      </c>
      <c r="C14" s="288"/>
      <c r="D14" s="288"/>
      <c r="E14" s="288"/>
      <c r="F14" s="288"/>
      <c r="G14" s="288"/>
      <c r="H14" s="288"/>
      <c r="I14" s="288"/>
      <c r="J14" s="288"/>
      <c r="K14" s="288"/>
      <c r="L14" s="288"/>
      <c r="M14" s="288"/>
      <c r="N14" s="288"/>
      <c r="O14" s="288"/>
      <c r="P14" s="288"/>
      <c r="Q14" s="288"/>
      <c r="R14" s="288"/>
      <c r="T14" s="8"/>
    </row>
    <row r="15" spans="1:21" ht="15" customHeight="1" x14ac:dyDescent="0.25">
      <c r="A15" s="9" t="s">
        <v>13</v>
      </c>
      <c r="B15" s="5">
        <v>84.9</v>
      </c>
      <c r="C15" s="16">
        <f t="shared" ref="C15:N15" si="1">+C10/C9*100</f>
        <v>85.01656307429387</v>
      </c>
      <c r="D15" s="16">
        <f t="shared" si="1"/>
        <v>85.040059772653237</v>
      </c>
      <c r="E15" s="16">
        <f t="shared" si="1"/>
        <v>85.226403691149812</v>
      </c>
      <c r="F15" s="16">
        <f t="shared" si="1"/>
        <v>84.055171701153952</v>
      </c>
      <c r="G15" s="16">
        <f t="shared" si="1"/>
        <v>82.363071857555568</v>
      </c>
      <c r="H15" s="16">
        <f t="shared" si="1"/>
        <v>81.981908075737181</v>
      </c>
      <c r="I15" s="16">
        <f t="shared" si="1"/>
        <v>82.502550371081497</v>
      </c>
      <c r="J15" s="16">
        <f t="shared" si="1"/>
        <v>88.236032744520642</v>
      </c>
      <c r="K15" s="16">
        <f t="shared" si="1"/>
        <v>86.017446099685543</v>
      </c>
      <c r="L15" s="16">
        <f t="shared" si="1"/>
        <v>85.879470786121942</v>
      </c>
      <c r="M15" s="16">
        <f t="shared" si="1"/>
        <v>86.040575581296167</v>
      </c>
      <c r="N15" s="16">
        <f t="shared" si="1"/>
        <v>86.561656722152776</v>
      </c>
      <c r="O15" s="16">
        <f>+O10/O9*100</f>
        <v>88.204178193351183</v>
      </c>
      <c r="P15" s="16">
        <f>+P10/P9*100</f>
        <v>90.491363751197738</v>
      </c>
      <c r="Q15" s="16">
        <f>+Q10/Q9*100</f>
        <v>90.207087481098071</v>
      </c>
      <c r="R15" s="16">
        <f>+R10/R9*100</f>
        <v>90.287864225067864</v>
      </c>
    </row>
    <row r="16" spans="1:21" ht="15" customHeight="1" x14ac:dyDescent="0.25">
      <c r="A16" s="9" t="s">
        <v>14</v>
      </c>
      <c r="B16" s="5">
        <v>8.4</v>
      </c>
      <c r="C16" s="16">
        <f t="shared" ref="C16:N16" si="2">+C11/C9*100</f>
        <v>8.7573597406093793</v>
      </c>
      <c r="D16" s="16">
        <f t="shared" si="2"/>
        <v>8.9569242834206975</v>
      </c>
      <c r="E16" s="16">
        <f t="shared" si="2"/>
        <v>8.6225275144393354</v>
      </c>
      <c r="F16" s="16">
        <f t="shared" si="2"/>
        <v>9.5954326956514837</v>
      </c>
      <c r="G16" s="16">
        <f t="shared" si="2"/>
        <v>11.054347695787165</v>
      </c>
      <c r="H16" s="16">
        <f t="shared" si="2"/>
        <v>11.093859110290309</v>
      </c>
      <c r="I16" s="16">
        <f t="shared" si="2"/>
        <v>10.853457381244901</v>
      </c>
      <c r="J16" s="16">
        <f t="shared" si="2"/>
        <v>9.2261048845395148</v>
      </c>
      <c r="K16" s="16">
        <f t="shared" si="2"/>
        <v>10.398236904642092</v>
      </c>
      <c r="L16" s="16">
        <f t="shared" si="2"/>
        <v>10.6010142429162</v>
      </c>
      <c r="M16" s="16">
        <f t="shared" si="2"/>
        <v>10.42494754260564</v>
      </c>
      <c r="N16" s="16">
        <f t="shared" si="2"/>
        <v>10.081131333830927</v>
      </c>
      <c r="O16" s="16">
        <f>+O11/O9*100</f>
        <v>9.2959287262610317</v>
      </c>
      <c r="P16" s="16">
        <f>+P11/P9*100</f>
        <v>7.2995591404946643</v>
      </c>
      <c r="Q16" s="16">
        <f>+Q11/Q9*100</f>
        <v>7.5717359623194893</v>
      </c>
      <c r="R16" s="16">
        <f>+R11/R9*100</f>
        <v>7.267036361436376</v>
      </c>
    </row>
    <row r="17" spans="1:18" ht="15" customHeight="1" x14ac:dyDescent="0.25">
      <c r="A17" s="9" t="s">
        <v>15</v>
      </c>
      <c r="B17" s="5">
        <v>6.7</v>
      </c>
      <c r="C17" s="16">
        <f t="shared" ref="C17:N17" si="3">+C12/C9*100</f>
        <v>6.2260771850967451</v>
      </c>
      <c r="D17" s="16">
        <f t="shared" si="3"/>
        <v>6.0030159439260729</v>
      </c>
      <c r="E17" s="16">
        <f t="shared" si="3"/>
        <v>6.1510687944108575</v>
      </c>
      <c r="F17" s="16">
        <f t="shared" si="3"/>
        <v>6.3493956031945702</v>
      </c>
      <c r="G17" s="16">
        <f t="shared" si="3"/>
        <v>6.5825804466572633</v>
      </c>
      <c r="H17" s="16">
        <f t="shared" si="3"/>
        <v>6.9242328139725196</v>
      </c>
      <c r="I17" s="16">
        <f t="shared" si="3"/>
        <v>6.6439922476736006</v>
      </c>
      <c r="J17" s="16">
        <f t="shared" si="3"/>
        <v>2.5378623709398456</v>
      </c>
      <c r="K17" s="16">
        <f t="shared" si="3"/>
        <v>3.5843169956723653</v>
      </c>
      <c r="L17" s="16">
        <f t="shared" si="3"/>
        <v>3.5195149709618576</v>
      </c>
      <c r="M17" s="16">
        <f t="shared" si="3"/>
        <v>3.5344768760981937</v>
      </c>
      <c r="N17" s="16">
        <f t="shared" si="3"/>
        <v>3.3572119440162882</v>
      </c>
      <c r="O17" s="16">
        <f>+O12/O9*100</f>
        <v>2.4998930803877917</v>
      </c>
      <c r="P17" s="16">
        <f>+P12/P9*100</f>
        <v>2.209077108307596</v>
      </c>
      <c r="Q17" s="16">
        <f>+Q12/Q9*100</f>
        <v>2.22117655658244</v>
      </c>
      <c r="R17" s="16">
        <f>+R12/R9*100</f>
        <v>2.4450994134957615</v>
      </c>
    </row>
    <row r="18" spans="1:18" ht="15" customHeight="1" x14ac:dyDescent="0.25">
      <c r="A18" s="9"/>
    </row>
    <row r="19" spans="1:18" ht="15" customHeight="1" x14ac:dyDescent="0.25">
      <c r="A19" s="7" t="s">
        <v>16</v>
      </c>
      <c r="B19" s="288" t="s">
        <v>11</v>
      </c>
      <c r="C19" s="288"/>
      <c r="D19" s="288"/>
      <c r="E19" s="288"/>
      <c r="F19" s="288"/>
      <c r="G19" s="288"/>
      <c r="H19" s="288"/>
      <c r="I19" s="288"/>
      <c r="J19" s="288"/>
      <c r="K19" s="288"/>
      <c r="L19" s="288"/>
      <c r="M19" s="288"/>
      <c r="N19" s="288"/>
      <c r="O19" s="288"/>
      <c r="P19" s="288"/>
      <c r="Q19" s="288"/>
      <c r="R19" s="288"/>
    </row>
    <row r="20" spans="1:18" ht="15" customHeight="1" x14ac:dyDescent="0.25">
      <c r="A20" s="9" t="s">
        <v>12</v>
      </c>
      <c r="B20" s="15">
        <f t="shared" ref="B20:M20" si="4">SUM(B21:B23)</f>
        <v>955</v>
      </c>
      <c r="C20" s="15">
        <f t="shared" si="4"/>
        <v>747</v>
      </c>
      <c r="D20" s="15">
        <f t="shared" si="4"/>
        <v>975</v>
      </c>
      <c r="E20" s="15">
        <f t="shared" si="4"/>
        <v>653</v>
      </c>
      <c r="F20" s="15">
        <f t="shared" si="4"/>
        <v>660</v>
      </c>
      <c r="G20" s="15">
        <f t="shared" si="4"/>
        <v>370</v>
      </c>
      <c r="H20" s="15">
        <f t="shared" si="4"/>
        <v>367</v>
      </c>
      <c r="I20" s="15">
        <f t="shared" si="4"/>
        <v>251</v>
      </c>
      <c r="J20" s="15">
        <f t="shared" si="4"/>
        <v>323</v>
      </c>
      <c r="K20" s="15">
        <f t="shared" si="4"/>
        <v>318</v>
      </c>
      <c r="L20" s="15">
        <f t="shared" si="4"/>
        <v>357</v>
      </c>
      <c r="M20" s="15">
        <f t="shared" si="4"/>
        <v>302</v>
      </c>
      <c r="N20" s="15">
        <f>SUM(N21:N23)</f>
        <v>279</v>
      </c>
      <c r="O20" s="15">
        <f>SUM(O21:O23)</f>
        <v>224</v>
      </c>
      <c r="P20" s="15">
        <f>SUM(P21:P23)</f>
        <v>188</v>
      </c>
      <c r="Q20" s="15">
        <f>SUM(Q21:Q23)</f>
        <v>201</v>
      </c>
      <c r="R20" s="15">
        <f>SUM(R21:R23)</f>
        <v>185</v>
      </c>
    </row>
    <row r="21" spans="1:18" ht="15" customHeight="1" x14ac:dyDescent="0.25">
      <c r="A21" s="9" t="s">
        <v>13</v>
      </c>
      <c r="B21" s="15">
        <v>843</v>
      </c>
      <c r="C21" s="15">
        <v>645</v>
      </c>
      <c r="D21" s="15">
        <v>808</v>
      </c>
      <c r="E21" s="15">
        <v>590</v>
      </c>
      <c r="F21" s="15">
        <v>565</v>
      </c>
      <c r="G21" s="15">
        <v>324</v>
      </c>
      <c r="H21" s="15">
        <v>303</v>
      </c>
      <c r="I21" s="15">
        <v>237</v>
      </c>
      <c r="J21" s="15">
        <v>291</v>
      </c>
      <c r="K21" s="15">
        <v>289</v>
      </c>
      <c r="L21" s="15">
        <v>329</v>
      </c>
      <c r="M21" s="15">
        <v>250</v>
      </c>
      <c r="N21" s="15">
        <v>237</v>
      </c>
      <c r="O21" s="15">
        <v>181</v>
      </c>
      <c r="P21" s="15">
        <v>170</v>
      </c>
      <c r="Q21" s="15">
        <v>184</v>
      </c>
      <c r="R21" s="15">
        <v>166</v>
      </c>
    </row>
    <row r="22" spans="1:18" ht="15" customHeight="1" x14ac:dyDescent="0.25">
      <c r="A22" s="9" t="s">
        <v>14</v>
      </c>
      <c r="B22" s="15">
        <v>12</v>
      </c>
      <c r="C22" s="15">
        <v>40</v>
      </c>
      <c r="D22" s="15">
        <v>62</v>
      </c>
      <c r="E22" s="15">
        <v>16</v>
      </c>
      <c r="F22" s="15">
        <v>22</v>
      </c>
      <c r="G22" s="15">
        <v>18</v>
      </c>
      <c r="H22" s="15">
        <v>10</v>
      </c>
      <c r="I22" s="15">
        <v>5</v>
      </c>
      <c r="J22" s="15">
        <v>27</v>
      </c>
      <c r="K22" s="15">
        <v>23</v>
      </c>
      <c r="L22" s="15">
        <v>27</v>
      </c>
      <c r="M22" s="15">
        <v>47</v>
      </c>
      <c r="N22" s="15">
        <v>39</v>
      </c>
      <c r="O22" s="15">
        <v>41</v>
      </c>
      <c r="P22" s="15">
        <v>17</v>
      </c>
      <c r="Q22" s="15">
        <v>15</v>
      </c>
      <c r="R22" s="15">
        <v>19</v>
      </c>
    </row>
    <row r="23" spans="1:18" ht="15" customHeight="1" x14ac:dyDescent="0.25">
      <c r="A23" s="9" t="s">
        <v>15</v>
      </c>
      <c r="B23" s="15">
        <v>100</v>
      </c>
      <c r="C23" s="15">
        <v>62</v>
      </c>
      <c r="D23" s="15">
        <v>105</v>
      </c>
      <c r="E23" s="15">
        <v>47</v>
      </c>
      <c r="F23" s="15">
        <v>73</v>
      </c>
      <c r="G23" s="15">
        <v>28</v>
      </c>
      <c r="H23" s="15">
        <v>54</v>
      </c>
      <c r="I23" s="15">
        <v>9</v>
      </c>
      <c r="J23" s="15">
        <v>5</v>
      </c>
      <c r="K23" s="15">
        <v>6</v>
      </c>
      <c r="L23" s="15">
        <v>1</v>
      </c>
      <c r="M23" s="15">
        <v>5</v>
      </c>
      <c r="N23" s="15">
        <v>3</v>
      </c>
      <c r="O23" s="15">
        <v>2</v>
      </c>
      <c r="P23" s="15">
        <v>1</v>
      </c>
      <c r="Q23" s="15">
        <v>2</v>
      </c>
      <c r="R23" s="15">
        <v>0</v>
      </c>
    </row>
    <row r="24" spans="1:18" ht="15" customHeight="1" x14ac:dyDescent="0.25">
      <c r="A24" s="10"/>
    </row>
    <row r="25" spans="1:18" ht="15" customHeight="1" x14ac:dyDescent="0.25">
      <c r="A25" s="10"/>
      <c r="B25" s="288" t="s">
        <v>244</v>
      </c>
      <c r="C25" s="288"/>
      <c r="D25" s="288"/>
      <c r="E25" s="288"/>
      <c r="F25" s="288"/>
      <c r="G25" s="288"/>
      <c r="H25" s="288"/>
      <c r="I25" s="288"/>
      <c r="J25" s="288"/>
      <c r="K25" s="288"/>
      <c r="L25" s="288"/>
      <c r="M25" s="288"/>
      <c r="N25" s="288"/>
      <c r="O25" s="288"/>
      <c r="P25" s="288"/>
      <c r="Q25" s="288"/>
      <c r="R25" s="288"/>
    </row>
    <row r="26" spans="1:18" ht="15" customHeight="1" x14ac:dyDescent="0.25">
      <c r="A26" s="9" t="s">
        <v>13</v>
      </c>
      <c r="B26" s="5">
        <v>88.3</v>
      </c>
      <c r="C26" s="16">
        <f t="shared" ref="C26:N26" si="5">+C21/C20*100</f>
        <v>86.345381526104418</v>
      </c>
      <c r="D26" s="16">
        <f t="shared" si="5"/>
        <v>82.871794871794862</v>
      </c>
      <c r="E26" s="16">
        <f t="shared" si="5"/>
        <v>90.352220520673811</v>
      </c>
      <c r="F26" s="16">
        <f t="shared" si="5"/>
        <v>85.606060606060609</v>
      </c>
      <c r="G26" s="16">
        <f t="shared" si="5"/>
        <v>87.567567567567579</v>
      </c>
      <c r="H26" s="16">
        <f t="shared" si="5"/>
        <v>82.561307901907355</v>
      </c>
      <c r="I26" s="16">
        <f t="shared" si="5"/>
        <v>94.422310756972109</v>
      </c>
      <c r="J26" s="16">
        <f t="shared" si="5"/>
        <v>90.092879256965944</v>
      </c>
      <c r="K26" s="16">
        <f t="shared" si="5"/>
        <v>90.880503144654085</v>
      </c>
      <c r="L26" s="16">
        <f t="shared" si="5"/>
        <v>92.156862745098039</v>
      </c>
      <c r="M26" s="16">
        <f t="shared" si="5"/>
        <v>82.78145695364239</v>
      </c>
      <c r="N26" s="16">
        <f t="shared" si="5"/>
        <v>84.946236559139791</v>
      </c>
      <c r="O26" s="16">
        <f>+O21/O20*100</f>
        <v>80.803571428571431</v>
      </c>
      <c r="P26" s="16">
        <f>+P21/P20*100</f>
        <v>90.425531914893625</v>
      </c>
      <c r="Q26" s="16">
        <f>+Q21/Q20*100</f>
        <v>91.542288557213936</v>
      </c>
      <c r="R26" s="16">
        <f>+R21/R20*100</f>
        <v>89.72972972972974</v>
      </c>
    </row>
    <row r="27" spans="1:18" ht="15" customHeight="1" x14ac:dyDescent="0.25">
      <c r="A27" s="9" t="s">
        <v>14</v>
      </c>
      <c r="B27" s="5">
        <v>1.2</v>
      </c>
      <c r="C27" s="16">
        <f t="shared" ref="C27:N27" si="6">+C22/C20*100</f>
        <v>5.3547523427041499</v>
      </c>
      <c r="D27" s="16">
        <f t="shared" si="6"/>
        <v>6.3589743589743595</v>
      </c>
      <c r="E27" s="16">
        <f t="shared" si="6"/>
        <v>2.4502297090352223</v>
      </c>
      <c r="F27" s="16">
        <f t="shared" si="6"/>
        <v>3.3333333333333335</v>
      </c>
      <c r="G27" s="16">
        <f t="shared" si="6"/>
        <v>4.8648648648648649</v>
      </c>
      <c r="H27" s="16">
        <f t="shared" si="6"/>
        <v>2.7247956403269753</v>
      </c>
      <c r="I27" s="16">
        <f t="shared" si="6"/>
        <v>1.9920318725099602</v>
      </c>
      <c r="J27" s="16">
        <f t="shared" si="6"/>
        <v>8.3591331269349833</v>
      </c>
      <c r="K27" s="16">
        <f t="shared" si="6"/>
        <v>7.232704402515723</v>
      </c>
      <c r="L27" s="16">
        <f t="shared" si="6"/>
        <v>7.5630252100840334</v>
      </c>
      <c r="M27" s="16">
        <f t="shared" si="6"/>
        <v>15.562913907284766</v>
      </c>
      <c r="N27" s="16">
        <f t="shared" si="6"/>
        <v>13.978494623655912</v>
      </c>
      <c r="O27" s="16">
        <f>+O22/O20*100</f>
        <v>18.303571428571427</v>
      </c>
      <c r="P27" s="16">
        <f>+P22/P20*100</f>
        <v>9.0425531914893629</v>
      </c>
      <c r="Q27" s="16">
        <f>+Q22/Q20*100</f>
        <v>7.4626865671641784</v>
      </c>
      <c r="R27" s="16">
        <f>+R22/R20*100</f>
        <v>10.27027027027027</v>
      </c>
    </row>
    <row r="28" spans="1:18" ht="15" customHeight="1" x14ac:dyDescent="0.25">
      <c r="A28" s="9" t="s">
        <v>15</v>
      </c>
      <c r="B28" s="5">
        <v>10.5</v>
      </c>
      <c r="C28" s="16">
        <f t="shared" ref="C28:N28" si="7">+C23/C20*100</f>
        <v>8.2998661311914326</v>
      </c>
      <c r="D28" s="16">
        <f t="shared" si="7"/>
        <v>10.76923076923077</v>
      </c>
      <c r="E28" s="16">
        <f t="shared" si="7"/>
        <v>7.1975497702909648</v>
      </c>
      <c r="F28" s="16">
        <f t="shared" si="7"/>
        <v>11.060606060606061</v>
      </c>
      <c r="G28" s="16">
        <f t="shared" si="7"/>
        <v>7.5675675675675684</v>
      </c>
      <c r="H28" s="16">
        <f t="shared" si="7"/>
        <v>14.713896457765669</v>
      </c>
      <c r="I28" s="16">
        <f t="shared" si="7"/>
        <v>3.5856573705179287</v>
      </c>
      <c r="J28" s="16">
        <f t="shared" si="7"/>
        <v>1.5479876160990713</v>
      </c>
      <c r="K28" s="16">
        <f t="shared" si="7"/>
        <v>1.8867924528301887</v>
      </c>
      <c r="L28" s="16">
        <f t="shared" si="7"/>
        <v>0.28011204481792717</v>
      </c>
      <c r="M28" s="16">
        <f t="shared" si="7"/>
        <v>1.6556291390728477</v>
      </c>
      <c r="N28" s="16">
        <f t="shared" si="7"/>
        <v>1.0752688172043012</v>
      </c>
      <c r="O28" s="16">
        <f>+O23/O20*100</f>
        <v>0.89285714285714279</v>
      </c>
      <c r="P28" s="16">
        <f>+P23/P20*100</f>
        <v>0.53191489361702127</v>
      </c>
      <c r="Q28" s="16">
        <f>+Q23/Q20*100</f>
        <v>0.99502487562189057</v>
      </c>
      <c r="R28" s="16">
        <f>+R23/R20*100</f>
        <v>0</v>
      </c>
    </row>
    <row r="29" spans="1:18" ht="15" customHeight="1" x14ac:dyDescent="0.25">
      <c r="A29" s="10"/>
    </row>
    <row r="30" spans="1:18" ht="15" customHeight="1" x14ac:dyDescent="0.25">
      <c r="A30" s="289" t="s">
        <v>363</v>
      </c>
    </row>
    <row r="31" spans="1:18" ht="15" customHeight="1" x14ac:dyDescent="0.25">
      <c r="A31" s="289"/>
      <c r="B31" s="288" t="s">
        <v>11</v>
      </c>
      <c r="C31" s="288"/>
      <c r="D31" s="288"/>
      <c r="E31" s="288"/>
      <c r="F31" s="288"/>
      <c r="G31" s="288"/>
      <c r="H31" s="288"/>
      <c r="I31" s="288"/>
      <c r="J31" s="288"/>
      <c r="K31" s="288"/>
      <c r="L31" s="288"/>
      <c r="M31" s="288"/>
      <c r="N31" s="288"/>
      <c r="O31" s="288"/>
      <c r="P31" s="288"/>
      <c r="Q31" s="288"/>
      <c r="R31" s="288"/>
    </row>
    <row r="32" spans="1:18" ht="15" customHeight="1" x14ac:dyDescent="0.25">
      <c r="A32" s="9" t="s">
        <v>12</v>
      </c>
      <c r="B32" s="17" t="s">
        <v>17</v>
      </c>
      <c r="C32" s="17" t="s">
        <v>17</v>
      </c>
      <c r="D32" s="17" t="s">
        <v>17</v>
      </c>
      <c r="E32" s="17" t="s">
        <v>17</v>
      </c>
      <c r="F32" s="17" t="s">
        <v>17</v>
      </c>
      <c r="G32" s="17" t="s">
        <v>17</v>
      </c>
      <c r="H32" s="17" t="s">
        <v>17</v>
      </c>
      <c r="I32" s="17" t="s">
        <v>17</v>
      </c>
      <c r="J32" s="17" t="s">
        <v>17</v>
      </c>
      <c r="K32" s="18">
        <f t="shared" ref="K32:P32" si="8">SUM(K33:K35)</f>
        <v>305605</v>
      </c>
      <c r="L32" s="18">
        <f t="shared" si="8"/>
        <v>311227</v>
      </c>
      <c r="M32" s="18">
        <f t="shared" si="8"/>
        <v>313288</v>
      </c>
      <c r="N32" s="18">
        <f t="shared" si="8"/>
        <v>316723</v>
      </c>
      <c r="O32" s="18">
        <f t="shared" si="8"/>
        <v>323807</v>
      </c>
      <c r="P32" s="18">
        <f t="shared" si="8"/>
        <v>335714</v>
      </c>
      <c r="Q32" s="18">
        <f>SUM(Q33:Q35)</f>
        <v>336563</v>
      </c>
      <c r="R32" s="18">
        <f>SUM(R33:R35)</f>
        <v>336477</v>
      </c>
    </row>
    <row r="33" spans="1:18" ht="15" customHeight="1" x14ac:dyDescent="0.25">
      <c r="A33" s="9" t="s">
        <v>13</v>
      </c>
      <c r="B33" s="17" t="s">
        <v>17</v>
      </c>
      <c r="C33" s="17" t="s">
        <v>17</v>
      </c>
      <c r="D33" s="17" t="s">
        <v>17</v>
      </c>
      <c r="E33" s="17" t="s">
        <v>17</v>
      </c>
      <c r="F33" s="17" t="s">
        <v>17</v>
      </c>
      <c r="G33" s="17" t="s">
        <v>17</v>
      </c>
      <c r="H33" s="17" t="s">
        <v>17</v>
      </c>
      <c r="I33" s="17" t="s">
        <v>17</v>
      </c>
      <c r="J33" s="17" t="s">
        <v>17</v>
      </c>
      <c r="K33" s="15">
        <v>173296</v>
      </c>
      <c r="L33" s="15">
        <v>176067</v>
      </c>
      <c r="M33" s="15">
        <v>179931</v>
      </c>
      <c r="N33" s="15">
        <f>182392+506</f>
        <v>182898</v>
      </c>
      <c r="O33" s="15">
        <v>188355</v>
      </c>
      <c r="P33" s="15">
        <v>200799</v>
      </c>
      <c r="Q33" s="15">
        <v>202160</v>
      </c>
      <c r="R33" s="15">
        <f>+'C30-C32'!B12</f>
        <v>207574</v>
      </c>
    </row>
    <row r="34" spans="1:18" ht="15" customHeight="1" x14ac:dyDescent="0.25">
      <c r="A34" s="9" t="s">
        <v>14</v>
      </c>
      <c r="B34" s="17" t="s">
        <v>17</v>
      </c>
      <c r="C34" s="17" t="s">
        <v>17</v>
      </c>
      <c r="D34" s="17" t="s">
        <v>17</v>
      </c>
      <c r="E34" s="17" t="s">
        <v>17</v>
      </c>
      <c r="F34" s="17" t="s">
        <v>17</v>
      </c>
      <c r="G34" s="17" t="s">
        <v>17</v>
      </c>
      <c r="H34" s="17" t="s">
        <v>17</v>
      </c>
      <c r="I34" s="17" t="s">
        <v>17</v>
      </c>
      <c r="J34" s="17" t="s">
        <v>17</v>
      </c>
      <c r="K34" s="15">
        <v>110225</v>
      </c>
      <c r="L34" s="15">
        <v>108644</v>
      </c>
      <c r="M34" s="15">
        <v>108587</v>
      </c>
      <c r="N34" s="15">
        <f>107903+419</f>
        <v>108322</v>
      </c>
      <c r="O34" s="15">
        <v>108147</v>
      </c>
      <c r="P34" s="15">
        <v>105657</v>
      </c>
      <c r="Q34" s="15">
        <v>102462</v>
      </c>
      <c r="R34" s="15">
        <f>+'C30-C32'!B62</f>
        <v>98917</v>
      </c>
    </row>
    <row r="35" spans="1:18" ht="15" customHeight="1" x14ac:dyDescent="0.25">
      <c r="A35" s="9" t="s">
        <v>15</v>
      </c>
      <c r="B35" s="17" t="s">
        <v>17</v>
      </c>
      <c r="C35" s="17" t="s">
        <v>17</v>
      </c>
      <c r="D35" s="17" t="s">
        <v>17</v>
      </c>
      <c r="E35" s="17" t="s">
        <v>17</v>
      </c>
      <c r="F35" s="17" t="s">
        <v>17</v>
      </c>
      <c r="G35" s="17" t="s">
        <v>17</v>
      </c>
      <c r="H35" s="17" t="s">
        <v>17</v>
      </c>
      <c r="I35" s="17" t="s">
        <v>17</v>
      </c>
      <c r="J35" s="17" t="s">
        <v>17</v>
      </c>
      <c r="K35" s="15">
        <v>22084</v>
      </c>
      <c r="L35" s="15">
        <v>26516</v>
      </c>
      <c r="M35" s="15">
        <v>24770</v>
      </c>
      <c r="N35" s="15">
        <f>25286+217</f>
        <v>25503</v>
      </c>
      <c r="O35" s="15">
        <v>27305</v>
      </c>
      <c r="P35" s="15">
        <v>29258</v>
      </c>
      <c r="Q35" s="15">
        <v>31941</v>
      </c>
      <c r="R35" s="15">
        <f>+'C30-C32'!B113</f>
        <v>29986</v>
      </c>
    </row>
    <row r="36" spans="1:18" ht="15" customHeight="1" x14ac:dyDescent="0.25">
      <c r="A36" s="10"/>
    </row>
    <row r="37" spans="1:18" ht="15" customHeight="1" x14ac:dyDescent="0.25">
      <c r="A37" s="10"/>
      <c r="B37" s="288" t="s">
        <v>244</v>
      </c>
      <c r="C37" s="288"/>
      <c r="D37" s="288"/>
      <c r="E37" s="288"/>
      <c r="F37" s="288"/>
      <c r="G37" s="288"/>
      <c r="H37" s="288"/>
      <c r="I37" s="288"/>
      <c r="J37" s="288"/>
      <c r="K37" s="288"/>
      <c r="L37" s="288"/>
      <c r="M37" s="288"/>
      <c r="N37" s="288"/>
      <c r="O37" s="288"/>
      <c r="P37" s="288"/>
      <c r="Q37" s="288"/>
      <c r="R37" s="288"/>
    </row>
    <row r="38" spans="1:18" ht="15" customHeight="1" x14ac:dyDescent="0.25">
      <c r="A38" s="9" t="s">
        <v>13</v>
      </c>
      <c r="B38" s="17" t="s">
        <v>17</v>
      </c>
      <c r="C38" s="17" t="s">
        <v>17</v>
      </c>
      <c r="D38" s="17" t="s">
        <v>17</v>
      </c>
      <c r="E38" s="17" t="s">
        <v>17</v>
      </c>
      <c r="F38" s="17" t="s">
        <v>17</v>
      </c>
      <c r="G38" s="17" t="s">
        <v>17</v>
      </c>
      <c r="H38" s="17" t="s">
        <v>17</v>
      </c>
      <c r="I38" s="17" t="s">
        <v>17</v>
      </c>
      <c r="J38" s="17" t="s">
        <v>17</v>
      </c>
      <c r="K38" s="16">
        <f t="shared" ref="K38:P38" si="9">+K33/K32*100</f>
        <v>56.705878503296738</v>
      </c>
      <c r="L38" s="16">
        <f t="shared" si="9"/>
        <v>56.571891256221342</v>
      </c>
      <c r="M38" s="16">
        <f t="shared" si="9"/>
        <v>57.433096703352824</v>
      </c>
      <c r="N38" s="16">
        <f t="shared" si="9"/>
        <v>57.746990272256824</v>
      </c>
      <c r="O38" s="16">
        <f t="shared" si="9"/>
        <v>58.168909257675097</v>
      </c>
      <c r="P38" s="16">
        <f t="shared" si="9"/>
        <v>59.812518989377864</v>
      </c>
      <c r="Q38" s="16">
        <f>+Q33/Q32*100</f>
        <v>60.066020329032014</v>
      </c>
      <c r="R38" s="16">
        <f>+R33/R32*100</f>
        <v>61.690397857803056</v>
      </c>
    </row>
    <row r="39" spans="1:18" ht="15" customHeight="1" x14ac:dyDescent="0.25">
      <c r="A39" s="9" t="s">
        <v>14</v>
      </c>
      <c r="B39" s="17" t="s">
        <v>17</v>
      </c>
      <c r="C39" s="17" t="s">
        <v>17</v>
      </c>
      <c r="D39" s="17" t="s">
        <v>17</v>
      </c>
      <c r="E39" s="17" t="s">
        <v>17</v>
      </c>
      <c r="F39" s="17" t="s">
        <v>17</v>
      </c>
      <c r="G39" s="17" t="s">
        <v>17</v>
      </c>
      <c r="H39" s="17" t="s">
        <v>17</v>
      </c>
      <c r="I39" s="17" t="s">
        <v>17</v>
      </c>
      <c r="J39" s="17" t="s">
        <v>17</v>
      </c>
      <c r="K39" s="16">
        <f t="shared" ref="K39:P39" si="10">+K34/K32*100</f>
        <v>36.067799937828241</v>
      </c>
      <c r="L39" s="16">
        <f t="shared" si="10"/>
        <v>34.908282379099496</v>
      </c>
      <c r="M39" s="16">
        <f t="shared" si="10"/>
        <v>34.660440233906179</v>
      </c>
      <c r="N39" s="16">
        <f t="shared" si="10"/>
        <v>34.200863214859673</v>
      </c>
      <c r="O39" s="16">
        <f t="shared" si="10"/>
        <v>33.398598547900448</v>
      </c>
      <c r="P39" s="16">
        <f t="shared" si="10"/>
        <v>31.47232465729758</v>
      </c>
      <c r="Q39" s="16">
        <f>+Q34/Q32*100</f>
        <v>30.44363165291491</v>
      </c>
      <c r="R39" s="16">
        <f>+R34/R32*100</f>
        <v>29.397848887145333</v>
      </c>
    </row>
    <row r="40" spans="1:18" ht="15" customHeight="1" x14ac:dyDescent="0.25">
      <c r="A40" s="11" t="s">
        <v>15</v>
      </c>
      <c r="B40" s="17" t="s">
        <v>17</v>
      </c>
      <c r="C40" s="17" t="s">
        <v>17</v>
      </c>
      <c r="D40" s="17" t="s">
        <v>17</v>
      </c>
      <c r="E40" s="17" t="s">
        <v>17</v>
      </c>
      <c r="F40" s="17" t="s">
        <v>17</v>
      </c>
      <c r="G40" s="17" t="s">
        <v>17</v>
      </c>
      <c r="H40" s="17" t="s">
        <v>17</v>
      </c>
      <c r="I40" s="17" t="s">
        <v>17</v>
      </c>
      <c r="J40" s="17" t="s">
        <v>17</v>
      </c>
      <c r="K40" s="19">
        <f t="shared" ref="K40:P40" si="11">+K35/K32*100</f>
        <v>7.2263215588750178</v>
      </c>
      <c r="L40" s="19">
        <f t="shared" si="11"/>
        <v>8.5198263646791581</v>
      </c>
      <c r="M40" s="19">
        <f t="shared" si="11"/>
        <v>7.9064630627409924</v>
      </c>
      <c r="N40" s="19">
        <f t="shared" si="11"/>
        <v>8.0521465128834979</v>
      </c>
      <c r="O40" s="19">
        <f t="shared" si="11"/>
        <v>8.4324921944244569</v>
      </c>
      <c r="P40" s="19">
        <f t="shared" si="11"/>
        <v>8.7151563533245557</v>
      </c>
      <c r="Q40" s="19">
        <f>+Q35/Q32*100</f>
        <v>9.4903480180530835</v>
      </c>
      <c r="R40" s="19">
        <f>+R35/R32*100</f>
        <v>8.9117532550516074</v>
      </c>
    </row>
    <row r="41" spans="1:18" ht="15" customHeight="1" x14ac:dyDescent="0.25">
      <c r="A41" s="10"/>
    </row>
    <row r="42" spans="1:18" ht="15" customHeight="1" x14ac:dyDescent="0.25">
      <c r="A42" s="289" t="s">
        <v>364</v>
      </c>
    </row>
    <row r="43" spans="1:18" ht="15" customHeight="1" x14ac:dyDescent="0.25">
      <c r="A43" s="289"/>
      <c r="B43" s="288" t="s">
        <v>11</v>
      </c>
      <c r="C43" s="288"/>
      <c r="D43" s="288"/>
      <c r="E43" s="288"/>
      <c r="F43" s="288"/>
      <c r="G43" s="288"/>
      <c r="H43" s="288"/>
      <c r="I43" s="288"/>
      <c r="J43" s="288"/>
      <c r="K43" s="288"/>
      <c r="L43" s="288"/>
      <c r="M43" s="288"/>
      <c r="N43" s="288"/>
      <c r="O43" s="288"/>
      <c r="P43" s="288"/>
      <c r="Q43" s="288"/>
      <c r="R43" s="288"/>
    </row>
    <row r="44" spans="1:18" ht="15" customHeight="1" x14ac:dyDescent="0.25">
      <c r="A44" s="9" t="s">
        <v>12</v>
      </c>
      <c r="B44" s="18">
        <f>SUM(B45:B47)</f>
        <v>201807</v>
      </c>
      <c r="C44" s="18">
        <f>SUM(C45:C47)</f>
        <v>214133</v>
      </c>
      <c r="D44" s="18">
        <f>SUM(D45:D47)</f>
        <v>222403</v>
      </c>
      <c r="E44" s="18">
        <f>SUM(E45:E47)</f>
        <v>241675</v>
      </c>
      <c r="F44" s="18">
        <f>SUM(F45:F47)</f>
        <v>247336</v>
      </c>
      <c r="G44" s="18">
        <f t="shared" ref="G44:L44" si="12">SUM(G45:G47)</f>
        <v>257917</v>
      </c>
      <c r="H44" s="18">
        <f t="shared" si="12"/>
        <v>262719</v>
      </c>
      <c r="I44" s="18">
        <f t="shared" si="12"/>
        <v>265241</v>
      </c>
      <c r="J44" s="18">
        <f t="shared" si="12"/>
        <v>265580</v>
      </c>
      <c r="K44" s="18">
        <f t="shared" si="12"/>
        <v>276378</v>
      </c>
      <c r="L44" s="18">
        <f t="shared" si="12"/>
        <v>282217</v>
      </c>
      <c r="M44" s="18">
        <f t="shared" ref="M44:R44" si="13">SUM(M45:M47)</f>
        <v>284188</v>
      </c>
      <c r="N44" s="18">
        <f t="shared" si="13"/>
        <v>287019</v>
      </c>
      <c r="O44" s="18">
        <f t="shared" si="13"/>
        <v>291732</v>
      </c>
      <c r="P44" s="18">
        <f t="shared" si="13"/>
        <v>299974</v>
      </c>
      <c r="Q44" s="18">
        <f t="shared" si="13"/>
        <v>299807</v>
      </c>
      <c r="R44" s="18">
        <f t="shared" si="13"/>
        <v>299388</v>
      </c>
    </row>
    <row r="45" spans="1:18" ht="15" customHeight="1" x14ac:dyDescent="0.25">
      <c r="A45" s="9" t="s">
        <v>13</v>
      </c>
      <c r="B45" s="15">
        <f>91586+24930</f>
        <v>116516</v>
      </c>
      <c r="C45" s="15">
        <v>117457</v>
      </c>
      <c r="D45" s="15">
        <v>121416</v>
      </c>
      <c r="E45" s="15">
        <v>136063</v>
      </c>
      <c r="F45" s="15">
        <v>136988</v>
      </c>
      <c r="G45" s="15">
        <v>138450</v>
      </c>
      <c r="H45" s="15">
        <v>138757</v>
      </c>
      <c r="I45" s="15">
        <v>143539</v>
      </c>
      <c r="J45" s="15">
        <v>159770</v>
      </c>
      <c r="K45" s="15">
        <v>156523</v>
      </c>
      <c r="L45" s="15">
        <v>158590</v>
      </c>
      <c r="M45" s="15">
        <v>163026</v>
      </c>
      <c r="N45" s="15">
        <f>164828+506</f>
        <v>165334</v>
      </c>
      <c r="O45" s="15">
        <f>43219+125596</f>
        <v>168815</v>
      </c>
      <c r="P45" s="15">
        <v>177502</v>
      </c>
      <c r="Q45" s="15">
        <v>178068</v>
      </c>
      <c r="R45" s="15">
        <f>+'C41-C43'!B12</f>
        <v>182680</v>
      </c>
    </row>
    <row r="46" spans="1:18" ht="15" customHeight="1" x14ac:dyDescent="0.25">
      <c r="A46" s="9" t="s">
        <v>14</v>
      </c>
      <c r="B46" s="15">
        <f>49412+13792</f>
        <v>63204</v>
      </c>
      <c r="C46" s="15">
        <v>70690</v>
      </c>
      <c r="D46" s="15">
        <v>73468</v>
      </c>
      <c r="E46" s="15">
        <v>77308</v>
      </c>
      <c r="F46" s="15">
        <v>79955</v>
      </c>
      <c r="G46" s="15">
        <v>85212</v>
      </c>
      <c r="H46" s="15">
        <v>85650</v>
      </c>
      <c r="I46" s="15">
        <v>83878</v>
      </c>
      <c r="J46" s="15">
        <v>90016</v>
      </c>
      <c r="K46" s="15">
        <v>98042</v>
      </c>
      <c r="L46" s="15">
        <v>97882</v>
      </c>
      <c r="M46" s="15">
        <v>96953</v>
      </c>
      <c r="N46" s="15">
        <f>96271+419</f>
        <v>96690</v>
      </c>
      <c r="O46" s="15">
        <f>72720+23792</f>
        <v>96512</v>
      </c>
      <c r="P46" s="15">
        <v>93242</v>
      </c>
      <c r="Q46" s="15">
        <v>90913</v>
      </c>
      <c r="R46" s="15">
        <f>+'C41-C43'!B62</f>
        <v>86722</v>
      </c>
    </row>
    <row r="47" spans="1:18" ht="15" customHeight="1" x14ac:dyDescent="0.25">
      <c r="A47" s="9" t="s">
        <v>15</v>
      </c>
      <c r="B47" s="15">
        <f>18330+3757</f>
        <v>22087</v>
      </c>
      <c r="C47" s="15">
        <v>25986</v>
      </c>
      <c r="D47" s="15">
        <v>27519</v>
      </c>
      <c r="E47" s="15">
        <v>28304</v>
      </c>
      <c r="F47" s="15">
        <v>30393</v>
      </c>
      <c r="G47" s="15">
        <v>34255</v>
      </c>
      <c r="H47" s="15">
        <v>38312</v>
      </c>
      <c r="I47" s="15">
        <v>37824</v>
      </c>
      <c r="J47" s="15">
        <v>15794</v>
      </c>
      <c r="K47" s="15">
        <v>21813</v>
      </c>
      <c r="L47" s="15">
        <v>25745</v>
      </c>
      <c r="M47" s="15">
        <v>24209</v>
      </c>
      <c r="N47" s="15">
        <f>24778+217</f>
        <v>24995</v>
      </c>
      <c r="O47" s="15">
        <f>5984+20421</f>
        <v>26405</v>
      </c>
      <c r="P47" s="15">
        <v>29230</v>
      </c>
      <c r="Q47" s="15">
        <v>30826</v>
      </c>
      <c r="R47" s="15">
        <f>+'C41-C43'!B113</f>
        <v>29986</v>
      </c>
    </row>
    <row r="48" spans="1:18" ht="15" customHeight="1" x14ac:dyDescent="0.25">
      <c r="A48" s="10"/>
    </row>
    <row r="49" spans="1:18" ht="15" customHeight="1" x14ac:dyDescent="0.25">
      <c r="A49" s="10"/>
      <c r="B49" s="288" t="s">
        <v>244</v>
      </c>
      <c r="C49" s="288"/>
      <c r="D49" s="288"/>
      <c r="E49" s="288"/>
      <c r="F49" s="288"/>
      <c r="G49" s="288"/>
      <c r="H49" s="288"/>
      <c r="I49" s="288"/>
      <c r="J49" s="288"/>
      <c r="K49" s="288"/>
      <c r="L49" s="288"/>
      <c r="M49" s="288"/>
      <c r="N49" s="288"/>
      <c r="O49" s="288"/>
      <c r="P49" s="288"/>
      <c r="Q49" s="288"/>
      <c r="R49" s="288"/>
    </row>
    <row r="50" spans="1:18" ht="15" customHeight="1" x14ac:dyDescent="0.25">
      <c r="A50" s="9" t="s">
        <v>13</v>
      </c>
      <c r="B50" s="16">
        <f t="shared" ref="B50:M50" si="14">+B45/B44*100</f>
        <v>57.736352059145624</v>
      </c>
      <c r="C50" s="16">
        <f t="shared" si="14"/>
        <v>54.852358113882495</v>
      </c>
      <c r="D50" s="16">
        <f t="shared" si="14"/>
        <v>54.592788766338586</v>
      </c>
      <c r="E50" s="16">
        <f t="shared" si="14"/>
        <v>56.299989655529117</v>
      </c>
      <c r="F50" s="16">
        <f t="shared" si="14"/>
        <v>55.38538668046705</v>
      </c>
      <c r="G50" s="16">
        <f t="shared" si="14"/>
        <v>53.680059864219885</v>
      </c>
      <c r="H50" s="16">
        <f t="shared" si="14"/>
        <v>52.815746101347827</v>
      </c>
      <c r="I50" s="16">
        <f t="shared" si="14"/>
        <v>54.116445044318183</v>
      </c>
      <c r="J50" s="16">
        <f t="shared" si="14"/>
        <v>60.158897507342424</v>
      </c>
      <c r="K50" s="16">
        <f t="shared" si="14"/>
        <v>56.633668381709114</v>
      </c>
      <c r="L50" s="16">
        <f t="shared" si="14"/>
        <v>56.194346903269462</v>
      </c>
      <c r="M50" s="16">
        <f t="shared" si="14"/>
        <v>57.365546750742467</v>
      </c>
      <c r="N50" s="16">
        <f>+N45/N44*100</f>
        <v>57.603852009797265</v>
      </c>
      <c r="O50" s="16">
        <f>+O45/O44*100</f>
        <v>57.866466482936396</v>
      </c>
      <c r="P50" s="16">
        <f>+P45/P44*100</f>
        <v>59.17246161333982</v>
      </c>
      <c r="Q50" s="16">
        <f>+Q45/Q44*100</f>
        <v>59.394210275277089</v>
      </c>
      <c r="R50" s="16">
        <f>+R45/R44*100</f>
        <v>61.017809665050038</v>
      </c>
    </row>
    <row r="51" spans="1:18" ht="15" customHeight="1" x14ac:dyDescent="0.25">
      <c r="A51" s="9" t="s">
        <v>14</v>
      </c>
      <c r="B51" s="16">
        <f t="shared" ref="B51:M51" si="15">+B46/B44*100</f>
        <v>31.319032540992136</v>
      </c>
      <c r="C51" s="16">
        <f t="shared" si="15"/>
        <v>33.012193356465374</v>
      </c>
      <c r="D51" s="16">
        <f t="shared" si="15"/>
        <v>33.03372706303422</v>
      </c>
      <c r="E51" s="16">
        <f t="shared" si="15"/>
        <v>31.988414192614044</v>
      </c>
      <c r="F51" s="16">
        <f t="shared" si="15"/>
        <v>32.32647087362939</v>
      </c>
      <c r="G51" s="16">
        <f t="shared" si="15"/>
        <v>33.038535652942613</v>
      </c>
      <c r="H51" s="16">
        <f t="shared" si="15"/>
        <v>32.601372569170863</v>
      </c>
      <c r="I51" s="16">
        <f t="shared" si="15"/>
        <v>31.623316153988263</v>
      </c>
      <c r="J51" s="16">
        <f t="shared" si="15"/>
        <v>33.894118533022066</v>
      </c>
      <c r="K51" s="16">
        <f t="shared" si="15"/>
        <v>35.473879975974931</v>
      </c>
      <c r="L51" s="16">
        <f t="shared" si="15"/>
        <v>34.683240201688768</v>
      </c>
      <c r="M51" s="16">
        <f t="shared" si="15"/>
        <v>34.115796585358986</v>
      </c>
      <c r="N51" s="16">
        <f>+N46/N44*100</f>
        <v>33.687665276514792</v>
      </c>
      <c r="O51" s="16">
        <f>+O46/O44*100</f>
        <v>33.082418109771986</v>
      </c>
      <c r="P51" s="16">
        <f>+P46/P44*100</f>
        <v>31.083360557915018</v>
      </c>
      <c r="Q51" s="16">
        <f>+Q46/Q44*100</f>
        <v>30.323841671475314</v>
      </c>
      <c r="R51" s="16">
        <f>+R46/R44*100</f>
        <v>28.966424840006948</v>
      </c>
    </row>
    <row r="52" spans="1:18" ht="15" customHeight="1" thickBot="1" x14ac:dyDescent="0.3">
      <c r="A52" s="12" t="s">
        <v>15</v>
      </c>
      <c r="B52" s="20">
        <f t="shared" ref="B52:M52" si="16">+B47/B44*100</f>
        <v>10.944615399862245</v>
      </c>
      <c r="C52" s="20">
        <f t="shared" si="16"/>
        <v>12.135448529652132</v>
      </c>
      <c r="D52" s="20">
        <f t="shared" si="16"/>
        <v>12.373484170627194</v>
      </c>
      <c r="E52" s="20">
        <f t="shared" si="16"/>
        <v>11.711596151856833</v>
      </c>
      <c r="F52" s="20">
        <f t="shared" si="16"/>
        <v>12.288142445903548</v>
      </c>
      <c r="G52" s="20">
        <f t="shared" si="16"/>
        <v>13.281404482837504</v>
      </c>
      <c r="H52" s="20">
        <f t="shared" si="16"/>
        <v>14.582881329481308</v>
      </c>
      <c r="I52" s="20">
        <f t="shared" si="16"/>
        <v>14.260238801693554</v>
      </c>
      <c r="J52" s="20">
        <f t="shared" si="16"/>
        <v>5.9469839596355145</v>
      </c>
      <c r="K52" s="20">
        <f t="shared" si="16"/>
        <v>7.892451642315959</v>
      </c>
      <c r="L52" s="20">
        <f t="shared" si="16"/>
        <v>9.1224128950417587</v>
      </c>
      <c r="M52" s="20">
        <f t="shared" si="16"/>
        <v>8.5186566638985468</v>
      </c>
      <c r="N52" s="20">
        <f>+N47/N44*100</f>
        <v>8.7084827136879444</v>
      </c>
      <c r="O52" s="20">
        <f>+O47/O44*100</f>
        <v>9.0511154072916238</v>
      </c>
      <c r="P52" s="20">
        <f>+P47/P44*100</f>
        <v>9.7441778287451584</v>
      </c>
      <c r="Q52" s="20">
        <f>+Q47/Q44*100</f>
        <v>10.281948053247589</v>
      </c>
      <c r="R52" s="20">
        <f>+R47/R44*100</f>
        <v>10.015765494943016</v>
      </c>
    </row>
    <row r="53" spans="1:18" ht="15" customHeight="1" x14ac:dyDescent="0.25">
      <c r="A53" s="290" t="s">
        <v>245</v>
      </c>
      <c r="B53" s="290"/>
      <c r="C53" s="290"/>
      <c r="D53" s="290"/>
      <c r="E53" s="290"/>
      <c r="F53" s="290"/>
      <c r="G53" s="290"/>
      <c r="H53" s="290"/>
      <c r="I53" s="290"/>
      <c r="J53" s="290"/>
      <c r="K53" s="290"/>
      <c r="L53" s="290"/>
      <c r="M53" s="290"/>
      <c r="N53" s="290"/>
      <c r="O53" s="290"/>
      <c r="P53" s="290"/>
      <c r="Q53" s="290"/>
      <c r="R53" s="290"/>
    </row>
    <row r="54" spans="1:18" ht="15" customHeight="1" x14ac:dyDescent="0.25">
      <c r="A54" s="287" t="s">
        <v>243</v>
      </c>
      <c r="B54" s="287"/>
      <c r="C54" s="287"/>
      <c r="D54" s="287"/>
      <c r="E54" s="287"/>
      <c r="F54" s="287"/>
      <c r="G54" s="287"/>
      <c r="H54" s="287"/>
      <c r="I54" s="287"/>
      <c r="J54" s="287"/>
      <c r="K54" s="287"/>
      <c r="L54" s="287"/>
      <c r="M54" s="287"/>
      <c r="N54" s="287"/>
      <c r="O54" s="287"/>
      <c r="P54" s="287"/>
      <c r="Q54" s="287"/>
      <c r="R54" s="287"/>
    </row>
  </sheetData>
  <mergeCells count="17">
    <mergeCell ref="T1:U2"/>
    <mergeCell ref="A30:A31"/>
    <mergeCell ref="A42:A43"/>
    <mergeCell ref="A53:R53"/>
    <mergeCell ref="A1:R1"/>
    <mergeCell ref="A2:R2"/>
    <mergeCell ref="A3:R3"/>
    <mergeCell ref="A4:R4"/>
    <mergeCell ref="A54:R54"/>
    <mergeCell ref="B8:R8"/>
    <mergeCell ref="B14:R14"/>
    <mergeCell ref="B19:R19"/>
    <mergeCell ref="B31:R31"/>
    <mergeCell ref="B25:R25"/>
    <mergeCell ref="B37:R37"/>
    <mergeCell ref="B49:R49"/>
    <mergeCell ref="B43:R43"/>
  </mergeCells>
  <hyperlinks>
    <hyperlink ref="T1" r:id="rId1" location="INDICE!A1"/>
  </hyperlinks>
  <printOptions horizontalCentered="1"/>
  <pageMargins left="0.51181102362204722" right="0.51181102362204722" top="0.55118110236220474" bottom="0.55118110236220474" header="0.31496062992125984" footer="0.31496062992125984"/>
  <pageSetup scale="68" orientation="landscape" r:id="rId2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24"/>
  <sheetViews>
    <sheetView zoomScaleNormal="100" zoomScaleSheetLayoutView="100" workbookViewId="0">
      <selection activeCell="P136" sqref="P136"/>
    </sheetView>
  </sheetViews>
  <sheetFormatPr baseColWidth="10" defaultRowHeight="15" customHeight="1" x14ac:dyDescent="0.25"/>
  <cols>
    <col min="1" max="1" width="19.28515625" style="191" customWidth="1"/>
    <col min="2" max="18" width="6.7109375" style="191" customWidth="1"/>
    <col min="19" max="252" width="11.42578125" style="191"/>
    <col min="253" max="253" width="19.28515625" style="191" customWidth="1"/>
    <col min="254" max="273" width="6.7109375" style="191" customWidth="1"/>
    <col min="274" max="508" width="11.42578125" style="191"/>
    <col min="509" max="509" width="19.28515625" style="191" customWidth="1"/>
    <col min="510" max="529" width="6.7109375" style="191" customWidth="1"/>
    <col min="530" max="764" width="11.42578125" style="191"/>
    <col min="765" max="765" width="19.28515625" style="191" customWidth="1"/>
    <col min="766" max="785" width="6.7109375" style="191" customWidth="1"/>
    <col min="786" max="1020" width="11.42578125" style="191"/>
    <col min="1021" max="1021" width="19.28515625" style="191" customWidth="1"/>
    <col min="1022" max="1041" width="6.7109375" style="191" customWidth="1"/>
    <col min="1042" max="1276" width="11.42578125" style="191"/>
    <col min="1277" max="1277" width="19.28515625" style="191" customWidth="1"/>
    <col min="1278" max="1297" width="6.7109375" style="191" customWidth="1"/>
    <col min="1298" max="1532" width="11.42578125" style="191"/>
    <col min="1533" max="1533" width="19.28515625" style="191" customWidth="1"/>
    <col min="1534" max="1553" width="6.7109375" style="191" customWidth="1"/>
    <col min="1554" max="1788" width="11.42578125" style="191"/>
    <col min="1789" max="1789" width="19.28515625" style="191" customWidth="1"/>
    <col min="1790" max="1809" width="6.7109375" style="191" customWidth="1"/>
    <col min="1810" max="2044" width="11.42578125" style="191"/>
    <col min="2045" max="2045" width="19.28515625" style="191" customWidth="1"/>
    <col min="2046" max="2065" width="6.7109375" style="191" customWidth="1"/>
    <col min="2066" max="2300" width="11.42578125" style="191"/>
    <col min="2301" max="2301" width="19.28515625" style="191" customWidth="1"/>
    <col min="2302" max="2321" width="6.7109375" style="191" customWidth="1"/>
    <col min="2322" max="2556" width="11.42578125" style="191"/>
    <col min="2557" max="2557" width="19.28515625" style="191" customWidth="1"/>
    <col min="2558" max="2577" width="6.7109375" style="191" customWidth="1"/>
    <col min="2578" max="2812" width="11.42578125" style="191"/>
    <col min="2813" max="2813" width="19.28515625" style="191" customWidth="1"/>
    <col min="2814" max="2833" width="6.7109375" style="191" customWidth="1"/>
    <col min="2834" max="3068" width="11.42578125" style="191"/>
    <col min="3069" max="3069" width="19.28515625" style="191" customWidth="1"/>
    <col min="3070" max="3089" width="6.7109375" style="191" customWidth="1"/>
    <col min="3090" max="3324" width="11.42578125" style="191"/>
    <col min="3325" max="3325" width="19.28515625" style="191" customWidth="1"/>
    <col min="3326" max="3345" width="6.7109375" style="191" customWidth="1"/>
    <col min="3346" max="3580" width="11.42578125" style="191"/>
    <col min="3581" max="3581" width="19.28515625" style="191" customWidth="1"/>
    <col min="3582" max="3601" width="6.7109375" style="191" customWidth="1"/>
    <col min="3602" max="3836" width="11.42578125" style="191"/>
    <col min="3837" max="3837" width="19.28515625" style="191" customWidth="1"/>
    <col min="3838" max="3857" width="6.7109375" style="191" customWidth="1"/>
    <col min="3858" max="4092" width="11.42578125" style="191"/>
    <col min="4093" max="4093" width="19.28515625" style="191" customWidth="1"/>
    <col min="4094" max="4113" width="6.7109375" style="191" customWidth="1"/>
    <col min="4114" max="4348" width="11.42578125" style="191"/>
    <col min="4349" max="4349" width="19.28515625" style="191" customWidth="1"/>
    <col min="4350" max="4369" width="6.7109375" style="191" customWidth="1"/>
    <col min="4370" max="4604" width="11.42578125" style="191"/>
    <col min="4605" max="4605" width="19.28515625" style="191" customWidth="1"/>
    <col min="4606" max="4625" width="6.7109375" style="191" customWidth="1"/>
    <col min="4626" max="4860" width="11.42578125" style="191"/>
    <col min="4861" max="4861" width="19.28515625" style="191" customWidth="1"/>
    <col min="4862" max="4881" width="6.7109375" style="191" customWidth="1"/>
    <col min="4882" max="5116" width="11.42578125" style="191"/>
    <col min="5117" max="5117" width="19.28515625" style="191" customWidth="1"/>
    <col min="5118" max="5137" width="6.7109375" style="191" customWidth="1"/>
    <col min="5138" max="5372" width="11.42578125" style="191"/>
    <col min="5373" max="5373" width="19.28515625" style="191" customWidth="1"/>
    <col min="5374" max="5393" width="6.7109375" style="191" customWidth="1"/>
    <col min="5394" max="5628" width="11.42578125" style="191"/>
    <col min="5629" max="5629" width="19.28515625" style="191" customWidth="1"/>
    <col min="5630" max="5649" width="6.7109375" style="191" customWidth="1"/>
    <col min="5650" max="5884" width="11.42578125" style="191"/>
    <col min="5885" max="5885" width="19.28515625" style="191" customWidth="1"/>
    <col min="5886" max="5905" width="6.7109375" style="191" customWidth="1"/>
    <col min="5906" max="6140" width="11.42578125" style="191"/>
    <col min="6141" max="6141" width="19.28515625" style="191" customWidth="1"/>
    <col min="6142" max="6161" width="6.7109375" style="191" customWidth="1"/>
    <col min="6162" max="6396" width="11.42578125" style="191"/>
    <col min="6397" max="6397" width="19.28515625" style="191" customWidth="1"/>
    <col min="6398" max="6417" width="6.7109375" style="191" customWidth="1"/>
    <col min="6418" max="6652" width="11.42578125" style="191"/>
    <col min="6653" max="6653" width="19.28515625" style="191" customWidth="1"/>
    <col min="6654" max="6673" width="6.7109375" style="191" customWidth="1"/>
    <col min="6674" max="6908" width="11.42578125" style="191"/>
    <col min="6909" max="6909" width="19.28515625" style="191" customWidth="1"/>
    <col min="6910" max="6929" width="6.7109375" style="191" customWidth="1"/>
    <col min="6930" max="7164" width="11.42578125" style="191"/>
    <col min="7165" max="7165" width="19.28515625" style="191" customWidth="1"/>
    <col min="7166" max="7185" width="6.7109375" style="191" customWidth="1"/>
    <col min="7186" max="7420" width="11.42578125" style="191"/>
    <col min="7421" max="7421" width="19.28515625" style="191" customWidth="1"/>
    <col min="7422" max="7441" width="6.7109375" style="191" customWidth="1"/>
    <col min="7442" max="7676" width="11.42578125" style="191"/>
    <col min="7677" max="7677" width="19.28515625" style="191" customWidth="1"/>
    <col min="7678" max="7697" width="6.7109375" style="191" customWidth="1"/>
    <col min="7698" max="7932" width="11.42578125" style="191"/>
    <col min="7933" max="7933" width="19.28515625" style="191" customWidth="1"/>
    <col min="7934" max="7953" width="6.7109375" style="191" customWidth="1"/>
    <col min="7954" max="8188" width="11.42578125" style="191"/>
    <col min="8189" max="8189" width="19.28515625" style="191" customWidth="1"/>
    <col min="8190" max="8209" width="6.7109375" style="191" customWidth="1"/>
    <col min="8210" max="8444" width="11.42578125" style="191"/>
    <col min="8445" max="8445" width="19.28515625" style="191" customWidth="1"/>
    <col min="8446" max="8465" width="6.7109375" style="191" customWidth="1"/>
    <col min="8466" max="8700" width="11.42578125" style="191"/>
    <col min="8701" max="8701" width="19.28515625" style="191" customWidth="1"/>
    <col min="8702" max="8721" width="6.7109375" style="191" customWidth="1"/>
    <col min="8722" max="8956" width="11.42578125" style="191"/>
    <col min="8957" max="8957" width="19.28515625" style="191" customWidth="1"/>
    <col min="8958" max="8977" width="6.7109375" style="191" customWidth="1"/>
    <col min="8978" max="9212" width="11.42578125" style="191"/>
    <col min="9213" max="9213" width="19.28515625" style="191" customWidth="1"/>
    <col min="9214" max="9233" width="6.7109375" style="191" customWidth="1"/>
    <col min="9234" max="9468" width="11.42578125" style="191"/>
    <col min="9469" max="9469" width="19.28515625" style="191" customWidth="1"/>
    <col min="9470" max="9489" width="6.7109375" style="191" customWidth="1"/>
    <col min="9490" max="9724" width="11.42578125" style="191"/>
    <col min="9725" max="9725" width="19.28515625" style="191" customWidth="1"/>
    <col min="9726" max="9745" width="6.7109375" style="191" customWidth="1"/>
    <col min="9746" max="9980" width="11.42578125" style="191"/>
    <col min="9981" max="9981" width="19.28515625" style="191" customWidth="1"/>
    <col min="9982" max="10001" width="6.7109375" style="191" customWidth="1"/>
    <col min="10002" max="10236" width="11.42578125" style="191"/>
    <col min="10237" max="10237" width="19.28515625" style="191" customWidth="1"/>
    <col min="10238" max="10257" width="6.7109375" style="191" customWidth="1"/>
    <col min="10258" max="10492" width="11.42578125" style="191"/>
    <col min="10493" max="10493" width="19.28515625" style="191" customWidth="1"/>
    <col min="10494" max="10513" width="6.7109375" style="191" customWidth="1"/>
    <col min="10514" max="10748" width="11.42578125" style="191"/>
    <col min="10749" max="10749" width="19.28515625" style="191" customWidth="1"/>
    <col min="10750" max="10769" width="6.7109375" style="191" customWidth="1"/>
    <col min="10770" max="11004" width="11.42578125" style="191"/>
    <col min="11005" max="11005" width="19.28515625" style="191" customWidth="1"/>
    <col min="11006" max="11025" width="6.7109375" style="191" customWidth="1"/>
    <col min="11026" max="11260" width="11.42578125" style="191"/>
    <col min="11261" max="11261" width="19.28515625" style="191" customWidth="1"/>
    <col min="11262" max="11281" width="6.7109375" style="191" customWidth="1"/>
    <col min="11282" max="11516" width="11.42578125" style="191"/>
    <col min="11517" max="11517" width="19.28515625" style="191" customWidth="1"/>
    <col min="11518" max="11537" width="6.7109375" style="191" customWidth="1"/>
    <col min="11538" max="11772" width="11.42578125" style="191"/>
    <col min="11773" max="11773" width="19.28515625" style="191" customWidth="1"/>
    <col min="11774" max="11793" width="6.7109375" style="191" customWidth="1"/>
    <col min="11794" max="12028" width="11.42578125" style="191"/>
    <col min="12029" max="12029" width="19.28515625" style="191" customWidth="1"/>
    <col min="12030" max="12049" width="6.7109375" style="191" customWidth="1"/>
    <col min="12050" max="12284" width="11.42578125" style="191"/>
    <col min="12285" max="12285" width="19.28515625" style="191" customWidth="1"/>
    <col min="12286" max="12305" width="6.7109375" style="191" customWidth="1"/>
    <col min="12306" max="12540" width="11.42578125" style="191"/>
    <col min="12541" max="12541" width="19.28515625" style="191" customWidth="1"/>
    <col min="12542" max="12561" width="6.7109375" style="191" customWidth="1"/>
    <col min="12562" max="12796" width="11.42578125" style="191"/>
    <col min="12797" max="12797" width="19.28515625" style="191" customWidth="1"/>
    <col min="12798" max="12817" width="6.7109375" style="191" customWidth="1"/>
    <col min="12818" max="13052" width="11.42578125" style="191"/>
    <col min="13053" max="13053" width="19.28515625" style="191" customWidth="1"/>
    <col min="13054" max="13073" width="6.7109375" style="191" customWidth="1"/>
    <col min="13074" max="13308" width="11.42578125" style="191"/>
    <col min="13309" max="13309" width="19.28515625" style="191" customWidth="1"/>
    <col min="13310" max="13329" width="6.7109375" style="191" customWidth="1"/>
    <col min="13330" max="13564" width="11.42578125" style="191"/>
    <col min="13565" max="13565" width="19.28515625" style="191" customWidth="1"/>
    <col min="13566" max="13585" width="6.7109375" style="191" customWidth="1"/>
    <col min="13586" max="13820" width="11.42578125" style="191"/>
    <col min="13821" max="13821" width="19.28515625" style="191" customWidth="1"/>
    <col min="13822" max="13841" width="6.7109375" style="191" customWidth="1"/>
    <col min="13842" max="14076" width="11.42578125" style="191"/>
    <col min="14077" max="14077" width="19.28515625" style="191" customWidth="1"/>
    <col min="14078" max="14097" width="6.7109375" style="191" customWidth="1"/>
    <col min="14098" max="14332" width="11.42578125" style="191"/>
    <col min="14333" max="14333" width="19.28515625" style="191" customWidth="1"/>
    <col min="14334" max="14353" width="6.7109375" style="191" customWidth="1"/>
    <col min="14354" max="14588" width="11.42578125" style="191"/>
    <col min="14589" max="14589" width="19.28515625" style="191" customWidth="1"/>
    <col min="14590" max="14609" width="6.7109375" style="191" customWidth="1"/>
    <col min="14610" max="14844" width="11.42578125" style="191"/>
    <col min="14845" max="14845" width="19.28515625" style="191" customWidth="1"/>
    <col min="14846" max="14865" width="6.7109375" style="191" customWidth="1"/>
    <col min="14866" max="15100" width="11.42578125" style="191"/>
    <col min="15101" max="15101" width="19.28515625" style="191" customWidth="1"/>
    <col min="15102" max="15121" width="6.7109375" style="191" customWidth="1"/>
    <col min="15122" max="15356" width="11.42578125" style="191"/>
    <col min="15357" max="15357" width="19.28515625" style="191" customWidth="1"/>
    <col min="15358" max="15377" width="6.7109375" style="191" customWidth="1"/>
    <col min="15378" max="15612" width="11.42578125" style="191"/>
    <col min="15613" max="15613" width="19.28515625" style="191" customWidth="1"/>
    <col min="15614" max="15633" width="6.7109375" style="191" customWidth="1"/>
    <col min="15634" max="15868" width="11.42578125" style="191"/>
    <col min="15869" max="15869" width="19.28515625" style="191" customWidth="1"/>
    <col min="15870" max="15889" width="6.7109375" style="191" customWidth="1"/>
    <col min="15890" max="16124" width="11.42578125" style="191"/>
    <col min="16125" max="16125" width="19.28515625" style="191" customWidth="1"/>
    <col min="16126" max="16145" width="6.7109375" style="191" customWidth="1"/>
    <col min="16146" max="16384" width="11.42578125" style="191"/>
  </cols>
  <sheetData>
    <row r="1" spans="1:23" ht="15" customHeight="1" x14ac:dyDescent="0.25">
      <c r="A1" s="296" t="s">
        <v>337</v>
      </c>
      <c r="B1" s="296"/>
      <c r="C1" s="296"/>
      <c r="D1" s="296"/>
      <c r="E1" s="296"/>
      <c r="F1" s="296"/>
      <c r="G1" s="296"/>
      <c r="H1" s="296"/>
      <c r="I1" s="296"/>
      <c r="J1" s="296"/>
      <c r="K1" s="296"/>
      <c r="L1" s="296"/>
      <c r="M1" s="296"/>
      <c r="N1" s="296"/>
      <c r="O1" s="296"/>
      <c r="P1" s="296"/>
      <c r="Q1" s="296"/>
      <c r="R1" s="296"/>
      <c r="U1" s="286" t="s">
        <v>362</v>
      </c>
      <c r="V1" s="286"/>
    </row>
    <row r="2" spans="1:23" ht="15" customHeight="1" x14ac:dyDescent="0.25">
      <c r="A2" s="296" t="s">
        <v>9</v>
      </c>
      <c r="B2" s="296"/>
      <c r="C2" s="296"/>
      <c r="D2" s="296"/>
      <c r="E2" s="296"/>
      <c r="F2" s="296"/>
      <c r="G2" s="296"/>
      <c r="H2" s="296"/>
      <c r="I2" s="296"/>
      <c r="J2" s="296"/>
      <c r="K2" s="296"/>
      <c r="L2" s="296"/>
      <c r="M2" s="296"/>
      <c r="N2" s="296"/>
      <c r="O2" s="296"/>
      <c r="P2" s="296"/>
      <c r="Q2" s="296"/>
      <c r="R2" s="296"/>
      <c r="U2" s="286"/>
      <c r="V2" s="286"/>
    </row>
    <row r="3" spans="1:23" ht="15" customHeight="1" x14ac:dyDescent="0.25">
      <c r="A3" s="296" t="s">
        <v>358</v>
      </c>
      <c r="B3" s="296"/>
      <c r="C3" s="296"/>
      <c r="D3" s="296"/>
      <c r="E3" s="296"/>
      <c r="F3" s="296"/>
      <c r="G3" s="296"/>
      <c r="H3" s="296"/>
      <c r="I3" s="296"/>
      <c r="J3" s="296"/>
      <c r="K3" s="296"/>
      <c r="L3" s="296"/>
      <c r="M3" s="296"/>
      <c r="N3" s="296"/>
      <c r="O3" s="296"/>
      <c r="P3" s="296"/>
      <c r="Q3" s="296"/>
      <c r="R3" s="296"/>
    </row>
    <row r="4" spans="1:23" ht="15" customHeight="1" x14ac:dyDescent="0.25">
      <c r="A4" s="296" t="s">
        <v>250</v>
      </c>
      <c r="B4" s="296"/>
      <c r="C4" s="296"/>
      <c r="D4" s="296"/>
      <c r="E4" s="296"/>
      <c r="F4" s="296"/>
      <c r="G4" s="296"/>
      <c r="H4" s="296"/>
      <c r="I4" s="296"/>
      <c r="J4" s="296"/>
      <c r="K4" s="296"/>
      <c r="L4" s="296"/>
      <c r="M4" s="296"/>
      <c r="N4" s="296"/>
      <c r="O4" s="296"/>
      <c r="P4" s="296"/>
      <c r="Q4" s="296"/>
      <c r="R4" s="296"/>
    </row>
    <row r="5" spans="1:23" ht="15" customHeight="1" x14ac:dyDescent="0.25">
      <c r="A5" s="296" t="s">
        <v>246</v>
      </c>
      <c r="B5" s="296"/>
      <c r="C5" s="296"/>
      <c r="D5" s="296"/>
      <c r="E5" s="296"/>
      <c r="F5" s="296"/>
      <c r="G5" s="296"/>
      <c r="H5" s="296"/>
      <c r="I5" s="296"/>
      <c r="J5" s="296"/>
      <c r="K5" s="296"/>
      <c r="L5" s="296"/>
      <c r="M5" s="296"/>
      <c r="N5" s="296"/>
      <c r="O5" s="296"/>
      <c r="P5" s="296"/>
      <c r="Q5" s="296"/>
      <c r="R5" s="296"/>
    </row>
    <row r="6" spans="1:23" ht="15" customHeight="1" thickBot="1" x14ac:dyDescent="0.3">
      <c r="A6" s="225"/>
      <c r="B6" s="225"/>
      <c r="C6" s="225"/>
      <c r="D6" s="225"/>
      <c r="E6" s="225"/>
      <c r="F6" s="225"/>
      <c r="G6" s="225"/>
      <c r="H6" s="225"/>
      <c r="I6" s="225"/>
      <c r="J6" s="225"/>
      <c r="K6" s="225"/>
      <c r="L6" s="225"/>
      <c r="M6" s="225"/>
      <c r="N6" s="225"/>
      <c r="O6" s="225"/>
      <c r="P6" s="225"/>
      <c r="Q6" s="225"/>
      <c r="R6" s="225"/>
    </row>
    <row r="7" spans="1:23" s="87" customFormat="1" ht="26.25" thickBot="1" x14ac:dyDescent="0.3">
      <c r="A7" s="222" t="s">
        <v>171</v>
      </c>
      <c r="B7" s="45">
        <v>2000</v>
      </c>
      <c r="C7" s="45">
        <v>2001</v>
      </c>
      <c r="D7" s="45">
        <v>2002</v>
      </c>
      <c r="E7" s="45">
        <v>2003</v>
      </c>
      <c r="F7" s="45">
        <v>2004</v>
      </c>
      <c r="G7" s="45">
        <v>2005</v>
      </c>
      <c r="H7" s="45">
        <v>2006</v>
      </c>
      <c r="I7" s="45">
        <v>2007</v>
      </c>
      <c r="J7" s="45">
        <v>2008</v>
      </c>
      <c r="K7" s="45">
        <v>2009</v>
      </c>
      <c r="L7" s="45">
        <v>2010</v>
      </c>
      <c r="M7" s="45">
        <v>2011</v>
      </c>
      <c r="N7" s="45">
        <v>2012</v>
      </c>
      <c r="O7" s="45">
        <v>2013</v>
      </c>
      <c r="P7" s="45">
        <v>2014</v>
      </c>
      <c r="Q7" s="45">
        <v>2015</v>
      </c>
      <c r="R7" s="45">
        <v>2016</v>
      </c>
    </row>
    <row r="8" spans="1:23" ht="15" customHeight="1" x14ac:dyDescent="0.25">
      <c r="A8" s="223"/>
      <c r="B8" s="47"/>
      <c r="C8" s="47"/>
      <c r="D8" s="47"/>
      <c r="E8" s="47"/>
      <c r="F8" s="47"/>
      <c r="G8" s="47"/>
      <c r="H8" s="47"/>
      <c r="I8" s="47"/>
      <c r="J8" s="47"/>
      <c r="K8" s="47"/>
      <c r="L8" s="47"/>
      <c r="M8" s="47"/>
      <c r="N8" s="47"/>
      <c r="O8" s="47"/>
      <c r="P8" s="47"/>
      <c r="Q8" s="47"/>
      <c r="R8" s="47"/>
    </row>
    <row r="9" spans="1:23" ht="15" customHeight="1" x14ac:dyDescent="0.25">
      <c r="A9" s="47"/>
      <c r="B9" s="47"/>
      <c r="C9" s="47"/>
      <c r="D9" s="47"/>
      <c r="E9" s="47"/>
      <c r="F9" s="47"/>
      <c r="G9" s="47"/>
      <c r="H9" s="47"/>
      <c r="I9" s="47"/>
      <c r="J9" s="47"/>
      <c r="K9" s="47"/>
      <c r="L9" s="47"/>
      <c r="M9" s="47"/>
      <c r="N9" s="47"/>
      <c r="O9" s="47"/>
      <c r="P9" s="47"/>
      <c r="Q9" s="47"/>
      <c r="R9" s="47"/>
    </row>
    <row r="10" spans="1:23" ht="15" customHeight="1" x14ac:dyDescent="0.2">
      <c r="A10" s="48" t="s">
        <v>19</v>
      </c>
      <c r="B10" s="61">
        <f t="shared" ref="B10:M10" si="0">SUM(B12:B14)</f>
        <v>2646</v>
      </c>
      <c r="C10" s="61">
        <f t="shared" si="0"/>
        <v>3260</v>
      </c>
      <c r="D10" s="61">
        <f t="shared" si="0"/>
        <v>3877</v>
      </c>
      <c r="E10" s="61">
        <f t="shared" si="0"/>
        <v>4121</v>
      </c>
      <c r="F10" s="61">
        <f t="shared" si="0"/>
        <v>4178</v>
      </c>
      <c r="G10" s="61">
        <f t="shared" si="0"/>
        <v>4993</v>
      </c>
      <c r="H10" s="61">
        <f t="shared" si="0"/>
        <v>5229</v>
      </c>
      <c r="I10" s="61">
        <f t="shared" si="0"/>
        <v>5194</v>
      </c>
      <c r="J10" s="61">
        <f t="shared" si="0"/>
        <v>5695</v>
      </c>
      <c r="K10" s="61">
        <f t="shared" si="0"/>
        <v>5868</v>
      </c>
      <c r="L10" s="61">
        <f t="shared" si="0"/>
        <v>5257</v>
      </c>
      <c r="M10" s="61">
        <f t="shared" si="0"/>
        <v>5712</v>
      </c>
      <c r="N10" s="61">
        <f>SUM(N12:N14)</f>
        <v>5388</v>
      </c>
      <c r="O10" s="61">
        <f>SUM(O12:O14)</f>
        <v>6091</v>
      </c>
      <c r="P10" s="61">
        <f>SUM(P12:P14)</f>
        <v>7091</v>
      </c>
      <c r="Q10" s="61">
        <f>SUM(Q12:Q14)</f>
        <v>8507</v>
      </c>
      <c r="R10" s="61">
        <f>SUM(R12:R14)</f>
        <v>9699</v>
      </c>
      <c r="T10" s="276"/>
      <c r="U10" s="49"/>
      <c r="V10" s="49"/>
      <c r="W10" s="49"/>
    </row>
    <row r="11" spans="1:23" ht="15" customHeight="1" x14ac:dyDescent="0.25">
      <c r="A11" s="47"/>
      <c r="B11" s="49"/>
      <c r="C11" s="49"/>
      <c r="D11" s="49"/>
      <c r="E11" s="49"/>
      <c r="F11" s="49"/>
      <c r="G11" s="49"/>
      <c r="H11" s="49"/>
      <c r="I11" s="49"/>
      <c r="J11" s="49"/>
      <c r="K11" s="49"/>
      <c r="L11" s="49"/>
      <c r="M11" s="49"/>
      <c r="N11" s="49"/>
      <c r="O11" s="49"/>
      <c r="P11" s="49"/>
      <c r="Q11" s="49"/>
      <c r="R11" s="49"/>
    </row>
    <row r="12" spans="1:23" ht="15" customHeight="1" x14ac:dyDescent="0.25">
      <c r="A12" s="53" t="s">
        <v>172</v>
      </c>
      <c r="B12" s="49">
        <v>989</v>
      </c>
      <c r="C12" s="49">
        <v>1160</v>
      </c>
      <c r="D12" s="49">
        <v>1171</v>
      </c>
      <c r="E12" s="49">
        <v>1268</v>
      </c>
      <c r="F12" s="49">
        <v>1169</v>
      </c>
      <c r="G12" s="49">
        <v>1082</v>
      </c>
      <c r="H12" s="49">
        <v>1314</v>
      </c>
      <c r="I12" s="49">
        <v>1231</v>
      </c>
      <c r="J12" s="49">
        <v>1279</v>
      </c>
      <c r="K12" s="49">
        <v>1262</v>
      </c>
      <c r="L12" s="49">
        <v>981</v>
      </c>
      <c r="M12" s="49">
        <v>1125</v>
      </c>
      <c r="N12" s="49">
        <v>1066</v>
      </c>
      <c r="O12" s="49">
        <v>1125</v>
      </c>
      <c r="P12" s="49">
        <v>1424</v>
      </c>
      <c r="Q12" s="49">
        <v>1766</v>
      </c>
      <c r="R12" s="49">
        <v>2238</v>
      </c>
    </row>
    <row r="13" spans="1:23" ht="15" customHeight="1" x14ac:dyDescent="0.25">
      <c r="A13" s="53" t="s">
        <v>173</v>
      </c>
      <c r="B13" s="49">
        <v>354</v>
      </c>
      <c r="C13" s="49">
        <v>449</v>
      </c>
      <c r="D13" s="49">
        <v>540</v>
      </c>
      <c r="E13" s="49">
        <v>571</v>
      </c>
      <c r="F13" s="49">
        <v>568</v>
      </c>
      <c r="G13" s="49">
        <v>936</v>
      </c>
      <c r="H13" s="49">
        <v>889</v>
      </c>
      <c r="I13" s="49">
        <v>758</v>
      </c>
      <c r="J13" s="49">
        <v>667</v>
      </c>
      <c r="K13" s="49">
        <v>687</v>
      </c>
      <c r="L13" s="49">
        <v>475</v>
      </c>
      <c r="M13" s="49">
        <v>419</v>
      </c>
      <c r="N13" s="49">
        <v>628</v>
      </c>
      <c r="O13" s="49">
        <v>492</v>
      </c>
      <c r="P13" s="49">
        <v>472</v>
      </c>
      <c r="Q13" s="49">
        <v>521</v>
      </c>
      <c r="R13" s="49">
        <v>515</v>
      </c>
    </row>
    <row r="14" spans="1:23" ht="15" customHeight="1" x14ac:dyDescent="0.25">
      <c r="A14" s="53" t="s">
        <v>174</v>
      </c>
      <c r="B14" s="49">
        <v>1303</v>
      </c>
      <c r="C14" s="49">
        <v>1651</v>
      </c>
      <c r="D14" s="49">
        <v>2166</v>
      </c>
      <c r="E14" s="49">
        <v>2282</v>
      </c>
      <c r="F14" s="49">
        <v>2441</v>
      </c>
      <c r="G14" s="49">
        <v>2975</v>
      </c>
      <c r="H14" s="49">
        <v>3026</v>
      </c>
      <c r="I14" s="49">
        <v>3205</v>
      </c>
      <c r="J14" s="49">
        <v>3749</v>
      </c>
      <c r="K14" s="49">
        <v>3919</v>
      </c>
      <c r="L14" s="49">
        <v>3801</v>
      </c>
      <c r="M14" s="49">
        <v>4168</v>
      </c>
      <c r="N14" s="49">
        <v>3694</v>
      </c>
      <c r="O14" s="49">
        <v>4474</v>
      </c>
      <c r="P14" s="49">
        <v>5195</v>
      </c>
      <c r="Q14" s="49">
        <v>6220</v>
      </c>
      <c r="R14" s="49">
        <v>6946</v>
      </c>
    </row>
    <row r="15" spans="1:23" ht="15" customHeight="1" x14ac:dyDescent="0.25">
      <c r="A15" s="47"/>
      <c r="B15" s="47" t="s">
        <v>175</v>
      </c>
      <c r="C15" s="47" t="s">
        <v>175</v>
      </c>
      <c r="D15" s="47" t="s">
        <v>175</v>
      </c>
      <c r="E15" s="47" t="s">
        <v>175</v>
      </c>
      <c r="F15" s="47" t="s">
        <v>175</v>
      </c>
      <c r="G15" s="47" t="s">
        <v>175</v>
      </c>
      <c r="H15" s="47" t="s">
        <v>175</v>
      </c>
      <c r="I15" s="47" t="s">
        <v>175</v>
      </c>
      <c r="J15" s="47" t="s">
        <v>175</v>
      </c>
      <c r="K15" s="47" t="s">
        <v>175</v>
      </c>
      <c r="L15" s="47" t="s">
        <v>175</v>
      </c>
      <c r="M15" s="47" t="s">
        <v>175</v>
      </c>
      <c r="N15" s="47" t="s">
        <v>175</v>
      </c>
      <c r="O15" s="47" t="s">
        <v>175</v>
      </c>
      <c r="P15" s="47" t="s">
        <v>175</v>
      </c>
      <c r="Q15" s="47" t="s">
        <v>175</v>
      </c>
      <c r="R15" s="47"/>
    </row>
    <row r="16" spans="1:23" ht="15" customHeight="1" x14ac:dyDescent="0.25">
      <c r="A16" s="47"/>
      <c r="B16" s="47"/>
      <c r="C16" s="47"/>
      <c r="D16" s="47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47"/>
      <c r="P16" s="47"/>
      <c r="Q16" s="47"/>
      <c r="R16" s="47"/>
    </row>
    <row r="17" spans="1:18" ht="15" customHeight="1" x14ac:dyDescent="0.25">
      <c r="A17" s="47"/>
      <c r="B17" s="47"/>
      <c r="C17" s="47"/>
      <c r="D17" s="47"/>
      <c r="E17" s="47"/>
      <c r="F17" s="47"/>
      <c r="G17" s="47"/>
      <c r="H17" s="47"/>
      <c r="I17" s="47"/>
      <c r="J17" s="47"/>
      <c r="K17" s="47"/>
      <c r="L17" s="47"/>
      <c r="M17" s="47"/>
      <c r="N17" s="47"/>
      <c r="O17" s="47"/>
      <c r="P17" s="47"/>
      <c r="Q17" s="47"/>
      <c r="R17" s="47"/>
    </row>
    <row r="18" spans="1:18" ht="15" customHeight="1" x14ac:dyDescent="0.25">
      <c r="A18" s="48" t="s">
        <v>19</v>
      </c>
      <c r="B18" s="226">
        <f t="shared" ref="B18:P18" si="1">SUM(B20:B22)</f>
        <v>100</v>
      </c>
      <c r="C18" s="226">
        <f t="shared" si="1"/>
        <v>100</v>
      </c>
      <c r="D18" s="226">
        <f t="shared" si="1"/>
        <v>100</v>
      </c>
      <c r="E18" s="226">
        <f t="shared" si="1"/>
        <v>100</v>
      </c>
      <c r="F18" s="226">
        <f t="shared" si="1"/>
        <v>100</v>
      </c>
      <c r="G18" s="226">
        <f t="shared" si="1"/>
        <v>100</v>
      </c>
      <c r="H18" s="226">
        <f t="shared" si="1"/>
        <v>100</v>
      </c>
      <c r="I18" s="226">
        <f t="shared" si="1"/>
        <v>100</v>
      </c>
      <c r="J18" s="226">
        <f t="shared" si="1"/>
        <v>100</v>
      </c>
      <c r="K18" s="226">
        <f t="shared" si="1"/>
        <v>100</v>
      </c>
      <c r="L18" s="226">
        <f t="shared" si="1"/>
        <v>100</v>
      </c>
      <c r="M18" s="226">
        <f t="shared" si="1"/>
        <v>99.999999999999986</v>
      </c>
      <c r="N18" s="226">
        <f t="shared" si="1"/>
        <v>100</v>
      </c>
      <c r="O18" s="226">
        <f t="shared" si="1"/>
        <v>100</v>
      </c>
      <c r="P18" s="226">
        <f t="shared" si="1"/>
        <v>100</v>
      </c>
      <c r="Q18" s="226">
        <f>SUM(Q20:Q22)</f>
        <v>100</v>
      </c>
      <c r="R18" s="226">
        <f>SUM(R20:R22)</f>
        <v>100</v>
      </c>
    </row>
    <row r="19" spans="1:18" ht="15" customHeight="1" x14ac:dyDescent="0.25">
      <c r="A19" s="47"/>
      <c r="B19" s="224"/>
      <c r="C19" s="224"/>
      <c r="D19" s="224"/>
      <c r="E19" s="224"/>
      <c r="F19" s="224"/>
      <c r="G19" s="224"/>
      <c r="H19" s="224"/>
      <c r="I19" s="224"/>
      <c r="J19" s="224"/>
      <c r="K19" s="224"/>
      <c r="L19" s="224"/>
      <c r="M19" s="224"/>
      <c r="N19" s="224"/>
      <c r="O19" s="224"/>
      <c r="P19" s="224"/>
      <c r="Q19" s="224"/>
      <c r="R19" s="224"/>
    </row>
    <row r="20" spans="1:18" ht="15" customHeight="1" x14ac:dyDescent="0.25">
      <c r="A20" s="53" t="s">
        <v>172</v>
      </c>
      <c r="B20" s="224">
        <f>+B12/$B$10*100</f>
        <v>37.377173091458801</v>
      </c>
      <c r="C20" s="224">
        <f>+C12/$C$10*100</f>
        <v>35.582822085889568</v>
      </c>
      <c r="D20" s="224">
        <f t="shared" ref="D20:O20" si="2">+D12/D10*100</f>
        <v>30.203765798297656</v>
      </c>
      <c r="E20" s="224">
        <f t="shared" si="2"/>
        <v>30.76923076923077</v>
      </c>
      <c r="F20" s="224">
        <f t="shared" si="2"/>
        <v>27.979894686452848</v>
      </c>
      <c r="G20" s="224">
        <f t="shared" si="2"/>
        <v>21.67033847386341</v>
      </c>
      <c r="H20" s="224">
        <f t="shared" si="2"/>
        <v>25.129087779690192</v>
      </c>
      <c r="I20" s="224">
        <f t="shared" si="2"/>
        <v>23.700423565652677</v>
      </c>
      <c r="J20" s="224">
        <f t="shared" si="2"/>
        <v>22.458296751536437</v>
      </c>
      <c r="K20" s="224">
        <f t="shared" si="2"/>
        <v>21.506475800954327</v>
      </c>
      <c r="L20" s="224">
        <f t="shared" si="2"/>
        <v>18.660833174814535</v>
      </c>
      <c r="M20" s="224">
        <f t="shared" si="2"/>
        <v>19.695378151260503</v>
      </c>
      <c r="N20" s="224">
        <f t="shared" si="2"/>
        <v>19.784706755753525</v>
      </c>
      <c r="O20" s="224">
        <f t="shared" si="2"/>
        <v>18.469873583976359</v>
      </c>
      <c r="P20" s="224">
        <f>+P12/P10*100</f>
        <v>20.081793823156112</v>
      </c>
      <c r="Q20" s="224">
        <f>+Q12/Q10*100</f>
        <v>20.759374632655462</v>
      </c>
      <c r="R20" s="224">
        <f>+R12/R10*100</f>
        <v>23.074543767398701</v>
      </c>
    </row>
    <row r="21" spans="1:18" ht="15" customHeight="1" x14ac:dyDescent="0.25">
      <c r="A21" s="53" t="s">
        <v>173</v>
      </c>
      <c r="B21" s="224">
        <f>+B13/$B$10*100</f>
        <v>13.378684807256235</v>
      </c>
      <c r="C21" s="224">
        <f>+C13/$C$10*100</f>
        <v>13.773006134969327</v>
      </c>
      <c r="D21" s="224">
        <f t="shared" ref="D21:O21" si="3">+D13/D10*100</f>
        <v>13.928295073510446</v>
      </c>
      <c r="E21" s="224">
        <f t="shared" si="3"/>
        <v>13.855860228099976</v>
      </c>
      <c r="F21" s="224">
        <f t="shared" si="3"/>
        <v>13.595021541407373</v>
      </c>
      <c r="G21" s="224">
        <f t="shared" si="3"/>
        <v>18.746244742639696</v>
      </c>
      <c r="H21" s="224">
        <f t="shared" si="3"/>
        <v>17.001338688085678</v>
      </c>
      <c r="I21" s="224">
        <f t="shared" si="3"/>
        <v>14.593762033115132</v>
      </c>
      <c r="J21" s="224">
        <f t="shared" si="3"/>
        <v>11.712028094820019</v>
      </c>
      <c r="K21" s="224">
        <f t="shared" si="3"/>
        <v>11.707566462167689</v>
      </c>
      <c r="L21" s="224">
        <f t="shared" si="3"/>
        <v>9.0355716187939894</v>
      </c>
      <c r="M21" s="224">
        <f t="shared" si="3"/>
        <v>7.3354341736694684</v>
      </c>
      <c r="N21" s="224">
        <f t="shared" si="3"/>
        <v>11.655530809205644</v>
      </c>
      <c r="O21" s="224">
        <f t="shared" si="3"/>
        <v>8.077491380725661</v>
      </c>
      <c r="P21" s="224">
        <f>+P13/P10*100</f>
        <v>6.656324918911297</v>
      </c>
      <c r="Q21" s="224">
        <f>+Q13/Q10*100</f>
        <v>6.1243681673915598</v>
      </c>
      <c r="R21" s="224">
        <f>+R13/R10*100</f>
        <v>5.3098257552324979</v>
      </c>
    </row>
    <row r="22" spans="1:18" ht="15" customHeight="1" thickBot="1" x14ac:dyDescent="0.3">
      <c r="A22" s="44" t="s">
        <v>174</v>
      </c>
      <c r="B22" s="59">
        <f>+B14/$B$10*100</f>
        <v>49.244142101284957</v>
      </c>
      <c r="C22" s="59">
        <f>+C14/$C$10*100</f>
        <v>50.644171779141104</v>
      </c>
      <c r="D22" s="59">
        <f t="shared" ref="D22:O22" si="4">+D14/D10*100</f>
        <v>55.8679391281919</v>
      </c>
      <c r="E22" s="59">
        <f t="shared" si="4"/>
        <v>55.374909002669256</v>
      </c>
      <c r="F22" s="59">
        <f t="shared" si="4"/>
        <v>58.425083772139786</v>
      </c>
      <c r="G22" s="59">
        <f t="shared" si="4"/>
        <v>59.583416783496901</v>
      </c>
      <c r="H22" s="59">
        <f t="shared" si="4"/>
        <v>57.869573532224138</v>
      </c>
      <c r="I22" s="59">
        <f t="shared" si="4"/>
        <v>61.705814401232196</v>
      </c>
      <c r="J22" s="59">
        <f t="shared" si="4"/>
        <v>65.829675153643549</v>
      </c>
      <c r="K22" s="59">
        <f t="shared" si="4"/>
        <v>66.78595773687799</v>
      </c>
      <c r="L22" s="59">
        <f t="shared" si="4"/>
        <v>72.303595206391478</v>
      </c>
      <c r="M22" s="59">
        <f t="shared" si="4"/>
        <v>72.969187675070017</v>
      </c>
      <c r="N22" s="59">
        <f t="shared" si="4"/>
        <v>68.559762435040824</v>
      </c>
      <c r="O22" s="59">
        <f t="shared" si="4"/>
        <v>73.452635035297973</v>
      </c>
      <c r="P22" s="59">
        <f>+P14/P10*100</f>
        <v>73.261881257932586</v>
      </c>
      <c r="Q22" s="59">
        <f>+Q14/Q10*100</f>
        <v>73.116257199952983</v>
      </c>
      <c r="R22" s="59">
        <f>+R14/R10*100</f>
        <v>71.615630477368796</v>
      </c>
    </row>
    <row r="23" spans="1:18" ht="15" customHeight="1" x14ac:dyDescent="0.25">
      <c r="A23" s="287" t="s">
        <v>243</v>
      </c>
      <c r="B23" s="287"/>
      <c r="C23" s="287"/>
      <c r="D23" s="287"/>
      <c r="E23" s="287"/>
      <c r="F23" s="287"/>
      <c r="G23" s="287"/>
      <c r="H23" s="287"/>
      <c r="I23" s="287"/>
      <c r="J23" s="287"/>
      <c r="K23" s="287"/>
      <c r="L23" s="287"/>
      <c r="M23" s="287"/>
      <c r="N23" s="287"/>
      <c r="O23" s="287"/>
      <c r="P23" s="287"/>
      <c r="Q23" s="287"/>
      <c r="R23" s="287"/>
    </row>
    <row r="24" spans="1:18" ht="15" customHeight="1" x14ac:dyDescent="0.25">
      <c r="A24" s="213"/>
    </row>
  </sheetData>
  <mergeCells count="7">
    <mergeCell ref="A5:R5"/>
    <mergeCell ref="A23:R23"/>
    <mergeCell ref="U1:V2"/>
    <mergeCell ref="A1:R1"/>
    <mergeCell ref="A2:R2"/>
    <mergeCell ref="A3:R3"/>
    <mergeCell ref="A4:R4"/>
  </mergeCells>
  <hyperlinks>
    <hyperlink ref="U1" r:id="rId1" location="INDICE!A1"/>
  </hyperlinks>
  <printOptions horizontalCentered="1"/>
  <pageMargins left="0.78740157480314965" right="0.78740157480314965" top="0.82677165354330717" bottom="0.98425196850393704" header="0.47244094488188981" footer="0.51181102362204722"/>
  <pageSetup scale="90" orientation="landscape" horizontalDpi="300" verticalDpi="300" r:id="rId2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A1" transitionEvaluation="1">
    <pageSetUpPr fitToPage="1"/>
  </sheetPr>
  <dimension ref="A1:O74"/>
  <sheetViews>
    <sheetView zoomScaleNormal="100" zoomScaleSheetLayoutView="100" workbookViewId="0">
      <selection activeCell="P136" sqref="P136"/>
    </sheetView>
  </sheetViews>
  <sheetFormatPr baseColWidth="10" defaultColWidth="11" defaultRowHeight="12.75" x14ac:dyDescent="0.25"/>
  <cols>
    <col min="1" max="1" width="37.28515625" style="43" bestFit="1" customWidth="1"/>
    <col min="2" max="11" width="6.7109375" style="47" customWidth="1"/>
    <col min="12" max="13" width="9.5703125" style="47" customWidth="1"/>
    <col min="14" max="256" width="11" style="47"/>
    <col min="257" max="257" width="45.7109375" style="47" customWidth="1"/>
    <col min="258" max="266" width="7.5703125" style="47" customWidth="1"/>
    <col min="267" max="512" width="11" style="47"/>
    <col min="513" max="513" width="45.7109375" style="47" customWidth="1"/>
    <col min="514" max="522" width="7.5703125" style="47" customWidth="1"/>
    <col min="523" max="768" width="11" style="47"/>
    <col min="769" max="769" width="45.7109375" style="47" customWidth="1"/>
    <col min="770" max="778" width="7.5703125" style="47" customWidth="1"/>
    <col min="779" max="1024" width="11" style="47"/>
    <col min="1025" max="1025" width="45.7109375" style="47" customWidth="1"/>
    <col min="1026" max="1034" width="7.5703125" style="47" customWidth="1"/>
    <col min="1035" max="1280" width="11" style="47"/>
    <col min="1281" max="1281" width="45.7109375" style="47" customWidth="1"/>
    <col min="1282" max="1290" width="7.5703125" style="47" customWidth="1"/>
    <col min="1291" max="1536" width="11" style="47"/>
    <col min="1537" max="1537" width="45.7109375" style="47" customWidth="1"/>
    <col min="1538" max="1546" width="7.5703125" style="47" customWidth="1"/>
    <col min="1547" max="1792" width="11" style="47"/>
    <col min="1793" max="1793" width="45.7109375" style="47" customWidth="1"/>
    <col min="1794" max="1802" width="7.5703125" style="47" customWidth="1"/>
    <col min="1803" max="2048" width="11" style="47"/>
    <col min="2049" max="2049" width="45.7109375" style="47" customWidth="1"/>
    <col min="2050" max="2058" width="7.5703125" style="47" customWidth="1"/>
    <col min="2059" max="2304" width="11" style="47"/>
    <col min="2305" max="2305" width="45.7109375" style="47" customWidth="1"/>
    <col min="2306" max="2314" width="7.5703125" style="47" customWidth="1"/>
    <col min="2315" max="2560" width="11" style="47"/>
    <col min="2561" max="2561" width="45.7109375" style="47" customWidth="1"/>
    <col min="2562" max="2570" width="7.5703125" style="47" customWidth="1"/>
    <col min="2571" max="2816" width="11" style="47"/>
    <col min="2817" max="2817" width="45.7109375" style="47" customWidth="1"/>
    <col min="2818" max="2826" width="7.5703125" style="47" customWidth="1"/>
    <col min="2827" max="3072" width="11" style="47"/>
    <col min="3073" max="3073" width="45.7109375" style="47" customWidth="1"/>
    <col min="3074" max="3082" width="7.5703125" style="47" customWidth="1"/>
    <col min="3083" max="3328" width="11" style="47"/>
    <col min="3329" max="3329" width="45.7109375" style="47" customWidth="1"/>
    <col min="3330" max="3338" width="7.5703125" style="47" customWidth="1"/>
    <col min="3339" max="3584" width="11" style="47"/>
    <col min="3585" max="3585" width="45.7109375" style="47" customWidth="1"/>
    <col min="3586" max="3594" width="7.5703125" style="47" customWidth="1"/>
    <col min="3595" max="3840" width="11" style="47"/>
    <col min="3841" max="3841" width="45.7109375" style="47" customWidth="1"/>
    <col min="3842" max="3850" width="7.5703125" style="47" customWidth="1"/>
    <col min="3851" max="4096" width="11" style="47"/>
    <col min="4097" max="4097" width="45.7109375" style="47" customWidth="1"/>
    <col min="4098" max="4106" width="7.5703125" style="47" customWidth="1"/>
    <col min="4107" max="4352" width="11" style="47"/>
    <col min="4353" max="4353" width="45.7109375" style="47" customWidth="1"/>
    <col min="4354" max="4362" width="7.5703125" style="47" customWidth="1"/>
    <col min="4363" max="4608" width="11" style="47"/>
    <col min="4609" max="4609" width="45.7109375" style="47" customWidth="1"/>
    <col min="4610" max="4618" width="7.5703125" style="47" customWidth="1"/>
    <col min="4619" max="4864" width="11" style="47"/>
    <col min="4865" max="4865" width="45.7109375" style="47" customWidth="1"/>
    <col min="4866" max="4874" width="7.5703125" style="47" customWidth="1"/>
    <col min="4875" max="5120" width="11" style="47"/>
    <col min="5121" max="5121" width="45.7109375" style="47" customWidth="1"/>
    <col min="5122" max="5130" width="7.5703125" style="47" customWidth="1"/>
    <col min="5131" max="5376" width="11" style="47"/>
    <col min="5377" max="5377" width="45.7109375" style="47" customWidth="1"/>
    <col min="5378" max="5386" width="7.5703125" style="47" customWidth="1"/>
    <col min="5387" max="5632" width="11" style="47"/>
    <col min="5633" max="5633" width="45.7109375" style="47" customWidth="1"/>
    <col min="5634" max="5642" width="7.5703125" style="47" customWidth="1"/>
    <col min="5643" max="5888" width="11" style="47"/>
    <col min="5889" max="5889" width="45.7109375" style="47" customWidth="1"/>
    <col min="5890" max="5898" width="7.5703125" style="47" customWidth="1"/>
    <col min="5899" max="6144" width="11" style="47"/>
    <col min="6145" max="6145" width="45.7109375" style="47" customWidth="1"/>
    <col min="6146" max="6154" width="7.5703125" style="47" customWidth="1"/>
    <col min="6155" max="6400" width="11" style="47"/>
    <col min="6401" max="6401" width="45.7109375" style="47" customWidth="1"/>
    <col min="6402" max="6410" width="7.5703125" style="47" customWidth="1"/>
    <col min="6411" max="6656" width="11" style="47"/>
    <col min="6657" max="6657" width="45.7109375" style="47" customWidth="1"/>
    <col min="6658" max="6666" width="7.5703125" style="47" customWidth="1"/>
    <col min="6667" max="6912" width="11" style="47"/>
    <col min="6913" max="6913" width="45.7109375" style="47" customWidth="1"/>
    <col min="6914" max="6922" width="7.5703125" style="47" customWidth="1"/>
    <col min="6923" max="7168" width="11" style="47"/>
    <col min="7169" max="7169" width="45.7109375" style="47" customWidth="1"/>
    <col min="7170" max="7178" width="7.5703125" style="47" customWidth="1"/>
    <col min="7179" max="7424" width="11" style="47"/>
    <col min="7425" max="7425" width="45.7109375" style="47" customWidth="1"/>
    <col min="7426" max="7434" width="7.5703125" style="47" customWidth="1"/>
    <col min="7435" max="7680" width="11" style="47"/>
    <col min="7681" max="7681" width="45.7109375" style="47" customWidth="1"/>
    <col min="7682" max="7690" width="7.5703125" style="47" customWidth="1"/>
    <col min="7691" max="7936" width="11" style="47"/>
    <col min="7937" max="7937" width="45.7109375" style="47" customWidth="1"/>
    <col min="7938" max="7946" width="7.5703125" style="47" customWidth="1"/>
    <col min="7947" max="8192" width="11" style="47"/>
    <col min="8193" max="8193" width="45.7109375" style="47" customWidth="1"/>
    <col min="8194" max="8202" width="7.5703125" style="47" customWidth="1"/>
    <col min="8203" max="8448" width="11" style="47"/>
    <col min="8449" max="8449" width="45.7109375" style="47" customWidth="1"/>
    <col min="8450" max="8458" width="7.5703125" style="47" customWidth="1"/>
    <col min="8459" max="8704" width="11" style="47"/>
    <col min="8705" max="8705" width="45.7109375" style="47" customWidth="1"/>
    <col min="8706" max="8714" width="7.5703125" style="47" customWidth="1"/>
    <col min="8715" max="8960" width="11" style="47"/>
    <col min="8961" max="8961" width="45.7109375" style="47" customWidth="1"/>
    <col min="8962" max="8970" width="7.5703125" style="47" customWidth="1"/>
    <col min="8971" max="9216" width="11" style="47"/>
    <col min="9217" max="9217" width="45.7109375" style="47" customWidth="1"/>
    <col min="9218" max="9226" width="7.5703125" style="47" customWidth="1"/>
    <col min="9227" max="9472" width="11" style="47"/>
    <col min="9473" max="9473" width="45.7109375" style="47" customWidth="1"/>
    <col min="9474" max="9482" width="7.5703125" style="47" customWidth="1"/>
    <col min="9483" max="9728" width="11" style="47"/>
    <col min="9729" max="9729" width="45.7109375" style="47" customWidth="1"/>
    <col min="9730" max="9738" width="7.5703125" style="47" customWidth="1"/>
    <col min="9739" max="9984" width="11" style="47"/>
    <col min="9985" max="9985" width="45.7109375" style="47" customWidth="1"/>
    <col min="9986" max="9994" width="7.5703125" style="47" customWidth="1"/>
    <col min="9995" max="10240" width="11" style="47"/>
    <col min="10241" max="10241" width="45.7109375" style="47" customWidth="1"/>
    <col min="10242" max="10250" width="7.5703125" style="47" customWidth="1"/>
    <col min="10251" max="10496" width="11" style="47"/>
    <col min="10497" max="10497" width="45.7109375" style="47" customWidth="1"/>
    <col min="10498" max="10506" width="7.5703125" style="47" customWidth="1"/>
    <col min="10507" max="10752" width="11" style="47"/>
    <col min="10753" max="10753" width="45.7109375" style="47" customWidth="1"/>
    <col min="10754" max="10762" width="7.5703125" style="47" customWidth="1"/>
    <col min="10763" max="11008" width="11" style="47"/>
    <col min="11009" max="11009" width="45.7109375" style="47" customWidth="1"/>
    <col min="11010" max="11018" width="7.5703125" style="47" customWidth="1"/>
    <col min="11019" max="11264" width="11" style="47"/>
    <col min="11265" max="11265" width="45.7109375" style="47" customWidth="1"/>
    <col min="11266" max="11274" width="7.5703125" style="47" customWidth="1"/>
    <col min="11275" max="11520" width="11" style="47"/>
    <col min="11521" max="11521" width="45.7109375" style="47" customWidth="1"/>
    <col min="11522" max="11530" width="7.5703125" style="47" customWidth="1"/>
    <col min="11531" max="11776" width="11" style="47"/>
    <col min="11777" max="11777" width="45.7109375" style="47" customWidth="1"/>
    <col min="11778" max="11786" width="7.5703125" style="47" customWidth="1"/>
    <col min="11787" max="12032" width="11" style="47"/>
    <col min="12033" max="12033" width="45.7109375" style="47" customWidth="1"/>
    <col min="12034" max="12042" width="7.5703125" style="47" customWidth="1"/>
    <col min="12043" max="12288" width="11" style="47"/>
    <col min="12289" max="12289" width="45.7109375" style="47" customWidth="1"/>
    <col min="12290" max="12298" width="7.5703125" style="47" customWidth="1"/>
    <col min="12299" max="12544" width="11" style="47"/>
    <col min="12545" max="12545" width="45.7109375" style="47" customWidth="1"/>
    <col min="12546" max="12554" width="7.5703125" style="47" customWidth="1"/>
    <col min="12555" max="12800" width="11" style="47"/>
    <col min="12801" max="12801" width="45.7109375" style="47" customWidth="1"/>
    <col min="12802" max="12810" width="7.5703125" style="47" customWidth="1"/>
    <col min="12811" max="13056" width="11" style="47"/>
    <col min="13057" max="13057" width="45.7109375" style="47" customWidth="1"/>
    <col min="13058" max="13066" width="7.5703125" style="47" customWidth="1"/>
    <col min="13067" max="13312" width="11" style="47"/>
    <col min="13313" max="13313" width="45.7109375" style="47" customWidth="1"/>
    <col min="13314" max="13322" width="7.5703125" style="47" customWidth="1"/>
    <col min="13323" max="13568" width="11" style="47"/>
    <col min="13569" max="13569" width="45.7109375" style="47" customWidth="1"/>
    <col min="13570" max="13578" width="7.5703125" style="47" customWidth="1"/>
    <col min="13579" max="13824" width="11" style="47"/>
    <col min="13825" max="13825" width="45.7109375" style="47" customWidth="1"/>
    <col min="13826" max="13834" width="7.5703125" style="47" customWidth="1"/>
    <col min="13835" max="14080" width="11" style="47"/>
    <col min="14081" max="14081" width="45.7109375" style="47" customWidth="1"/>
    <col min="14082" max="14090" width="7.5703125" style="47" customWidth="1"/>
    <col min="14091" max="14336" width="11" style="47"/>
    <col min="14337" max="14337" width="45.7109375" style="47" customWidth="1"/>
    <col min="14338" max="14346" width="7.5703125" style="47" customWidth="1"/>
    <col min="14347" max="14592" width="11" style="47"/>
    <col min="14593" max="14593" width="45.7109375" style="47" customWidth="1"/>
    <col min="14594" max="14602" width="7.5703125" style="47" customWidth="1"/>
    <col min="14603" max="14848" width="11" style="47"/>
    <col min="14849" max="14849" width="45.7109375" style="47" customWidth="1"/>
    <col min="14850" max="14858" width="7.5703125" style="47" customWidth="1"/>
    <col min="14859" max="15104" width="11" style="47"/>
    <col min="15105" max="15105" width="45.7109375" style="47" customWidth="1"/>
    <col min="15106" max="15114" width="7.5703125" style="47" customWidth="1"/>
    <col min="15115" max="15360" width="11" style="47"/>
    <col min="15361" max="15361" width="45.7109375" style="47" customWidth="1"/>
    <col min="15362" max="15370" width="7.5703125" style="47" customWidth="1"/>
    <col min="15371" max="15616" width="11" style="47"/>
    <col min="15617" max="15617" width="45.7109375" style="47" customWidth="1"/>
    <col min="15618" max="15626" width="7.5703125" style="47" customWidth="1"/>
    <col min="15627" max="15872" width="11" style="47"/>
    <col min="15873" max="15873" width="45.7109375" style="47" customWidth="1"/>
    <col min="15874" max="15882" width="7.5703125" style="47" customWidth="1"/>
    <col min="15883" max="16128" width="11" style="47"/>
    <col min="16129" max="16129" width="45.7109375" style="47" customWidth="1"/>
    <col min="16130" max="16138" width="7.5703125" style="47" customWidth="1"/>
    <col min="16139" max="16384" width="11" style="47"/>
  </cols>
  <sheetData>
    <row r="1" spans="1:15" s="191" customFormat="1" ht="14.25" x14ac:dyDescent="0.25">
      <c r="A1" s="296" t="s">
        <v>338</v>
      </c>
      <c r="B1" s="296"/>
      <c r="C1" s="296"/>
      <c r="D1" s="296"/>
      <c r="E1" s="296"/>
      <c r="F1" s="296"/>
      <c r="G1" s="296"/>
      <c r="H1" s="296"/>
      <c r="I1" s="296"/>
      <c r="J1" s="296"/>
      <c r="K1" s="296"/>
      <c r="N1" s="286" t="s">
        <v>362</v>
      </c>
      <c r="O1" s="286"/>
    </row>
    <row r="2" spans="1:15" s="191" customFormat="1" ht="14.25" x14ac:dyDescent="0.25">
      <c r="A2" s="296" t="s">
        <v>176</v>
      </c>
      <c r="B2" s="296"/>
      <c r="C2" s="296"/>
      <c r="D2" s="296"/>
      <c r="E2" s="296"/>
      <c r="F2" s="296"/>
      <c r="G2" s="296"/>
      <c r="H2" s="296"/>
      <c r="I2" s="296"/>
      <c r="J2" s="296"/>
      <c r="K2" s="296"/>
      <c r="N2" s="286"/>
      <c r="O2" s="286"/>
    </row>
    <row r="3" spans="1:15" s="191" customFormat="1" ht="14.25" x14ac:dyDescent="0.25">
      <c r="A3" s="296" t="s">
        <v>250</v>
      </c>
      <c r="B3" s="296"/>
      <c r="C3" s="296"/>
      <c r="D3" s="296"/>
      <c r="E3" s="296"/>
      <c r="F3" s="296"/>
      <c r="G3" s="296"/>
      <c r="H3" s="296"/>
      <c r="I3" s="296"/>
      <c r="J3" s="296"/>
      <c r="K3" s="296"/>
    </row>
    <row r="4" spans="1:15" s="191" customFormat="1" ht="14.25" x14ac:dyDescent="0.25">
      <c r="A4" s="296" t="s">
        <v>359</v>
      </c>
      <c r="B4" s="296"/>
      <c r="C4" s="296"/>
      <c r="D4" s="296"/>
      <c r="E4" s="296"/>
      <c r="F4" s="296"/>
      <c r="G4" s="296"/>
      <c r="H4" s="296"/>
      <c r="I4" s="296"/>
      <c r="J4" s="296"/>
      <c r="K4" s="296"/>
    </row>
    <row r="5" spans="1:15" s="191" customFormat="1" thickBot="1" x14ac:dyDescent="0.3">
      <c r="A5" s="192"/>
      <c r="B5" s="192"/>
      <c r="C5" s="192"/>
      <c r="D5" s="192"/>
      <c r="E5" s="192"/>
      <c r="F5" s="192"/>
      <c r="G5" s="192"/>
      <c r="H5" s="192"/>
      <c r="I5" s="192"/>
      <c r="J5" s="192"/>
      <c r="K5" s="192"/>
    </row>
    <row r="6" spans="1:15" ht="13.5" thickBot="1" x14ac:dyDescent="0.3">
      <c r="A6" s="86" t="s">
        <v>572</v>
      </c>
      <c r="B6" s="193">
        <v>2007</v>
      </c>
      <c r="C6" s="193">
        <v>2008</v>
      </c>
      <c r="D6" s="193">
        <v>2009</v>
      </c>
      <c r="E6" s="193">
        <v>2010</v>
      </c>
      <c r="F6" s="193">
        <v>2011</v>
      </c>
      <c r="G6" s="193">
        <v>2012</v>
      </c>
      <c r="H6" s="193">
        <v>2013</v>
      </c>
      <c r="I6" s="193">
        <v>2014</v>
      </c>
      <c r="J6" s="193">
        <v>2015</v>
      </c>
      <c r="K6" s="193">
        <v>2016</v>
      </c>
    </row>
    <row r="7" spans="1:15" x14ac:dyDescent="0.25">
      <c r="A7" s="84" t="s">
        <v>19</v>
      </c>
      <c r="B7" s="194">
        <f t="shared" ref="B7:I7" si="0">SUM(B9:B72)</f>
        <v>5172</v>
      </c>
      <c r="C7" s="194">
        <f t="shared" si="0"/>
        <v>5695</v>
      </c>
      <c r="D7" s="194">
        <f t="shared" si="0"/>
        <v>5848</v>
      </c>
      <c r="E7" s="194">
        <f t="shared" si="0"/>
        <v>5257</v>
      </c>
      <c r="F7" s="194">
        <f t="shared" si="0"/>
        <v>5712</v>
      </c>
      <c r="G7" s="194">
        <f t="shared" si="0"/>
        <v>5388</v>
      </c>
      <c r="H7" s="194">
        <f t="shared" si="0"/>
        <v>6091</v>
      </c>
      <c r="I7" s="194">
        <f t="shared" si="0"/>
        <v>7091</v>
      </c>
      <c r="J7" s="194">
        <f>SUM(J9:J72)</f>
        <v>8507</v>
      </c>
      <c r="K7" s="194">
        <f>SUM(K9:K72)</f>
        <v>9699</v>
      </c>
    </row>
    <row r="9" spans="1:15" x14ac:dyDescent="0.25">
      <c r="A9" s="195" t="s">
        <v>573</v>
      </c>
      <c r="B9" s="196" t="s">
        <v>61</v>
      </c>
      <c r="C9" s="196" t="s">
        <v>61</v>
      </c>
      <c r="D9" s="196" t="s">
        <v>61</v>
      </c>
      <c r="E9" s="196" t="s">
        <v>61</v>
      </c>
      <c r="F9" s="197">
        <v>19</v>
      </c>
      <c r="G9" s="197">
        <v>13</v>
      </c>
      <c r="H9" s="196">
        <v>14</v>
      </c>
      <c r="I9" s="15">
        <v>13</v>
      </c>
      <c r="J9" s="198">
        <v>24</v>
      </c>
      <c r="K9" s="262">
        <v>57</v>
      </c>
    </row>
    <row r="10" spans="1:15" x14ac:dyDescent="0.25">
      <c r="A10" s="195" t="s">
        <v>181</v>
      </c>
      <c r="B10" s="196" t="s">
        <v>61</v>
      </c>
      <c r="C10" s="196">
        <v>16</v>
      </c>
      <c r="D10" s="199">
        <v>54</v>
      </c>
      <c r="E10" s="200">
        <v>36</v>
      </c>
      <c r="F10" s="200">
        <v>69</v>
      </c>
      <c r="G10" s="200">
        <v>71</v>
      </c>
      <c r="H10" s="196">
        <v>76</v>
      </c>
      <c r="I10" s="15">
        <v>95</v>
      </c>
      <c r="J10" s="198">
        <v>93</v>
      </c>
      <c r="K10" s="262">
        <v>160</v>
      </c>
    </row>
    <row r="11" spans="1:15" x14ac:dyDescent="0.25">
      <c r="A11" s="195" t="s">
        <v>599</v>
      </c>
      <c r="B11" s="201" t="s">
        <v>61</v>
      </c>
      <c r="C11" s="201" t="s">
        <v>61</v>
      </c>
      <c r="D11" s="201" t="s">
        <v>61</v>
      </c>
      <c r="E11" s="201" t="s">
        <v>61</v>
      </c>
      <c r="F11" s="201" t="s">
        <v>61</v>
      </c>
      <c r="G11" s="201" t="s">
        <v>61</v>
      </c>
      <c r="H11" s="201">
        <v>32</v>
      </c>
      <c r="I11" s="202">
        <v>35</v>
      </c>
      <c r="J11" s="198">
        <v>83</v>
      </c>
      <c r="K11" s="262">
        <v>222</v>
      </c>
    </row>
    <row r="12" spans="1:15" x14ac:dyDescent="0.25">
      <c r="A12" s="195" t="s">
        <v>228</v>
      </c>
      <c r="B12" s="201" t="s">
        <v>61</v>
      </c>
      <c r="C12" s="201" t="s">
        <v>61</v>
      </c>
      <c r="D12" s="201" t="s">
        <v>61</v>
      </c>
      <c r="E12" s="201" t="s">
        <v>61</v>
      </c>
      <c r="F12" s="201" t="s">
        <v>61</v>
      </c>
      <c r="G12" s="201" t="s">
        <v>61</v>
      </c>
      <c r="H12" s="201">
        <v>1</v>
      </c>
      <c r="I12" s="202">
        <v>25</v>
      </c>
      <c r="J12" s="198">
        <v>4</v>
      </c>
      <c r="K12" s="262">
        <v>7</v>
      </c>
    </row>
    <row r="13" spans="1:15" x14ac:dyDescent="0.25">
      <c r="A13" s="195" t="s">
        <v>600</v>
      </c>
      <c r="B13" s="203">
        <v>207</v>
      </c>
      <c r="C13" s="196">
        <v>228</v>
      </c>
      <c r="D13" s="199">
        <v>200</v>
      </c>
      <c r="E13" s="200">
        <v>185</v>
      </c>
      <c r="F13" s="200">
        <v>124</v>
      </c>
      <c r="G13" s="200">
        <v>216</v>
      </c>
      <c r="H13" s="196">
        <v>229</v>
      </c>
      <c r="I13" s="15">
        <v>128</v>
      </c>
      <c r="J13" s="198">
        <v>160</v>
      </c>
      <c r="K13" s="262">
        <v>185</v>
      </c>
    </row>
    <row r="14" spans="1:15" x14ac:dyDescent="0.25">
      <c r="A14" s="195" t="s">
        <v>574</v>
      </c>
      <c r="B14" s="203">
        <v>227</v>
      </c>
      <c r="C14" s="196">
        <v>144</v>
      </c>
      <c r="D14" s="199">
        <v>40</v>
      </c>
      <c r="E14" s="200">
        <v>26</v>
      </c>
      <c r="F14" s="200">
        <v>1</v>
      </c>
      <c r="G14" s="196" t="s">
        <v>61</v>
      </c>
      <c r="H14" s="196" t="s">
        <v>61</v>
      </c>
      <c r="I14" s="196" t="s">
        <v>61</v>
      </c>
      <c r="J14" s="196" t="s">
        <v>61</v>
      </c>
      <c r="K14" s="277">
        <v>0</v>
      </c>
    </row>
    <row r="15" spans="1:15" x14ac:dyDescent="0.25">
      <c r="A15" s="195" t="s">
        <v>575</v>
      </c>
      <c r="B15" s="203">
        <v>18</v>
      </c>
      <c r="C15" s="196">
        <v>35</v>
      </c>
      <c r="D15" s="199">
        <v>75</v>
      </c>
      <c r="E15" s="200">
        <v>89</v>
      </c>
      <c r="F15" s="200">
        <v>90</v>
      </c>
      <c r="G15" s="200">
        <v>98</v>
      </c>
      <c r="H15" s="196">
        <v>52</v>
      </c>
      <c r="I15" s="15">
        <v>94</v>
      </c>
      <c r="J15" s="198">
        <v>102</v>
      </c>
      <c r="K15" s="262">
        <v>43</v>
      </c>
    </row>
    <row r="16" spans="1:15" x14ac:dyDescent="0.25">
      <c r="A16" s="195" t="s">
        <v>576</v>
      </c>
      <c r="B16" s="203">
        <v>37</v>
      </c>
      <c r="C16" s="196">
        <v>30</v>
      </c>
      <c r="D16" s="199">
        <v>104</v>
      </c>
      <c r="E16" s="200">
        <v>58</v>
      </c>
      <c r="F16" s="200">
        <v>80</v>
      </c>
      <c r="G16" s="200">
        <v>90</v>
      </c>
      <c r="H16" s="196">
        <v>34</v>
      </c>
      <c r="I16" s="15">
        <v>80</v>
      </c>
      <c r="J16" s="198">
        <v>65</v>
      </c>
      <c r="K16" s="262">
        <v>146</v>
      </c>
    </row>
    <row r="17" spans="1:11" x14ac:dyDescent="0.25">
      <c r="A17" s="195" t="s">
        <v>577</v>
      </c>
      <c r="B17" s="203">
        <v>110</v>
      </c>
      <c r="C17" s="196">
        <v>88</v>
      </c>
      <c r="D17" s="199">
        <v>78</v>
      </c>
      <c r="E17" s="200">
        <v>41</v>
      </c>
      <c r="F17" s="200">
        <v>38</v>
      </c>
      <c r="G17" s="200">
        <v>45</v>
      </c>
      <c r="H17" s="196">
        <v>10</v>
      </c>
      <c r="I17" s="15">
        <v>16</v>
      </c>
      <c r="J17" s="198">
        <v>16</v>
      </c>
      <c r="K17" s="262">
        <v>22</v>
      </c>
    </row>
    <row r="18" spans="1:11" x14ac:dyDescent="0.25">
      <c r="A18" s="195" t="s">
        <v>578</v>
      </c>
      <c r="B18" s="203">
        <v>144</v>
      </c>
      <c r="C18" s="196">
        <v>133</v>
      </c>
      <c r="D18" s="199">
        <v>190</v>
      </c>
      <c r="E18" s="200">
        <v>73</v>
      </c>
      <c r="F18" s="200">
        <v>81</v>
      </c>
      <c r="G18" s="200">
        <v>169</v>
      </c>
      <c r="H18" s="196">
        <v>155</v>
      </c>
      <c r="I18" s="15">
        <v>123</v>
      </c>
      <c r="J18" s="198">
        <v>170</v>
      </c>
      <c r="K18" s="262">
        <v>99</v>
      </c>
    </row>
    <row r="19" spans="1:11" x14ac:dyDescent="0.25">
      <c r="A19" s="195" t="s">
        <v>206</v>
      </c>
      <c r="B19" s="196" t="s">
        <v>61</v>
      </c>
      <c r="C19" s="196">
        <v>1</v>
      </c>
      <c r="D19" s="199">
        <v>29</v>
      </c>
      <c r="E19" s="200">
        <v>48</v>
      </c>
      <c r="F19" s="200">
        <v>115</v>
      </c>
      <c r="G19" s="200">
        <v>117</v>
      </c>
      <c r="H19" s="196">
        <v>130</v>
      </c>
      <c r="I19" s="15">
        <v>102</v>
      </c>
      <c r="J19" s="198">
        <v>129</v>
      </c>
      <c r="K19" s="262">
        <v>135</v>
      </c>
    </row>
    <row r="20" spans="1:11" x14ac:dyDescent="0.25">
      <c r="A20" s="195" t="s">
        <v>207</v>
      </c>
      <c r="B20" s="203">
        <v>6</v>
      </c>
      <c r="C20" s="196">
        <v>14</v>
      </c>
      <c r="D20" s="199">
        <v>13</v>
      </c>
      <c r="E20" s="200">
        <v>12</v>
      </c>
      <c r="F20" s="200">
        <v>8</v>
      </c>
      <c r="G20" s="196" t="s">
        <v>61</v>
      </c>
      <c r="H20" s="196" t="s">
        <v>61</v>
      </c>
      <c r="I20" s="15">
        <v>1</v>
      </c>
      <c r="J20" s="198">
        <v>3</v>
      </c>
      <c r="K20" s="262">
        <v>0</v>
      </c>
    </row>
    <row r="21" spans="1:11" x14ac:dyDescent="0.25">
      <c r="A21" s="195" t="s">
        <v>182</v>
      </c>
      <c r="B21" s="196" t="s">
        <v>61</v>
      </c>
      <c r="C21" s="196" t="s">
        <v>61</v>
      </c>
      <c r="D21" s="199">
        <v>5</v>
      </c>
      <c r="E21" s="196" t="s">
        <v>61</v>
      </c>
      <c r="F21" s="196">
        <v>84</v>
      </c>
      <c r="G21" s="196">
        <v>281</v>
      </c>
      <c r="H21" s="196">
        <v>239</v>
      </c>
      <c r="I21" s="15">
        <v>199</v>
      </c>
      <c r="J21" s="198">
        <v>241</v>
      </c>
      <c r="K21" s="262">
        <v>201</v>
      </c>
    </row>
    <row r="22" spans="1:11" x14ac:dyDescent="0.25">
      <c r="A22" s="195" t="s">
        <v>198</v>
      </c>
      <c r="B22" s="196" t="s">
        <v>61</v>
      </c>
      <c r="C22" s="196" t="s">
        <v>61</v>
      </c>
      <c r="D22" s="196" t="s">
        <v>61</v>
      </c>
      <c r="E22" s="196" t="s">
        <v>61</v>
      </c>
      <c r="F22" s="196" t="s">
        <v>61</v>
      </c>
      <c r="G22" s="196">
        <v>31</v>
      </c>
      <c r="H22" s="196">
        <v>44</v>
      </c>
      <c r="I22" s="15">
        <v>68</v>
      </c>
      <c r="J22" s="198">
        <v>62</v>
      </c>
      <c r="K22" s="262">
        <v>46</v>
      </c>
    </row>
    <row r="23" spans="1:11" x14ac:dyDescent="0.25">
      <c r="A23" s="195" t="s">
        <v>194</v>
      </c>
      <c r="B23" s="196" t="s">
        <v>61</v>
      </c>
      <c r="C23" s="196" t="s">
        <v>61</v>
      </c>
      <c r="D23" s="196" t="s">
        <v>61</v>
      </c>
      <c r="E23" s="196" t="s">
        <v>61</v>
      </c>
      <c r="F23" s="196" t="s">
        <v>61</v>
      </c>
      <c r="G23" s="200">
        <v>20</v>
      </c>
      <c r="H23" s="196" t="s">
        <v>61</v>
      </c>
      <c r="I23" s="196" t="s">
        <v>61</v>
      </c>
      <c r="J23" s="196" t="s">
        <v>61</v>
      </c>
      <c r="K23" s="277">
        <v>0</v>
      </c>
    </row>
    <row r="24" spans="1:11" x14ac:dyDescent="0.25">
      <c r="A24" s="195" t="s">
        <v>195</v>
      </c>
      <c r="B24" s="196" t="s">
        <v>61</v>
      </c>
      <c r="C24" s="196" t="s">
        <v>61</v>
      </c>
      <c r="D24" s="196" t="s">
        <v>61</v>
      </c>
      <c r="E24" s="196" t="s">
        <v>61</v>
      </c>
      <c r="F24" s="196" t="s">
        <v>61</v>
      </c>
      <c r="G24" s="196" t="s">
        <v>61</v>
      </c>
      <c r="H24" s="196">
        <v>19</v>
      </c>
      <c r="I24" s="196" t="s">
        <v>61</v>
      </c>
      <c r="J24" s="196" t="s">
        <v>61</v>
      </c>
      <c r="K24" s="277">
        <v>25</v>
      </c>
    </row>
    <row r="25" spans="1:11" x14ac:dyDescent="0.25">
      <c r="A25" s="195" t="s">
        <v>208</v>
      </c>
      <c r="B25" s="203">
        <v>30</v>
      </c>
      <c r="C25" s="196">
        <v>19</v>
      </c>
      <c r="D25" s="199">
        <v>38</v>
      </c>
      <c r="E25" s="200">
        <v>33</v>
      </c>
      <c r="F25" s="200">
        <v>34</v>
      </c>
      <c r="G25" s="200">
        <v>35</v>
      </c>
      <c r="H25" s="196">
        <v>38</v>
      </c>
      <c r="I25" s="15">
        <v>34</v>
      </c>
      <c r="J25" s="198">
        <v>32</v>
      </c>
      <c r="K25" s="262">
        <v>46</v>
      </c>
    </row>
    <row r="26" spans="1:11" x14ac:dyDescent="0.25">
      <c r="A26" s="195" t="s">
        <v>183</v>
      </c>
      <c r="B26" s="203">
        <v>38</v>
      </c>
      <c r="C26" s="196">
        <v>208</v>
      </c>
      <c r="D26" s="199">
        <v>234</v>
      </c>
      <c r="E26" s="200">
        <v>423</v>
      </c>
      <c r="F26" s="200">
        <v>443</v>
      </c>
      <c r="G26" s="200">
        <v>346</v>
      </c>
      <c r="H26" s="196">
        <v>555</v>
      </c>
      <c r="I26" s="15">
        <v>695</v>
      </c>
      <c r="J26" s="198">
        <v>960</v>
      </c>
      <c r="K26" s="262">
        <v>907</v>
      </c>
    </row>
    <row r="27" spans="1:11" x14ac:dyDescent="0.25">
      <c r="A27" s="195" t="s">
        <v>579</v>
      </c>
      <c r="B27" s="203">
        <v>49</v>
      </c>
      <c r="C27" s="196">
        <v>58</v>
      </c>
      <c r="D27" s="199">
        <v>64</v>
      </c>
      <c r="E27" s="200">
        <v>38</v>
      </c>
      <c r="F27" s="200">
        <v>28</v>
      </c>
      <c r="G27" s="200">
        <v>46</v>
      </c>
      <c r="H27" s="196">
        <v>24</v>
      </c>
      <c r="I27" s="15">
        <v>44</v>
      </c>
      <c r="J27" s="198">
        <v>33</v>
      </c>
      <c r="K27" s="262">
        <v>120</v>
      </c>
    </row>
    <row r="28" spans="1:11" x14ac:dyDescent="0.25">
      <c r="A28" s="195" t="s">
        <v>185</v>
      </c>
      <c r="B28" s="203">
        <v>141</v>
      </c>
      <c r="C28" s="196">
        <v>120</v>
      </c>
      <c r="D28" s="199">
        <v>109</v>
      </c>
      <c r="E28" s="200">
        <v>30</v>
      </c>
      <c r="F28" s="200">
        <v>119</v>
      </c>
      <c r="G28" s="200">
        <v>104</v>
      </c>
      <c r="H28" s="196">
        <v>68</v>
      </c>
      <c r="I28" s="15">
        <v>94</v>
      </c>
      <c r="J28" s="198">
        <v>66</v>
      </c>
      <c r="K28" s="262">
        <v>100</v>
      </c>
    </row>
    <row r="29" spans="1:11" x14ac:dyDescent="0.25">
      <c r="A29" s="195" t="s">
        <v>186</v>
      </c>
      <c r="B29" s="203">
        <v>650</v>
      </c>
      <c r="C29" s="196">
        <v>669</v>
      </c>
      <c r="D29" s="199">
        <v>658</v>
      </c>
      <c r="E29" s="200">
        <v>608</v>
      </c>
      <c r="F29" s="200">
        <v>612</v>
      </c>
      <c r="G29" s="200">
        <v>515</v>
      </c>
      <c r="H29" s="196">
        <v>585</v>
      </c>
      <c r="I29" s="15">
        <v>445</v>
      </c>
      <c r="J29" s="198">
        <v>741</v>
      </c>
      <c r="K29" s="262">
        <v>679</v>
      </c>
    </row>
    <row r="30" spans="1:11" x14ac:dyDescent="0.25">
      <c r="A30" s="195" t="s">
        <v>209</v>
      </c>
      <c r="B30" s="203">
        <v>86</v>
      </c>
      <c r="C30" s="196">
        <v>128</v>
      </c>
      <c r="D30" s="199">
        <v>129</v>
      </c>
      <c r="E30" s="200">
        <v>88</v>
      </c>
      <c r="F30" s="200">
        <v>169</v>
      </c>
      <c r="G30" s="200">
        <v>162</v>
      </c>
      <c r="H30" s="196">
        <v>180</v>
      </c>
      <c r="I30" s="15">
        <v>215</v>
      </c>
      <c r="J30" s="198">
        <v>238</v>
      </c>
      <c r="K30" s="262">
        <v>224</v>
      </c>
    </row>
    <row r="31" spans="1:11" x14ac:dyDescent="0.25">
      <c r="A31" s="195" t="s">
        <v>210</v>
      </c>
      <c r="B31" s="203">
        <v>45</v>
      </c>
      <c r="C31" s="196">
        <v>138</v>
      </c>
      <c r="D31" s="199">
        <v>47</v>
      </c>
      <c r="E31" s="200">
        <v>37</v>
      </c>
      <c r="F31" s="200">
        <v>46</v>
      </c>
      <c r="G31" s="200">
        <v>61</v>
      </c>
      <c r="H31" s="196">
        <v>34</v>
      </c>
      <c r="I31" s="15">
        <v>52</v>
      </c>
      <c r="J31" s="198">
        <v>37</v>
      </c>
      <c r="K31" s="262">
        <v>100</v>
      </c>
    </row>
    <row r="32" spans="1:11" x14ac:dyDescent="0.25">
      <c r="A32" s="195" t="s">
        <v>211</v>
      </c>
      <c r="B32" s="203">
        <v>45</v>
      </c>
      <c r="C32" s="196">
        <v>50</v>
      </c>
      <c r="D32" s="199">
        <v>45</v>
      </c>
      <c r="E32" s="200">
        <v>64</v>
      </c>
      <c r="F32" s="200">
        <v>67</v>
      </c>
      <c r="G32" s="200">
        <v>36</v>
      </c>
      <c r="H32" s="196">
        <v>54</v>
      </c>
      <c r="I32" s="15">
        <v>73</v>
      </c>
      <c r="J32" s="198">
        <v>46</v>
      </c>
      <c r="K32" s="262">
        <v>86</v>
      </c>
    </row>
    <row r="33" spans="1:11" x14ac:dyDescent="0.25">
      <c r="A33" s="195" t="s">
        <v>212</v>
      </c>
      <c r="B33" s="203">
        <v>42</v>
      </c>
      <c r="C33" s="196">
        <v>21</v>
      </c>
      <c r="D33" s="199">
        <v>52</v>
      </c>
      <c r="E33" s="200">
        <v>35</v>
      </c>
      <c r="F33" s="200">
        <v>47</v>
      </c>
      <c r="G33" s="200">
        <v>51</v>
      </c>
      <c r="H33" s="196">
        <v>55</v>
      </c>
      <c r="I33" s="15">
        <v>106</v>
      </c>
      <c r="J33" s="198">
        <v>178</v>
      </c>
      <c r="K33" s="262">
        <v>162</v>
      </c>
    </row>
    <row r="34" spans="1:11" x14ac:dyDescent="0.25">
      <c r="A34" s="195" t="s">
        <v>213</v>
      </c>
      <c r="B34" s="196" t="s">
        <v>61</v>
      </c>
      <c r="C34" s="196" t="s">
        <v>61</v>
      </c>
      <c r="D34" s="196" t="s">
        <v>61</v>
      </c>
      <c r="E34" s="196" t="s">
        <v>61</v>
      </c>
      <c r="F34" s="196" t="s">
        <v>61</v>
      </c>
      <c r="G34" s="196" t="s">
        <v>61</v>
      </c>
      <c r="H34" s="196">
        <v>27</v>
      </c>
      <c r="I34" s="15">
        <v>12</v>
      </c>
      <c r="J34" s="198">
        <v>31</v>
      </c>
      <c r="K34" s="262">
        <v>50</v>
      </c>
    </row>
    <row r="35" spans="1:11" x14ac:dyDescent="0.25">
      <c r="A35" s="195" t="s">
        <v>580</v>
      </c>
      <c r="B35" s="203">
        <v>58</v>
      </c>
      <c r="C35" s="196">
        <v>16</v>
      </c>
      <c r="D35" s="199">
        <v>20</v>
      </c>
      <c r="E35" s="196" t="s">
        <v>61</v>
      </c>
      <c r="F35" s="196" t="s">
        <v>61</v>
      </c>
      <c r="G35" s="196" t="s">
        <v>61</v>
      </c>
      <c r="H35" s="196" t="s">
        <v>61</v>
      </c>
      <c r="I35" s="196" t="s">
        <v>61</v>
      </c>
      <c r="J35" s="196" t="s">
        <v>61</v>
      </c>
      <c r="K35" s="277">
        <v>0</v>
      </c>
    </row>
    <row r="36" spans="1:11" x14ac:dyDescent="0.25">
      <c r="A36" s="195" t="s">
        <v>581</v>
      </c>
      <c r="B36" s="196" t="s">
        <v>61</v>
      </c>
      <c r="C36" s="196">
        <v>5</v>
      </c>
      <c r="D36" s="199">
        <v>1</v>
      </c>
      <c r="E36" s="200">
        <v>11</v>
      </c>
      <c r="F36" s="196">
        <v>10</v>
      </c>
      <c r="G36" s="196">
        <v>16</v>
      </c>
      <c r="H36" s="196">
        <v>8</v>
      </c>
      <c r="I36" s="15">
        <v>13</v>
      </c>
      <c r="J36" s="198">
        <v>6</v>
      </c>
      <c r="K36" s="262">
        <v>10</v>
      </c>
    </row>
    <row r="37" spans="1:11" x14ac:dyDescent="0.25">
      <c r="A37" s="195" t="s">
        <v>582</v>
      </c>
      <c r="B37" s="196" t="s">
        <v>61</v>
      </c>
      <c r="C37" s="196" t="s">
        <v>61</v>
      </c>
      <c r="D37" s="196" t="s">
        <v>61</v>
      </c>
      <c r="E37" s="196" t="s">
        <v>61</v>
      </c>
      <c r="F37" s="196" t="s">
        <v>61</v>
      </c>
      <c r="G37" s="196" t="s">
        <v>61</v>
      </c>
      <c r="H37" s="196">
        <v>503</v>
      </c>
      <c r="I37" s="15">
        <v>855</v>
      </c>
      <c r="J37" s="198">
        <v>964</v>
      </c>
      <c r="K37" s="262">
        <v>1102</v>
      </c>
    </row>
    <row r="38" spans="1:11" x14ac:dyDescent="0.25">
      <c r="A38" s="195" t="s">
        <v>215</v>
      </c>
      <c r="B38" s="203">
        <v>37</v>
      </c>
      <c r="C38" s="196">
        <v>67</v>
      </c>
      <c r="D38" s="199">
        <v>52</v>
      </c>
      <c r="E38" s="200">
        <v>37</v>
      </c>
      <c r="F38" s="200">
        <v>47</v>
      </c>
      <c r="G38" s="200">
        <v>51</v>
      </c>
      <c r="H38" s="196">
        <v>28</v>
      </c>
      <c r="I38" s="15">
        <v>54</v>
      </c>
      <c r="J38" s="198">
        <v>71</v>
      </c>
      <c r="K38" s="262">
        <v>131</v>
      </c>
    </row>
    <row r="39" spans="1:11" ht="25.5" x14ac:dyDescent="0.25">
      <c r="A39" s="195" t="s">
        <v>216</v>
      </c>
      <c r="B39" s="203">
        <v>81</v>
      </c>
      <c r="C39" s="196">
        <v>85</v>
      </c>
      <c r="D39" s="199">
        <v>82</v>
      </c>
      <c r="E39" s="200">
        <v>63</v>
      </c>
      <c r="F39" s="200">
        <v>86</v>
      </c>
      <c r="G39" s="200">
        <v>68</v>
      </c>
      <c r="H39" s="196">
        <v>54</v>
      </c>
      <c r="I39" s="15">
        <v>101</v>
      </c>
      <c r="J39" s="198">
        <v>83</v>
      </c>
      <c r="K39" s="262">
        <v>93</v>
      </c>
    </row>
    <row r="40" spans="1:11" x14ac:dyDescent="0.25">
      <c r="A40" s="195" t="s">
        <v>217</v>
      </c>
      <c r="C40" s="196">
        <v>30</v>
      </c>
      <c r="D40" s="199">
        <v>13</v>
      </c>
      <c r="E40" s="200">
        <v>49</v>
      </c>
      <c r="F40" s="200">
        <v>15</v>
      </c>
      <c r="G40" s="200">
        <v>34</v>
      </c>
      <c r="H40" s="196">
        <v>48</v>
      </c>
      <c r="I40" s="15">
        <v>51</v>
      </c>
      <c r="J40" s="198">
        <v>45</v>
      </c>
      <c r="K40" s="262">
        <v>80</v>
      </c>
    </row>
    <row r="41" spans="1:11" x14ac:dyDescent="0.25">
      <c r="A41" s="195" t="s">
        <v>218</v>
      </c>
      <c r="B41" s="203">
        <v>126</v>
      </c>
      <c r="C41" s="196">
        <v>105</v>
      </c>
      <c r="D41" s="199">
        <v>127</v>
      </c>
      <c r="E41" s="200">
        <v>106</v>
      </c>
      <c r="F41" s="200">
        <v>75</v>
      </c>
      <c r="G41" s="200">
        <v>107</v>
      </c>
      <c r="H41" s="196">
        <v>90</v>
      </c>
      <c r="I41" s="15">
        <v>153</v>
      </c>
      <c r="J41" s="198">
        <v>252</v>
      </c>
      <c r="K41" s="262">
        <v>328</v>
      </c>
    </row>
    <row r="42" spans="1:11" x14ac:dyDescent="0.25">
      <c r="A42" s="195" t="s">
        <v>219</v>
      </c>
      <c r="B42" s="203">
        <v>123</v>
      </c>
      <c r="C42" s="196">
        <v>92</v>
      </c>
      <c r="D42" s="199">
        <v>121</v>
      </c>
      <c r="E42" s="200">
        <v>89</v>
      </c>
      <c r="F42" s="200">
        <v>140</v>
      </c>
      <c r="G42" s="200">
        <v>97</v>
      </c>
      <c r="H42" s="196">
        <v>126</v>
      </c>
      <c r="I42" s="15">
        <v>148</v>
      </c>
      <c r="J42" s="198">
        <v>181</v>
      </c>
      <c r="K42" s="262">
        <v>140</v>
      </c>
    </row>
    <row r="43" spans="1:11" x14ac:dyDescent="0.25">
      <c r="A43" s="195" t="s">
        <v>188</v>
      </c>
      <c r="B43" s="196" t="s">
        <v>61</v>
      </c>
      <c r="C43" s="196" t="s">
        <v>61</v>
      </c>
      <c r="D43" s="196" t="s">
        <v>61</v>
      </c>
      <c r="E43" s="196" t="s">
        <v>61</v>
      </c>
      <c r="F43" s="196" t="s">
        <v>61</v>
      </c>
      <c r="G43" s="200">
        <v>46</v>
      </c>
      <c r="H43" s="196" t="s">
        <v>61</v>
      </c>
      <c r="I43" s="15">
        <v>53</v>
      </c>
      <c r="J43" s="198">
        <v>27</v>
      </c>
      <c r="K43" s="262">
        <v>38</v>
      </c>
    </row>
    <row r="44" spans="1:11" x14ac:dyDescent="0.25">
      <c r="A44" s="195" t="s">
        <v>583</v>
      </c>
      <c r="B44" s="203">
        <v>13</v>
      </c>
      <c r="C44" s="196">
        <v>14</v>
      </c>
      <c r="D44" s="199">
        <v>6</v>
      </c>
      <c r="E44" s="200">
        <v>13</v>
      </c>
      <c r="F44" s="200">
        <v>9</v>
      </c>
      <c r="G44" s="200">
        <v>9</v>
      </c>
      <c r="H44" s="196">
        <v>6</v>
      </c>
      <c r="I44" s="15">
        <v>10</v>
      </c>
      <c r="J44" s="198">
        <v>9</v>
      </c>
      <c r="K44" s="262">
        <v>8</v>
      </c>
    </row>
    <row r="45" spans="1:11" x14ac:dyDescent="0.25">
      <c r="A45" s="195" t="s">
        <v>584</v>
      </c>
      <c r="B45" s="203">
        <v>162</v>
      </c>
      <c r="C45" s="196">
        <v>97</v>
      </c>
      <c r="D45" s="199">
        <v>116</v>
      </c>
      <c r="E45" s="200">
        <v>83</v>
      </c>
      <c r="F45" s="200">
        <v>66</v>
      </c>
      <c r="G45" s="200">
        <v>55</v>
      </c>
      <c r="H45" s="196">
        <v>48</v>
      </c>
      <c r="I45" s="15">
        <v>26</v>
      </c>
      <c r="J45" s="196" t="s">
        <v>61</v>
      </c>
      <c r="K45" s="277">
        <v>0</v>
      </c>
    </row>
    <row r="46" spans="1:11" x14ac:dyDescent="0.25">
      <c r="A46" s="195" t="s">
        <v>585</v>
      </c>
      <c r="B46" s="196" t="s">
        <v>61</v>
      </c>
      <c r="C46" s="196" t="s">
        <v>61</v>
      </c>
      <c r="D46" s="196" t="s">
        <v>61</v>
      </c>
      <c r="E46" s="196" t="s">
        <v>61</v>
      </c>
      <c r="F46" s="204">
        <v>2</v>
      </c>
      <c r="G46" s="196" t="s">
        <v>61</v>
      </c>
      <c r="H46" s="196" t="s">
        <v>61</v>
      </c>
      <c r="I46" s="196" t="s">
        <v>61</v>
      </c>
      <c r="J46" s="196" t="s">
        <v>61</v>
      </c>
      <c r="K46" s="277">
        <v>0</v>
      </c>
    </row>
    <row r="47" spans="1:11" x14ac:dyDescent="0.25">
      <c r="A47" s="195" t="s">
        <v>586</v>
      </c>
      <c r="B47" s="196" t="s">
        <v>61</v>
      </c>
      <c r="C47" s="196" t="s">
        <v>61</v>
      </c>
      <c r="D47" s="199">
        <v>55</v>
      </c>
      <c r="E47" s="200">
        <v>116</v>
      </c>
      <c r="F47" s="200">
        <v>140</v>
      </c>
      <c r="G47" s="200">
        <v>69</v>
      </c>
      <c r="H47" s="196">
        <v>173</v>
      </c>
      <c r="I47" s="15">
        <v>144</v>
      </c>
      <c r="J47" s="198">
        <v>116</v>
      </c>
      <c r="K47" s="262">
        <v>139</v>
      </c>
    </row>
    <row r="48" spans="1:11" x14ac:dyDescent="0.25">
      <c r="A48" s="179" t="s">
        <v>192</v>
      </c>
      <c r="B48" s="196" t="s">
        <v>61</v>
      </c>
      <c r="C48" s="196" t="s">
        <v>61</v>
      </c>
      <c r="D48" s="196" t="s">
        <v>61</v>
      </c>
      <c r="E48" s="196" t="s">
        <v>61</v>
      </c>
      <c r="F48" s="196" t="s">
        <v>61</v>
      </c>
      <c r="G48" s="196" t="s">
        <v>61</v>
      </c>
      <c r="H48" s="196" t="s">
        <v>61</v>
      </c>
      <c r="I48" s="15">
        <v>2</v>
      </c>
      <c r="J48" s="198">
        <v>345</v>
      </c>
      <c r="K48" s="262">
        <v>642</v>
      </c>
    </row>
    <row r="49" spans="1:11" x14ac:dyDescent="0.25">
      <c r="A49" s="195" t="s">
        <v>587</v>
      </c>
      <c r="B49" s="203">
        <v>262</v>
      </c>
      <c r="C49" s="196">
        <v>92</v>
      </c>
      <c r="D49" s="199">
        <v>46</v>
      </c>
      <c r="E49" s="200">
        <v>51</v>
      </c>
      <c r="F49" s="200">
        <v>3</v>
      </c>
      <c r="G49" s="196" t="s">
        <v>61</v>
      </c>
      <c r="H49" s="196" t="s">
        <v>61</v>
      </c>
      <c r="I49" s="196" t="s">
        <v>61</v>
      </c>
      <c r="J49" s="196" t="s">
        <v>61</v>
      </c>
      <c r="K49" s="277">
        <v>0</v>
      </c>
    </row>
    <row r="50" spans="1:11" x14ac:dyDescent="0.25">
      <c r="A50" s="195" t="s">
        <v>588</v>
      </c>
      <c r="B50" s="203">
        <v>275</v>
      </c>
      <c r="C50" s="196">
        <v>336</v>
      </c>
      <c r="D50" s="199">
        <v>278</v>
      </c>
      <c r="E50" s="200">
        <v>322</v>
      </c>
      <c r="F50" s="200">
        <v>346</v>
      </c>
      <c r="G50" s="200">
        <v>309</v>
      </c>
      <c r="H50" s="196" t="s">
        <v>61</v>
      </c>
      <c r="I50" s="196" t="s">
        <v>61</v>
      </c>
      <c r="J50" s="196" t="s">
        <v>61</v>
      </c>
      <c r="K50" s="277">
        <v>0</v>
      </c>
    </row>
    <row r="51" spans="1:11" x14ac:dyDescent="0.25">
      <c r="A51" s="195" t="s">
        <v>589</v>
      </c>
      <c r="B51" s="196" t="s">
        <v>61</v>
      </c>
      <c r="C51" s="196" t="s">
        <v>61</v>
      </c>
      <c r="D51" s="199">
        <v>21</v>
      </c>
      <c r="E51" s="196" t="s">
        <v>61</v>
      </c>
      <c r="F51" s="196" t="s">
        <v>61</v>
      </c>
      <c r="G51" s="196" t="s">
        <v>61</v>
      </c>
      <c r="H51" s="196">
        <v>380</v>
      </c>
      <c r="I51" s="15">
        <v>362</v>
      </c>
      <c r="J51" s="198">
        <v>445</v>
      </c>
      <c r="K51" s="262">
        <v>471</v>
      </c>
    </row>
    <row r="52" spans="1:11" x14ac:dyDescent="0.25">
      <c r="A52" s="195" t="s">
        <v>590</v>
      </c>
      <c r="B52" s="203">
        <v>88</v>
      </c>
      <c r="C52" s="196">
        <v>132</v>
      </c>
      <c r="D52" s="199">
        <v>222</v>
      </c>
      <c r="E52" s="200">
        <v>141</v>
      </c>
      <c r="F52" s="200">
        <v>285</v>
      </c>
      <c r="G52" s="200">
        <v>123</v>
      </c>
      <c r="H52" s="196">
        <v>197</v>
      </c>
      <c r="I52" s="15">
        <v>273</v>
      </c>
      <c r="J52" s="198">
        <v>268</v>
      </c>
      <c r="K52" s="262">
        <v>408</v>
      </c>
    </row>
    <row r="53" spans="1:11" x14ac:dyDescent="0.25">
      <c r="A53" s="179" t="s">
        <v>193</v>
      </c>
      <c r="B53" s="196" t="s">
        <v>61</v>
      </c>
      <c r="C53" s="196" t="s">
        <v>61</v>
      </c>
      <c r="D53" s="196" t="s">
        <v>61</v>
      </c>
      <c r="E53" s="196" t="s">
        <v>61</v>
      </c>
      <c r="F53" s="196" t="s">
        <v>61</v>
      </c>
      <c r="G53" s="196" t="s">
        <v>61</v>
      </c>
      <c r="H53" s="196" t="s">
        <v>61</v>
      </c>
      <c r="I53" s="15">
        <v>7</v>
      </c>
      <c r="J53" s="196" t="s">
        <v>61</v>
      </c>
      <c r="K53" s="277">
        <v>0</v>
      </c>
    </row>
    <row r="54" spans="1:11" x14ac:dyDescent="0.25">
      <c r="A54" s="195" t="s">
        <v>221</v>
      </c>
      <c r="B54" s="203">
        <v>13</v>
      </c>
      <c r="C54" s="196">
        <v>22</v>
      </c>
      <c r="D54" s="199">
        <v>33</v>
      </c>
      <c r="E54" s="200">
        <v>6</v>
      </c>
      <c r="F54" s="200">
        <v>11</v>
      </c>
      <c r="G54" s="200">
        <v>10</v>
      </c>
      <c r="H54" s="196">
        <v>20</v>
      </c>
      <c r="I54" s="15">
        <v>21</v>
      </c>
      <c r="J54" s="198">
        <v>28</v>
      </c>
      <c r="K54" s="262">
        <v>18</v>
      </c>
    </row>
    <row r="55" spans="1:11" x14ac:dyDescent="0.25">
      <c r="A55" s="195" t="s">
        <v>591</v>
      </c>
      <c r="B55" s="203">
        <v>140</v>
      </c>
      <c r="C55" s="196">
        <v>150</v>
      </c>
      <c r="D55" s="199">
        <v>95</v>
      </c>
      <c r="E55" s="200">
        <v>43</v>
      </c>
      <c r="F55" s="196" t="s">
        <v>61</v>
      </c>
      <c r="G55" s="196" t="s">
        <v>61</v>
      </c>
      <c r="H55" s="196" t="s">
        <v>61</v>
      </c>
      <c r="I55" s="196" t="s">
        <v>61</v>
      </c>
      <c r="J55" s="196" t="s">
        <v>61</v>
      </c>
      <c r="K55" s="277">
        <v>0</v>
      </c>
    </row>
    <row r="56" spans="1:11" x14ac:dyDescent="0.25">
      <c r="A56" s="195" t="s">
        <v>222</v>
      </c>
      <c r="B56" s="203">
        <v>41</v>
      </c>
      <c r="C56" s="196">
        <v>47</v>
      </c>
      <c r="D56" s="199">
        <v>56</v>
      </c>
      <c r="E56" s="200">
        <v>30</v>
      </c>
      <c r="F56" s="200">
        <v>32</v>
      </c>
      <c r="G56" s="200">
        <v>27</v>
      </c>
      <c r="H56" s="196">
        <v>12</v>
      </c>
      <c r="I56" s="15">
        <v>27</v>
      </c>
      <c r="J56" s="198">
        <v>25</v>
      </c>
      <c r="K56" s="262">
        <v>19</v>
      </c>
    </row>
    <row r="57" spans="1:11" x14ac:dyDescent="0.25">
      <c r="A57" s="195" t="s">
        <v>224</v>
      </c>
      <c r="B57" s="196" t="s">
        <v>61</v>
      </c>
      <c r="C57" s="196" t="s">
        <v>61</v>
      </c>
      <c r="D57" s="196" t="s">
        <v>61</v>
      </c>
      <c r="E57" s="196" t="s">
        <v>61</v>
      </c>
      <c r="F57" s="200">
        <v>8</v>
      </c>
      <c r="G57" s="200">
        <v>13</v>
      </c>
      <c r="H57" s="196" t="s">
        <v>61</v>
      </c>
      <c r="I57" s="196" t="s">
        <v>61</v>
      </c>
      <c r="J57" s="196" t="s">
        <v>61</v>
      </c>
      <c r="K57" s="277">
        <v>0</v>
      </c>
    </row>
    <row r="58" spans="1:11" x14ac:dyDescent="0.25">
      <c r="A58" s="195" t="s">
        <v>592</v>
      </c>
      <c r="B58" s="203">
        <v>119</v>
      </c>
      <c r="C58" s="196">
        <v>153</v>
      </c>
      <c r="D58" s="199">
        <v>150</v>
      </c>
      <c r="E58" s="200">
        <v>114</v>
      </c>
      <c r="F58" s="200">
        <v>130</v>
      </c>
      <c r="G58" s="200">
        <v>104</v>
      </c>
      <c r="H58" s="196">
        <v>96</v>
      </c>
      <c r="I58" s="15">
        <v>111</v>
      </c>
      <c r="J58" s="198">
        <v>149</v>
      </c>
      <c r="K58" s="262">
        <v>136</v>
      </c>
    </row>
    <row r="59" spans="1:11" x14ac:dyDescent="0.25">
      <c r="A59" s="179" t="s">
        <v>225</v>
      </c>
      <c r="B59" s="196" t="s">
        <v>61</v>
      </c>
      <c r="C59" s="196" t="s">
        <v>61</v>
      </c>
      <c r="D59" s="196" t="s">
        <v>61</v>
      </c>
      <c r="E59" s="196" t="s">
        <v>61</v>
      </c>
      <c r="F59" s="196" t="s">
        <v>61</v>
      </c>
      <c r="G59" s="196" t="s">
        <v>61</v>
      </c>
      <c r="H59" s="196" t="s">
        <v>61</v>
      </c>
      <c r="I59" s="15">
        <v>48</v>
      </c>
      <c r="J59" s="198">
        <v>130</v>
      </c>
      <c r="K59" s="262">
        <v>216</v>
      </c>
    </row>
    <row r="60" spans="1:11" x14ac:dyDescent="0.25">
      <c r="A60" s="195" t="s">
        <v>593</v>
      </c>
      <c r="B60" s="203">
        <v>42</v>
      </c>
      <c r="C60" s="196">
        <v>25</v>
      </c>
      <c r="D60" s="199">
        <v>42</v>
      </c>
      <c r="E60" s="200">
        <v>20</v>
      </c>
      <c r="F60" s="200">
        <v>10</v>
      </c>
      <c r="G60" s="200">
        <v>13</v>
      </c>
      <c r="H60" s="196">
        <v>39</v>
      </c>
      <c r="I60" s="15">
        <v>31</v>
      </c>
      <c r="J60" s="198">
        <v>10</v>
      </c>
      <c r="K60" s="262">
        <v>34</v>
      </c>
    </row>
    <row r="61" spans="1:11" x14ac:dyDescent="0.25">
      <c r="A61" s="195" t="s">
        <v>234</v>
      </c>
      <c r="B61" s="203">
        <v>15</v>
      </c>
      <c r="C61" s="196">
        <v>9</v>
      </c>
      <c r="D61" s="196" t="s">
        <v>61</v>
      </c>
      <c r="E61" s="200">
        <v>3</v>
      </c>
      <c r="F61" s="200">
        <v>5</v>
      </c>
      <c r="G61" s="200">
        <v>10</v>
      </c>
      <c r="H61" s="196">
        <v>11</v>
      </c>
      <c r="I61" s="15">
        <v>6</v>
      </c>
      <c r="J61" s="198">
        <v>4</v>
      </c>
      <c r="K61" s="262">
        <v>13</v>
      </c>
    </row>
    <row r="62" spans="1:11" x14ac:dyDescent="0.25">
      <c r="A62" s="195" t="s">
        <v>196</v>
      </c>
      <c r="B62" s="203">
        <v>3</v>
      </c>
      <c r="C62" s="196" t="s">
        <v>61</v>
      </c>
      <c r="D62" s="199">
        <v>85</v>
      </c>
      <c r="E62" s="200">
        <v>48</v>
      </c>
      <c r="F62" s="200">
        <v>77</v>
      </c>
      <c r="G62" s="200">
        <v>75</v>
      </c>
      <c r="H62" s="196">
        <v>66</v>
      </c>
      <c r="I62" s="15">
        <v>125</v>
      </c>
      <c r="J62" s="198">
        <v>114</v>
      </c>
      <c r="K62" s="262">
        <v>78</v>
      </c>
    </row>
    <row r="63" spans="1:11" x14ac:dyDescent="0.25">
      <c r="A63" s="195" t="s">
        <v>594</v>
      </c>
      <c r="B63" s="203">
        <v>2</v>
      </c>
      <c r="C63" s="196">
        <v>3</v>
      </c>
      <c r="D63" s="196" t="s">
        <v>61</v>
      </c>
      <c r="E63" s="196" t="s">
        <v>61</v>
      </c>
      <c r="F63" s="196" t="s">
        <v>61</v>
      </c>
      <c r="G63" s="196" t="s">
        <v>61</v>
      </c>
      <c r="H63" s="196" t="s">
        <v>61</v>
      </c>
      <c r="I63" s="196" t="s">
        <v>61</v>
      </c>
      <c r="J63" s="196" t="s">
        <v>61</v>
      </c>
      <c r="K63" s="277">
        <v>0</v>
      </c>
    </row>
    <row r="64" spans="1:11" x14ac:dyDescent="0.25">
      <c r="A64" s="195" t="s">
        <v>595</v>
      </c>
      <c r="B64" s="196" t="s">
        <v>61</v>
      </c>
      <c r="C64" s="196">
        <v>86</v>
      </c>
      <c r="D64" s="196" t="s">
        <v>61</v>
      </c>
      <c r="E64" s="196" t="s">
        <v>61</v>
      </c>
      <c r="F64" s="196" t="s">
        <v>61</v>
      </c>
      <c r="G64" s="196" t="s">
        <v>61</v>
      </c>
      <c r="H64" s="196" t="s">
        <v>61</v>
      </c>
      <c r="I64" s="196" t="s">
        <v>61</v>
      </c>
      <c r="J64" s="196" t="s">
        <v>61</v>
      </c>
      <c r="K64" s="277">
        <v>0</v>
      </c>
    </row>
    <row r="65" spans="1:11" x14ac:dyDescent="0.25">
      <c r="A65" s="195" t="s">
        <v>596</v>
      </c>
      <c r="B65" s="203">
        <v>113</v>
      </c>
      <c r="C65" s="196">
        <v>158</v>
      </c>
      <c r="D65" s="199">
        <v>87</v>
      </c>
      <c r="E65" s="200">
        <v>72</v>
      </c>
      <c r="F65" s="200">
        <v>14</v>
      </c>
      <c r="G65" s="196" t="s">
        <v>61</v>
      </c>
      <c r="H65" s="196" t="s">
        <v>61</v>
      </c>
      <c r="I65" s="196" t="s">
        <v>61</v>
      </c>
      <c r="J65" s="196" t="s">
        <v>61</v>
      </c>
      <c r="K65" s="277">
        <v>0</v>
      </c>
    </row>
    <row r="66" spans="1:11" x14ac:dyDescent="0.25">
      <c r="A66" s="195" t="s">
        <v>197</v>
      </c>
      <c r="B66" s="203">
        <v>982</v>
      </c>
      <c r="C66" s="196">
        <v>823</v>
      </c>
      <c r="D66" s="199">
        <v>978</v>
      </c>
      <c r="E66" s="200">
        <v>969</v>
      </c>
      <c r="F66" s="200">
        <v>847</v>
      </c>
      <c r="G66" s="200">
        <v>748</v>
      </c>
      <c r="H66" s="196">
        <v>892</v>
      </c>
      <c r="I66" s="15">
        <v>1015</v>
      </c>
      <c r="J66" s="198">
        <v>972</v>
      </c>
      <c r="K66" s="262">
        <v>1063</v>
      </c>
    </row>
    <row r="67" spans="1:11" x14ac:dyDescent="0.25">
      <c r="A67" s="195" t="s">
        <v>597</v>
      </c>
      <c r="B67" s="203">
        <v>1</v>
      </c>
      <c r="C67" s="196">
        <v>315</v>
      </c>
      <c r="D67" s="199">
        <v>273</v>
      </c>
      <c r="E67" s="200">
        <v>307</v>
      </c>
      <c r="F67" s="200">
        <v>372</v>
      </c>
      <c r="G67" s="200">
        <v>334</v>
      </c>
      <c r="H67" s="196" t="s">
        <v>61</v>
      </c>
      <c r="I67" s="196" t="s">
        <v>61</v>
      </c>
      <c r="J67" s="196" t="s">
        <v>61</v>
      </c>
      <c r="K67" s="277">
        <v>0</v>
      </c>
    </row>
    <row r="68" spans="1:11" x14ac:dyDescent="0.25">
      <c r="A68" s="195" t="s">
        <v>199</v>
      </c>
      <c r="B68" s="196" t="s">
        <v>61</v>
      </c>
      <c r="C68" s="196" t="s">
        <v>61</v>
      </c>
      <c r="D68" s="196" t="s">
        <v>61</v>
      </c>
      <c r="E68" s="196" t="s">
        <v>61</v>
      </c>
      <c r="F68" s="196" t="s">
        <v>61</v>
      </c>
      <c r="G68" s="196" t="s">
        <v>61</v>
      </c>
      <c r="H68" s="196" t="s">
        <v>61</v>
      </c>
      <c r="I68" s="196" t="s">
        <v>61</v>
      </c>
      <c r="J68" s="198">
        <v>7</v>
      </c>
      <c r="K68" s="262">
        <v>0</v>
      </c>
    </row>
    <row r="69" spans="1:11" x14ac:dyDescent="0.25">
      <c r="A69" s="195" t="s">
        <v>200</v>
      </c>
      <c r="B69" s="203">
        <v>191</v>
      </c>
      <c r="C69" s="196">
        <v>231</v>
      </c>
      <c r="D69" s="199">
        <v>210</v>
      </c>
      <c r="E69" s="200">
        <v>154</v>
      </c>
      <c r="F69" s="200">
        <v>107</v>
      </c>
      <c r="G69" s="200">
        <v>103</v>
      </c>
      <c r="H69" s="196">
        <v>120</v>
      </c>
      <c r="I69" s="15">
        <v>154</v>
      </c>
      <c r="J69" s="198">
        <v>119</v>
      </c>
      <c r="K69" s="262">
        <v>84</v>
      </c>
    </row>
    <row r="70" spans="1:11" x14ac:dyDescent="0.25">
      <c r="A70" s="195" t="s">
        <v>598</v>
      </c>
      <c r="B70" s="203">
        <v>178</v>
      </c>
      <c r="C70" s="196">
        <v>192</v>
      </c>
      <c r="D70" s="199">
        <v>148</v>
      </c>
      <c r="E70" s="200">
        <v>151</v>
      </c>
      <c r="F70" s="200">
        <v>196</v>
      </c>
      <c r="G70" s="200">
        <v>152</v>
      </c>
      <c r="H70" s="196">
        <v>140</v>
      </c>
      <c r="I70" s="15">
        <v>166</v>
      </c>
      <c r="J70" s="198">
        <v>206</v>
      </c>
      <c r="K70" s="262">
        <v>215</v>
      </c>
    </row>
    <row r="71" spans="1:11" x14ac:dyDescent="0.25">
      <c r="A71" s="195" t="s">
        <v>203</v>
      </c>
      <c r="B71" s="205">
        <v>232</v>
      </c>
      <c r="C71" s="201">
        <v>242</v>
      </c>
      <c r="D71" s="199">
        <v>203</v>
      </c>
      <c r="E71" s="200">
        <v>211</v>
      </c>
      <c r="F71" s="200">
        <v>229</v>
      </c>
      <c r="G71" s="200">
        <v>128</v>
      </c>
      <c r="H71" s="196">
        <v>219</v>
      </c>
      <c r="I71" s="15">
        <v>188</v>
      </c>
      <c r="J71" s="198">
        <v>214</v>
      </c>
      <c r="K71" s="262">
        <v>218</v>
      </c>
    </row>
    <row r="72" spans="1:11" ht="13.5" thickBot="1" x14ac:dyDescent="0.3">
      <c r="A72" s="206" t="s">
        <v>201</v>
      </c>
      <c r="B72" s="207" t="s">
        <v>61</v>
      </c>
      <c r="C72" s="207">
        <v>68</v>
      </c>
      <c r="D72" s="208">
        <v>164</v>
      </c>
      <c r="E72" s="209">
        <v>124</v>
      </c>
      <c r="F72" s="209">
        <v>176</v>
      </c>
      <c r="G72" s="209">
        <v>180</v>
      </c>
      <c r="H72" s="207">
        <v>160</v>
      </c>
      <c r="I72" s="210">
        <v>198</v>
      </c>
      <c r="J72" s="211">
        <v>203</v>
      </c>
      <c r="K72" s="263">
        <v>193</v>
      </c>
    </row>
    <row r="73" spans="1:11" x14ac:dyDescent="0.25">
      <c r="A73" s="319" t="s">
        <v>243</v>
      </c>
      <c r="B73" s="319"/>
      <c r="C73" s="319"/>
      <c r="D73" s="319"/>
      <c r="E73" s="319"/>
      <c r="F73" s="319"/>
      <c r="G73" s="319"/>
      <c r="H73" s="319"/>
      <c r="I73" s="319"/>
      <c r="J73" s="319"/>
      <c r="K73" s="319"/>
    </row>
    <row r="74" spans="1:11" x14ac:dyDescent="0.25">
      <c r="A74" s="212"/>
      <c r="B74" s="58"/>
      <c r="C74" s="58"/>
      <c r="D74" s="58"/>
      <c r="E74" s="58"/>
      <c r="F74" s="58"/>
      <c r="G74" s="58"/>
      <c r="H74" s="58"/>
      <c r="I74" s="58"/>
      <c r="J74" s="58"/>
      <c r="K74" s="58"/>
    </row>
  </sheetData>
  <mergeCells count="6">
    <mergeCell ref="N1:O2"/>
    <mergeCell ref="A1:K1"/>
    <mergeCell ref="A2:K2"/>
    <mergeCell ref="A3:K3"/>
    <mergeCell ref="A73:K73"/>
    <mergeCell ref="A4:K4"/>
  </mergeCells>
  <hyperlinks>
    <hyperlink ref="N1" r:id="rId1" location="INDICE!A1"/>
  </hyperlinks>
  <printOptions horizontalCentered="1"/>
  <pageMargins left="0.19685039370078741" right="0.19685039370078741" top="0.39370078740157483" bottom="0.39370078740157483" header="0" footer="0"/>
  <pageSetup scale="80" orientation="portrait" r:id="rId2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6"/>
  <sheetViews>
    <sheetView zoomScaleNormal="100" workbookViewId="0">
      <selection activeCell="P136" sqref="P136"/>
    </sheetView>
  </sheetViews>
  <sheetFormatPr baseColWidth="10" defaultColWidth="11" defaultRowHeight="12.75" x14ac:dyDescent="0.25"/>
  <cols>
    <col min="1" max="1" width="53.5703125" style="189" customWidth="1"/>
    <col min="2" max="4" width="11.42578125" style="190" customWidth="1"/>
    <col min="5" max="256" width="11" style="182"/>
    <col min="257" max="257" width="53.5703125" style="182" customWidth="1"/>
    <col min="258" max="260" width="11.42578125" style="182" customWidth="1"/>
    <col min="261" max="512" width="11" style="182"/>
    <col min="513" max="513" width="53.5703125" style="182" customWidth="1"/>
    <col min="514" max="516" width="11.42578125" style="182" customWidth="1"/>
    <col min="517" max="768" width="11" style="182"/>
    <col min="769" max="769" width="53.5703125" style="182" customWidth="1"/>
    <col min="770" max="772" width="11.42578125" style="182" customWidth="1"/>
    <col min="773" max="1024" width="11" style="182"/>
    <col min="1025" max="1025" width="53.5703125" style="182" customWidth="1"/>
    <col min="1026" max="1028" width="11.42578125" style="182" customWidth="1"/>
    <col min="1029" max="1280" width="11" style="182"/>
    <col min="1281" max="1281" width="53.5703125" style="182" customWidth="1"/>
    <col min="1282" max="1284" width="11.42578125" style="182" customWidth="1"/>
    <col min="1285" max="1536" width="11" style="182"/>
    <col min="1537" max="1537" width="53.5703125" style="182" customWidth="1"/>
    <col min="1538" max="1540" width="11.42578125" style="182" customWidth="1"/>
    <col min="1541" max="1792" width="11" style="182"/>
    <col min="1793" max="1793" width="53.5703125" style="182" customWidth="1"/>
    <col min="1794" max="1796" width="11.42578125" style="182" customWidth="1"/>
    <col min="1797" max="2048" width="11" style="182"/>
    <col min="2049" max="2049" width="53.5703125" style="182" customWidth="1"/>
    <col min="2050" max="2052" width="11.42578125" style="182" customWidth="1"/>
    <col min="2053" max="2304" width="11" style="182"/>
    <col min="2305" max="2305" width="53.5703125" style="182" customWidth="1"/>
    <col min="2306" max="2308" width="11.42578125" style="182" customWidth="1"/>
    <col min="2309" max="2560" width="11" style="182"/>
    <col min="2561" max="2561" width="53.5703125" style="182" customWidth="1"/>
    <col min="2562" max="2564" width="11.42578125" style="182" customWidth="1"/>
    <col min="2565" max="2816" width="11" style="182"/>
    <col min="2817" max="2817" width="53.5703125" style="182" customWidth="1"/>
    <col min="2818" max="2820" width="11.42578125" style="182" customWidth="1"/>
    <col min="2821" max="3072" width="11" style="182"/>
    <col min="3073" max="3073" width="53.5703125" style="182" customWidth="1"/>
    <col min="3074" max="3076" width="11.42578125" style="182" customWidth="1"/>
    <col min="3077" max="3328" width="11" style="182"/>
    <col min="3329" max="3329" width="53.5703125" style="182" customWidth="1"/>
    <col min="3330" max="3332" width="11.42578125" style="182" customWidth="1"/>
    <col min="3333" max="3584" width="11" style="182"/>
    <col min="3585" max="3585" width="53.5703125" style="182" customWidth="1"/>
    <col min="3586" max="3588" width="11.42578125" style="182" customWidth="1"/>
    <col min="3589" max="3840" width="11" style="182"/>
    <col min="3841" max="3841" width="53.5703125" style="182" customWidth="1"/>
    <col min="3842" max="3844" width="11.42578125" style="182" customWidth="1"/>
    <col min="3845" max="4096" width="11" style="182"/>
    <col min="4097" max="4097" width="53.5703125" style="182" customWidth="1"/>
    <col min="4098" max="4100" width="11.42578125" style="182" customWidth="1"/>
    <col min="4101" max="4352" width="11" style="182"/>
    <col min="4353" max="4353" width="53.5703125" style="182" customWidth="1"/>
    <col min="4354" max="4356" width="11.42578125" style="182" customWidth="1"/>
    <col min="4357" max="4608" width="11" style="182"/>
    <col min="4609" max="4609" width="53.5703125" style="182" customWidth="1"/>
    <col min="4610" max="4612" width="11.42578125" style="182" customWidth="1"/>
    <col min="4613" max="4864" width="11" style="182"/>
    <col min="4865" max="4865" width="53.5703125" style="182" customWidth="1"/>
    <col min="4866" max="4868" width="11.42578125" style="182" customWidth="1"/>
    <col min="4869" max="5120" width="11" style="182"/>
    <col min="5121" max="5121" width="53.5703125" style="182" customWidth="1"/>
    <col min="5122" max="5124" width="11.42578125" style="182" customWidth="1"/>
    <col min="5125" max="5376" width="11" style="182"/>
    <col min="5377" max="5377" width="53.5703125" style="182" customWidth="1"/>
    <col min="5378" max="5380" width="11.42578125" style="182" customWidth="1"/>
    <col min="5381" max="5632" width="11" style="182"/>
    <col min="5633" max="5633" width="53.5703125" style="182" customWidth="1"/>
    <col min="5634" max="5636" width="11.42578125" style="182" customWidth="1"/>
    <col min="5637" max="5888" width="11" style="182"/>
    <col min="5889" max="5889" width="53.5703125" style="182" customWidth="1"/>
    <col min="5890" max="5892" width="11.42578125" style="182" customWidth="1"/>
    <col min="5893" max="6144" width="11" style="182"/>
    <col min="6145" max="6145" width="53.5703125" style="182" customWidth="1"/>
    <col min="6146" max="6148" width="11.42578125" style="182" customWidth="1"/>
    <col min="6149" max="6400" width="11" style="182"/>
    <col min="6401" max="6401" width="53.5703125" style="182" customWidth="1"/>
    <col min="6402" max="6404" width="11.42578125" style="182" customWidth="1"/>
    <col min="6405" max="6656" width="11" style="182"/>
    <col min="6657" max="6657" width="53.5703125" style="182" customWidth="1"/>
    <col min="6658" max="6660" width="11.42578125" style="182" customWidth="1"/>
    <col min="6661" max="6912" width="11" style="182"/>
    <col min="6913" max="6913" width="53.5703125" style="182" customWidth="1"/>
    <col min="6914" max="6916" width="11.42578125" style="182" customWidth="1"/>
    <col min="6917" max="7168" width="11" style="182"/>
    <col min="7169" max="7169" width="53.5703125" style="182" customWidth="1"/>
    <col min="7170" max="7172" width="11.42578125" style="182" customWidth="1"/>
    <col min="7173" max="7424" width="11" style="182"/>
    <col min="7425" max="7425" width="53.5703125" style="182" customWidth="1"/>
    <col min="7426" max="7428" width="11.42578125" style="182" customWidth="1"/>
    <col min="7429" max="7680" width="11" style="182"/>
    <col min="7681" max="7681" width="53.5703125" style="182" customWidth="1"/>
    <col min="7682" max="7684" width="11.42578125" style="182" customWidth="1"/>
    <col min="7685" max="7936" width="11" style="182"/>
    <col min="7937" max="7937" width="53.5703125" style="182" customWidth="1"/>
    <col min="7938" max="7940" width="11.42578125" style="182" customWidth="1"/>
    <col min="7941" max="8192" width="11" style="182"/>
    <col min="8193" max="8193" width="53.5703125" style="182" customWidth="1"/>
    <col min="8194" max="8196" width="11.42578125" style="182" customWidth="1"/>
    <col min="8197" max="8448" width="11" style="182"/>
    <col min="8449" max="8449" width="53.5703125" style="182" customWidth="1"/>
    <col min="8450" max="8452" width="11.42578125" style="182" customWidth="1"/>
    <col min="8453" max="8704" width="11" style="182"/>
    <col min="8705" max="8705" width="53.5703125" style="182" customWidth="1"/>
    <col min="8706" max="8708" width="11.42578125" style="182" customWidth="1"/>
    <col min="8709" max="8960" width="11" style="182"/>
    <col min="8961" max="8961" width="53.5703125" style="182" customWidth="1"/>
    <col min="8962" max="8964" width="11.42578125" style="182" customWidth="1"/>
    <col min="8965" max="9216" width="11" style="182"/>
    <col min="9217" max="9217" width="53.5703125" style="182" customWidth="1"/>
    <col min="9218" max="9220" width="11.42578125" style="182" customWidth="1"/>
    <col min="9221" max="9472" width="11" style="182"/>
    <col min="9473" max="9473" width="53.5703125" style="182" customWidth="1"/>
    <col min="9474" max="9476" width="11.42578125" style="182" customWidth="1"/>
    <col min="9477" max="9728" width="11" style="182"/>
    <col min="9729" max="9729" width="53.5703125" style="182" customWidth="1"/>
    <col min="9730" max="9732" width="11.42578125" style="182" customWidth="1"/>
    <col min="9733" max="9984" width="11" style="182"/>
    <col min="9985" max="9985" width="53.5703125" style="182" customWidth="1"/>
    <col min="9986" max="9988" width="11.42578125" style="182" customWidth="1"/>
    <col min="9989" max="10240" width="11" style="182"/>
    <col min="10241" max="10241" width="53.5703125" style="182" customWidth="1"/>
    <col min="10242" max="10244" width="11.42578125" style="182" customWidth="1"/>
    <col min="10245" max="10496" width="11" style="182"/>
    <col min="10497" max="10497" width="53.5703125" style="182" customWidth="1"/>
    <col min="10498" max="10500" width="11.42578125" style="182" customWidth="1"/>
    <col min="10501" max="10752" width="11" style="182"/>
    <col min="10753" max="10753" width="53.5703125" style="182" customWidth="1"/>
    <col min="10754" max="10756" width="11.42578125" style="182" customWidth="1"/>
    <col min="10757" max="11008" width="11" style="182"/>
    <col min="11009" max="11009" width="53.5703125" style="182" customWidth="1"/>
    <col min="11010" max="11012" width="11.42578125" style="182" customWidth="1"/>
    <col min="11013" max="11264" width="11" style="182"/>
    <col min="11265" max="11265" width="53.5703125" style="182" customWidth="1"/>
    <col min="11266" max="11268" width="11.42578125" style="182" customWidth="1"/>
    <col min="11269" max="11520" width="11" style="182"/>
    <col min="11521" max="11521" width="53.5703125" style="182" customWidth="1"/>
    <col min="11522" max="11524" width="11.42578125" style="182" customWidth="1"/>
    <col min="11525" max="11776" width="11" style="182"/>
    <col min="11777" max="11777" width="53.5703125" style="182" customWidth="1"/>
    <col min="11778" max="11780" width="11.42578125" style="182" customWidth="1"/>
    <col min="11781" max="12032" width="11" style="182"/>
    <col min="12033" max="12033" width="53.5703125" style="182" customWidth="1"/>
    <col min="12034" max="12036" width="11.42578125" style="182" customWidth="1"/>
    <col min="12037" max="12288" width="11" style="182"/>
    <col min="12289" max="12289" width="53.5703125" style="182" customWidth="1"/>
    <col min="12290" max="12292" width="11.42578125" style="182" customWidth="1"/>
    <col min="12293" max="12544" width="11" style="182"/>
    <col min="12545" max="12545" width="53.5703125" style="182" customWidth="1"/>
    <col min="12546" max="12548" width="11.42578125" style="182" customWidth="1"/>
    <col min="12549" max="12800" width="11" style="182"/>
    <col min="12801" max="12801" width="53.5703125" style="182" customWidth="1"/>
    <col min="12802" max="12804" width="11.42578125" style="182" customWidth="1"/>
    <col min="12805" max="13056" width="11" style="182"/>
    <col min="13057" max="13057" width="53.5703125" style="182" customWidth="1"/>
    <col min="13058" max="13060" width="11.42578125" style="182" customWidth="1"/>
    <col min="13061" max="13312" width="11" style="182"/>
    <col min="13313" max="13313" width="53.5703125" style="182" customWidth="1"/>
    <col min="13314" max="13316" width="11.42578125" style="182" customWidth="1"/>
    <col min="13317" max="13568" width="11" style="182"/>
    <col min="13569" max="13569" width="53.5703125" style="182" customWidth="1"/>
    <col min="13570" max="13572" width="11.42578125" style="182" customWidth="1"/>
    <col min="13573" max="13824" width="11" style="182"/>
    <col min="13825" max="13825" width="53.5703125" style="182" customWidth="1"/>
    <col min="13826" max="13828" width="11.42578125" style="182" customWidth="1"/>
    <col min="13829" max="14080" width="11" style="182"/>
    <col min="14081" max="14081" width="53.5703125" style="182" customWidth="1"/>
    <col min="14082" max="14084" width="11.42578125" style="182" customWidth="1"/>
    <col min="14085" max="14336" width="11" style="182"/>
    <col min="14337" max="14337" width="53.5703125" style="182" customWidth="1"/>
    <col min="14338" max="14340" width="11.42578125" style="182" customWidth="1"/>
    <col min="14341" max="14592" width="11" style="182"/>
    <col min="14593" max="14593" width="53.5703125" style="182" customWidth="1"/>
    <col min="14594" max="14596" width="11.42578125" style="182" customWidth="1"/>
    <col min="14597" max="14848" width="11" style="182"/>
    <col min="14849" max="14849" width="53.5703125" style="182" customWidth="1"/>
    <col min="14850" max="14852" width="11.42578125" style="182" customWidth="1"/>
    <col min="14853" max="15104" width="11" style="182"/>
    <col min="15105" max="15105" width="53.5703125" style="182" customWidth="1"/>
    <col min="15106" max="15108" width="11.42578125" style="182" customWidth="1"/>
    <col min="15109" max="15360" width="11" style="182"/>
    <col min="15361" max="15361" width="53.5703125" style="182" customWidth="1"/>
    <col min="15362" max="15364" width="11.42578125" style="182" customWidth="1"/>
    <col min="15365" max="15616" width="11" style="182"/>
    <col min="15617" max="15617" width="53.5703125" style="182" customWidth="1"/>
    <col min="15618" max="15620" width="11.42578125" style="182" customWidth="1"/>
    <col min="15621" max="15872" width="11" style="182"/>
    <col min="15873" max="15873" width="53.5703125" style="182" customWidth="1"/>
    <col min="15874" max="15876" width="11.42578125" style="182" customWidth="1"/>
    <col min="15877" max="16128" width="11" style="182"/>
    <col min="16129" max="16129" width="53.5703125" style="182" customWidth="1"/>
    <col min="16130" max="16132" width="11.42578125" style="182" customWidth="1"/>
    <col min="16133" max="16384" width="11" style="182"/>
  </cols>
  <sheetData>
    <row r="1" spans="1:8" s="180" customFormat="1" ht="15" x14ac:dyDescent="0.25">
      <c r="A1" s="320" t="s">
        <v>545</v>
      </c>
      <c r="B1" s="320"/>
      <c r="C1" s="320"/>
      <c r="D1" s="320"/>
      <c r="G1" s="286" t="s">
        <v>362</v>
      </c>
      <c r="H1" s="286"/>
    </row>
    <row r="2" spans="1:8" s="180" customFormat="1" ht="14.25" x14ac:dyDescent="0.25">
      <c r="A2" s="321" t="s">
        <v>361</v>
      </c>
      <c r="B2" s="321"/>
      <c r="C2" s="321"/>
      <c r="D2" s="321"/>
      <c r="G2" s="286"/>
      <c r="H2" s="286"/>
    </row>
    <row r="3" spans="1:8" s="180" customFormat="1" ht="14.25" x14ac:dyDescent="0.25">
      <c r="A3" s="321" t="s">
        <v>360</v>
      </c>
      <c r="B3" s="321"/>
      <c r="C3" s="321"/>
      <c r="D3" s="321"/>
    </row>
    <row r="4" spans="1:8" ht="13.5" thickBot="1" x14ac:dyDescent="0.3">
      <c r="A4" s="181"/>
      <c r="B4" s="181"/>
      <c r="C4" s="181"/>
      <c r="D4" s="181"/>
    </row>
    <row r="5" spans="1:8" ht="13.5" thickBot="1" x14ac:dyDescent="0.3">
      <c r="A5" s="183"/>
      <c r="B5" s="184" t="s">
        <v>19</v>
      </c>
      <c r="C5" s="184" t="s">
        <v>177</v>
      </c>
      <c r="D5" s="184" t="s">
        <v>178</v>
      </c>
    </row>
    <row r="6" spans="1:8" x14ac:dyDescent="0.25">
      <c r="A6" s="227" t="s">
        <v>63</v>
      </c>
      <c r="B6" s="228">
        <f>+B8+B34+B58</f>
        <v>9699</v>
      </c>
      <c r="C6" s="228">
        <f>+C8+C34+C58</f>
        <v>4081</v>
      </c>
      <c r="D6" s="228">
        <f>+D8+D34+D58</f>
        <v>5618</v>
      </c>
    </row>
    <row r="7" spans="1:8" x14ac:dyDescent="0.25">
      <c r="A7" s="1"/>
      <c r="B7" s="185"/>
      <c r="C7" s="185"/>
      <c r="D7" s="185"/>
    </row>
    <row r="8" spans="1:8" ht="13.5" x14ac:dyDescent="0.25">
      <c r="A8" s="229" t="s">
        <v>179</v>
      </c>
      <c r="B8" s="230">
        <f>+C8+D8</f>
        <v>6946</v>
      </c>
      <c r="C8" s="230">
        <f>SUM(C9:C32)</f>
        <v>2515</v>
      </c>
      <c r="D8" s="230">
        <f>SUM(D9:D32)</f>
        <v>4431</v>
      </c>
    </row>
    <row r="9" spans="1:8" x14ac:dyDescent="0.25">
      <c r="A9" s="186" t="s">
        <v>180</v>
      </c>
      <c r="B9" s="185">
        <v>57</v>
      </c>
      <c r="C9" s="185">
        <v>20</v>
      </c>
      <c r="D9" s="185">
        <v>37</v>
      </c>
    </row>
    <row r="10" spans="1:8" x14ac:dyDescent="0.25">
      <c r="A10" s="186" t="s">
        <v>181</v>
      </c>
      <c r="B10" s="185">
        <v>160</v>
      </c>
      <c r="C10" s="185">
        <v>47</v>
      </c>
      <c r="D10" s="185">
        <v>113</v>
      </c>
    </row>
    <row r="11" spans="1:8" x14ac:dyDescent="0.25">
      <c r="A11" s="186" t="s">
        <v>182</v>
      </c>
      <c r="B11" s="185">
        <v>201</v>
      </c>
      <c r="C11" s="185">
        <v>64</v>
      </c>
      <c r="D11" s="185">
        <v>137</v>
      </c>
    </row>
    <row r="12" spans="1:8" x14ac:dyDescent="0.25">
      <c r="A12" s="186" t="s">
        <v>183</v>
      </c>
      <c r="B12" s="185">
        <v>907</v>
      </c>
      <c r="C12" s="185">
        <v>307</v>
      </c>
      <c r="D12" s="185">
        <v>600</v>
      </c>
    </row>
    <row r="13" spans="1:8" x14ac:dyDescent="0.25">
      <c r="A13" s="186" t="s">
        <v>184</v>
      </c>
      <c r="B13" s="185">
        <v>120</v>
      </c>
      <c r="C13" s="185">
        <v>35</v>
      </c>
      <c r="D13" s="185">
        <v>85</v>
      </c>
    </row>
    <row r="14" spans="1:8" x14ac:dyDescent="0.25">
      <c r="A14" s="186" t="s">
        <v>185</v>
      </c>
      <c r="B14" s="185">
        <v>100</v>
      </c>
      <c r="C14" s="185">
        <v>46</v>
      </c>
      <c r="D14" s="185">
        <v>54</v>
      </c>
    </row>
    <row r="15" spans="1:8" x14ac:dyDescent="0.25">
      <c r="A15" s="186" t="s">
        <v>186</v>
      </c>
      <c r="B15" s="185">
        <v>679</v>
      </c>
      <c r="C15" s="185">
        <v>222</v>
      </c>
      <c r="D15" s="185">
        <v>457</v>
      </c>
    </row>
    <row r="16" spans="1:8" x14ac:dyDescent="0.25">
      <c r="A16" s="186" t="s">
        <v>187</v>
      </c>
      <c r="B16" s="185">
        <v>1102</v>
      </c>
      <c r="C16" s="185">
        <v>306</v>
      </c>
      <c r="D16" s="185">
        <v>796</v>
      </c>
    </row>
    <row r="17" spans="1:4" x14ac:dyDescent="0.25">
      <c r="A17" s="186" t="s">
        <v>188</v>
      </c>
      <c r="B17" s="185">
        <v>38</v>
      </c>
      <c r="C17" s="185">
        <v>13</v>
      </c>
      <c r="D17" s="185">
        <v>25</v>
      </c>
    </row>
    <row r="18" spans="1:4" x14ac:dyDescent="0.25">
      <c r="A18" s="186" t="s">
        <v>189</v>
      </c>
      <c r="B18" s="185">
        <v>139</v>
      </c>
      <c r="C18" s="185">
        <v>105</v>
      </c>
      <c r="D18" s="185">
        <v>34</v>
      </c>
    </row>
    <row r="19" spans="1:4" x14ac:dyDescent="0.25">
      <c r="A19" s="186" t="s">
        <v>190</v>
      </c>
      <c r="B19" s="185">
        <v>471</v>
      </c>
      <c r="C19" s="185">
        <v>327</v>
      </c>
      <c r="D19" s="185">
        <v>144</v>
      </c>
    </row>
    <row r="20" spans="1:4" x14ac:dyDescent="0.25">
      <c r="A20" s="186" t="s">
        <v>191</v>
      </c>
      <c r="B20" s="185">
        <v>408</v>
      </c>
      <c r="C20" s="185">
        <v>286</v>
      </c>
      <c r="D20" s="185">
        <v>122</v>
      </c>
    </row>
    <row r="21" spans="1:4" x14ac:dyDescent="0.25">
      <c r="A21" s="186" t="s">
        <v>192</v>
      </c>
      <c r="B21" s="185">
        <v>642</v>
      </c>
      <c r="C21" s="185">
        <v>353</v>
      </c>
      <c r="D21" s="185">
        <v>289</v>
      </c>
    </row>
    <row r="22" spans="1:4" x14ac:dyDescent="0.25">
      <c r="A22" s="186" t="s">
        <v>193</v>
      </c>
      <c r="B22" s="185">
        <v>0</v>
      </c>
      <c r="C22" s="185">
        <v>0</v>
      </c>
      <c r="D22" s="185">
        <v>0</v>
      </c>
    </row>
    <row r="23" spans="1:4" x14ac:dyDescent="0.25">
      <c r="A23" s="186" t="s">
        <v>194</v>
      </c>
      <c r="B23" s="185">
        <v>0</v>
      </c>
      <c r="C23" s="185">
        <v>0</v>
      </c>
      <c r="D23" s="185">
        <v>0</v>
      </c>
    </row>
    <row r="24" spans="1:4" x14ac:dyDescent="0.25">
      <c r="A24" s="186" t="s">
        <v>195</v>
      </c>
      <c r="B24" s="185">
        <v>25</v>
      </c>
      <c r="C24" s="185">
        <v>15</v>
      </c>
      <c r="D24" s="185">
        <v>10</v>
      </c>
    </row>
    <row r="25" spans="1:4" x14ac:dyDescent="0.25">
      <c r="A25" s="186" t="s">
        <v>196</v>
      </c>
      <c r="B25" s="185">
        <v>78</v>
      </c>
      <c r="C25" s="185">
        <v>19</v>
      </c>
      <c r="D25" s="185">
        <v>59</v>
      </c>
    </row>
    <row r="26" spans="1:4" x14ac:dyDescent="0.25">
      <c r="A26" s="186" t="s">
        <v>197</v>
      </c>
      <c r="B26" s="185">
        <v>1063</v>
      </c>
      <c r="C26" s="185">
        <v>74</v>
      </c>
      <c r="D26" s="185">
        <v>989</v>
      </c>
    </row>
    <row r="27" spans="1:4" x14ac:dyDescent="0.25">
      <c r="A27" s="186" t="s">
        <v>198</v>
      </c>
      <c r="B27" s="185">
        <v>46</v>
      </c>
      <c r="C27" s="185">
        <v>7</v>
      </c>
      <c r="D27" s="185">
        <v>39</v>
      </c>
    </row>
    <row r="28" spans="1:4" x14ac:dyDescent="0.25">
      <c r="A28" s="186" t="s">
        <v>199</v>
      </c>
      <c r="B28" s="185">
        <v>0</v>
      </c>
      <c r="C28" s="185">
        <v>0</v>
      </c>
      <c r="D28" s="185">
        <v>0</v>
      </c>
    </row>
    <row r="29" spans="1:4" x14ac:dyDescent="0.25">
      <c r="A29" s="186" t="s">
        <v>200</v>
      </c>
      <c r="B29" s="185">
        <v>84</v>
      </c>
      <c r="C29" s="185">
        <v>35</v>
      </c>
      <c r="D29" s="185">
        <v>49</v>
      </c>
    </row>
    <row r="30" spans="1:4" x14ac:dyDescent="0.25">
      <c r="A30" s="186" t="s">
        <v>201</v>
      </c>
      <c r="B30" s="185">
        <v>193</v>
      </c>
      <c r="C30" s="185">
        <v>78</v>
      </c>
      <c r="D30" s="185">
        <v>115</v>
      </c>
    </row>
    <row r="31" spans="1:4" x14ac:dyDescent="0.25">
      <c r="A31" s="186" t="s">
        <v>202</v>
      </c>
      <c r="B31" s="185">
        <v>215</v>
      </c>
      <c r="C31" s="185">
        <v>65</v>
      </c>
      <c r="D31" s="185">
        <v>150</v>
      </c>
    </row>
    <row r="32" spans="1:4" x14ac:dyDescent="0.25">
      <c r="A32" s="186" t="s">
        <v>203</v>
      </c>
      <c r="B32" s="185">
        <v>218</v>
      </c>
      <c r="C32" s="185">
        <v>91</v>
      </c>
      <c r="D32" s="185">
        <v>127</v>
      </c>
    </row>
    <row r="33" spans="1:13" x14ac:dyDescent="0.25">
      <c r="A33" s="186"/>
      <c r="B33" s="185"/>
      <c r="C33" s="185"/>
      <c r="D33" s="185"/>
    </row>
    <row r="34" spans="1:13" s="231" customFormat="1" ht="13.5" x14ac:dyDescent="0.25">
      <c r="A34" s="229" t="s">
        <v>204</v>
      </c>
      <c r="B34" s="230">
        <f>SUM(B35:B56)</f>
        <v>2238</v>
      </c>
      <c r="C34" s="230">
        <f>SUM(C35:C56)</f>
        <v>1287</v>
      </c>
      <c r="D34" s="230">
        <f>SUM(D35:D56)</f>
        <v>951</v>
      </c>
      <c r="F34" s="182"/>
      <c r="G34" s="182"/>
      <c r="H34" s="182"/>
      <c r="I34" s="182"/>
      <c r="K34" s="182"/>
      <c r="L34" s="182"/>
      <c r="M34" s="182"/>
    </row>
    <row r="35" spans="1:13" x14ac:dyDescent="0.25">
      <c r="A35" s="186" t="s">
        <v>205</v>
      </c>
      <c r="B35" s="185">
        <v>222</v>
      </c>
      <c r="C35" s="185">
        <v>75</v>
      </c>
      <c r="D35" s="185">
        <v>147</v>
      </c>
    </row>
    <row r="36" spans="1:13" x14ac:dyDescent="0.25">
      <c r="A36" s="186" t="s">
        <v>206</v>
      </c>
      <c r="B36" s="185">
        <v>135</v>
      </c>
      <c r="C36" s="185">
        <v>123</v>
      </c>
      <c r="D36" s="185">
        <v>12</v>
      </c>
    </row>
    <row r="37" spans="1:13" x14ac:dyDescent="0.25">
      <c r="A37" s="186" t="s">
        <v>207</v>
      </c>
      <c r="B37" s="185">
        <v>0</v>
      </c>
      <c r="C37" s="185">
        <v>0</v>
      </c>
      <c r="D37" s="185">
        <v>0</v>
      </c>
    </row>
    <row r="38" spans="1:13" x14ac:dyDescent="0.25">
      <c r="A38" s="186" t="s">
        <v>208</v>
      </c>
      <c r="B38" s="185">
        <v>46</v>
      </c>
      <c r="C38" s="185">
        <v>24</v>
      </c>
      <c r="D38" s="185">
        <v>22</v>
      </c>
    </row>
    <row r="39" spans="1:13" x14ac:dyDescent="0.25">
      <c r="A39" s="186" t="s">
        <v>209</v>
      </c>
      <c r="B39" s="185">
        <v>224</v>
      </c>
      <c r="C39" s="185">
        <v>102</v>
      </c>
      <c r="D39" s="185">
        <v>122</v>
      </c>
      <c r="K39" s="278"/>
    </row>
    <row r="40" spans="1:13" x14ac:dyDescent="0.25">
      <c r="A40" s="186" t="s">
        <v>210</v>
      </c>
      <c r="B40" s="185">
        <v>100</v>
      </c>
      <c r="C40" s="185">
        <v>45</v>
      </c>
      <c r="D40" s="185">
        <v>55</v>
      </c>
      <c r="K40" s="278"/>
    </row>
    <row r="41" spans="1:13" x14ac:dyDescent="0.25">
      <c r="A41" s="186" t="s">
        <v>211</v>
      </c>
      <c r="B41" s="185">
        <v>86</v>
      </c>
      <c r="C41" s="185">
        <v>30</v>
      </c>
      <c r="D41" s="185">
        <v>56</v>
      </c>
      <c r="K41" s="278"/>
    </row>
    <row r="42" spans="1:13" x14ac:dyDescent="0.25">
      <c r="A42" s="186" t="s">
        <v>212</v>
      </c>
      <c r="B42" s="185">
        <v>162</v>
      </c>
      <c r="C42" s="185">
        <v>53</v>
      </c>
      <c r="D42" s="185">
        <v>109</v>
      </c>
      <c r="K42" s="278"/>
    </row>
    <row r="43" spans="1:13" x14ac:dyDescent="0.25">
      <c r="A43" s="186" t="s">
        <v>213</v>
      </c>
      <c r="B43" s="185">
        <v>50</v>
      </c>
      <c r="C43" s="185">
        <v>1</v>
      </c>
      <c r="D43" s="185">
        <v>49</v>
      </c>
      <c r="K43" s="278"/>
    </row>
    <row r="44" spans="1:13" x14ac:dyDescent="0.25">
      <c r="A44" s="186" t="s">
        <v>214</v>
      </c>
      <c r="B44" s="185">
        <v>10</v>
      </c>
      <c r="C44" s="185">
        <v>8</v>
      </c>
      <c r="D44" s="185">
        <v>2</v>
      </c>
      <c r="K44" s="278"/>
    </row>
    <row r="45" spans="1:13" x14ac:dyDescent="0.25">
      <c r="A45" s="186" t="s">
        <v>215</v>
      </c>
      <c r="B45" s="185">
        <v>131</v>
      </c>
      <c r="C45" s="185">
        <v>104</v>
      </c>
      <c r="D45" s="185">
        <v>27</v>
      </c>
      <c r="K45" s="278"/>
    </row>
    <row r="46" spans="1:13" x14ac:dyDescent="0.25">
      <c r="A46" s="186" t="s">
        <v>216</v>
      </c>
      <c r="B46" s="185">
        <v>93</v>
      </c>
      <c r="C46" s="185">
        <v>62</v>
      </c>
      <c r="D46" s="185">
        <v>31</v>
      </c>
      <c r="K46" s="278"/>
    </row>
    <row r="47" spans="1:13" x14ac:dyDescent="0.25">
      <c r="A47" s="186" t="s">
        <v>217</v>
      </c>
      <c r="B47" s="185">
        <v>80</v>
      </c>
      <c r="C47" s="185">
        <v>62</v>
      </c>
      <c r="D47" s="185">
        <v>18</v>
      </c>
      <c r="K47" s="278"/>
    </row>
    <row r="48" spans="1:13" x14ac:dyDescent="0.25">
      <c r="A48" s="186" t="s">
        <v>218</v>
      </c>
      <c r="B48" s="185">
        <v>328</v>
      </c>
      <c r="C48" s="185">
        <v>257</v>
      </c>
      <c r="D48" s="185">
        <v>71</v>
      </c>
      <c r="K48" s="278"/>
    </row>
    <row r="49" spans="1:11" x14ac:dyDescent="0.25">
      <c r="A49" s="186" t="s">
        <v>219</v>
      </c>
      <c r="B49" s="185">
        <v>140</v>
      </c>
      <c r="C49" s="185">
        <v>97</v>
      </c>
      <c r="D49" s="185">
        <v>43</v>
      </c>
      <c r="K49" s="278"/>
    </row>
    <row r="50" spans="1:11" x14ac:dyDescent="0.25">
      <c r="A50" s="186" t="s">
        <v>220</v>
      </c>
      <c r="B50" s="185">
        <v>8</v>
      </c>
      <c r="C50" s="185">
        <v>4</v>
      </c>
      <c r="D50" s="185">
        <v>4</v>
      </c>
      <c r="K50" s="278"/>
    </row>
    <row r="51" spans="1:11" x14ac:dyDescent="0.25">
      <c r="A51" s="186" t="s">
        <v>221</v>
      </c>
      <c r="B51" s="185">
        <v>18</v>
      </c>
      <c r="C51" s="185">
        <v>16</v>
      </c>
      <c r="D51" s="185">
        <v>2</v>
      </c>
      <c r="K51" s="278"/>
    </row>
    <row r="52" spans="1:11" x14ac:dyDescent="0.25">
      <c r="A52" s="186" t="s">
        <v>222</v>
      </c>
      <c r="B52" s="185">
        <v>19</v>
      </c>
      <c r="C52" s="185">
        <v>17</v>
      </c>
      <c r="D52" s="185">
        <v>2</v>
      </c>
      <c r="K52" s="278"/>
    </row>
    <row r="53" spans="1:11" x14ac:dyDescent="0.25">
      <c r="A53" s="186" t="s">
        <v>223</v>
      </c>
      <c r="B53" s="185">
        <v>136</v>
      </c>
      <c r="C53" s="185">
        <v>117</v>
      </c>
      <c r="D53" s="185">
        <v>19</v>
      </c>
      <c r="K53" s="278"/>
    </row>
    <row r="54" spans="1:11" x14ac:dyDescent="0.25">
      <c r="A54" s="186" t="s">
        <v>224</v>
      </c>
      <c r="B54" s="185">
        <v>0</v>
      </c>
      <c r="C54" s="185">
        <v>0</v>
      </c>
      <c r="D54" s="185">
        <v>0</v>
      </c>
      <c r="K54" s="278"/>
    </row>
    <row r="55" spans="1:11" x14ac:dyDescent="0.25">
      <c r="A55" s="186" t="s">
        <v>225</v>
      </c>
      <c r="B55" s="185">
        <v>216</v>
      </c>
      <c r="C55" s="185">
        <v>65</v>
      </c>
      <c r="D55" s="185">
        <v>151</v>
      </c>
      <c r="K55" s="278"/>
    </row>
    <row r="56" spans="1:11" x14ac:dyDescent="0.25">
      <c r="A56" s="186" t="s">
        <v>226</v>
      </c>
      <c r="B56" s="185">
        <v>34</v>
      </c>
      <c r="C56" s="185">
        <v>25</v>
      </c>
      <c r="D56" s="185">
        <v>9</v>
      </c>
      <c r="K56" s="278"/>
    </row>
    <row r="57" spans="1:11" x14ac:dyDescent="0.25">
      <c r="A57" s="186"/>
      <c r="B57" s="185"/>
      <c r="C57" s="185"/>
      <c r="D57" s="185"/>
    </row>
    <row r="58" spans="1:11" ht="13.5" x14ac:dyDescent="0.25">
      <c r="A58" s="229" t="s">
        <v>227</v>
      </c>
      <c r="B58" s="230">
        <f>SUM(B59:B65)</f>
        <v>515</v>
      </c>
      <c r="C58" s="230">
        <f>SUM(C59:C65)</f>
        <v>279</v>
      </c>
      <c r="D58" s="230">
        <f>SUM(D59:D65)</f>
        <v>236</v>
      </c>
    </row>
    <row r="59" spans="1:11" x14ac:dyDescent="0.25">
      <c r="A59" s="186" t="s">
        <v>228</v>
      </c>
      <c r="B59" s="185">
        <v>7</v>
      </c>
      <c r="C59" s="185">
        <v>6</v>
      </c>
      <c r="D59" s="185">
        <v>1</v>
      </c>
    </row>
    <row r="60" spans="1:11" x14ac:dyDescent="0.25">
      <c r="A60" s="186" t="s">
        <v>229</v>
      </c>
      <c r="B60" s="185">
        <v>185</v>
      </c>
      <c r="C60" s="185">
        <v>93</v>
      </c>
      <c r="D60" s="185">
        <v>92</v>
      </c>
    </row>
    <row r="61" spans="1:11" x14ac:dyDescent="0.25">
      <c r="A61" s="186" t="s">
        <v>230</v>
      </c>
      <c r="B61" s="185">
        <v>43</v>
      </c>
      <c r="C61" s="185">
        <v>22</v>
      </c>
      <c r="D61" s="185">
        <v>21</v>
      </c>
    </row>
    <row r="62" spans="1:11" x14ac:dyDescent="0.25">
      <c r="A62" s="186" t="s">
        <v>231</v>
      </c>
      <c r="B62" s="185">
        <v>146</v>
      </c>
      <c r="C62" s="185">
        <v>78</v>
      </c>
      <c r="D62" s="185">
        <v>68</v>
      </c>
    </row>
    <row r="63" spans="1:11" x14ac:dyDescent="0.25">
      <c r="A63" s="186" t="s">
        <v>232</v>
      </c>
      <c r="B63" s="185">
        <v>22</v>
      </c>
      <c r="C63" s="185">
        <v>15</v>
      </c>
      <c r="D63" s="185">
        <v>7</v>
      </c>
    </row>
    <row r="64" spans="1:11" x14ac:dyDescent="0.25">
      <c r="A64" s="186" t="s">
        <v>233</v>
      </c>
      <c r="B64" s="185">
        <v>99</v>
      </c>
      <c r="C64" s="185">
        <v>56</v>
      </c>
      <c r="D64" s="185">
        <v>43</v>
      </c>
    </row>
    <row r="65" spans="1:4" ht="13.5" thickBot="1" x14ac:dyDescent="0.3">
      <c r="A65" s="187" t="s">
        <v>234</v>
      </c>
      <c r="B65" s="188">
        <v>13</v>
      </c>
      <c r="C65" s="188">
        <v>9</v>
      </c>
      <c r="D65" s="188">
        <v>4</v>
      </c>
    </row>
    <row r="66" spans="1:4" x14ac:dyDescent="0.25">
      <c r="A66" s="322" t="s">
        <v>243</v>
      </c>
      <c r="B66" s="322"/>
      <c r="C66" s="322"/>
      <c r="D66" s="322"/>
    </row>
  </sheetData>
  <mergeCells count="5">
    <mergeCell ref="G1:H2"/>
    <mergeCell ref="A1:D1"/>
    <mergeCell ref="A2:D2"/>
    <mergeCell ref="A3:D3"/>
    <mergeCell ref="A66:D66"/>
  </mergeCells>
  <conditionalFormatting sqref="A34">
    <cfRule type="cellIs" dxfId="1" priority="2" operator="equal">
      <formula>0</formula>
    </cfRule>
  </conditionalFormatting>
  <conditionalFormatting sqref="A58">
    <cfRule type="cellIs" dxfId="0" priority="1" operator="equal">
      <formula>0</formula>
    </cfRule>
  </conditionalFormatting>
  <hyperlinks>
    <hyperlink ref="G1" r:id="rId1" location="INDICE!A1"/>
  </hyperlinks>
  <printOptions horizontalCentered="1" verticalCentered="1"/>
  <pageMargins left="0.70866141732283472" right="0.70866141732283472" top="0.51181102362204722" bottom="0.39370078740157483" header="0.31496062992125984" footer="0.31496062992125984"/>
  <pageSetup scale="83" orientation="portrait"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A1" transitionEvaluation="1" transitionEntry="1">
    <pageSetUpPr fitToPage="1"/>
  </sheetPr>
  <dimension ref="A1:U65"/>
  <sheetViews>
    <sheetView zoomScaleNormal="100" zoomScaleSheetLayoutView="100" workbookViewId="0">
      <selection activeCell="P136" sqref="P136"/>
    </sheetView>
  </sheetViews>
  <sheetFormatPr baseColWidth="10" defaultColWidth="12.140625" defaultRowHeight="15" customHeight="1" x14ac:dyDescent="0.25"/>
  <cols>
    <col min="1" max="1" width="22.28515625" style="24" customWidth="1"/>
    <col min="2" max="18" width="8.7109375" style="24" customWidth="1"/>
    <col min="19" max="23" width="11.42578125" style="24" customWidth="1"/>
    <col min="24" max="256" width="12.140625" style="24"/>
    <col min="257" max="257" width="22.28515625" style="24" customWidth="1"/>
    <col min="258" max="273" width="8.5703125" style="24" customWidth="1"/>
    <col min="274" max="512" width="12.140625" style="24"/>
    <col min="513" max="513" width="22.28515625" style="24" customWidth="1"/>
    <col min="514" max="529" width="8.5703125" style="24" customWidth="1"/>
    <col min="530" max="768" width="12.140625" style="24"/>
    <col min="769" max="769" width="22.28515625" style="24" customWidth="1"/>
    <col min="770" max="785" width="8.5703125" style="24" customWidth="1"/>
    <col min="786" max="1024" width="12.140625" style="24"/>
    <col min="1025" max="1025" width="22.28515625" style="24" customWidth="1"/>
    <col min="1026" max="1041" width="8.5703125" style="24" customWidth="1"/>
    <col min="1042" max="1280" width="12.140625" style="24"/>
    <col min="1281" max="1281" width="22.28515625" style="24" customWidth="1"/>
    <col min="1282" max="1297" width="8.5703125" style="24" customWidth="1"/>
    <col min="1298" max="1536" width="12.140625" style="24"/>
    <col min="1537" max="1537" width="22.28515625" style="24" customWidth="1"/>
    <col min="1538" max="1553" width="8.5703125" style="24" customWidth="1"/>
    <col min="1554" max="1792" width="12.140625" style="24"/>
    <col min="1793" max="1793" width="22.28515625" style="24" customWidth="1"/>
    <col min="1794" max="1809" width="8.5703125" style="24" customWidth="1"/>
    <col min="1810" max="2048" width="12.140625" style="24"/>
    <col min="2049" max="2049" width="22.28515625" style="24" customWidth="1"/>
    <col min="2050" max="2065" width="8.5703125" style="24" customWidth="1"/>
    <col min="2066" max="2304" width="12.140625" style="24"/>
    <col min="2305" max="2305" width="22.28515625" style="24" customWidth="1"/>
    <col min="2306" max="2321" width="8.5703125" style="24" customWidth="1"/>
    <col min="2322" max="2560" width="12.140625" style="24"/>
    <col min="2561" max="2561" width="22.28515625" style="24" customWidth="1"/>
    <col min="2562" max="2577" width="8.5703125" style="24" customWidth="1"/>
    <col min="2578" max="2816" width="12.140625" style="24"/>
    <col min="2817" max="2817" width="22.28515625" style="24" customWidth="1"/>
    <col min="2818" max="2833" width="8.5703125" style="24" customWidth="1"/>
    <col min="2834" max="3072" width="12.140625" style="24"/>
    <col min="3073" max="3073" width="22.28515625" style="24" customWidth="1"/>
    <col min="3074" max="3089" width="8.5703125" style="24" customWidth="1"/>
    <col min="3090" max="3328" width="12.140625" style="24"/>
    <col min="3329" max="3329" width="22.28515625" style="24" customWidth="1"/>
    <col min="3330" max="3345" width="8.5703125" style="24" customWidth="1"/>
    <col min="3346" max="3584" width="12.140625" style="24"/>
    <col min="3585" max="3585" width="22.28515625" style="24" customWidth="1"/>
    <col min="3586" max="3601" width="8.5703125" style="24" customWidth="1"/>
    <col min="3602" max="3840" width="12.140625" style="24"/>
    <col min="3841" max="3841" width="22.28515625" style="24" customWidth="1"/>
    <col min="3842" max="3857" width="8.5703125" style="24" customWidth="1"/>
    <col min="3858" max="4096" width="12.140625" style="24"/>
    <col min="4097" max="4097" width="22.28515625" style="24" customWidth="1"/>
    <col min="4098" max="4113" width="8.5703125" style="24" customWidth="1"/>
    <col min="4114" max="4352" width="12.140625" style="24"/>
    <col min="4353" max="4353" width="22.28515625" style="24" customWidth="1"/>
    <col min="4354" max="4369" width="8.5703125" style="24" customWidth="1"/>
    <col min="4370" max="4608" width="12.140625" style="24"/>
    <col min="4609" max="4609" width="22.28515625" style="24" customWidth="1"/>
    <col min="4610" max="4625" width="8.5703125" style="24" customWidth="1"/>
    <col min="4626" max="4864" width="12.140625" style="24"/>
    <col min="4865" max="4865" width="22.28515625" style="24" customWidth="1"/>
    <col min="4866" max="4881" width="8.5703125" style="24" customWidth="1"/>
    <col min="4882" max="5120" width="12.140625" style="24"/>
    <col min="5121" max="5121" width="22.28515625" style="24" customWidth="1"/>
    <col min="5122" max="5137" width="8.5703125" style="24" customWidth="1"/>
    <col min="5138" max="5376" width="12.140625" style="24"/>
    <col min="5377" max="5377" width="22.28515625" style="24" customWidth="1"/>
    <col min="5378" max="5393" width="8.5703125" style="24" customWidth="1"/>
    <col min="5394" max="5632" width="12.140625" style="24"/>
    <col min="5633" max="5633" width="22.28515625" style="24" customWidth="1"/>
    <col min="5634" max="5649" width="8.5703125" style="24" customWidth="1"/>
    <col min="5650" max="5888" width="12.140625" style="24"/>
    <col min="5889" max="5889" width="22.28515625" style="24" customWidth="1"/>
    <col min="5890" max="5905" width="8.5703125" style="24" customWidth="1"/>
    <col min="5906" max="6144" width="12.140625" style="24"/>
    <col min="6145" max="6145" width="22.28515625" style="24" customWidth="1"/>
    <col min="6146" max="6161" width="8.5703125" style="24" customWidth="1"/>
    <col min="6162" max="6400" width="12.140625" style="24"/>
    <col min="6401" max="6401" width="22.28515625" style="24" customWidth="1"/>
    <col min="6402" max="6417" width="8.5703125" style="24" customWidth="1"/>
    <col min="6418" max="6656" width="12.140625" style="24"/>
    <col min="6657" max="6657" width="22.28515625" style="24" customWidth="1"/>
    <col min="6658" max="6673" width="8.5703125" style="24" customWidth="1"/>
    <col min="6674" max="6912" width="12.140625" style="24"/>
    <col min="6913" max="6913" width="22.28515625" style="24" customWidth="1"/>
    <col min="6914" max="6929" width="8.5703125" style="24" customWidth="1"/>
    <col min="6930" max="7168" width="12.140625" style="24"/>
    <col min="7169" max="7169" width="22.28515625" style="24" customWidth="1"/>
    <col min="7170" max="7185" width="8.5703125" style="24" customWidth="1"/>
    <col min="7186" max="7424" width="12.140625" style="24"/>
    <col min="7425" max="7425" width="22.28515625" style="24" customWidth="1"/>
    <col min="7426" max="7441" width="8.5703125" style="24" customWidth="1"/>
    <col min="7442" max="7680" width="12.140625" style="24"/>
    <col min="7681" max="7681" width="22.28515625" style="24" customWidth="1"/>
    <col min="7682" max="7697" width="8.5703125" style="24" customWidth="1"/>
    <col min="7698" max="7936" width="12.140625" style="24"/>
    <col min="7937" max="7937" width="22.28515625" style="24" customWidth="1"/>
    <col min="7938" max="7953" width="8.5703125" style="24" customWidth="1"/>
    <col min="7954" max="8192" width="12.140625" style="24"/>
    <col min="8193" max="8193" width="22.28515625" style="24" customWidth="1"/>
    <col min="8194" max="8209" width="8.5703125" style="24" customWidth="1"/>
    <col min="8210" max="8448" width="12.140625" style="24"/>
    <col min="8449" max="8449" width="22.28515625" style="24" customWidth="1"/>
    <col min="8450" max="8465" width="8.5703125" style="24" customWidth="1"/>
    <col min="8466" max="8704" width="12.140625" style="24"/>
    <col min="8705" max="8705" width="22.28515625" style="24" customWidth="1"/>
    <col min="8706" max="8721" width="8.5703125" style="24" customWidth="1"/>
    <col min="8722" max="8960" width="12.140625" style="24"/>
    <col min="8961" max="8961" width="22.28515625" style="24" customWidth="1"/>
    <col min="8962" max="8977" width="8.5703125" style="24" customWidth="1"/>
    <col min="8978" max="9216" width="12.140625" style="24"/>
    <col min="9217" max="9217" width="22.28515625" style="24" customWidth="1"/>
    <col min="9218" max="9233" width="8.5703125" style="24" customWidth="1"/>
    <col min="9234" max="9472" width="12.140625" style="24"/>
    <col min="9473" max="9473" width="22.28515625" style="24" customWidth="1"/>
    <col min="9474" max="9489" width="8.5703125" style="24" customWidth="1"/>
    <col min="9490" max="9728" width="12.140625" style="24"/>
    <col min="9729" max="9729" width="22.28515625" style="24" customWidth="1"/>
    <col min="9730" max="9745" width="8.5703125" style="24" customWidth="1"/>
    <col min="9746" max="9984" width="12.140625" style="24"/>
    <col min="9985" max="9985" width="22.28515625" style="24" customWidth="1"/>
    <col min="9986" max="10001" width="8.5703125" style="24" customWidth="1"/>
    <col min="10002" max="10240" width="12.140625" style="24"/>
    <col min="10241" max="10241" width="22.28515625" style="24" customWidth="1"/>
    <col min="10242" max="10257" width="8.5703125" style="24" customWidth="1"/>
    <col min="10258" max="10496" width="12.140625" style="24"/>
    <col min="10497" max="10497" width="22.28515625" style="24" customWidth="1"/>
    <col min="10498" max="10513" width="8.5703125" style="24" customWidth="1"/>
    <col min="10514" max="10752" width="12.140625" style="24"/>
    <col min="10753" max="10753" width="22.28515625" style="24" customWidth="1"/>
    <col min="10754" max="10769" width="8.5703125" style="24" customWidth="1"/>
    <col min="10770" max="11008" width="12.140625" style="24"/>
    <col min="11009" max="11009" width="22.28515625" style="24" customWidth="1"/>
    <col min="11010" max="11025" width="8.5703125" style="24" customWidth="1"/>
    <col min="11026" max="11264" width="12.140625" style="24"/>
    <col min="11265" max="11265" width="22.28515625" style="24" customWidth="1"/>
    <col min="11266" max="11281" width="8.5703125" style="24" customWidth="1"/>
    <col min="11282" max="11520" width="12.140625" style="24"/>
    <col min="11521" max="11521" width="22.28515625" style="24" customWidth="1"/>
    <col min="11522" max="11537" width="8.5703125" style="24" customWidth="1"/>
    <col min="11538" max="11776" width="12.140625" style="24"/>
    <col min="11777" max="11777" width="22.28515625" style="24" customWidth="1"/>
    <col min="11778" max="11793" width="8.5703125" style="24" customWidth="1"/>
    <col min="11794" max="12032" width="12.140625" style="24"/>
    <col min="12033" max="12033" width="22.28515625" style="24" customWidth="1"/>
    <col min="12034" max="12049" width="8.5703125" style="24" customWidth="1"/>
    <col min="12050" max="12288" width="12.140625" style="24"/>
    <col min="12289" max="12289" width="22.28515625" style="24" customWidth="1"/>
    <col min="12290" max="12305" width="8.5703125" style="24" customWidth="1"/>
    <col min="12306" max="12544" width="12.140625" style="24"/>
    <col min="12545" max="12545" width="22.28515625" style="24" customWidth="1"/>
    <col min="12546" max="12561" width="8.5703125" style="24" customWidth="1"/>
    <col min="12562" max="12800" width="12.140625" style="24"/>
    <col min="12801" max="12801" width="22.28515625" style="24" customWidth="1"/>
    <col min="12802" max="12817" width="8.5703125" style="24" customWidth="1"/>
    <col min="12818" max="13056" width="12.140625" style="24"/>
    <col min="13057" max="13057" width="22.28515625" style="24" customWidth="1"/>
    <col min="13058" max="13073" width="8.5703125" style="24" customWidth="1"/>
    <col min="13074" max="13312" width="12.140625" style="24"/>
    <col min="13313" max="13313" width="22.28515625" style="24" customWidth="1"/>
    <col min="13314" max="13329" width="8.5703125" style="24" customWidth="1"/>
    <col min="13330" max="13568" width="12.140625" style="24"/>
    <col min="13569" max="13569" width="22.28515625" style="24" customWidth="1"/>
    <col min="13570" max="13585" width="8.5703125" style="24" customWidth="1"/>
    <col min="13586" max="13824" width="12.140625" style="24"/>
    <col min="13825" max="13825" width="22.28515625" style="24" customWidth="1"/>
    <col min="13826" max="13841" width="8.5703125" style="24" customWidth="1"/>
    <col min="13842" max="14080" width="12.140625" style="24"/>
    <col min="14081" max="14081" width="22.28515625" style="24" customWidth="1"/>
    <col min="14082" max="14097" width="8.5703125" style="24" customWidth="1"/>
    <col min="14098" max="14336" width="12.140625" style="24"/>
    <col min="14337" max="14337" width="22.28515625" style="24" customWidth="1"/>
    <col min="14338" max="14353" width="8.5703125" style="24" customWidth="1"/>
    <col min="14354" max="14592" width="12.140625" style="24"/>
    <col min="14593" max="14593" width="22.28515625" style="24" customWidth="1"/>
    <col min="14594" max="14609" width="8.5703125" style="24" customWidth="1"/>
    <col min="14610" max="14848" width="12.140625" style="24"/>
    <col min="14849" max="14849" width="22.28515625" style="24" customWidth="1"/>
    <col min="14850" max="14865" width="8.5703125" style="24" customWidth="1"/>
    <col min="14866" max="15104" width="12.140625" style="24"/>
    <col min="15105" max="15105" width="22.28515625" style="24" customWidth="1"/>
    <col min="15106" max="15121" width="8.5703125" style="24" customWidth="1"/>
    <col min="15122" max="15360" width="12.140625" style="24"/>
    <col min="15361" max="15361" width="22.28515625" style="24" customWidth="1"/>
    <col min="15362" max="15377" width="8.5703125" style="24" customWidth="1"/>
    <col min="15378" max="15616" width="12.140625" style="24"/>
    <col min="15617" max="15617" width="22.28515625" style="24" customWidth="1"/>
    <col min="15618" max="15633" width="8.5703125" style="24" customWidth="1"/>
    <col min="15634" max="15872" width="12.140625" style="24"/>
    <col min="15873" max="15873" width="22.28515625" style="24" customWidth="1"/>
    <col min="15874" max="15889" width="8.5703125" style="24" customWidth="1"/>
    <col min="15890" max="16128" width="12.140625" style="24"/>
    <col min="16129" max="16129" width="22.28515625" style="24" customWidth="1"/>
    <col min="16130" max="16145" width="8.5703125" style="24" customWidth="1"/>
    <col min="16146" max="16384" width="12.140625" style="24"/>
  </cols>
  <sheetData>
    <row r="1" spans="1:21" s="21" customFormat="1" ht="15" customHeight="1" x14ac:dyDescent="0.25">
      <c r="A1" s="292" t="s">
        <v>559</v>
      </c>
      <c r="B1" s="292"/>
      <c r="C1" s="292"/>
      <c r="D1" s="292"/>
      <c r="E1" s="292"/>
      <c r="F1" s="292"/>
      <c r="G1" s="292"/>
      <c r="H1" s="292"/>
      <c r="I1" s="292"/>
      <c r="J1" s="292"/>
      <c r="K1" s="292"/>
      <c r="L1" s="292"/>
      <c r="M1" s="292"/>
      <c r="N1" s="292"/>
      <c r="O1" s="292"/>
      <c r="P1" s="292"/>
      <c r="Q1" s="292"/>
      <c r="R1" s="292"/>
      <c r="T1" s="286" t="s">
        <v>362</v>
      </c>
      <c r="U1" s="286"/>
    </row>
    <row r="2" spans="1:21" s="21" customFormat="1" ht="15" customHeight="1" x14ac:dyDescent="0.25">
      <c r="A2" s="292" t="s">
        <v>548</v>
      </c>
      <c r="B2" s="292"/>
      <c r="C2" s="292"/>
      <c r="D2" s="292"/>
      <c r="E2" s="292"/>
      <c r="F2" s="292"/>
      <c r="G2" s="292"/>
      <c r="H2" s="292"/>
      <c r="I2" s="292"/>
      <c r="J2" s="292"/>
      <c r="K2" s="292"/>
      <c r="L2" s="292"/>
      <c r="M2" s="292"/>
      <c r="N2" s="292"/>
      <c r="O2" s="292"/>
      <c r="P2" s="292"/>
      <c r="Q2" s="292"/>
      <c r="R2" s="292"/>
      <c r="T2" s="286"/>
      <c r="U2" s="286"/>
    </row>
    <row r="3" spans="1:21" s="21" customFormat="1" ht="15" customHeight="1" x14ac:dyDescent="0.25">
      <c r="A3" s="292" t="s">
        <v>549</v>
      </c>
      <c r="B3" s="292"/>
      <c r="C3" s="292"/>
      <c r="D3" s="292"/>
      <c r="E3" s="292"/>
      <c r="F3" s="292"/>
      <c r="G3" s="292"/>
      <c r="H3" s="292"/>
      <c r="I3" s="292"/>
      <c r="J3" s="292"/>
      <c r="K3" s="292"/>
      <c r="L3" s="292"/>
      <c r="M3" s="292"/>
      <c r="N3" s="292"/>
      <c r="O3" s="292"/>
      <c r="P3" s="292"/>
      <c r="Q3" s="292"/>
      <c r="R3" s="292"/>
    </row>
    <row r="4" spans="1:21" s="21" customFormat="1" ht="15" customHeight="1" x14ac:dyDescent="0.25">
      <c r="A4" s="292" t="s">
        <v>246</v>
      </c>
      <c r="B4" s="292"/>
      <c r="C4" s="292"/>
      <c r="D4" s="292"/>
      <c r="E4" s="292"/>
      <c r="F4" s="292"/>
      <c r="G4" s="292"/>
      <c r="H4" s="292"/>
      <c r="I4" s="292"/>
      <c r="J4" s="292"/>
      <c r="K4" s="292"/>
      <c r="L4" s="292"/>
      <c r="M4" s="292"/>
      <c r="N4" s="292"/>
      <c r="O4" s="292"/>
      <c r="P4" s="292"/>
      <c r="Q4" s="292"/>
      <c r="R4" s="292"/>
    </row>
    <row r="5" spans="1:21" s="21" customFormat="1" ht="15" customHeight="1" thickBot="1" x14ac:dyDescent="0.3">
      <c r="A5" s="293"/>
      <c r="B5" s="293"/>
      <c r="C5" s="293"/>
      <c r="D5" s="293"/>
      <c r="E5" s="293"/>
      <c r="F5" s="293"/>
      <c r="G5" s="293"/>
      <c r="H5" s="293"/>
      <c r="I5" s="293"/>
      <c r="J5" s="293"/>
      <c r="K5" s="293"/>
      <c r="L5" s="293"/>
      <c r="M5" s="293"/>
      <c r="N5" s="293"/>
      <c r="O5" s="293"/>
      <c r="P5" s="293"/>
      <c r="Q5" s="293"/>
      <c r="R5" s="293"/>
    </row>
    <row r="6" spans="1:21" ht="15" customHeight="1" thickBot="1" x14ac:dyDescent="0.3">
      <c r="A6" s="22" t="s">
        <v>45</v>
      </c>
      <c r="B6" s="23">
        <v>2000</v>
      </c>
      <c r="C6" s="23">
        <v>2001</v>
      </c>
      <c r="D6" s="23">
        <v>2002</v>
      </c>
      <c r="E6" s="23">
        <v>2003</v>
      </c>
      <c r="F6" s="23">
        <v>2004</v>
      </c>
      <c r="G6" s="23">
        <v>2005</v>
      </c>
      <c r="H6" s="23">
        <v>2006</v>
      </c>
      <c r="I6" s="23">
        <v>2007</v>
      </c>
      <c r="J6" s="23">
        <v>2008</v>
      </c>
      <c r="K6" s="23">
        <v>2009</v>
      </c>
      <c r="L6" s="23">
        <v>2010</v>
      </c>
      <c r="M6" s="23">
        <v>2011</v>
      </c>
      <c r="N6" s="23">
        <v>2012</v>
      </c>
      <c r="O6" s="23">
        <v>2013</v>
      </c>
      <c r="P6" s="23">
        <v>2014</v>
      </c>
      <c r="Q6" s="23">
        <v>2015</v>
      </c>
      <c r="R6" s="23">
        <v>2016</v>
      </c>
    </row>
    <row r="7" spans="1:21" ht="15" customHeight="1" x14ac:dyDescent="0.25">
      <c r="A7" s="294" t="s">
        <v>11</v>
      </c>
      <c r="B7" s="294"/>
      <c r="C7" s="294"/>
      <c r="D7" s="294"/>
      <c r="E7" s="294"/>
      <c r="F7" s="294"/>
      <c r="G7" s="294"/>
      <c r="H7" s="294"/>
      <c r="I7" s="294"/>
      <c r="J7" s="294"/>
      <c r="K7" s="294"/>
      <c r="L7" s="294"/>
      <c r="M7" s="294"/>
      <c r="N7" s="294"/>
      <c r="O7" s="294"/>
      <c r="P7" s="294"/>
      <c r="Q7" s="294"/>
      <c r="R7" s="294"/>
    </row>
    <row r="8" spans="1:21" ht="15" customHeight="1" x14ac:dyDescent="0.25">
      <c r="A8" s="25" t="s">
        <v>547</v>
      </c>
      <c r="B8" s="70">
        <f t="shared" ref="B8:Q11" si="0">B13+B18+B23</f>
        <v>512105</v>
      </c>
      <c r="C8" s="70">
        <f t="shared" si="0"/>
        <v>512586</v>
      </c>
      <c r="D8" s="70">
        <f t="shared" si="0"/>
        <v>512609</v>
      </c>
      <c r="E8" s="70">
        <f t="shared" si="0"/>
        <v>511277</v>
      </c>
      <c r="F8" s="70">
        <f t="shared" si="0"/>
        <v>503229</v>
      </c>
      <c r="G8" s="70">
        <f t="shared" si="0"/>
        <v>500518</v>
      </c>
      <c r="H8" s="70">
        <f t="shared" si="0"/>
        <v>499781</v>
      </c>
      <c r="I8" s="70">
        <f t="shared" si="0"/>
        <v>498947</v>
      </c>
      <c r="J8" s="70">
        <f t="shared" si="0"/>
        <v>493762</v>
      </c>
      <c r="K8" s="70">
        <f t="shared" si="0"/>
        <v>486871</v>
      </c>
      <c r="L8" s="70">
        <f t="shared" si="0"/>
        <v>477992</v>
      </c>
      <c r="M8" s="70">
        <f t="shared" si="0"/>
        <v>468952</v>
      </c>
      <c r="N8" s="70">
        <f t="shared" si="0"/>
        <v>452846</v>
      </c>
      <c r="O8" s="70">
        <f t="shared" si="0"/>
        <v>444259</v>
      </c>
      <c r="P8" s="70">
        <f t="shared" si="0"/>
        <v>439369</v>
      </c>
      <c r="Q8" s="70">
        <f t="shared" si="0"/>
        <v>437786</v>
      </c>
      <c r="R8" s="70">
        <f t="shared" ref="R8" si="1">R13+R18+R23</f>
        <v>438019</v>
      </c>
    </row>
    <row r="9" spans="1:21" ht="15" customHeight="1" x14ac:dyDescent="0.25">
      <c r="A9" s="26" t="s">
        <v>20</v>
      </c>
      <c r="B9" s="35">
        <f t="shared" si="0"/>
        <v>434913</v>
      </c>
      <c r="C9" s="35">
        <f t="shared" si="0"/>
        <v>435783</v>
      </c>
      <c r="D9" s="35">
        <f t="shared" si="0"/>
        <v>435923</v>
      </c>
      <c r="E9" s="35">
        <f t="shared" si="0"/>
        <v>435743</v>
      </c>
      <c r="F9" s="35">
        <f t="shared" si="0"/>
        <v>422990</v>
      </c>
      <c r="G9" s="35">
        <f t="shared" si="0"/>
        <v>412242</v>
      </c>
      <c r="H9" s="35">
        <f t="shared" si="0"/>
        <v>409730</v>
      </c>
      <c r="I9" s="35">
        <f t="shared" si="0"/>
        <v>411644</v>
      </c>
      <c r="J9" s="35">
        <f t="shared" si="0"/>
        <v>435676</v>
      </c>
      <c r="K9" s="35">
        <f t="shared" si="0"/>
        <v>418794</v>
      </c>
      <c r="L9" s="35">
        <f t="shared" si="0"/>
        <v>410497</v>
      </c>
      <c r="M9" s="35">
        <f t="shared" si="0"/>
        <v>403489</v>
      </c>
      <c r="N9" s="35">
        <f t="shared" si="0"/>
        <v>391991</v>
      </c>
      <c r="O9" s="35">
        <f t="shared" si="0"/>
        <v>391855</v>
      </c>
      <c r="P9" s="35">
        <f t="shared" si="0"/>
        <v>397591</v>
      </c>
      <c r="Q9" s="35">
        <f t="shared" si="0"/>
        <v>394914</v>
      </c>
      <c r="R9" s="35">
        <f t="shared" ref="R9" si="2">R14+R19+R24</f>
        <v>395478</v>
      </c>
    </row>
    <row r="10" spans="1:21" ht="15" customHeight="1" x14ac:dyDescent="0.25">
      <c r="A10" s="26" t="s">
        <v>21</v>
      </c>
      <c r="B10" s="35">
        <f t="shared" si="0"/>
        <v>42869</v>
      </c>
      <c r="C10" s="35">
        <f t="shared" si="0"/>
        <v>44889</v>
      </c>
      <c r="D10" s="35">
        <f t="shared" si="0"/>
        <v>45914</v>
      </c>
      <c r="E10" s="35">
        <f t="shared" si="0"/>
        <v>44085</v>
      </c>
      <c r="F10" s="35">
        <f t="shared" si="0"/>
        <v>48287</v>
      </c>
      <c r="G10" s="35">
        <f t="shared" si="0"/>
        <v>55329</v>
      </c>
      <c r="H10" s="35">
        <f t="shared" si="0"/>
        <v>55445</v>
      </c>
      <c r="I10" s="35">
        <f t="shared" si="0"/>
        <v>54153</v>
      </c>
      <c r="J10" s="35">
        <f t="shared" si="0"/>
        <v>45555</v>
      </c>
      <c r="K10" s="35">
        <f t="shared" si="0"/>
        <v>50626</v>
      </c>
      <c r="L10" s="35">
        <f t="shared" si="0"/>
        <v>50672</v>
      </c>
      <c r="M10" s="35">
        <f t="shared" si="0"/>
        <v>48888</v>
      </c>
      <c r="N10" s="35">
        <f t="shared" si="0"/>
        <v>45652</v>
      </c>
      <c r="O10" s="35">
        <f t="shared" si="0"/>
        <v>41298</v>
      </c>
      <c r="P10" s="35">
        <f t="shared" si="0"/>
        <v>32072</v>
      </c>
      <c r="Q10" s="35">
        <f t="shared" si="0"/>
        <v>33148</v>
      </c>
      <c r="R10" s="35">
        <f t="shared" ref="R10" si="3">R15+R20+R25</f>
        <v>31831</v>
      </c>
    </row>
    <row r="11" spans="1:21" ht="15" customHeight="1" x14ac:dyDescent="0.25">
      <c r="A11" s="26" t="s">
        <v>22</v>
      </c>
      <c r="B11" s="35">
        <f t="shared" si="0"/>
        <v>34323</v>
      </c>
      <c r="C11" s="35">
        <f t="shared" si="0"/>
        <v>31914</v>
      </c>
      <c r="D11" s="35">
        <f t="shared" si="0"/>
        <v>30772</v>
      </c>
      <c r="E11" s="35">
        <f t="shared" si="0"/>
        <v>31449</v>
      </c>
      <c r="F11" s="35">
        <f t="shared" si="0"/>
        <v>31952</v>
      </c>
      <c r="G11" s="35">
        <f t="shared" si="0"/>
        <v>32947</v>
      </c>
      <c r="H11" s="35">
        <f t="shared" si="0"/>
        <v>34606</v>
      </c>
      <c r="I11" s="35">
        <f t="shared" si="0"/>
        <v>33150</v>
      </c>
      <c r="J11" s="35">
        <f t="shared" si="0"/>
        <v>12531</v>
      </c>
      <c r="K11" s="35">
        <f t="shared" si="0"/>
        <v>17451</v>
      </c>
      <c r="L11" s="35">
        <f t="shared" si="0"/>
        <v>16823</v>
      </c>
      <c r="M11" s="35">
        <f t="shared" si="0"/>
        <v>16575</v>
      </c>
      <c r="N11" s="35">
        <f t="shared" si="0"/>
        <v>15203</v>
      </c>
      <c r="O11" s="35">
        <f t="shared" si="0"/>
        <v>11106</v>
      </c>
      <c r="P11" s="35">
        <f t="shared" si="0"/>
        <v>9706</v>
      </c>
      <c r="Q11" s="35">
        <f t="shared" si="0"/>
        <v>9724</v>
      </c>
      <c r="R11" s="35">
        <f t="shared" ref="R11" si="4">R16+R21+R26</f>
        <v>10710</v>
      </c>
    </row>
    <row r="12" spans="1:21" ht="15" customHeight="1" x14ac:dyDescent="0.25">
      <c r="A12" s="27"/>
      <c r="B12" s="35"/>
      <c r="C12" s="35"/>
      <c r="D12" s="35"/>
      <c r="E12" s="35"/>
      <c r="F12" s="35"/>
      <c r="G12" s="35"/>
      <c r="H12" s="35"/>
      <c r="I12" s="35"/>
      <c r="J12" s="35"/>
      <c r="K12" s="35"/>
      <c r="L12" s="35"/>
      <c r="M12" s="35"/>
      <c r="N12" s="35"/>
      <c r="O12" s="35"/>
      <c r="P12" s="35"/>
      <c r="Q12" s="35"/>
      <c r="R12" s="35"/>
    </row>
    <row r="13" spans="1:21" ht="15" customHeight="1" x14ac:dyDescent="0.25">
      <c r="A13" s="25" t="s">
        <v>23</v>
      </c>
      <c r="B13" s="70">
        <f t="shared" ref="B13:M13" si="5">SUM(B14:B16)</f>
        <v>477090</v>
      </c>
      <c r="C13" s="70">
        <f t="shared" si="5"/>
        <v>476276</v>
      </c>
      <c r="D13" s="70">
        <f t="shared" si="5"/>
        <v>476141</v>
      </c>
      <c r="E13" s="70">
        <f t="shared" si="5"/>
        <v>473784</v>
      </c>
      <c r="F13" s="70">
        <f t="shared" si="5"/>
        <v>467944</v>
      </c>
      <c r="G13" s="70">
        <f t="shared" si="5"/>
        <v>463962</v>
      </c>
      <c r="H13" s="70">
        <f t="shared" si="5"/>
        <v>462512</v>
      </c>
      <c r="I13" s="70">
        <f t="shared" si="5"/>
        <v>460347</v>
      </c>
      <c r="J13" s="70">
        <f t="shared" si="5"/>
        <v>452880</v>
      </c>
      <c r="K13" s="70">
        <f t="shared" si="5"/>
        <v>446586</v>
      </c>
      <c r="L13" s="70">
        <f t="shared" si="5"/>
        <v>436873</v>
      </c>
      <c r="M13" s="70">
        <f t="shared" si="5"/>
        <v>427724</v>
      </c>
      <c r="N13" s="70">
        <f>SUM(N14:N16)</f>
        <v>412441</v>
      </c>
      <c r="O13" s="70">
        <f>SUM(O14:O16)</f>
        <v>402955</v>
      </c>
      <c r="P13" s="70">
        <f>SUM(P14:P16)</f>
        <v>398996</v>
      </c>
      <c r="Q13" s="70">
        <f>SUM(Q14:Q16)</f>
        <v>396912</v>
      </c>
      <c r="R13" s="70">
        <f>SUM(R14:R16)</f>
        <v>396148</v>
      </c>
    </row>
    <row r="14" spans="1:21" ht="15" customHeight="1" x14ac:dyDescent="0.25">
      <c r="A14" s="26" t="s">
        <v>20</v>
      </c>
      <c r="B14" s="35">
        <v>401952</v>
      </c>
      <c r="C14" s="35">
        <v>401363</v>
      </c>
      <c r="D14" s="35">
        <v>401351</v>
      </c>
      <c r="E14" s="35">
        <v>399908</v>
      </c>
      <c r="F14" s="35">
        <v>389321</v>
      </c>
      <c r="G14" s="35">
        <v>377548</v>
      </c>
      <c r="H14" s="35">
        <v>374101</v>
      </c>
      <c r="I14" s="35">
        <v>375003</v>
      </c>
      <c r="J14" s="35">
        <v>396408</v>
      </c>
      <c r="K14" s="35">
        <v>380139</v>
      </c>
      <c r="L14" s="35">
        <v>371031</v>
      </c>
      <c r="M14" s="35">
        <v>363813</v>
      </c>
      <c r="N14" s="35">
        <v>353143</v>
      </c>
      <c r="O14" s="35">
        <v>351858</v>
      </c>
      <c r="P14" s="35">
        <v>358274</v>
      </c>
      <c r="Q14" s="35">
        <v>355300</v>
      </c>
      <c r="R14" s="35">
        <f>'C14-C17'!B41</f>
        <v>354773</v>
      </c>
    </row>
    <row r="15" spans="1:21" ht="15" customHeight="1" x14ac:dyDescent="0.25">
      <c r="A15" s="26" t="s">
        <v>21</v>
      </c>
      <c r="B15" s="35">
        <v>41230</v>
      </c>
      <c r="C15" s="35">
        <v>43365</v>
      </c>
      <c r="D15" s="35">
        <v>44377</v>
      </c>
      <c r="E15" s="35">
        <v>42667</v>
      </c>
      <c r="F15" s="35">
        <v>46955</v>
      </c>
      <c r="G15" s="35">
        <v>53829</v>
      </c>
      <c r="H15" s="35">
        <v>54080</v>
      </c>
      <c r="I15" s="35">
        <v>52540</v>
      </c>
      <c r="J15" s="35">
        <v>44168</v>
      </c>
      <c r="K15" s="35">
        <v>49186</v>
      </c>
      <c r="L15" s="35">
        <v>49227</v>
      </c>
      <c r="M15" s="35">
        <v>47526</v>
      </c>
      <c r="N15" s="35">
        <v>44286</v>
      </c>
      <c r="O15" s="35">
        <v>40126</v>
      </c>
      <c r="P15" s="35">
        <v>31114</v>
      </c>
      <c r="Q15" s="35">
        <v>32020</v>
      </c>
      <c r="R15" s="35">
        <f>'C14-C17'!B92</f>
        <v>30869</v>
      </c>
    </row>
    <row r="16" spans="1:21" ht="15" customHeight="1" x14ac:dyDescent="0.25">
      <c r="A16" s="26" t="s">
        <v>22</v>
      </c>
      <c r="B16" s="35">
        <v>33908</v>
      </c>
      <c r="C16" s="35">
        <v>31548</v>
      </c>
      <c r="D16" s="35">
        <v>30413</v>
      </c>
      <c r="E16" s="35">
        <v>31209</v>
      </c>
      <c r="F16" s="35">
        <v>31668</v>
      </c>
      <c r="G16" s="35">
        <v>32585</v>
      </c>
      <c r="H16" s="35">
        <v>34331</v>
      </c>
      <c r="I16" s="35">
        <v>32804</v>
      </c>
      <c r="J16" s="35">
        <v>12304</v>
      </c>
      <c r="K16" s="35">
        <v>17261</v>
      </c>
      <c r="L16" s="35">
        <v>16615</v>
      </c>
      <c r="M16" s="35">
        <v>16385</v>
      </c>
      <c r="N16" s="35">
        <v>15012</v>
      </c>
      <c r="O16" s="35">
        <v>10971</v>
      </c>
      <c r="P16" s="35">
        <v>9608</v>
      </c>
      <c r="Q16" s="35">
        <v>9592</v>
      </c>
      <c r="R16" s="35">
        <f>'C14-C17'!B143</f>
        <v>10506</v>
      </c>
    </row>
    <row r="17" spans="1:18" ht="15" customHeight="1" x14ac:dyDescent="0.25">
      <c r="A17" s="27"/>
      <c r="B17" s="35"/>
      <c r="C17" s="35"/>
      <c r="D17" s="35"/>
      <c r="E17" s="35"/>
      <c r="F17" s="35"/>
      <c r="G17" s="35"/>
      <c r="H17" s="35"/>
      <c r="I17" s="35"/>
      <c r="J17" s="35"/>
      <c r="K17" s="35"/>
      <c r="L17" s="35"/>
      <c r="M17" s="35"/>
      <c r="N17" s="35"/>
      <c r="O17" s="35"/>
      <c r="P17" s="35"/>
      <c r="Q17" s="35"/>
      <c r="R17" s="35"/>
    </row>
    <row r="18" spans="1:18" ht="15" customHeight="1" x14ac:dyDescent="0.25">
      <c r="A18" s="25" t="s">
        <v>24</v>
      </c>
      <c r="B18" s="70">
        <v>29103</v>
      </c>
      <c r="C18" s="70">
        <f t="shared" ref="C18:N18" si="6">C19+C20+C21</f>
        <v>30344</v>
      </c>
      <c r="D18" s="70">
        <f t="shared" si="6"/>
        <v>30554</v>
      </c>
      <c r="E18" s="70">
        <f t="shared" si="6"/>
        <v>31642</v>
      </c>
      <c r="F18" s="70">
        <f t="shared" si="6"/>
        <v>29515</v>
      </c>
      <c r="G18" s="70">
        <f t="shared" si="6"/>
        <v>30903</v>
      </c>
      <c r="H18" s="70">
        <f t="shared" si="6"/>
        <v>31404</v>
      </c>
      <c r="I18" s="70">
        <f t="shared" si="6"/>
        <v>32806</v>
      </c>
      <c r="J18" s="70">
        <f t="shared" si="6"/>
        <v>35511</v>
      </c>
      <c r="K18" s="70">
        <f t="shared" si="6"/>
        <v>34837</v>
      </c>
      <c r="L18" s="70">
        <f t="shared" si="6"/>
        <v>35703</v>
      </c>
      <c r="M18" s="70">
        <f t="shared" si="6"/>
        <v>35747</v>
      </c>
      <c r="N18" s="70">
        <f t="shared" si="6"/>
        <v>34922</v>
      </c>
      <c r="O18" s="70">
        <f>O19+O20+O21</f>
        <v>35544</v>
      </c>
      <c r="P18" s="70">
        <f>P19+P20+P21</f>
        <v>35051</v>
      </c>
      <c r="Q18" s="70">
        <f>Q19+Q20+Q21</f>
        <v>35346</v>
      </c>
      <c r="R18" s="70">
        <f>R19+R20+R21</f>
        <v>36476</v>
      </c>
    </row>
    <row r="19" spans="1:18" ht="15" customHeight="1" x14ac:dyDescent="0.25">
      <c r="A19" s="26" t="s">
        <v>20</v>
      </c>
      <c r="B19" s="35">
        <v>27437</v>
      </c>
      <c r="C19" s="35">
        <v>28804</v>
      </c>
      <c r="D19" s="35">
        <v>29017</v>
      </c>
      <c r="E19" s="35">
        <v>30298</v>
      </c>
      <c r="F19" s="35">
        <v>28246</v>
      </c>
      <c r="G19" s="35">
        <v>29414</v>
      </c>
      <c r="H19" s="35">
        <v>30075</v>
      </c>
      <c r="I19" s="35">
        <v>31208</v>
      </c>
      <c r="J19" s="35">
        <v>34165</v>
      </c>
      <c r="K19" s="35">
        <v>33562</v>
      </c>
      <c r="L19" s="35">
        <v>34387</v>
      </c>
      <c r="M19" s="35">
        <v>34482</v>
      </c>
      <c r="N19" s="35">
        <v>33704</v>
      </c>
      <c r="O19" s="35">
        <v>34556</v>
      </c>
      <c r="P19" s="35">
        <v>34193</v>
      </c>
      <c r="Q19" s="35">
        <v>34289</v>
      </c>
      <c r="R19" s="35">
        <f>'C14-C17'!B42</f>
        <v>35516</v>
      </c>
    </row>
    <row r="20" spans="1:18" ht="15" customHeight="1" x14ac:dyDescent="0.25">
      <c r="A20" s="26" t="s">
        <v>21</v>
      </c>
      <c r="B20" s="35">
        <v>1326</v>
      </c>
      <c r="C20" s="35">
        <v>1272</v>
      </c>
      <c r="D20" s="35">
        <v>1229</v>
      </c>
      <c r="E20" s="35">
        <v>1149</v>
      </c>
      <c r="F20" s="35">
        <v>1027</v>
      </c>
      <c r="G20" s="35">
        <v>1164</v>
      </c>
      <c r="H20" s="35">
        <v>1103</v>
      </c>
      <c r="I20" s="35">
        <v>1302</v>
      </c>
      <c r="J20" s="35">
        <v>1159</v>
      </c>
      <c r="K20" s="35">
        <v>1129</v>
      </c>
      <c r="L20" s="35">
        <v>1156</v>
      </c>
      <c r="M20" s="35">
        <v>1105</v>
      </c>
      <c r="N20" s="35">
        <v>1079</v>
      </c>
      <c r="O20" s="35">
        <v>885</v>
      </c>
      <c r="P20" s="35">
        <v>786</v>
      </c>
      <c r="Q20" s="35">
        <v>945</v>
      </c>
      <c r="R20" s="35">
        <f>'C14-C17'!B93</f>
        <v>789</v>
      </c>
    </row>
    <row r="21" spans="1:18" ht="15" customHeight="1" x14ac:dyDescent="0.25">
      <c r="A21" s="26" t="s">
        <v>22</v>
      </c>
      <c r="B21" s="35">
        <v>340</v>
      </c>
      <c r="C21" s="35">
        <v>268</v>
      </c>
      <c r="D21" s="35">
        <v>308</v>
      </c>
      <c r="E21" s="35">
        <v>195</v>
      </c>
      <c r="F21" s="35">
        <v>242</v>
      </c>
      <c r="G21" s="35">
        <v>325</v>
      </c>
      <c r="H21" s="35">
        <v>226</v>
      </c>
      <c r="I21" s="35">
        <v>296</v>
      </c>
      <c r="J21" s="35">
        <v>187</v>
      </c>
      <c r="K21" s="35">
        <v>146</v>
      </c>
      <c r="L21" s="35">
        <v>160</v>
      </c>
      <c r="M21" s="35">
        <v>160</v>
      </c>
      <c r="N21" s="35">
        <v>139</v>
      </c>
      <c r="O21" s="35">
        <v>103</v>
      </c>
      <c r="P21" s="35">
        <v>72</v>
      </c>
      <c r="Q21" s="35">
        <v>112</v>
      </c>
      <c r="R21" s="35">
        <f>'C14-C17'!B144</f>
        <v>171</v>
      </c>
    </row>
    <row r="22" spans="1:18" ht="15" customHeight="1" x14ac:dyDescent="0.25">
      <c r="A22" s="27"/>
      <c r="B22" s="35"/>
      <c r="C22" s="35"/>
      <c r="D22" s="35"/>
      <c r="E22" s="35"/>
      <c r="F22" s="35"/>
      <c r="G22" s="35"/>
      <c r="H22" s="35"/>
      <c r="I22" s="35"/>
      <c r="J22" s="35"/>
      <c r="K22" s="35"/>
      <c r="L22" s="35"/>
      <c r="M22" s="35"/>
      <c r="N22" s="35"/>
      <c r="O22" s="35"/>
      <c r="P22" s="35"/>
      <c r="Q22" s="35"/>
      <c r="R22" s="35"/>
    </row>
    <row r="23" spans="1:18" ht="15" customHeight="1" x14ac:dyDescent="0.25">
      <c r="A23" s="25" t="s">
        <v>247</v>
      </c>
      <c r="B23" s="70">
        <f t="shared" ref="B23:M23" si="7">SUM(B24:B26)</f>
        <v>5912</v>
      </c>
      <c r="C23" s="70">
        <f t="shared" si="7"/>
        <v>5966</v>
      </c>
      <c r="D23" s="70">
        <f t="shared" si="7"/>
        <v>5914</v>
      </c>
      <c r="E23" s="70">
        <f t="shared" si="7"/>
        <v>5851</v>
      </c>
      <c r="F23" s="70">
        <f t="shared" si="7"/>
        <v>5770</v>
      </c>
      <c r="G23" s="70">
        <f t="shared" si="7"/>
        <v>5653</v>
      </c>
      <c r="H23" s="70">
        <f t="shared" si="7"/>
        <v>5865</v>
      </c>
      <c r="I23" s="70">
        <f t="shared" si="7"/>
        <v>5794</v>
      </c>
      <c r="J23" s="70">
        <f t="shared" si="7"/>
        <v>5371</v>
      </c>
      <c r="K23" s="70">
        <f t="shared" si="7"/>
        <v>5448</v>
      </c>
      <c r="L23" s="70">
        <f t="shared" si="7"/>
        <v>5416</v>
      </c>
      <c r="M23" s="70">
        <f t="shared" si="7"/>
        <v>5481</v>
      </c>
      <c r="N23" s="70">
        <f>SUM(N24:N26)</f>
        <v>5483</v>
      </c>
      <c r="O23" s="70">
        <f>SUM(O24:O26)</f>
        <v>5760</v>
      </c>
      <c r="P23" s="70">
        <f>SUM(P24:P26)</f>
        <v>5322</v>
      </c>
      <c r="Q23" s="70">
        <f>SUM(Q24:Q26)</f>
        <v>5528</v>
      </c>
      <c r="R23" s="70">
        <f>SUM(R24:R26)</f>
        <v>5395</v>
      </c>
    </row>
    <row r="24" spans="1:18" ht="15" customHeight="1" x14ac:dyDescent="0.25">
      <c r="A24" s="26" t="s">
        <v>20</v>
      </c>
      <c r="B24" s="35">
        <v>5524</v>
      </c>
      <c r="C24" s="35">
        <v>5616</v>
      </c>
      <c r="D24" s="35">
        <v>5555</v>
      </c>
      <c r="E24" s="35">
        <v>5537</v>
      </c>
      <c r="F24" s="35">
        <v>5423</v>
      </c>
      <c r="G24" s="35">
        <v>5280</v>
      </c>
      <c r="H24" s="35">
        <v>5554</v>
      </c>
      <c r="I24" s="35">
        <v>5433</v>
      </c>
      <c r="J24" s="35">
        <v>5103</v>
      </c>
      <c r="K24" s="35">
        <v>5093</v>
      </c>
      <c r="L24" s="35">
        <v>5079</v>
      </c>
      <c r="M24" s="35">
        <v>5194</v>
      </c>
      <c r="N24" s="35">
        <v>5144</v>
      </c>
      <c r="O24" s="35">
        <v>5441</v>
      </c>
      <c r="P24" s="35">
        <v>5124</v>
      </c>
      <c r="Q24" s="35">
        <v>5325</v>
      </c>
      <c r="R24" s="35">
        <f>'C14-C17'!B43</f>
        <v>5189</v>
      </c>
    </row>
    <row r="25" spans="1:18" ht="15" customHeight="1" x14ac:dyDescent="0.25">
      <c r="A25" s="26" t="s">
        <v>21</v>
      </c>
      <c r="B25" s="35">
        <v>313</v>
      </c>
      <c r="C25" s="35">
        <v>252</v>
      </c>
      <c r="D25" s="35">
        <v>308</v>
      </c>
      <c r="E25" s="35">
        <v>269</v>
      </c>
      <c r="F25" s="35">
        <v>305</v>
      </c>
      <c r="G25" s="35">
        <v>336</v>
      </c>
      <c r="H25" s="35">
        <v>262</v>
      </c>
      <c r="I25" s="35">
        <v>311</v>
      </c>
      <c r="J25" s="35">
        <v>228</v>
      </c>
      <c r="K25" s="35">
        <v>311</v>
      </c>
      <c r="L25" s="35">
        <v>289</v>
      </c>
      <c r="M25" s="35">
        <v>257</v>
      </c>
      <c r="N25" s="35">
        <v>287</v>
      </c>
      <c r="O25" s="35">
        <v>287</v>
      </c>
      <c r="P25" s="35">
        <v>172</v>
      </c>
      <c r="Q25" s="35">
        <v>183</v>
      </c>
      <c r="R25" s="35">
        <f>'C14-C17'!B94</f>
        <v>173</v>
      </c>
    </row>
    <row r="26" spans="1:18" ht="15" customHeight="1" x14ac:dyDescent="0.25">
      <c r="A26" s="26" t="s">
        <v>22</v>
      </c>
      <c r="B26" s="35">
        <v>75</v>
      </c>
      <c r="C26" s="35">
        <v>98</v>
      </c>
      <c r="D26" s="35">
        <v>51</v>
      </c>
      <c r="E26" s="35">
        <v>45</v>
      </c>
      <c r="F26" s="35">
        <v>42</v>
      </c>
      <c r="G26" s="35">
        <v>37</v>
      </c>
      <c r="H26" s="35">
        <v>49</v>
      </c>
      <c r="I26" s="35">
        <v>50</v>
      </c>
      <c r="J26" s="35">
        <v>40</v>
      </c>
      <c r="K26" s="35">
        <v>44</v>
      </c>
      <c r="L26" s="35">
        <v>48</v>
      </c>
      <c r="M26" s="35">
        <v>30</v>
      </c>
      <c r="N26" s="35">
        <v>52</v>
      </c>
      <c r="O26" s="35">
        <v>32</v>
      </c>
      <c r="P26" s="35">
        <v>26</v>
      </c>
      <c r="Q26" s="35">
        <v>20</v>
      </c>
      <c r="R26" s="35">
        <f>'C14-C17'!B145</f>
        <v>33</v>
      </c>
    </row>
    <row r="27" spans="1:18" s="28" customFormat="1" ht="15" customHeight="1" x14ac:dyDescent="0.25">
      <c r="A27" s="288" t="s">
        <v>244</v>
      </c>
      <c r="B27" s="288"/>
      <c r="C27" s="288"/>
      <c r="D27" s="288"/>
      <c r="E27" s="288"/>
      <c r="F27" s="288"/>
      <c r="G27" s="288"/>
      <c r="H27" s="288"/>
      <c r="I27" s="288"/>
      <c r="J27" s="288"/>
      <c r="K27" s="288"/>
      <c r="L27" s="288"/>
      <c r="M27" s="288"/>
      <c r="N27" s="288"/>
      <c r="O27" s="288"/>
      <c r="P27" s="288"/>
      <c r="Q27" s="288"/>
      <c r="R27" s="288"/>
    </row>
    <row r="28" spans="1:18" ht="15" customHeight="1" x14ac:dyDescent="0.25">
      <c r="A28" s="25" t="s">
        <v>19</v>
      </c>
      <c r="B28" s="36"/>
      <c r="C28" s="36"/>
      <c r="D28" s="36"/>
      <c r="E28" s="36"/>
      <c r="F28" s="36"/>
      <c r="G28" s="36"/>
      <c r="H28" s="36"/>
      <c r="I28" s="36"/>
      <c r="J28" s="36"/>
      <c r="K28" s="36"/>
      <c r="L28" s="36"/>
      <c r="M28" s="36"/>
      <c r="N28" s="36"/>
      <c r="O28" s="36"/>
      <c r="P28" s="36"/>
      <c r="Q28" s="36"/>
      <c r="R28" s="36"/>
    </row>
    <row r="29" spans="1:18" ht="15" customHeight="1" x14ac:dyDescent="0.25">
      <c r="A29" s="26" t="s">
        <v>20</v>
      </c>
      <c r="B29" s="37">
        <f t="shared" ref="B29:M29" si="8">B9/B8*100</f>
        <v>84.9265287392234</v>
      </c>
      <c r="C29" s="37">
        <f t="shared" si="8"/>
        <v>85.01656307429387</v>
      </c>
      <c r="D29" s="37">
        <f t="shared" si="8"/>
        <v>85.040059772653237</v>
      </c>
      <c r="E29" s="37">
        <f t="shared" si="8"/>
        <v>85.226403691149812</v>
      </c>
      <c r="F29" s="37">
        <f t="shared" si="8"/>
        <v>84.055171701153952</v>
      </c>
      <c r="G29" s="37">
        <f t="shared" si="8"/>
        <v>82.363071857555568</v>
      </c>
      <c r="H29" s="37">
        <f t="shared" si="8"/>
        <v>81.981908075737181</v>
      </c>
      <c r="I29" s="37">
        <f t="shared" si="8"/>
        <v>82.502550371081497</v>
      </c>
      <c r="J29" s="37">
        <f t="shared" si="8"/>
        <v>88.236032744520642</v>
      </c>
      <c r="K29" s="37">
        <f t="shared" si="8"/>
        <v>86.017446099685543</v>
      </c>
      <c r="L29" s="37">
        <f t="shared" si="8"/>
        <v>85.879470786121942</v>
      </c>
      <c r="M29" s="37">
        <f t="shared" si="8"/>
        <v>86.040575581296167</v>
      </c>
      <c r="N29" s="37">
        <f>N9/N8*100</f>
        <v>86.561656722152776</v>
      </c>
      <c r="O29" s="37">
        <f>O9/O8*100</f>
        <v>88.204178193351183</v>
      </c>
      <c r="P29" s="37">
        <f>P9/P8*100</f>
        <v>90.491363751197738</v>
      </c>
      <c r="Q29" s="37">
        <f>Q9/Q8*100</f>
        <v>90.207087481098071</v>
      </c>
      <c r="R29" s="37">
        <f>R9/R8*100</f>
        <v>90.287864225067864</v>
      </c>
    </row>
    <row r="30" spans="1:18" ht="15" customHeight="1" x14ac:dyDescent="0.25">
      <c r="A30" s="26" t="s">
        <v>21</v>
      </c>
      <c r="B30" s="37">
        <f t="shared" ref="B30:M30" si="9">B10/B8*100</f>
        <v>8.3711348258657896</v>
      </c>
      <c r="C30" s="37">
        <f t="shared" si="9"/>
        <v>8.7573597406093793</v>
      </c>
      <c r="D30" s="37">
        <f t="shared" si="9"/>
        <v>8.9569242834206975</v>
      </c>
      <c r="E30" s="37">
        <f t="shared" si="9"/>
        <v>8.6225275144393354</v>
      </c>
      <c r="F30" s="37">
        <f t="shared" si="9"/>
        <v>9.5954326956514837</v>
      </c>
      <c r="G30" s="37">
        <f t="shared" si="9"/>
        <v>11.054347695787165</v>
      </c>
      <c r="H30" s="37">
        <f t="shared" si="9"/>
        <v>11.093859110290309</v>
      </c>
      <c r="I30" s="37">
        <f t="shared" si="9"/>
        <v>10.853457381244901</v>
      </c>
      <c r="J30" s="37">
        <f t="shared" si="9"/>
        <v>9.2261048845395148</v>
      </c>
      <c r="K30" s="37">
        <f t="shared" si="9"/>
        <v>10.398236904642092</v>
      </c>
      <c r="L30" s="37">
        <f t="shared" si="9"/>
        <v>10.6010142429162</v>
      </c>
      <c r="M30" s="37">
        <f t="shared" si="9"/>
        <v>10.42494754260564</v>
      </c>
      <c r="N30" s="37">
        <f>N10/N8*100</f>
        <v>10.081131333830927</v>
      </c>
      <c r="O30" s="37">
        <f>O10/O8*100</f>
        <v>9.2959287262610317</v>
      </c>
      <c r="P30" s="37">
        <f>P10/P8*100</f>
        <v>7.2995591404946643</v>
      </c>
      <c r="Q30" s="37">
        <f>Q10/Q8*100</f>
        <v>7.5717359623194893</v>
      </c>
      <c r="R30" s="37">
        <f>R10/R8*100</f>
        <v>7.267036361436376</v>
      </c>
    </row>
    <row r="31" spans="1:18" ht="15" customHeight="1" x14ac:dyDescent="0.25">
      <c r="A31" s="26" t="s">
        <v>22</v>
      </c>
      <c r="B31" s="37">
        <f t="shared" ref="B31:M31" si="10">B11/B8*100</f>
        <v>6.7023364349108094</v>
      </c>
      <c r="C31" s="37">
        <f t="shared" si="10"/>
        <v>6.2260771850967451</v>
      </c>
      <c r="D31" s="37">
        <f t="shared" si="10"/>
        <v>6.0030159439260729</v>
      </c>
      <c r="E31" s="37">
        <f t="shared" si="10"/>
        <v>6.1510687944108575</v>
      </c>
      <c r="F31" s="37">
        <f t="shared" si="10"/>
        <v>6.3493956031945702</v>
      </c>
      <c r="G31" s="37">
        <f t="shared" si="10"/>
        <v>6.5825804466572633</v>
      </c>
      <c r="H31" s="37">
        <f t="shared" si="10"/>
        <v>6.9242328139725196</v>
      </c>
      <c r="I31" s="37">
        <f t="shared" si="10"/>
        <v>6.6439922476736006</v>
      </c>
      <c r="J31" s="37">
        <f t="shared" si="10"/>
        <v>2.5378623709398456</v>
      </c>
      <c r="K31" s="37">
        <f t="shared" si="10"/>
        <v>3.5843169956723653</v>
      </c>
      <c r="L31" s="37">
        <f t="shared" si="10"/>
        <v>3.5195149709618576</v>
      </c>
      <c r="M31" s="37">
        <f t="shared" si="10"/>
        <v>3.5344768760981937</v>
      </c>
      <c r="N31" s="37">
        <f>N11/N8*100</f>
        <v>3.3572119440162882</v>
      </c>
      <c r="O31" s="37">
        <f>O11/O8*100</f>
        <v>2.4998930803877917</v>
      </c>
      <c r="P31" s="37">
        <f>P11/P8*100</f>
        <v>2.209077108307596</v>
      </c>
      <c r="Q31" s="37">
        <f>Q11/Q8*100</f>
        <v>2.22117655658244</v>
      </c>
      <c r="R31" s="37">
        <f>R11/R8*100</f>
        <v>2.4450994134957615</v>
      </c>
    </row>
    <row r="32" spans="1:18" ht="15" customHeight="1" x14ac:dyDescent="0.25">
      <c r="A32" s="27"/>
      <c r="B32" s="29"/>
      <c r="C32" s="29"/>
      <c r="D32" s="29"/>
      <c r="E32" s="29"/>
      <c r="F32" s="29"/>
      <c r="G32" s="29"/>
      <c r="H32" s="29"/>
      <c r="I32" s="29"/>
      <c r="J32" s="29"/>
      <c r="K32" s="29"/>
      <c r="L32" s="29"/>
      <c r="M32" s="29"/>
      <c r="N32" s="29"/>
      <c r="O32" s="29"/>
      <c r="P32" s="29"/>
      <c r="Q32" s="29"/>
      <c r="R32" s="29"/>
    </row>
    <row r="33" spans="1:18" ht="15" customHeight="1" x14ac:dyDescent="0.25">
      <c r="A33" s="25" t="s">
        <v>23</v>
      </c>
      <c r="B33" s="29"/>
      <c r="C33" s="29"/>
      <c r="D33" s="29"/>
      <c r="E33" s="29"/>
      <c r="F33" s="29"/>
      <c r="G33" s="29"/>
      <c r="H33" s="29"/>
      <c r="I33" s="29"/>
      <c r="J33" s="29"/>
      <c r="K33" s="29"/>
      <c r="L33" s="29"/>
      <c r="M33" s="29"/>
      <c r="N33" s="29"/>
      <c r="O33" s="29"/>
      <c r="P33" s="29"/>
      <c r="Q33" s="29"/>
      <c r="R33" s="29"/>
    </row>
    <row r="34" spans="1:18" ht="15" customHeight="1" x14ac:dyDescent="0.25">
      <c r="A34" s="26" t="s">
        <v>20</v>
      </c>
      <c r="B34" s="37">
        <f t="shared" ref="B34:M34" si="11">B14/B13*100</f>
        <v>84.250770294912911</v>
      </c>
      <c r="C34" s="37">
        <f t="shared" si="11"/>
        <v>84.271094911353913</v>
      </c>
      <c r="D34" s="37">
        <f t="shared" si="11"/>
        <v>84.29246798742389</v>
      </c>
      <c r="E34" s="37">
        <f t="shared" si="11"/>
        <v>84.407240430238247</v>
      </c>
      <c r="F34" s="37">
        <f t="shared" si="11"/>
        <v>83.198203203802166</v>
      </c>
      <c r="G34" s="37">
        <f t="shared" si="11"/>
        <v>81.374767761152853</v>
      </c>
      <c r="H34" s="37">
        <f t="shared" si="11"/>
        <v>80.884604075137517</v>
      </c>
      <c r="I34" s="37">
        <f t="shared" si="11"/>
        <v>81.460941420276441</v>
      </c>
      <c r="J34" s="37">
        <f t="shared" si="11"/>
        <v>87.530471648118706</v>
      </c>
      <c r="K34" s="37">
        <f t="shared" si="11"/>
        <v>85.121118888635124</v>
      </c>
      <c r="L34" s="37">
        <f t="shared" si="11"/>
        <v>84.928800818544531</v>
      </c>
      <c r="M34" s="37">
        <f t="shared" si="11"/>
        <v>85.057887796803541</v>
      </c>
      <c r="N34" s="37">
        <f>N14/N13*100</f>
        <v>85.622670878986327</v>
      </c>
      <c r="O34" s="37">
        <f>O14/O13*100</f>
        <v>87.319427727661903</v>
      </c>
      <c r="P34" s="37">
        <f>P14/P13*100</f>
        <v>89.793882645440064</v>
      </c>
      <c r="Q34" s="37">
        <f>Q14/Q13*100</f>
        <v>89.516064014189539</v>
      </c>
      <c r="R34" s="37">
        <f>R14/R13*100</f>
        <v>89.555671112816427</v>
      </c>
    </row>
    <row r="35" spans="1:18" ht="15" customHeight="1" x14ac:dyDescent="0.25">
      <c r="A35" s="26" t="s">
        <v>21</v>
      </c>
      <c r="B35" s="37">
        <f t="shared" ref="B35:M35" si="12">B15/B13*100</f>
        <v>8.6419753086419746</v>
      </c>
      <c r="C35" s="37">
        <f t="shared" si="12"/>
        <v>9.1050147393528125</v>
      </c>
      <c r="D35" s="37">
        <f t="shared" si="12"/>
        <v>9.3201383623758502</v>
      </c>
      <c r="E35" s="37">
        <f t="shared" si="12"/>
        <v>9.0055806021309284</v>
      </c>
      <c r="F35" s="37">
        <f t="shared" si="12"/>
        <v>10.034320346024311</v>
      </c>
      <c r="G35" s="37">
        <f t="shared" si="12"/>
        <v>11.602027752272816</v>
      </c>
      <c r="H35" s="37">
        <f t="shared" si="12"/>
        <v>11.692669595599682</v>
      </c>
      <c r="I35" s="37">
        <f t="shared" si="12"/>
        <v>11.413129660886243</v>
      </c>
      <c r="J35" s="37">
        <f t="shared" si="12"/>
        <v>9.7526938703409289</v>
      </c>
      <c r="K35" s="37">
        <f t="shared" si="12"/>
        <v>11.013780100585329</v>
      </c>
      <c r="L35" s="37">
        <f t="shared" si="12"/>
        <v>11.268034417324943</v>
      </c>
      <c r="M35" s="37">
        <f t="shared" si="12"/>
        <v>11.111370884028018</v>
      </c>
      <c r="N35" s="37">
        <f>N15/N13*100</f>
        <v>10.737535792998271</v>
      </c>
      <c r="O35" s="37">
        <f>O15/O13*100</f>
        <v>9.9579357496494652</v>
      </c>
      <c r="P35" s="37">
        <f>P15/P13*100</f>
        <v>7.7980731636407379</v>
      </c>
      <c r="Q35" s="37">
        <f>Q15/Q13*100</f>
        <v>8.0672793969444108</v>
      </c>
      <c r="R35" s="37">
        <f>R15/R13*100</f>
        <v>7.7922897502953443</v>
      </c>
    </row>
    <row r="36" spans="1:18" ht="15" customHeight="1" x14ac:dyDescent="0.25">
      <c r="A36" s="26" t="s">
        <v>22</v>
      </c>
      <c r="B36" s="37">
        <f t="shared" ref="B36:M36" si="13">B16/B13*100</f>
        <v>7.1072543964451143</v>
      </c>
      <c r="C36" s="37">
        <f t="shared" si="13"/>
        <v>6.6238903492932666</v>
      </c>
      <c r="D36" s="37">
        <f t="shared" si="13"/>
        <v>6.3873936502002557</v>
      </c>
      <c r="E36" s="37">
        <f t="shared" si="13"/>
        <v>6.5871789676308188</v>
      </c>
      <c r="F36" s="37">
        <f t="shared" si="13"/>
        <v>6.7674764501735245</v>
      </c>
      <c r="G36" s="37">
        <f t="shared" si="13"/>
        <v>7.0232044865743317</v>
      </c>
      <c r="H36" s="37">
        <f t="shared" si="13"/>
        <v>7.422726329262809</v>
      </c>
      <c r="I36" s="37">
        <f t="shared" si="13"/>
        <v>7.1259289188373112</v>
      </c>
      <c r="J36" s="37">
        <f t="shared" si="13"/>
        <v>2.7168344815403636</v>
      </c>
      <c r="K36" s="37">
        <f t="shared" si="13"/>
        <v>3.8651010107795583</v>
      </c>
      <c r="L36" s="37">
        <f t="shared" si="13"/>
        <v>3.8031647641305364</v>
      </c>
      <c r="M36" s="37">
        <f t="shared" si="13"/>
        <v>3.8307413191684354</v>
      </c>
      <c r="N36" s="37">
        <f>N16/N13*100</f>
        <v>3.6397933280154011</v>
      </c>
      <c r="O36" s="37">
        <f>O16/O13*100</f>
        <v>2.7226365226886378</v>
      </c>
      <c r="P36" s="37">
        <f>P16/P13*100</f>
        <v>2.4080441909192074</v>
      </c>
      <c r="Q36" s="37">
        <f>Q16/Q13*100</f>
        <v>2.4166565888660458</v>
      </c>
      <c r="R36" s="37">
        <f>R16/R13*100</f>
        <v>2.6520391368882335</v>
      </c>
    </row>
    <row r="37" spans="1:18" ht="15" customHeight="1" x14ac:dyDescent="0.25">
      <c r="A37" s="27"/>
      <c r="B37" s="29"/>
      <c r="C37" s="29"/>
      <c r="D37" s="29"/>
      <c r="E37" s="29"/>
      <c r="F37" s="29"/>
      <c r="G37" s="29"/>
      <c r="H37" s="29"/>
      <c r="I37" s="29"/>
      <c r="J37" s="29"/>
      <c r="K37" s="29"/>
      <c r="L37" s="29"/>
      <c r="M37" s="29"/>
      <c r="N37" s="29"/>
      <c r="O37" s="29"/>
      <c r="P37" s="29"/>
      <c r="Q37" s="29"/>
      <c r="R37" s="29"/>
    </row>
    <row r="38" spans="1:18" ht="15" customHeight="1" x14ac:dyDescent="0.25">
      <c r="A38" s="25" t="s">
        <v>24</v>
      </c>
      <c r="B38" s="29"/>
      <c r="C38" s="29"/>
      <c r="D38" s="29"/>
      <c r="E38" s="29"/>
      <c r="F38" s="29"/>
      <c r="G38" s="29"/>
      <c r="H38" s="29"/>
      <c r="I38" s="29"/>
      <c r="J38" s="29"/>
      <c r="K38" s="29"/>
      <c r="L38" s="29"/>
      <c r="M38" s="29"/>
      <c r="N38" s="29"/>
      <c r="O38" s="29"/>
      <c r="P38" s="29"/>
      <c r="Q38" s="29"/>
      <c r="R38" s="29"/>
    </row>
    <row r="39" spans="1:18" ht="15" customHeight="1" x14ac:dyDescent="0.25">
      <c r="A39" s="26" t="s">
        <v>20</v>
      </c>
      <c r="B39" s="37">
        <f t="shared" ref="B39:M39" si="14">B19/B18*100</f>
        <v>94.275504243548781</v>
      </c>
      <c r="C39" s="37">
        <f t="shared" si="14"/>
        <v>94.924861587134188</v>
      </c>
      <c r="D39" s="37">
        <f t="shared" si="14"/>
        <v>94.96956208679714</v>
      </c>
      <c r="E39" s="37">
        <f t="shared" si="14"/>
        <v>95.752480879843247</v>
      </c>
      <c r="F39" s="37">
        <f t="shared" si="14"/>
        <v>95.700491275622568</v>
      </c>
      <c r="G39" s="37">
        <f t="shared" si="14"/>
        <v>95.181697569815228</v>
      </c>
      <c r="H39" s="37">
        <f t="shared" si="14"/>
        <v>95.768055024837594</v>
      </c>
      <c r="I39" s="37">
        <f t="shared" si="14"/>
        <v>95.128939828080235</v>
      </c>
      <c r="J39" s="37">
        <f t="shared" si="14"/>
        <v>96.209625186561908</v>
      </c>
      <c r="K39" s="37">
        <f t="shared" si="14"/>
        <v>96.340098171484343</v>
      </c>
      <c r="L39" s="37">
        <f t="shared" si="14"/>
        <v>96.314035235134298</v>
      </c>
      <c r="M39" s="37">
        <f t="shared" si="14"/>
        <v>96.461241502783452</v>
      </c>
      <c r="N39" s="37">
        <f>N19/N18*100</f>
        <v>96.512227249298434</v>
      </c>
      <c r="O39" s="37">
        <f>O19/O18*100</f>
        <v>97.220346612649109</v>
      </c>
      <c r="P39" s="37">
        <f>P19/P18*100</f>
        <v>97.55213831274429</v>
      </c>
      <c r="Q39" s="37">
        <f>Q19/Q18*100</f>
        <v>97.009562609630507</v>
      </c>
      <c r="R39" s="37">
        <f>R19/R18*100</f>
        <v>97.368132470665643</v>
      </c>
    </row>
    <row r="40" spans="1:18" ht="15" customHeight="1" x14ac:dyDescent="0.25">
      <c r="A40" s="26" t="s">
        <v>21</v>
      </c>
      <c r="B40" s="37">
        <f t="shared" ref="B40:M40" si="15">B20/B18*100</f>
        <v>4.5562313163591384</v>
      </c>
      <c r="C40" s="37">
        <f t="shared" si="15"/>
        <v>4.1919325072501978</v>
      </c>
      <c r="D40" s="37">
        <f t="shared" si="15"/>
        <v>4.0223865942266155</v>
      </c>
      <c r="E40" s="37">
        <f t="shared" si="15"/>
        <v>3.631249604955439</v>
      </c>
      <c r="F40" s="37">
        <f t="shared" si="15"/>
        <v>3.4795866508554969</v>
      </c>
      <c r="G40" s="37">
        <f t="shared" si="15"/>
        <v>3.7666245995534413</v>
      </c>
      <c r="H40" s="37">
        <f t="shared" si="15"/>
        <v>3.5122914278435871</v>
      </c>
      <c r="I40" s="37">
        <f t="shared" si="15"/>
        <v>3.9687861976467715</v>
      </c>
      <c r="J40" s="37">
        <f t="shared" si="15"/>
        <v>3.2637774210807922</v>
      </c>
      <c r="K40" s="37">
        <f t="shared" si="15"/>
        <v>3.2408071877601397</v>
      </c>
      <c r="L40" s="37">
        <f t="shared" si="15"/>
        <v>3.2378231521160683</v>
      </c>
      <c r="M40" s="37">
        <f t="shared" si="15"/>
        <v>3.0911684896634681</v>
      </c>
      <c r="N40" s="37">
        <f>N20/N18*100</f>
        <v>3.0897428555065574</v>
      </c>
      <c r="O40" s="37">
        <f>O20/O18*100</f>
        <v>2.4898717083051993</v>
      </c>
      <c r="P40" s="37">
        <f>P20/P18*100</f>
        <v>2.2424467204929956</v>
      </c>
      <c r="Q40" s="37">
        <f>Q20/Q18*100</f>
        <v>2.6735698523170939</v>
      </c>
      <c r="R40" s="37">
        <f>R20/R18*100</f>
        <v>2.1630661256716746</v>
      </c>
    </row>
    <row r="41" spans="1:18" s="29" customFormat="1" ht="15" customHeight="1" x14ac:dyDescent="0.25">
      <c r="A41" s="26" t="s">
        <v>22</v>
      </c>
      <c r="B41" s="37">
        <f t="shared" ref="B41:M41" si="16">B21/B18*100</f>
        <v>1.1682644400920867</v>
      </c>
      <c r="C41" s="37">
        <f t="shared" si="16"/>
        <v>0.88320590561560774</v>
      </c>
      <c r="D41" s="37">
        <f t="shared" si="16"/>
        <v>1.0080513189762388</v>
      </c>
      <c r="E41" s="37">
        <f t="shared" si="16"/>
        <v>0.61626951520131468</v>
      </c>
      <c r="F41" s="37">
        <f t="shared" si="16"/>
        <v>0.81992207352193802</v>
      </c>
      <c r="G41" s="37">
        <f t="shared" si="16"/>
        <v>1.0516778306313304</v>
      </c>
      <c r="H41" s="37">
        <f t="shared" si="16"/>
        <v>0.71965354731881293</v>
      </c>
      <c r="I41" s="37">
        <f t="shared" si="16"/>
        <v>0.90227397427299882</v>
      </c>
      <c r="J41" s="37">
        <f t="shared" si="16"/>
        <v>0.52659739235729774</v>
      </c>
      <c r="K41" s="37">
        <f t="shared" si="16"/>
        <v>0.41909464075551861</v>
      </c>
      <c r="L41" s="37">
        <f t="shared" si="16"/>
        <v>0.44814161274962888</v>
      </c>
      <c r="M41" s="37">
        <f t="shared" si="16"/>
        <v>0.44759000755308137</v>
      </c>
      <c r="N41" s="37">
        <f>N21/N18*100</f>
        <v>0.39802989519500598</v>
      </c>
      <c r="O41" s="37">
        <f>O21/O18*100</f>
        <v>0.28978167904568986</v>
      </c>
      <c r="P41" s="37">
        <f>P21/P18*100</f>
        <v>0.20541496676271717</v>
      </c>
      <c r="Q41" s="37">
        <f>Q21/Q18*100</f>
        <v>0.31686753805239631</v>
      </c>
      <c r="R41" s="37">
        <f>R21/R18*100</f>
        <v>0.4688014036626823</v>
      </c>
    </row>
    <row r="42" spans="1:18" ht="15" customHeight="1" x14ac:dyDescent="0.25">
      <c r="A42" s="27"/>
      <c r="B42" s="29"/>
      <c r="C42" s="29"/>
      <c r="D42" s="29"/>
      <c r="E42" s="29"/>
      <c r="F42" s="29"/>
      <c r="G42" s="29"/>
      <c r="H42" s="29"/>
      <c r="I42" s="29"/>
      <c r="J42" s="29"/>
      <c r="K42" s="29"/>
      <c r="L42" s="29"/>
      <c r="M42" s="29"/>
      <c r="N42" s="29"/>
      <c r="O42" s="29"/>
      <c r="P42" s="29"/>
      <c r="Q42" s="29"/>
      <c r="R42" s="29"/>
    </row>
    <row r="43" spans="1:18" ht="15" customHeight="1" x14ac:dyDescent="0.25">
      <c r="A43" s="25" t="s">
        <v>247</v>
      </c>
      <c r="B43" s="29"/>
      <c r="C43" s="29"/>
      <c r="D43" s="29"/>
      <c r="E43" s="29"/>
      <c r="F43" s="29"/>
      <c r="G43" s="29"/>
      <c r="H43" s="29"/>
      <c r="I43" s="29"/>
      <c r="J43" s="29"/>
      <c r="K43" s="29"/>
      <c r="L43" s="29"/>
      <c r="M43" s="29"/>
      <c r="N43" s="29"/>
      <c r="O43" s="29"/>
      <c r="P43" s="29"/>
      <c r="Q43" s="29"/>
      <c r="R43" s="29"/>
    </row>
    <row r="44" spans="1:18" ht="15" customHeight="1" x14ac:dyDescent="0.25">
      <c r="A44" s="26" t="s">
        <v>20</v>
      </c>
      <c r="B44" s="37">
        <f t="shared" ref="B44:M44" si="17">B24/B23*100</f>
        <v>93.437077131258462</v>
      </c>
      <c r="C44" s="37">
        <f t="shared" si="17"/>
        <v>94.133422728796518</v>
      </c>
      <c r="D44" s="37">
        <f t="shared" si="17"/>
        <v>93.929658437605681</v>
      </c>
      <c r="E44" s="37">
        <f t="shared" si="17"/>
        <v>94.633396000683646</v>
      </c>
      <c r="F44" s="37">
        <f t="shared" si="17"/>
        <v>93.98613518197574</v>
      </c>
      <c r="G44" s="37">
        <f t="shared" si="17"/>
        <v>93.401733592782605</v>
      </c>
      <c r="H44" s="37">
        <f t="shared" si="17"/>
        <v>94.697357203751068</v>
      </c>
      <c r="I44" s="37">
        <f t="shared" si="17"/>
        <v>93.769416637901287</v>
      </c>
      <c r="J44" s="37">
        <f t="shared" si="17"/>
        <v>95.010240178737675</v>
      </c>
      <c r="K44" s="37">
        <f t="shared" si="17"/>
        <v>93.483847283406746</v>
      </c>
      <c r="L44" s="37">
        <f t="shared" si="17"/>
        <v>93.777695716395854</v>
      </c>
      <c r="M44" s="37">
        <f t="shared" si="17"/>
        <v>94.76372924648787</v>
      </c>
      <c r="N44" s="37">
        <f>N24/N23*100</f>
        <v>93.817253328469818</v>
      </c>
      <c r="O44" s="37">
        <f>O24/O23*100</f>
        <v>94.461805555555557</v>
      </c>
      <c r="P44" s="37">
        <f>P24/P23*100</f>
        <v>96.279594137542276</v>
      </c>
      <c r="Q44" s="37">
        <f>Q24/Q23*100</f>
        <v>96.327785817655581</v>
      </c>
      <c r="R44" s="37">
        <f>R24/R23*100</f>
        <v>96.181649675625579</v>
      </c>
    </row>
    <row r="45" spans="1:18" ht="15" customHeight="1" x14ac:dyDescent="0.25">
      <c r="A45" s="26" t="s">
        <v>21</v>
      </c>
      <c r="B45" s="37">
        <f t="shared" ref="B45:M45" si="18">B25/B23*100</f>
        <v>5.2943166441136666</v>
      </c>
      <c r="C45" s="37">
        <f t="shared" si="18"/>
        <v>4.2239356352665105</v>
      </c>
      <c r="D45" s="37">
        <f t="shared" si="18"/>
        <v>5.2079810618870477</v>
      </c>
      <c r="E45" s="37">
        <f t="shared" si="18"/>
        <v>4.5975047000512737</v>
      </c>
      <c r="F45" s="37">
        <f t="shared" si="18"/>
        <v>5.2859618717504331</v>
      </c>
      <c r="G45" s="37">
        <f t="shared" si="18"/>
        <v>5.943746683177074</v>
      </c>
      <c r="H45" s="37">
        <f t="shared" si="18"/>
        <v>4.4671781756180726</v>
      </c>
      <c r="I45" s="37">
        <f t="shared" si="18"/>
        <v>5.3676216775975147</v>
      </c>
      <c r="J45" s="37">
        <f t="shared" si="18"/>
        <v>4.2450195494321354</v>
      </c>
      <c r="K45" s="37">
        <f t="shared" si="18"/>
        <v>5.7085168869309841</v>
      </c>
      <c r="L45" s="37">
        <f t="shared" si="18"/>
        <v>5.3360413589364848</v>
      </c>
      <c r="M45" s="37">
        <f t="shared" si="18"/>
        <v>4.6889253785805511</v>
      </c>
      <c r="N45" s="37">
        <f>N25/N23*100</f>
        <v>5.23436075141346</v>
      </c>
      <c r="O45" s="37">
        <f>O25/O23*100</f>
        <v>4.9826388888888893</v>
      </c>
      <c r="P45" s="37">
        <f>P25/P23*100</f>
        <v>3.2318677189026679</v>
      </c>
      <c r="Q45" s="37">
        <f>Q25/Q23*100</f>
        <v>3.3104196816208393</v>
      </c>
      <c r="R45" s="37">
        <f>R25/R23*100</f>
        <v>3.2066728452270619</v>
      </c>
    </row>
    <row r="46" spans="1:18" ht="15" customHeight="1" thickBot="1" x14ac:dyDescent="0.3">
      <c r="A46" s="22" t="s">
        <v>22</v>
      </c>
      <c r="B46" s="38">
        <f t="shared" ref="B46:M46" si="19">B26/B23*100</f>
        <v>1.2686062246278755</v>
      </c>
      <c r="C46" s="38">
        <f t="shared" si="19"/>
        <v>1.6426416359369762</v>
      </c>
      <c r="D46" s="38">
        <f t="shared" si="19"/>
        <v>0.86236050050727087</v>
      </c>
      <c r="E46" s="38">
        <f t="shared" si="19"/>
        <v>0.7690992992650828</v>
      </c>
      <c r="F46" s="38">
        <f t="shared" si="19"/>
        <v>0.72790294627383023</v>
      </c>
      <c r="G46" s="38">
        <f t="shared" si="19"/>
        <v>0.65451972404033254</v>
      </c>
      <c r="H46" s="38">
        <f t="shared" si="19"/>
        <v>0.83546462063086113</v>
      </c>
      <c r="I46" s="38">
        <f t="shared" si="19"/>
        <v>0.86296168450120803</v>
      </c>
      <c r="J46" s="38">
        <f t="shared" si="19"/>
        <v>0.7447402718301992</v>
      </c>
      <c r="K46" s="38">
        <f t="shared" si="19"/>
        <v>0.80763582966226144</v>
      </c>
      <c r="L46" s="38">
        <f t="shared" si="19"/>
        <v>0.88626292466765144</v>
      </c>
      <c r="M46" s="38">
        <f t="shared" si="19"/>
        <v>0.54734537493158186</v>
      </c>
      <c r="N46" s="38">
        <f>N26/N23*100</f>
        <v>0.94838592011672451</v>
      </c>
      <c r="O46" s="38">
        <f>O26/O23*100</f>
        <v>0.55555555555555558</v>
      </c>
      <c r="P46" s="38">
        <f>P26/P23*100</f>
        <v>0.48853814355505448</v>
      </c>
      <c r="Q46" s="38">
        <f>Q26/Q23*100</f>
        <v>0.36179450072358899</v>
      </c>
      <c r="R46" s="38">
        <f>R26/R23*100</f>
        <v>0.6116774791473587</v>
      </c>
    </row>
    <row r="47" spans="1:18" ht="15" customHeight="1" x14ac:dyDescent="0.25">
      <c r="A47" s="290" t="s">
        <v>245</v>
      </c>
      <c r="B47" s="290"/>
      <c r="C47" s="290"/>
      <c r="D47" s="290"/>
      <c r="E47" s="290"/>
      <c r="F47" s="290"/>
      <c r="G47" s="290"/>
      <c r="H47" s="290"/>
      <c r="I47" s="290"/>
      <c r="J47" s="290"/>
      <c r="K47" s="290"/>
      <c r="L47" s="290"/>
      <c r="M47" s="290"/>
      <c r="N47" s="290"/>
      <c r="O47" s="290"/>
      <c r="P47" s="290"/>
      <c r="Q47" s="290"/>
      <c r="R47" s="290"/>
    </row>
    <row r="48" spans="1:18" ht="15" customHeight="1" x14ac:dyDescent="0.25">
      <c r="A48" s="287" t="s">
        <v>243</v>
      </c>
      <c r="B48" s="287"/>
      <c r="C48" s="287"/>
      <c r="D48" s="287"/>
      <c r="E48" s="287"/>
      <c r="F48" s="287"/>
      <c r="G48" s="287"/>
      <c r="H48" s="287"/>
      <c r="I48" s="287"/>
      <c r="J48" s="287"/>
      <c r="K48" s="287"/>
      <c r="L48" s="287"/>
      <c r="M48" s="287"/>
      <c r="N48" s="287"/>
      <c r="O48" s="287"/>
      <c r="P48" s="287"/>
      <c r="Q48" s="287"/>
      <c r="R48" s="287"/>
    </row>
    <row r="60" spans="1:2" ht="15" customHeight="1" x14ac:dyDescent="0.25">
      <c r="A60" s="29"/>
    </row>
    <row r="61" spans="1:2" ht="15" customHeight="1" x14ac:dyDescent="0.25">
      <c r="A61" s="29"/>
      <c r="B61" s="29"/>
    </row>
    <row r="62" spans="1:2" ht="15" customHeight="1" x14ac:dyDescent="0.25">
      <c r="A62" s="29"/>
      <c r="B62" s="29"/>
    </row>
    <row r="63" spans="1:2" ht="15" customHeight="1" x14ac:dyDescent="0.25">
      <c r="A63" s="29"/>
      <c r="B63" s="29"/>
    </row>
    <row r="64" spans="1:2" ht="15" customHeight="1" x14ac:dyDescent="0.25">
      <c r="A64" s="29"/>
      <c r="B64" s="29"/>
    </row>
    <row r="65" spans="2:2" ht="15" customHeight="1" x14ac:dyDescent="0.25">
      <c r="B65" s="29"/>
    </row>
  </sheetData>
  <mergeCells count="10">
    <mergeCell ref="T1:U2"/>
    <mergeCell ref="A47:R47"/>
    <mergeCell ref="A48:R48"/>
    <mergeCell ref="A27:R27"/>
    <mergeCell ref="A1:R1"/>
    <mergeCell ref="A2:R2"/>
    <mergeCell ref="A3:R3"/>
    <mergeCell ref="A4:R4"/>
    <mergeCell ref="A5:R5"/>
    <mergeCell ref="A7:R7"/>
  </mergeCells>
  <hyperlinks>
    <hyperlink ref="T1" r:id="rId1" location="INDICE!A1"/>
  </hyperlinks>
  <printOptions horizontalCentered="1"/>
  <pageMargins left="0.98425196850393704" right="0.98425196850393704" top="0.39370078740157483" bottom="0.98425196850393704" header="0" footer="0"/>
  <pageSetup scale="68" orientation="landscape" r:id="rId2"/>
  <headerFooter alignWithMargins="0"/>
  <rowBreaks count="1" manualBreakCount="1">
    <brk id="50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A1" transitionEvaluation="1"/>
  <dimension ref="A1:U89"/>
  <sheetViews>
    <sheetView zoomScaleNormal="100" zoomScaleSheetLayoutView="100" workbookViewId="0">
      <selection activeCell="P136" sqref="P136"/>
    </sheetView>
  </sheetViews>
  <sheetFormatPr baseColWidth="10" defaultColWidth="11" defaultRowHeight="15" customHeight="1" x14ac:dyDescent="0.25"/>
  <cols>
    <col min="1" max="1" width="11.140625" style="43" bestFit="1" customWidth="1"/>
    <col min="2" max="18" width="8.7109375" style="47" customWidth="1"/>
    <col min="19" max="23" width="11.42578125" style="47" customWidth="1"/>
    <col min="24" max="256" width="11" style="47"/>
    <col min="257" max="257" width="15" style="47" customWidth="1"/>
    <col min="258" max="259" width="9.42578125" style="47" bestFit="1" customWidth="1"/>
    <col min="260" max="260" width="9.140625" style="47" bestFit="1" customWidth="1"/>
    <col min="261" max="261" width="9" style="47" bestFit="1" customWidth="1"/>
    <col min="262" max="262" width="9.42578125" style="47" bestFit="1" customWidth="1"/>
    <col min="263" max="263" width="9" style="47" bestFit="1" customWidth="1"/>
    <col min="264" max="264" width="9.140625" style="47" customWidth="1"/>
    <col min="265" max="273" width="9" style="47" bestFit="1" customWidth="1"/>
    <col min="274" max="512" width="11" style="47"/>
    <col min="513" max="513" width="15" style="47" customWidth="1"/>
    <col min="514" max="515" width="9.42578125" style="47" bestFit="1" customWidth="1"/>
    <col min="516" max="516" width="9.140625" style="47" bestFit="1" customWidth="1"/>
    <col min="517" max="517" width="9" style="47" bestFit="1" customWidth="1"/>
    <col min="518" max="518" width="9.42578125" style="47" bestFit="1" customWidth="1"/>
    <col min="519" max="519" width="9" style="47" bestFit="1" customWidth="1"/>
    <col min="520" max="520" width="9.140625" style="47" customWidth="1"/>
    <col min="521" max="529" width="9" style="47" bestFit="1" customWidth="1"/>
    <col min="530" max="768" width="11" style="47"/>
    <col min="769" max="769" width="15" style="47" customWidth="1"/>
    <col min="770" max="771" width="9.42578125" style="47" bestFit="1" customWidth="1"/>
    <col min="772" max="772" width="9.140625" style="47" bestFit="1" customWidth="1"/>
    <col min="773" max="773" width="9" style="47" bestFit="1" customWidth="1"/>
    <col min="774" max="774" width="9.42578125" style="47" bestFit="1" customWidth="1"/>
    <col min="775" max="775" width="9" style="47" bestFit="1" customWidth="1"/>
    <col min="776" max="776" width="9.140625" style="47" customWidth="1"/>
    <col min="777" max="785" width="9" style="47" bestFit="1" customWidth="1"/>
    <col min="786" max="1024" width="11" style="47"/>
    <col min="1025" max="1025" width="15" style="47" customWidth="1"/>
    <col min="1026" max="1027" width="9.42578125" style="47" bestFit="1" customWidth="1"/>
    <col min="1028" max="1028" width="9.140625" style="47" bestFit="1" customWidth="1"/>
    <col min="1029" max="1029" width="9" style="47" bestFit="1" customWidth="1"/>
    <col min="1030" max="1030" width="9.42578125" style="47" bestFit="1" customWidth="1"/>
    <col min="1031" max="1031" width="9" style="47" bestFit="1" customWidth="1"/>
    <col min="1032" max="1032" width="9.140625" style="47" customWidth="1"/>
    <col min="1033" max="1041" width="9" style="47" bestFit="1" customWidth="1"/>
    <col min="1042" max="1280" width="11" style="47"/>
    <col min="1281" max="1281" width="15" style="47" customWidth="1"/>
    <col min="1282" max="1283" width="9.42578125" style="47" bestFit="1" customWidth="1"/>
    <col min="1284" max="1284" width="9.140625" style="47" bestFit="1" customWidth="1"/>
    <col min="1285" max="1285" width="9" style="47" bestFit="1" customWidth="1"/>
    <col min="1286" max="1286" width="9.42578125" style="47" bestFit="1" customWidth="1"/>
    <col min="1287" max="1287" width="9" style="47" bestFit="1" customWidth="1"/>
    <col min="1288" max="1288" width="9.140625" style="47" customWidth="1"/>
    <col min="1289" max="1297" width="9" style="47" bestFit="1" customWidth="1"/>
    <col min="1298" max="1536" width="11" style="47"/>
    <col min="1537" max="1537" width="15" style="47" customWidth="1"/>
    <col min="1538" max="1539" width="9.42578125" style="47" bestFit="1" customWidth="1"/>
    <col min="1540" max="1540" width="9.140625" style="47" bestFit="1" customWidth="1"/>
    <col min="1541" max="1541" width="9" style="47" bestFit="1" customWidth="1"/>
    <col min="1542" max="1542" width="9.42578125" style="47" bestFit="1" customWidth="1"/>
    <col min="1543" max="1543" width="9" style="47" bestFit="1" customWidth="1"/>
    <col min="1544" max="1544" width="9.140625" style="47" customWidth="1"/>
    <col min="1545" max="1553" width="9" style="47" bestFit="1" customWidth="1"/>
    <col min="1554" max="1792" width="11" style="47"/>
    <col min="1793" max="1793" width="15" style="47" customWidth="1"/>
    <col min="1794" max="1795" width="9.42578125" style="47" bestFit="1" customWidth="1"/>
    <col min="1796" max="1796" width="9.140625" style="47" bestFit="1" customWidth="1"/>
    <col min="1797" max="1797" width="9" style="47" bestFit="1" customWidth="1"/>
    <col min="1798" max="1798" width="9.42578125" style="47" bestFit="1" customWidth="1"/>
    <col min="1799" max="1799" width="9" style="47" bestFit="1" customWidth="1"/>
    <col min="1800" max="1800" width="9.140625" style="47" customWidth="1"/>
    <col min="1801" max="1809" width="9" style="47" bestFit="1" customWidth="1"/>
    <col min="1810" max="2048" width="11" style="47"/>
    <col min="2049" max="2049" width="15" style="47" customWidth="1"/>
    <col min="2050" max="2051" width="9.42578125" style="47" bestFit="1" customWidth="1"/>
    <col min="2052" max="2052" width="9.140625" style="47" bestFit="1" customWidth="1"/>
    <col min="2053" max="2053" width="9" style="47" bestFit="1" customWidth="1"/>
    <col min="2054" max="2054" width="9.42578125" style="47" bestFit="1" customWidth="1"/>
    <col min="2055" max="2055" width="9" style="47" bestFit="1" customWidth="1"/>
    <col min="2056" max="2056" width="9.140625" style="47" customWidth="1"/>
    <col min="2057" max="2065" width="9" style="47" bestFit="1" customWidth="1"/>
    <col min="2066" max="2304" width="11" style="47"/>
    <col min="2305" max="2305" width="15" style="47" customWidth="1"/>
    <col min="2306" max="2307" width="9.42578125" style="47" bestFit="1" customWidth="1"/>
    <col min="2308" max="2308" width="9.140625" style="47" bestFit="1" customWidth="1"/>
    <col min="2309" max="2309" width="9" style="47" bestFit="1" customWidth="1"/>
    <col min="2310" max="2310" width="9.42578125" style="47" bestFit="1" customWidth="1"/>
    <col min="2311" max="2311" width="9" style="47" bestFit="1" customWidth="1"/>
    <col min="2312" max="2312" width="9.140625" style="47" customWidth="1"/>
    <col min="2313" max="2321" width="9" style="47" bestFit="1" customWidth="1"/>
    <col min="2322" max="2560" width="11" style="47"/>
    <col min="2561" max="2561" width="15" style="47" customWidth="1"/>
    <col min="2562" max="2563" width="9.42578125" style="47" bestFit="1" customWidth="1"/>
    <col min="2564" max="2564" width="9.140625" style="47" bestFit="1" customWidth="1"/>
    <col min="2565" max="2565" width="9" style="47" bestFit="1" customWidth="1"/>
    <col min="2566" max="2566" width="9.42578125" style="47" bestFit="1" customWidth="1"/>
    <col min="2567" max="2567" width="9" style="47" bestFit="1" customWidth="1"/>
    <col min="2568" max="2568" width="9.140625" style="47" customWidth="1"/>
    <col min="2569" max="2577" width="9" style="47" bestFit="1" customWidth="1"/>
    <col min="2578" max="2816" width="11" style="47"/>
    <col min="2817" max="2817" width="15" style="47" customWidth="1"/>
    <col min="2818" max="2819" width="9.42578125" style="47" bestFit="1" customWidth="1"/>
    <col min="2820" max="2820" width="9.140625" style="47" bestFit="1" customWidth="1"/>
    <col min="2821" max="2821" width="9" style="47" bestFit="1" customWidth="1"/>
    <col min="2822" max="2822" width="9.42578125" style="47" bestFit="1" customWidth="1"/>
    <col min="2823" max="2823" width="9" style="47" bestFit="1" customWidth="1"/>
    <col min="2824" max="2824" width="9.140625" style="47" customWidth="1"/>
    <col min="2825" max="2833" width="9" style="47" bestFit="1" customWidth="1"/>
    <col min="2834" max="3072" width="11" style="47"/>
    <col min="3073" max="3073" width="15" style="47" customWidth="1"/>
    <col min="3074" max="3075" width="9.42578125" style="47" bestFit="1" customWidth="1"/>
    <col min="3076" max="3076" width="9.140625" style="47" bestFit="1" customWidth="1"/>
    <col min="3077" max="3077" width="9" style="47" bestFit="1" customWidth="1"/>
    <col min="3078" max="3078" width="9.42578125" style="47" bestFit="1" customWidth="1"/>
    <col min="3079" max="3079" width="9" style="47" bestFit="1" customWidth="1"/>
    <col min="3080" max="3080" width="9.140625" style="47" customWidth="1"/>
    <col min="3081" max="3089" width="9" style="47" bestFit="1" customWidth="1"/>
    <col min="3090" max="3328" width="11" style="47"/>
    <col min="3329" max="3329" width="15" style="47" customWidth="1"/>
    <col min="3330" max="3331" width="9.42578125" style="47" bestFit="1" customWidth="1"/>
    <col min="3332" max="3332" width="9.140625" style="47" bestFit="1" customWidth="1"/>
    <col min="3333" max="3333" width="9" style="47" bestFit="1" customWidth="1"/>
    <col min="3334" max="3334" width="9.42578125" style="47" bestFit="1" customWidth="1"/>
    <col min="3335" max="3335" width="9" style="47" bestFit="1" customWidth="1"/>
    <col min="3336" max="3336" width="9.140625" style="47" customWidth="1"/>
    <col min="3337" max="3345" width="9" style="47" bestFit="1" customWidth="1"/>
    <col min="3346" max="3584" width="11" style="47"/>
    <col min="3585" max="3585" width="15" style="47" customWidth="1"/>
    <col min="3586" max="3587" width="9.42578125" style="47" bestFit="1" customWidth="1"/>
    <col min="3588" max="3588" width="9.140625" style="47" bestFit="1" customWidth="1"/>
    <col min="3589" max="3589" width="9" style="47" bestFit="1" customWidth="1"/>
    <col min="3590" max="3590" width="9.42578125" style="47" bestFit="1" customWidth="1"/>
    <col min="3591" max="3591" width="9" style="47" bestFit="1" customWidth="1"/>
    <col min="3592" max="3592" width="9.140625" style="47" customWidth="1"/>
    <col min="3593" max="3601" width="9" style="47" bestFit="1" customWidth="1"/>
    <col min="3602" max="3840" width="11" style="47"/>
    <col min="3841" max="3841" width="15" style="47" customWidth="1"/>
    <col min="3842" max="3843" width="9.42578125" style="47" bestFit="1" customWidth="1"/>
    <col min="3844" max="3844" width="9.140625" style="47" bestFit="1" customWidth="1"/>
    <col min="3845" max="3845" width="9" style="47" bestFit="1" customWidth="1"/>
    <col min="3846" max="3846" width="9.42578125" style="47" bestFit="1" customWidth="1"/>
    <col min="3847" max="3847" width="9" style="47" bestFit="1" customWidth="1"/>
    <col min="3848" max="3848" width="9.140625" style="47" customWidth="1"/>
    <col min="3849" max="3857" width="9" style="47" bestFit="1" customWidth="1"/>
    <col min="3858" max="4096" width="11" style="47"/>
    <col min="4097" max="4097" width="15" style="47" customWidth="1"/>
    <col min="4098" max="4099" width="9.42578125" style="47" bestFit="1" customWidth="1"/>
    <col min="4100" max="4100" width="9.140625" style="47" bestFit="1" customWidth="1"/>
    <col min="4101" max="4101" width="9" style="47" bestFit="1" customWidth="1"/>
    <col min="4102" max="4102" width="9.42578125" style="47" bestFit="1" customWidth="1"/>
    <col min="4103" max="4103" width="9" style="47" bestFit="1" customWidth="1"/>
    <col min="4104" max="4104" width="9.140625" style="47" customWidth="1"/>
    <col min="4105" max="4113" width="9" style="47" bestFit="1" customWidth="1"/>
    <col min="4114" max="4352" width="11" style="47"/>
    <col min="4353" max="4353" width="15" style="47" customWidth="1"/>
    <col min="4354" max="4355" width="9.42578125" style="47" bestFit="1" customWidth="1"/>
    <col min="4356" max="4356" width="9.140625" style="47" bestFit="1" customWidth="1"/>
    <col min="4357" max="4357" width="9" style="47" bestFit="1" customWidth="1"/>
    <col min="4358" max="4358" width="9.42578125" style="47" bestFit="1" customWidth="1"/>
    <col min="4359" max="4359" width="9" style="47" bestFit="1" customWidth="1"/>
    <col min="4360" max="4360" width="9.140625" style="47" customWidth="1"/>
    <col min="4361" max="4369" width="9" style="47" bestFit="1" customWidth="1"/>
    <col min="4370" max="4608" width="11" style="47"/>
    <col min="4609" max="4609" width="15" style="47" customWidth="1"/>
    <col min="4610" max="4611" width="9.42578125" style="47" bestFit="1" customWidth="1"/>
    <col min="4612" max="4612" width="9.140625" style="47" bestFit="1" customWidth="1"/>
    <col min="4613" max="4613" width="9" style="47" bestFit="1" customWidth="1"/>
    <col min="4614" max="4614" width="9.42578125" style="47" bestFit="1" customWidth="1"/>
    <col min="4615" max="4615" width="9" style="47" bestFit="1" customWidth="1"/>
    <col min="4616" max="4616" width="9.140625" style="47" customWidth="1"/>
    <col min="4617" max="4625" width="9" style="47" bestFit="1" customWidth="1"/>
    <col min="4626" max="4864" width="11" style="47"/>
    <col min="4865" max="4865" width="15" style="47" customWidth="1"/>
    <col min="4866" max="4867" width="9.42578125" style="47" bestFit="1" customWidth="1"/>
    <col min="4868" max="4868" width="9.140625" style="47" bestFit="1" customWidth="1"/>
    <col min="4869" max="4869" width="9" style="47" bestFit="1" customWidth="1"/>
    <col min="4870" max="4870" width="9.42578125" style="47" bestFit="1" customWidth="1"/>
    <col min="4871" max="4871" width="9" style="47" bestFit="1" customWidth="1"/>
    <col min="4872" max="4872" width="9.140625" style="47" customWidth="1"/>
    <col min="4873" max="4881" width="9" style="47" bestFit="1" customWidth="1"/>
    <col min="4882" max="5120" width="11" style="47"/>
    <col min="5121" max="5121" width="15" style="47" customWidth="1"/>
    <col min="5122" max="5123" width="9.42578125" style="47" bestFit="1" customWidth="1"/>
    <col min="5124" max="5124" width="9.140625" style="47" bestFit="1" customWidth="1"/>
    <col min="5125" max="5125" width="9" style="47" bestFit="1" customWidth="1"/>
    <col min="5126" max="5126" width="9.42578125" style="47" bestFit="1" customWidth="1"/>
    <col min="5127" max="5127" width="9" style="47" bestFit="1" customWidth="1"/>
    <col min="5128" max="5128" width="9.140625" style="47" customWidth="1"/>
    <col min="5129" max="5137" width="9" style="47" bestFit="1" customWidth="1"/>
    <col min="5138" max="5376" width="11" style="47"/>
    <col min="5377" max="5377" width="15" style="47" customWidth="1"/>
    <col min="5378" max="5379" width="9.42578125" style="47" bestFit="1" customWidth="1"/>
    <col min="5380" max="5380" width="9.140625" style="47" bestFit="1" customWidth="1"/>
    <col min="5381" max="5381" width="9" style="47" bestFit="1" customWidth="1"/>
    <col min="5382" max="5382" width="9.42578125" style="47" bestFit="1" customWidth="1"/>
    <col min="5383" max="5383" width="9" style="47" bestFit="1" customWidth="1"/>
    <col min="5384" max="5384" width="9.140625" style="47" customWidth="1"/>
    <col min="5385" max="5393" width="9" style="47" bestFit="1" customWidth="1"/>
    <col min="5394" max="5632" width="11" style="47"/>
    <col min="5633" max="5633" width="15" style="47" customWidth="1"/>
    <col min="5634" max="5635" width="9.42578125" style="47" bestFit="1" customWidth="1"/>
    <col min="5636" max="5636" width="9.140625" style="47" bestFit="1" customWidth="1"/>
    <col min="5637" max="5637" width="9" style="47" bestFit="1" customWidth="1"/>
    <col min="5638" max="5638" width="9.42578125" style="47" bestFit="1" customWidth="1"/>
    <col min="5639" max="5639" width="9" style="47" bestFit="1" customWidth="1"/>
    <col min="5640" max="5640" width="9.140625" style="47" customWidth="1"/>
    <col min="5641" max="5649" width="9" style="47" bestFit="1" customWidth="1"/>
    <col min="5650" max="5888" width="11" style="47"/>
    <col min="5889" max="5889" width="15" style="47" customWidth="1"/>
    <col min="5890" max="5891" width="9.42578125" style="47" bestFit="1" customWidth="1"/>
    <col min="5892" max="5892" width="9.140625" style="47" bestFit="1" customWidth="1"/>
    <col min="5893" max="5893" width="9" style="47" bestFit="1" customWidth="1"/>
    <col min="5894" max="5894" width="9.42578125" style="47" bestFit="1" customWidth="1"/>
    <col min="5895" max="5895" width="9" style="47" bestFit="1" customWidth="1"/>
    <col min="5896" max="5896" width="9.140625" style="47" customWidth="1"/>
    <col min="5897" max="5905" width="9" style="47" bestFit="1" customWidth="1"/>
    <col min="5906" max="6144" width="11" style="47"/>
    <col min="6145" max="6145" width="15" style="47" customWidth="1"/>
    <col min="6146" max="6147" width="9.42578125" style="47" bestFit="1" customWidth="1"/>
    <col min="6148" max="6148" width="9.140625" style="47" bestFit="1" customWidth="1"/>
    <col min="6149" max="6149" width="9" style="47" bestFit="1" customWidth="1"/>
    <col min="6150" max="6150" width="9.42578125" style="47" bestFit="1" customWidth="1"/>
    <col min="6151" max="6151" width="9" style="47" bestFit="1" customWidth="1"/>
    <col min="6152" max="6152" width="9.140625" style="47" customWidth="1"/>
    <col min="6153" max="6161" width="9" style="47" bestFit="1" customWidth="1"/>
    <col min="6162" max="6400" width="11" style="47"/>
    <col min="6401" max="6401" width="15" style="47" customWidth="1"/>
    <col min="6402" max="6403" width="9.42578125" style="47" bestFit="1" customWidth="1"/>
    <col min="6404" max="6404" width="9.140625" style="47" bestFit="1" customWidth="1"/>
    <col min="6405" max="6405" width="9" style="47" bestFit="1" customWidth="1"/>
    <col min="6406" max="6406" width="9.42578125" style="47" bestFit="1" customWidth="1"/>
    <col min="6407" max="6407" width="9" style="47" bestFit="1" customWidth="1"/>
    <col min="6408" max="6408" width="9.140625" style="47" customWidth="1"/>
    <col min="6409" max="6417" width="9" style="47" bestFit="1" customWidth="1"/>
    <col min="6418" max="6656" width="11" style="47"/>
    <col min="6657" max="6657" width="15" style="47" customWidth="1"/>
    <col min="6658" max="6659" width="9.42578125" style="47" bestFit="1" customWidth="1"/>
    <col min="6660" max="6660" width="9.140625" style="47" bestFit="1" customWidth="1"/>
    <col min="6661" max="6661" width="9" style="47" bestFit="1" customWidth="1"/>
    <col min="6662" max="6662" width="9.42578125" style="47" bestFit="1" customWidth="1"/>
    <col min="6663" max="6663" width="9" style="47" bestFit="1" customWidth="1"/>
    <col min="6664" max="6664" width="9.140625" style="47" customWidth="1"/>
    <col min="6665" max="6673" width="9" style="47" bestFit="1" customWidth="1"/>
    <col min="6674" max="6912" width="11" style="47"/>
    <col min="6913" max="6913" width="15" style="47" customWidth="1"/>
    <col min="6914" max="6915" width="9.42578125" style="47" bestFit="1" customWidth="1"/>
    <col min="6916" max="6916" width="9.140625" style="47" bestFit="1" customWidth="1"/>
    <col min="6917" max="6917" width="9" style="47" bestFit="1" customWidth="1"/>
    <col min="6918" max="6918" width="9.42578125" style="47" bestFit="1" customWidth="1"/>
    <col min="6919" max="6919" width="9" style="47" bestFit="1" customWidth="1"/>
    <col min="6920" max="6920" width="9.140625" style="47" customWidth="1"/>
    <col min="6921" max="6929" width="9" style="47" bestFit="1" customWidth="1"/>
    <col min="6930" max="7168" width="11" style="47"/>
    <col min="7169" max="7169" width="15" style="47" customWidth="1"/>
    <col min="7170" max="7171" width="9.42578125" style="47" bestFit="1" customWidth="1"/>
    <col min="7172" max="7172" width="9.140625" style="47" bestFit="1" customWidth="1"/>
    <col min="7173" max="7173" width="9" style="47" bestFit="1" customWidth="1"/>
    <col min="7174" max="7174" width="9.42578125" style="47" bestFit="1" customWidth="1"/>
    <col min="7175" max="7175" width="9" style="47" bestFit="1" customWidth="1"/>
    <col min="7176" max="7176" width="9.140625" style="47" customWidth="1"/>
    <col min="7177" max="7185" width="9" style="47" bestFit="1" customWidth="1"/>
    <col min="7186" max="7424" width="11" style="47"/>
    <col min="7425" max="7425" width="15" style="47" customWidth="1"/>
    <col min="7426" max="7427" width="9.42578125" style="47" bestFit="1" customWidth="1"/>
    <col min="7428" max="7428" width="9.140625" style="47" bestFit="1" customWidth="1"/>
    <col min="7429" max="7429" width="9" style="47" bestFit="1" customWidth="1"/>
    <col min="7430" max="7430" width="9.42578125" style="47" bestFit="1" customWidth="1"/>
    <col min="7431" max="7431" width="9" style="47" bestFit="1" customWidth="1"/>
    <col min="7432" max="7432" width="9.140625" style="47" customWidth="1"/>
    <col min="7433" max="7441" width="9" style="47" bestFit="1" customWidth="1"/>
    <col min="7442" max="7680" width="11" style="47"/>
    <col min="7681" max="7681" width="15" style="47" customWidth="1"/>
    <col min="7682" max="7683" width="9.42578125" style="47" bestFit="1" customWidth="1"/>
    <col min="7684" max="7684" width="9.140625" style="47" bestFit="1" customWidth="1"/>
    <col min="7685" max="7685" width="9" style="47" bestFit="1" customWidth="1"/>
    <col min="7686" max="7686" width="9.42578125" style="47" bestFit="1" customWidth="1"/>
    <col min="7687" max="7687" width="9" style="47" bestFit="1" customWidth="1"/>
    <col min="7688" max="7688" width="9.140625" style="47" customWidth="1"/>
    <col min="7689" max="7697" width="9" style="47" bestFit="1" customWidth="1"/>
    <col min="7698" max="7936" width="11" style="47"/>
    <col min="7937" max="7937" width="15" style="47" customWidth="1"/>
    <col min="7938" max="7939" width="9.42578125" style="47" bestFit="1" customWidth="1"/>
    <col min="7940" max="7940" width="9.140625" style="47" bestFit="1" customWidth="1"/>
    <col min="7941" max="7941" width="9" style="47" bestFit="1" customWidth="1"/>
    <col min="7942" max="7942" width="9.42578125" style="47" bestFit="1" customWidth="1"/>
    <col min="7943" max="7943" width="9" style="47" bestFit="1" customWidth="1"/>
    <col min="7944" max="7944" width="9.140625" style="47" customWidth="1"/>
    <col min="7945" max="7953" width="9" style="47" bestFit="1" customWidth="1"/>
    <col min="7954" max="8192" width="11" style="47"/>
    <col min="8193" max="8193" width="15" style="47" customWidth="1"/>
    <col min="8194" max="8195" width="9.42578125" style="47" bestFit="1" customWidth="1"/>
    <col min="8196" max="8196" width="9.140625" style="47" bestFit="1" customWidth="1"/>
    <col min="8197" max="8197" width="9" style="47" bestFit="1" customWidth="1"/>
    <col min="8198" max="8198" width="9.42578125" style="47" bestFit="1" customWidth="1"/>
    <col min="8199" max="8199" width="9" style="47" bestFit="1" customWidth="1"/>
    <col min="8200" max="8200" width="9.140625" style="47" customWidth="1"/>
    <col min="8201" max="8209" width="9" style="47" bestFit="1" customWidth="1"/>
    <col min="8210" max="8448" width="11" style="47"/>
    <col min="8449" max="8449" width="15" style="47" customWidth="1"/>
    <col min="8450" max="8451" width="9.42578125" style="47" bestFit="1" customWidth="1"/>
    <col min="8452" max="8452" width="9.140625" style="47" bestFit="1" customWidth="1"/>
    <col min="8453" max="8453" width="9" style="47" bestFit="1" customWidth="1"/>
    <col min="8454" max="8454" width="9.42578125" style="47" bestFit="1" customWidth="1"/>
    <col min="8455" max="8455" width="9" style="47" bestFit="1" customWidth="1"/>
    <col min="8456" max="8456" width="9.140625" style="47" customWidth="1"/>
    <col min="8457" max="8465" width="9" style="47" bestFit="1" customWidth="1"/>
    <col min="8466" max="8704" width="11" style="47"/>
    <col min="8705" max="8705" width="15" style="47" customWidth="1"/>
    <col min="8706" max="8707" width="9.42578125" style="47" bestFit="1" customWidth="1"/>
    <col min="8708" max="8708" width="9.140625" style="47" bestFit="1" customWidth="1"/>
    <col min="8709" max="8709" width="9" style="47" bestFit="1" customWidth="1"/>
    <col min="8710" max="8710" width="9.42578125" style="47" bestFit="1" customWidth="1"/>
    <col min="8711" max="8711" width="9" style="47" bestFit="1" customWidth="1"/>
    <col min="8712" max="8712" width="9.140625" style="47" customWidth="1"/>
    <col min="8713" max="8721" width="9" style="47" bestFit="1" customWidth="1"/>
    <col min="8722" max="8960" width="11" style="47"/>
    <col min="8961" max="8961" width="15" style="47" customWidth="1"/>
    <col min="8962" max="8963" width="9.42578125" style="47" bestFit="1" customWidth="1"/>
    <col min="8964" max="8964" width="9.140625" style="47" bestFit="1" customWidth="1"/>
    <col min="8965" max="8965" width="9" style="47" bestFit="1" customWidth="1"/>
    <col min="8966" max="8966" width="9.42578125" style="47" bestFit="1" customWidth="1"/>
    <col min="8967" max="8967" width="9" style="47" bestFit="1" customWidth="1"/>
    <col min="8968" max="8968" width="9.140625" style="47" customWidth="1"/>
    <col min="8969" max="8977" width="9" style="47" bestFit="1" customWidth="1"/>
    <col min="8978" max="9216" width="11" style="47"/>
    <col min="9217" max="9217" width="15" style="47" customWidth="1"/>
    <col min="9218" max="9219" width="9.42578125" style="47" bestFit="1" customWidth="1"/>
    <col min="9220" max="9220" width="9.140625" style="47" bestFit="1" customWidth="1"/>
    <col min="9221" max="9221" width="9" style="47" bestFit="1" customWidth="1"/>
    <col min="9222" max="9222" width="9.42578125" style="47" bestFit="1" customWidth="1"/>
    <col min="9223" max="9223" width="9" style="47" bestFit="1" customWidth="1"/>
    <col min="9224" max="9224" width="9.140625" style="47" customWidth="1"/>
    <col min="9225" max="9233" width="9" style="47" bestFit="1" customWidth="1"/>
    <col min="9234" max="9472" width="11" style="47"/>
    <col min="9473" max="9473" width="15" style="47" customWidth="1"/>
    <col min="9474" max="9475" width="9.42578125" style="47" bestFit="1" customWidth="1"/>
    <col min="9476" max="9476" width="9.140625" style="47" bestFit="1" customWidth="1"/>
    <col min="9477" max="9477" width="9" style="47" bestFit="1" customWidth="1"/>
    <col min="9478" max="9478" width="9.42578125" style="47" bestFit="1" customWidth="1"/>
    <col min="9479" max="9479" width="9" style="47" bestFit="1" customWidth="1"/>
    <col min="9480" max="9480" width="9.140625" style="47" customWidth="1"/>
    <col min="9481" max="9489" width="9" style="47" bestFit="1" customWidth="1"/>
    <col min="9490" max="9728" width="11" style="47"/>
    <col min="9729" max="9729" width="15" style="47" customWidth="1"/>
    <col min="9730" max="9731" width="9.42578125" style="47" bestFit="1" customWidth="1"/>
    <col min="9732" max="9732" width="9.140625" style="47" bestFit="1" customWidth="1"/>
    <col min="9733" max="9733" width="9" style="47" bestFit="1" customWidth="1"/>
    <col min="9734" max="9734" width="9.42578125" style="47" bestFit="1" customWidth="1"/>
    <col min="9735" max="9735" width="9" style="47" bestFit="1" customWidth="1"/>
    <col min="9736" max="9736" width="9.140625" style="47" customWidth="1"/>
    <col min="9737" max="9745" width="9" style="47" bestFit="1" customWidth="1"/>
    <col min="9746" max="9984" width="11" style="47"/>
    <col min="9985" max="9985" width="15" style="47" customWidth="1"/>
    <col min="9986" max="9987" width="9.42578125" style="47" bestFit="1" customWidth="1"/>
    <col min="9988" max="9988" width="9.140625" style="47" bestFit="1" customWidth="1"/>
    <col min="9989" max="9989" width="9" style="47" bestFit="1" customWidth="1"/>
    <col min="9990" max="9990" width="9.42578125" style="47" bestFit="1" customWidth="1"/>
    <col min="9991" max="9991" width="9" style="47" bestFit="1" customWidth="1"/>
    <col min="9992" max="9992" width="9.140625" style="47" customWidth="1"/>
    <col min="9993" max="10001" width="9" style="47" bestFit="1" customWidth="1"/>
    <col min="10002" max="10240" width="11" style="47"/>
    <col min="10241" max="10241" width="15" style="47" customWidth="1"/>
    <col min="10242" max="10243" width="9.42578125" style="47" bestFit="1" customWidth="1"/>
    <col min="10244" max="10244" width="9.140625" style="47" bestFit="1" customWidth="1"/>
    <col min="10245" max="10245" width="9" style="47" bestFit="1" customWidth="1"/>
    <col min="10246" max="10246" width="9.42578125" style="47" bestFit="1" customWidth="1"/>
    <col min="10247" max="10247" width="9" style="47" bestFit="1" customWidth="1"/>
    <col min="10248" max="10248" width="9.140625" style="47" customWidth="1"/>
    <col min="10249" max="10257" width="9" style="47" bestFit="1" customWidth="1"/>
    <col min="10258" max="10496" width="11" style="47"/>
    <col min="10497" max="10497" width="15" style="47" customWidth="1"/>
    <col min="10498" max="10499" width="9.42578125" style="47" bestFit="1" customWidth="1"/>
    <col min="10500" max="10500" width="9.140625" style="47" bestFit="1" customWidth="1"/>
    <col min="10501" max="10501" width="9" style="47" bestFit="1" customWidth="1"/>
    <col min="10502" max="10502" width="9.42578125" style="47" bestFit="1" customWidth="1"/>
    <col min="10503" max="10503" width="9" style="47" bestFit="1" customWidth="1"/>
    <col min="10504" max="10504" width="9.140625" style="47" customWidth="1"/>
    <col min="10505" max="10513" width="9" style="47" bestFit="1" customWidth="1"/>
    <col min="10514" max="10752" width="11" style="47"/>
    <col min="10753" max="10753" width="15" style="47" customWidth="1"/>
    <col min="10754" max="10755" width="9.42578125" style="47" bestFit="1" customWidth="1"/>
    <col min="10756" max="10756" width="9.140625" style="47" bestFit="1" customWidth="1"/>
    <col min="10757" max="10757" width="9" style="47" bestFit="1" customWidth="1"/>
    <col min="10758" max="10758" width="9.42578125" style="47" bestFit="1" customWidth="1"/>
    <col min="10759" max="10759" width="9" style="47" bestFit="1" customWidth="1"/>
    <col min="10760" max="10760" width="9.140625" style="47" customWidth="1"/>
    <col min="10761" max="10769" width="9" style="47" bestFit="1" customWidth="1"/>
    <col min="10770" max="11008" width="11" style="47"/>
    <col min="11009" max="11009" width="15" style="47" customWidth="1"/>
    <col min="11010" max="11011" width="9.42578125" style="47" bestFit="1" customWidth="1"/>
    <col min="11012" max="11012" width="9.140625" style="47" bestFit="1" customWidth="1"/>
    <col min="11013" max="11013" width="9" style="47" bestFit="1" customWidth="1"/>
    <col min="11014" max="11014" width="9.42578125" style="47" bestFit="1" customWidth="1"/>
    <col min="11015" max="11015" width="9" style="47" bestFit="1" customWidth="1"/>
    <col min="11016" max="11016" width="9.140625" style="47" customWidth="1"/>
    <col min="11017" max="11025" width="9" style="47" bestFit="1" customWidth="1"/>
    <col min="11026" max="11264" width="11" style="47"/>
    <col min="11265" max="11265" width="15" style="47" customWidth="1"/>
    <col min="11266" max="11267" width="9.42578125" style="47" bestFit="1" customWidth="1"/>
    <col min="11268" max="11268" width="9.140625" style="47" bestFit="1" customWidth="1"/>
    <col min="11269" max="11269" width="9" style="47" bestFit="1" customWidth="1"/>
    <col min="11270" max="11270" width="9.42578125" style="47" bestFit="1" customWidth="1"/>
    <col min="11271" max="11271" width="9" style="47" bestFit="1" customWidth="1"/>
    <col min="11272" max="11272" width="9.140625" style="47" customWidth="1"/>
    <col min="11273" max="11281" width="9" style="47" bestFit="1" customWidth="1"/>
    <col min="11282" max="11520" width="11" style="47"/>
    <col min="11521" max="11521" width="15" style="47" customWidth="1"/>
    <col min="11522" max="11523" width="9.42578125" style="47" bestFit="1" customWidth="1"/>
    <col min="11524" max="11524" width="9.140625" style="47" bestFit="1" customWidth="1"/>
    <col min="11525" max="11525" width="9" style="47" bestFit="1" customWidth="1"/>
    <col min="11526" max="11526" width="9.42578125" style="47" bestFit="1" customWidth="1"/>
    <col min="11527" max="11527" width="9" style="47" bestFit="1" customWidth="1"/>
    <col min="11528" max="11528" width="9.140625" style="47" customWidth="1"/>
    <col min="11529" max="11537" width="9" style="47" bestFit="1" customWidth="1"/>
    <col min="11538" max="11776" width="11" style="47"/>
    <col min="11777" max="11777" width="15" style="47" customWidth="1"/>
    <col min="11778" max="11779" width="9.42578125" style="47" bestFit="1" customWidth="1"/>
    <col min="11780" max="11780" width="9.140625" style="47" bestFit="1" customWidth="1"/>
    <col min="11781" max="11781" width="9" style="47" bestFit="1" customWidth="1"/>
    <col min="11782" max="11782" width="9.42578125" style="47" bestFit="1" customWidth="1"/>
    <col min="11783" max="11783" width="9" style="47" bestFit="1" customWidth="1"/>
    <col min="11784" max="11784" width="9.140625" style="47" customWidth="1"/>
    <col min="11785" max="11793" width="9" style="47" bestFit="1" customWidth="1"/>
    <col min="11794" max="12032" width="11" style="47"/>
    <col min="12033" max="12033" width="15" style="47" customWidth="1"/>
    <col min="12034" max="12035" width="9.42578125" style="47" bestFit="1" customWidth="1"/>
    <col min="12036" max="12036" width="9.140625" style="47" bestFit="1" customWidth="1"/>
    <col min="12037" max="12037" width="9" style="47" bestFit="1" customWidth="1"/>
    <col min="12038" max="12038" width="9.42578125" style="47" bestFit="1" customWidth="1"/>
    <col min="12039" max="12039" width="9" style="47" bestFit="1" customWidth="1"/>
    <col min="12040" max="12040" width="9.140625" style="47" customWidth="1"/>
    <col min="12041" max="12049" width="9" style="47" bestFit="1" customWidth="1"/>
    <col min="12050" max="12288" width="11" style="47"/>
    <col min="12289" max="12289" width="15" style="47" customWidth="1"/>
    <col min="12290" max="12291" width="9.42578125" style="47" bestFit="1" customWidth="1"/>
    <col min="12292" max="12292" width="9.140625" style="47" bestFit="1" customWidth="1"/>
    <col min="12293" max="12293" width="9" style="47" bestFit="1" customWidth="1"/>
    <col min="12294" max="12294" width="9.42578125" style="47" bestFit="1" customWidth="1"/>
    <col min="12295" max="12295" width="9" style="47" bestFit="1" customWidth="1"/>
    <col min="12296" max="12296" width="9.140625" style="47" customWidth="1"/>
    <col min="12297" max="12305" width="9" style="47" bestFit="1" customWidth="1"/>
    <col min="12306" max="12544" width="11" style="47"/>
    <col min="12545" max="12545" width="15" style="47" customWidth="1"/>
    <col min="12546" max="12547" width="9.42578125" style="47" bestFit="1" customWidth="1"/>
    <col min="12548" max="12548" width="9.140625" style="47" bestFit="1" customWidth="1"/>
    <col min="12549" max="12549" width="9" style="47" bestFit="1" customWidth="1"/>
    <col min="12550" max="12550" width="9.42578125" style="47" bestFit="1" customWidth="1"/>
    <col min="12551" max="12551" width="9" style="47" bestFit="1" customWidth="1"/>
    <col min="12552" max="12552" width="9.140625" style="47" customWidth="1"/>
    <col min="12553" max="12561" width="9" style="47" bestFit="1" customWidth="1"/>
    <col min="12562" max="12800" width="11" style="47"/>
    <col min="12801" max="12801" width="15" style="47" customWidth="1"/>
    <col min="12802" max="12803" width="9.42578125" style="47" bestFit="1" customWidth="1"/>
    <col min="12804" max="12804" width="9.140625" style="47" bestFit="1" customWidth="1"/>
    <col min="12805" max="12805" width="9" style="47" bestFit="1" customWidth="1"/>
    <col min="12806" max="12806" width="9.42578125" style="47" bestFit="1" customWidth="1"/>
    <col min="12807" max="12807" width="9" style="47" bestFit="1" customWidth="1"/>
    <col min="12808" max="12808" width="9.140625" style="47" customWidth="1"/>
    <col min="12809" max="12817" width="9" style="47" bestFit="1" customWidth="1"/>
    <col min="12818" max="13056" width="11" style="47"/>
    <col min="13057" max="13057" width="15" style="47" customWidth="1"/>
    <col min="13058" max="13059" width="9.42578125" style="47" bestFit="1" customWidth="1"/>
    <col min="13060" max="13060" width="9.140625" style="47" bestFit="1" customWidth="1"/>
    <col min="13061" max="13061" width="9" style="47" bestFit="1" customWidth="1"/>
    <col min="13062" max="13062" width="9.42578125" style="47" bestFit="1" customWidth="1"/>
    <col min="13063" max="13063" width="9" style="47" bestFit="1" customWidth="1"/>
    <col min="13064" max="13064" width="9.140625" style="47" customWidth="1"/>
    <col min="13065" max="13073" width="9" style="47" bestFit="1" customWidth="1"/>
    <col min="13074" max="13312" width="11" style="47"/>
    <col min="13313" max="13313" width="15" style="47" customWidth="1"/>
    <col min="13314" max="13315" width="9.42578125" style="47" bestFit="1" customWidth="1"/>
    <col min="13316" max="13316" width="9.140625" style="47" bestFit="1" customWidth="1"/>
    <col min="13317" max="13317" width="9" style="47" bestFit="1" customWidth="1"/>
    <col min="13318" max="13318" width="9.42578125" style="47" bestFit="1" customWidth="1"/>
    <col min="13319" max="13319" width="9" style="47" bestFit="1" customWidth="1"/>
    <col min="13320" max="13320" width="9.140625" style="47" customWidth="1"/>
    <col min="13321" max="13329" width="9" style="47" bestFit="1" customWidth="1"/>
    <col min="13330" max="13568" width="11" style="47"/>
    <col min="13569" max="13569" width="15" style="47" customWidth="1"/>
    <col min="13570" max="13571" width="9.42578125" style="47" bestFit="1" customWidth="1"/>
    <col min="13572" max="13572" width="9.140625" style="47" bestFit="1" customWidth="1"/>
    <col min="13573" max="13573" width="9" style="47" bestFit="1" customWidth="1"/>
    <col min="13574" max="13574" width="9.42578125" style="47" bestFit="1" customWidth="1"/>
    <col min="13575" max="13575" width="9" style="47" bestFit="1" customWidth="1"/>
    <col min="13576" max="13576" width="9.140625" style="47" customWidth="1"/>
    <col min="13577" max="13585" width="9" style="47" bestFit="1" customWidth="1"/>
    <col min="13586" max="13824" width="11" style="47"/>
    <col min="13825" max="13825" width="15" style="47" customWidth="1"/>
    <col min="13826" max="13827" width="9.42578125" style="47" bestFit="1" customWidth="1"/>
    <col min="13828" max="13828" width="9.140625" style="47" bestFit="1" customWidth="1"/>
    <col min="13829" max="13829" width="9" style="47" bestFit="1" customWidth="1"/>
    <col min="13830" max="13830" width="9.42578125" style="47" bestFit="1" customWidth="1"/>
    <col min="13831" max="13831" width="9" style="47" bestFit="1" customWidth="1"/>
    <col min="13832" max="13832" width="9.140625" style="47" customWidth="1"/>
    <col min="13833" max="13841" width="9" style="47" bestFit="1" customWidth="1"/>
    <col min="13842" max="14080" width="11" style="47"/>
    <col min="14081" max="14081" width="15" style="47" customWidth="1"/>
    <col min="14082" max="14083" width="9.42578125" style="47" bestFit="1" customWidth="1"/>
    <col min="14084" max="14084" width="9.140625" style="47" bestFit="1" customWidth="1"/>
    <col min="14085" max="14085" width="9" style="47" bestFit="1" customWidth="1"/>
    <col min="14086" max="14086" width="9.42578125" style="47" bestFit="1" customWidth="1"/>
    <col min="14087" max="14087" width="9" style="47" bestFit="1" customWidth="1"/>
    <col min="14088" max="14088" width="9.140625" style="47" customWidth="1"/>
    <col min="14089" max="14097" width="9" style="47" bestFit="1" customWidth="1"/>
    <col min="14098" max="14336" width="11" style="47"/>
    <col min="14337" max="14337" width="15" style="47" customWidth="1"/>
    <col min="14338" max="14339" width="9.42578125" style="47" bestFit="1" customWidth="1"/>
    <col min="14340" max="14340" width="9.140625" style="47" bestFit="1" customWidth="1"/>
    <col min="14341" max="14341" width="9" style="47" bestFit="1" customWidth="1"/>
    <col min="14342" max="14342" width="9.42578125" style="47" bestFit="1" customWidth="1"/>
    <col min="14343" max="14343" width="9" style="47" bestFit="1" customWidth="1"/>
    <col min="14344" max="14344" width="9.140625" style="47" customWidth="1"/>
    <col min="14345" max="14353" width="9" style="47" bestFit="1" customWidth="1"/>
    <col min="14354" max="14592" width="11" style="47"/>
    <col min="14593" max="14593" width="15" style="47" customWidth="1"/>
    <col min="14594" max="14595" width="9.42578125" style="47" bestFit="1" customWidth="1"/>
    <col min="14596" max="14596" width="9.140625" style="47" bestFit="1" customWidth="1"/>
    <col min="14597" max="14597" width="9" style="47" bestFit="1" customWidth="1"/>
    <col min="14598" max="14598" width="9.42578125" style="47" bestFit="1" customWidth="1"/>
    <col min="14599" max="14599" width="9" style="47" bestFit="1" customWidth="1"/>
    <col min="14600" max="14600" width="9.140625" style="47" customWidth="1"/>
    <col min="14601" max="14609" width="9" style="47" bestFit="1" customWidth="1"/>
    <col min="14610" max="14848" width="11" style="47"/>
    <col min="14849" max="14849" width="15" style="47" customWidth="1"/>
    <col min="14850" max="14851" width="9.42578125" style="47" bestFit="1" customWidth="1"/>
    <col min="14852" max="14852" width="9.140625" style="47" bestFit="1" customWidth="1"/>
    <col min="14853" max="14853" width="9" style="47" bestFit="1" customWidth="1"/>
    <col min="14854" max="14854" width="9.42578125" style="47" bestFit="1" customWidth="1"/>
    <col min="14855" max="14855" width="9" style="47" bestFit="1" customWidth="1"/>
    <col min="14856" max="14856" width="9.140625" style="47" customWidth="1"/>
    <col min="14857" max="14865" width="9" style="47" bestFit="1" customWidth="1"/>
    <col min="14866" max="15104" width="11" style="47"/>
    <col min="15105" max="15105" width="15" style="47" customWidth="1"/>
    <col min="15106" max="15107" width="9.42578125" style="47" bestFit="1" customWidth="1"/>
    <col min="15108" max="15108" width="9.140625" style="47" bestFit="1" customWidth="1"/>
    <col min="15109" max="15109" width="9" style="47" bestFit="1" customWidth="1"/>
    <col min="15110" max="15110" width="9.42578125" style="47" bestFit="1" customWidth="1"/>
    <col min="15111" max="15111" width="9" style="47" bestFit="1" customWidth="1"/>
    <col min="15112" max="15112" width="9.140625" style="47" customWidth="1"/>
    <col min="15113" max="15121" width="9" style="47" bestFit="1" customWidth="1"/>
    <col min="15122" max="15360" width="11" style="47"/>
    <col min="15361" max="15361" width="15" style="47" customWidth="1"/>
    <col min="15362" max="15363" width="9.42578125" style="47" bestFit="1" customWidth="1"/>
    <col min="15364" max="15364" width="9.140625" style="47" bestFit="1" customWidth="1"/>
    <col min="15365" max="15365" width="9" style="47" bestFit="1" customWidth="1"/>
    <col min="15366" max="15366" width="9.42578125" style="47" bestFit="1" customWidth="1"/>
    <col min="15367" max="15367" width="9" style="47" bestFit="1" customWidth="1"/>
    <col min="15368" max="15368" width="9.140625" style="47" customWidth="1"/>
    <col min="15369" max="15377" width="9" style="47" bestFit="1" customWidth="1"/>
    <col min="15378" max="15616" width="11" style="47"/>
    <col min="15617" max="15617" width="15" style="47" customWidth="1"/>
    <col min="15618" max="15619" width="9.42578125" style="47" bestFit="1" customWidth="1"/>
    <col min="15620" max="15620" width="9.140625" style="47" bestFit="1" customWidth="1"/>
    <col min="15621" max="15621" width="9" style="47" bestFit="1" customWidth="1"/>
    <col min="15622" max="15622" width="9.42578125" style="47" bestFit="1" customWidth="1"/>
    <col min="15623" max="15623" width="9" style="47" bestFit="1" customWidth="1"/>
    <col min="15624" max="15624" width="9.140625" style="47" customWidth="1"/>
    <col min="15625" max="15633" width="9" style="47" bestFit="1" customWidth="1"/>
    <col min="15634" max="15872" width="11" style="47"/>
    <col min="15873" max="15873" width="15" style="47" customWidth="1"/>
    <col min="15874" max="15875" width="9.42578125" style="47" bestFit="1" customWidth="1"/>
    <col min="15876" max="15876" width="9.140625" style="47" bestFit="1" customWidth="1"/>
    <col min="15877" max="15877" width="9" style="47" bestFit="1" customWidth="1"/>
    <col min="15878" max="15878" width="9.42578125" style="47" bestFit="1" customWidth="1"/>
    <col min="15879" max="15879" width="9" style="47" bestFit="1" customWidth="1"/>
    <col min="15880" max="15880" width="9.140625" style="47" customWidth="1"/>
    <col min="15881" max="15889" width="9" style="47" bestFit="1" customWidth="1"/>
    <col min="15890" max="16128" width="11" style="47"/>
    <col min="16129" max="16129" width="15" style="47" customWidth="1"/>
    <col min="16130" max="16131" width="9.42578125" style="47" bestFit="1" customWidth="1"/>
    <col min="16132" max="16132" width="9.140625" style="47" bestFit="1" customWidth="1"/>
    <col min="16133" max="16133" width="9" style="47" bestFit="1" customWidth="1"/>
    <col min="16134" max="16134" width="9.42578125" style="47" bestFit="1" customWidth="1"/>
    <col min="16135" max="16135" width="9" style="47" bestFit="1" customWidth="1"/>
    <col min="16136" max="16136" width="9.140625" style="47" customWidth="1"/>
    <col min="16137" max="16145" width="9" style="47" bestFit="1" customWidth="1"/>
    <col min="16146" max="16384" width="11" style="47"/>
  </cols>
  <sheetData>
    <row r="1" spans="1:21" s="42" customFormat="1" ht="15" customHeight="1" x14ac:dyDescent="0.25">
      <c r="A1" s="296" t="s">
        <v>556</v>
      </c>
      <c r="B1" s="296"/>
      <c r="C1" s="296"/>
      <c r="D1" s="296"/>
      <c r="E1" s="296"/>
      <c r="F1" s="296"/>
      <c r="G1" s="296"/>
      <c r="H1" s="296"/>
      <c r="I1" s="296"/>
      <c r="J1" s="296"/>
      <c r="K1" s="296"/>
      <c r="L1" s="296"/>
      <c r="M1" s="296"/>
      <c r="N1" s="296"/>
      <c r="O1" s="296"/>
      <c r="P1" s="296"/>
      <c r="Q1" s="296"/>
      <c r="R1" s="296"/>
      <c r="T1" s="286" t="s">
        <v>362</v>
      </c>
      <c r="U1" s="286"/>
    </row>
    <row r="2" spans="1:21" s="42" customFormat="1" ht="15" customHeight="1" x14ac:dyDescent="0.25">
      <c r="A2" s="296" t="s">
        <v>25</v>
      </c>
      <c r="B2" s="296"/>
      <c r="C2" s="296"/>
      <c r="D2" s="296"/>
      <c r="E2" s="296"/>
      <c r="F2" s="296"/>
      <c r="G2" s="296"/>
      <c r="H2" s="296"/>
      <c r="I2" s="296"/>
      <c r="J2" s="296"/>
      <c r="K2" s="296"/>
      <c r="L2" s="296"/>
      <c r="M2" s="296"/>
      <c r="N2" s="296"/>
      <c r="O2" s="296"/>
      <c r="P2" s="296"/>
      <c r="Q2" s="296"/>
      <c r="R2" s="296"/>
      <c r="T2" s="286"/>
      <c r="U2" s="286"/>
    </row>
    <row r="3" spans="1:21" s="42" customFormat="1" ht="15" customHeight="1" x14ac:dyDescent="0.25">
      <c r="A3" s="296" t="s">
        <v>249</v>
      </c>
      <c r="B3" s="296"/>
      <c r="C3" s="296"/>
      <c r="D3" s="296"/>
      <c r="E3" s="296"/>
      <c r="F3" s="296"/>
      <c r="G3" s="296"/>
      <c r="H3" s="296"/>
      <c r="I3" s="296"/>
      <c r="J3" s="296"/>
      <c r="K3" s="296"/>
      <c r="L3" s="296"/>
      <c r="M3" s="296"/>
      <c r="N3" s="296"/>
      <c r="O3" s="296"/>
      <c r="P3" s="296"/>
      <c r="Q3" s="296"/>
      <c r="R3" s="296"/>
    </row>
    <row r="4" spans="1:21" s="42" customFormat="1" ht="15" customHeight="1" x14ac:dyDescent="0.25">
      <c r="A4" s="296" t="s">
        <v>250</v>
      </c>
      <c r="B4" s="296"/>
      <c r="C4" s="296"/>
      <c r="D4" s="296"/>
      <c r="E4" s="296"/>
      <c r="F4" s="296"/>
      <c r="G4" s="296"/>
      <c r="H4" s="296"/>
      <c r="I4" s="296"/>
      <c r="J4" s="296"/>
      <c r="K4" s="296"/>
      <c r="L4" s="296"/>
      <c r="M4" s="296"/>
      <c r="N4" s="296"/>
      <c r="O4" s="296"/>
      <c r="P4" s="296"/>
      <c r="Q4" s="296"/>
      <c r="R4" s="296"/>
    </row>
    <row r="5" spans="1:21" s="42" customFormat="1" ht="15" customHeight="1" x14ac:dyDescent="0.25">
      <c r="A5" s="296" t="s">
        <v>246</v>
      </c>
      <c r="B5" s="296"/>
      <c r="C5" s="296"/>
      <c r="D5" s="296"/>
      <c r="E5" s="296"/>
      <c r="F5" s="296"/>
      <c r="G5" s="296"/>
      <c r="H5" s="296"/>
      <c r="I5" s="296"/>
      <c r="J5" s="296"/>
      <c r="K5" s="296"/>
      <c r="L5" s="296"/>
      <c r="M5" s="296"/>
      <c r="N5" s="296"/>
      <c r="O5" s="296"/>
      <c r="P5" s="296"/>
      <c r="Q5" s="296"/>
      <c r="R5" s="296"/>
    </row>
    <row r="6" spans="1:21" s="42" customFormat="1" ht="15" customHeight="1" x14ac:dyDescent="0.25">
      <c r="A6" s="236"/>
      <c r="B6" s="236"/>
      <c r="C6" s="236"/>
      <c r="D6" s="236"/>
      <c r="E6" s="236"/>
      <c r="F6" s="236"/>
      <c r="G6" s="236"/>
      <c r="H6" s="236"/>
      <c r="I6" s="236"/>
      <c r="J6" s="236"/>
      <c r="K6" s="236"/>
      <c r="L6" s="236"/>
      <c r="M6" s="236"/>
      <c r="N6" s="236"/>
      <c r="O6" s="236"/>
      <c r="P6" s="236"/>
      <c r="Q6" s="236"/>
      <c r="R6" s="236"/>
    </row>
    <row r="7" spans="1:21" s="43" customFormat="1" ht="15" customHeight="1" thickBot="1" x14ac:dyDescent="0.3">
      <c r="A7" s="297"/>
      <c r="B7" s="297"/>
      <c r="C7" s="297"/>
      <c r="D7" s="297"/>
      <c r="E7" s="297"/>
      <c r="F7" s="297"/>
      <c r="G7" s="297"/>
      <c r="H7" s="297"/>
      <c r="I7" s="297"/>
      <c r="J7" s="297"/>
      <c r="K7" s="297"/>
      <c r="L7" s="297"/>
      <c r="M7" s="297"/>
      <c r="N7" s="297"/>
      <c r="O7" s="297"/>
      <c r="P7" s="297"/>
      <c r="Q7" s="297"/>
      <c r="R7" s="297"/>
    </row>
    <row r="8" spans="1:21" s="43" customFormat="1" ht="15" customHeight="1" thickBot="1" x14ac:dyDescent="0.3">
      <c r="A8" s="44" t="s">
        <v>248</v>
      </c>
      <c r="B8" s="45">
        <v>2000</v>
      </c>
      <c r="C8" s="45">
        <v>2001</v>
      </c>
      <c r="D8" s="45">
        <v>2002</v>
      </c>
      <c r="E8" s="45">
        <v>2003</v>
      </c>
      <c r="F8" s="45">
        <v>2004</v>
      </c>
      <c r="G8" s="45">
        <v>2005</v>
      </c>
      <c r="H8" s="45">
        <v>2006</v>
      </c>
      <c r="I8" s="45">
        <v>2007</v>
      </c>
      <c r="J8" s="45">
        <v>2008</v>
      </c>
      <c r="K8" s="45">
        <v>2009</v>
      </c>
      <c r="L8" s="45">
        <v>2010</v>
      </c>
      <c r="M8" s="45">
        <v>2011</v>
      </c>
      <c r="N8" s="45">
        <v>2012</v>
      </c>
      <c r="O8" s="45">
        <v>2013</v>
      </c>
      <c r="P8" s="45">
        <v>2014</v>
      </c>
      <c r="Q8" s="45">
        <v>2015</v>
      </c>
      <c r="R8" s="45">
        <v>2016</v>
      </c>
    </row>
    <row r="9" spans="1:21" ht="15" customHeight="1" x14ac:dyDescent="0.25">
      <c r="A9" s="46"/>
    </row>
    <row r="10" spans="1:21" ht="15" customHeight="1" x14ac:dyDescent="0.25">
      <c r="A10" s="48" t="s">
        <v>26</v>
      </c>
      <c r="B10" s="61">
        <f t="shared" ref="B10:M10" si="0">+B11+B16</f>
        <v>434913</v>
      </c>
      <c r="C10" s="61">
        <f t="shared" si="0"/>
        <v>435783</v>
      </c>
      <c r="D10" s="61">
        <f t="shared" si="0"/>
        <v>435923</v>
      </c>
      <c r="E10" s="61">
        <f t="shared" si="0"/>
        <v>435743</v>
      </c>
      <c r="F10" s="61">
        <f t="shared" si="0"/>
        <v>422990</v>
      </c>
      <c r="G10" s="61">
        <f t="shared" si="0"/>
        <v>412242</v>
      </c>
      <c r="H10" s="61">
        <f t="shared" si="0"/>
        <v>409730</v>
      </c>
      <c r="I10" s="61">
        <f t="shared" si="0"/>
        <v>411644</v>
      </c>
      <c r="J10" s="61">
        <f t="shared" si="0"/>
        <v>435676</v>
      </c>
      <c r="K10" s="61">
        <f t="shared" si="0"/>
        <v>418794</v>
      </c>
      <c r="L10" s="61">
        <f t="shared" si="0"/>
        <v>410497</v>
      </c>
      <c r="M10" s="61">
        <f t="shared" si="0"/>
        <v>403489</v>
      </c>
      <c r="N10" s="61">
        <f>+N11+N16</f>
        <v>391991</v>
      </c>
      <c r="O10" s="61">
        <f>+O11+O16</f>
        <v>391855</v>
      </c>
      <c r="P10" s="61">
        <f>+P11+P16</f>
        <v>397591</v>
      </c>
      <c r="Q10" s="61">
        <f>+Q11+Q16</f>
        <v>394914</v>
      </c>
      <c r="R10" s="61">
        <f>+R11+R16</f>
        <v>395478</v>
      </c>
      <c r="S10" s="43"/>
    </row>
    <row r="11" spans="1:21" ht="15" customHeight="1" x14ac:dyDescent="0.25">
      <c r="A11" s="50" t="s">
        <v>27</v>
      </c>
      <c r="B11" s="60">
        <f t="shared" ref="B11:M11" si="1">SUM(B12:B14)</f>
        <v>229029</v>
      </c>
      <c r="C11" s="60">
        <f t="shared" si="1"/>
        <v>228429</v>
      </c>
      <c r="D11" s="60">
        <f t="shared" si="1"/>
        <v>227649</v>
      </c>
      <c r="E11" s="60">
        <f t="shared" si="1"/>
        <v>225544</v>
      </c>
      <c r="F11" s="60">
        <f t="shared" si="1"/>
        <v>221779</v>
      </c>
      <c r="G11" s="60">
        <f t="shared" si="1"/>
        <v>218659</v>
      </c>
      <c r="H11" s="60">
        <f t="shared" si="1"/>
        <v>218602</v>
      </c>
      <c r="I11" s="60">
        <f t="shared" si="1"/>
        <v>216829</v>
      </c>
      <c r="J11" s="60">
        <f t="shared" si="1"/>
        <v>226309</v>
      </c>
      <c r="K11" s="60">
        <f t="shared" si="1"/>
        <v>210799</v>
      </c>
      <c r="L11" s="60">
        <f t="shared" si="1"/>
        <v>204021</v>
      </c>
      <c r="M11" s="60">
        <f t="shared" si="1"/>
        <v>201892</v>
      </c>
      <c r="N11" s="60">
        <f>SUM(N12:N14)</f>
        <v>198404</v>
      </c>
      <c r="O11" s="60">
        <f>SUM(O12:O14)</f>
        <v>200179</v>
      </c>
      <c r="P11" s="60">
        <f>SUM(P12:P14)</f>
        <v>206485</v>
      </c>
      <c r="Q11" s="60">
        <f>SUM(Q12:Q14)</f>
        <v>206524</v>
      </c>
      <c r="R11" s="60">
        <f>SUM(R12:R14)</f>
        <v>206913</v>
      </c>
    </row>
    <row r="12" spans="1:21" ht="15" customHeight="1" x14ac:dyDescent="0.25">
      <c r="A12" s="50" t="s">
        <v>28</v>
      </c>
      <c r="B12" s="49">
        <f>77607+7+42</f>
        <v>77656</v>
      </c>
      <c r="C12" s="49">
        <v>76204</v>
      </c>
      <c r="D12" s="49">
        <v>77893</v>
      </c>
      <c r="E12" s="49">
        <v>76742</v>
      </c>
      <c r="F12" s="49">
        <v>75634</v>
      </c>
      <c r="G12" s="49">
        <v>74352</v>
      </c>
      <c r="H12" s="49">
        <v>76309</v>
      </c>
      <c r="I12" s="49">
        <v>72888</v>
      </c>
      <c r="J12" s="49">
        <v>73215</v>
      </c>
      <c r="K12" s="49">
        <v>68858</v>
      </c>
      <c r="L12" s="49">
        <v>68425</v>
      </c>
      <c r="M12" s="49">
        <v>67181</v>
      </c>
      <c r="N12" s="49">
        <v>66009</v>
      </c>
      <c r="O12" s="49">
        <v>67737</v>
      </c>
      <c r="P12" s="49">
        <v>74143</v>
      </c>
      <c r="Q12" s="49">
        <v>74173</v>
      </c>
      <c r="R12" s="49">
        <f>+'C14-C17'!F40</f>
        <v>72441</v>
      </c>
      <c r="T12"/>
      <c r="U12" s="275"/>
    </row>
    <row r="13" spans="1:21" ht="15" customHeight="1" x14ac:dyDescent="0.25">
      <c r="A13" s="50" t="s">
        <v>29</v>
      </c>
      <c r="B13" s="49">
        <f>76669+7+27</f>
        <v>76703</v>
      </c>
      <c r="C13" s="49">
        <v>77093</v>
      </c>
      <c r="D13" s="49">
        <v>74396</v>
      </c>
      <c r="E13" s="49">
        <v>76415</v>
      </c>
      <c r="F13" s="49">
        <v>73800</v>
      </c>
      <c r="G13" s="49">
        <v>73159</v>
      </c>
      <c r="H13" s="49">
        <v>71933</v>
      </c>
      <c r="I13" s="49">
        <v>74054</v>
      </c>
      <c r="J13" s="49">
        <v>75698</v>
      </c>
      <c r="K13" s="49">
        <v>68990</v>
      </c>
      <c r="L13" s="49">
        <v>67873</v>
      </c>
      <c r="M13" s="49">
        <v>67579</v>
      </c>
      <c r="N13" s="49">
        <v>65999</v>
      </c>
      <c r="O13" s="49">
        <v>66262</v>
      </c>
      <c r="P13" s="49">
        <v>66713</v>
      </c>
      <c r="Q13" s="49">
        <v>67028</v>
      </c>
      <c r="R13" s="49">
        <f>+'C14-C17'!J40</f>
        <v>68130</v>
      </c>
      <c r="T13"/>
      <c r="U13" s="275"/>
    </row>
    <row r="14" spans="1:21" ht="15" customHeight="1" x14ac:dyDescent="0.25">
      <c r="A14" s="50" t="s">
        <v>30</v>
      </c>
      <c r="B14" s="49">
        <f>74635+9+26</f>
        <v>74670</v>
      </c>
      <c r="C14" s="49">
        <v>75132</v>
      </c>
      <c r="D14" s="49">
        <v>75360</v>
      </c>
      <c r="E14" s="49">
        <v>72387</v>
      </c>
      <c r="F14" s="49">
        <v>72345</v>
      </c>
      <c r="G14" s="49">
        <v>71148</v>
      </c>
      <c r="H14" s="49">
        <v>70360</v>
      </c>
      <c r="I14" s="49">
        <v>69887</v>
      </c>
      <c r="J14" s="49">
        <v>77396</v>
      </c>
      <c r="K14" s="49">
        <v>72951</v>
      </c>
      <c r="L14" s="49">
        <v>67723</v>
      </c>
      <c r="M14" s="49">
        <v>67132</v>
      </c>
      <c r="N14" s="49">
        <v>66396</v>
      </c>
      <c r="O14" s="49">
        <v>66180</v>
      </c>
      <c r="P14" s="49">
        <v>65629</v>
      </c>
      <c r="Q14" s="49">
        <v>65323</v>
      </c>
      <c r="R14" s="49">
        <f>+'C14-C17'!N40</f>
        <v>66342</v>
      </c>
      <c r="T14"/>
      <c r="U14" s="275"/>
    </row>
    <row r="15" spans="1:21" ht="15" customHeight="1" x14ac:dyDescent="0.25">
      <c r="B15" s="49"/>
      <c r="C15" s="49"/>
      <c r="D15" s="49"/>
      <c r="E15" s="49"/>
      <c r="F15" s="49"/>
      <c r="G15" s="49"/>
      <c r="H15" s="49"/>
      <c r="I15" s="49"/>
      <c r="J15" s="49"/>
      <c r="K15" s="49"/>
      <c r="L15" s="49"/>
      <c r="M15" s="49"/>
      <c r="N15" s="49"/>
      <c r="O15" s="49"/>
      <c r="P15" s="49"/>
      <c r="Q15" s="49"/>
      <c r="R15" s="49"/>
    </row>
    <row r="16" spans="1:21" ht="15" customHeight="1" x14ac:dyDescent="0.25">
      <c r="A16" s="50" t="s">
        <v>31</v>
      </c>
      <c r="B16" s="60">
        <f t="shared" ref="B16:M16" si="2">SUM(B17:B19)</f>
        <v>205884</v>
      </c>
      <c r="C16" s="60">
        <f t="shared" si="2"/>
        <v>207354</v>
      </c>
      <c r="D16" s="60">
        <f t="shared" si="2"/>
        <v>208274</v>
      </c>
      <c r="E16" s="60">
        <f t="shared" si="2"/>
        <v>210199</v>
      </c>
      <c r="F16" s="60">
        <f t="shared" si="2"/>
        <v>201211</v>
      </c>
      <c r="G16" s="60">
        <f t="shared" si="2"/>
        <v>193583</v>
      </c>
      <c r="H16" s="60">
        <f t="shared" si="2"/>
        <v>191128</v>
      </c>
      <c r="I16" s="60">
        <f t="shared" si="2"/>
        <v>194815</v>
      </c>
      <c r="J16" s="60">
        <f t="shared" si="2"/>
        <v>209367</v>
      </c>
      <c r="K16" s="60">
        <f t="shared" si="2"/>
        <v>207995</v>
      </c>
      <c r="L16" s="60">
        <f t="shared" si="2"/>
        <v>206476</v>
      </c>
      <c r="M16" s="60">
        <f t="shared" si="2"/>
        <v>201597</v>
      </c>
      <c r="N16" s="60">
        <f>SUM(N17:N19)</f>
        <v>193587</v>
      </c>
      <c r="O16" s="60">
        <f>SUM(O17:O19)</f>
        <v>191676</v>
      </c>
      <c r="P16" s="60">
        <f>SUM(P17:P19)</f>
        <v>191106</v>
      </c>
      <c r="Q16" s="60">
        <f>SUM(Q17:Q19)</f>
        <v>188390</v>
      </c>
      <c r="R16" s="60">
        <f>SUM(R17:R19)</f>
        <v>188565</v>
      </c>
    </row>
    <row r="17" spans="1:21" ht="15" customHeight="1" x14ac:dyDescent="0.25">
      <c r="A17" s="50" t="s">
        <v>32</v>
      </c>
      <c r="B17" s="49">
        <f>70382+8+25</f>
        <v>70415</v>
      </c>
      <c r="C17" s="49">
        <v>70222</v>
      </c>
      <c r="D17" s="49">
        <v>69964</v>
      </c>
      <c r="E17" s="49">
        <v>70018</v>
      </c>
      <c r="F17" s="49">
        <v>65479</v>
      </c>
      <c r="G17" s="49">
        <v>66159</v>
      </c>
      <c r="H17" s="49">
        <v>64111</v>
      </c>
      <c r="I17" s="49">
        <v>64463</v>
      </c>
      <c r="J17" s="49">
        <v>69784</v>
      </c>
      <c r="K17" s="49">
        <v>69845</v>
      </c>
      <c r="L17" s="49">
        <v>67642</v>
      </c>
      <c r="M17" s="49">
        <v>62962</v>
      </c>
      <c r="N17" s="49">
        <v>61834</v>
      </c>
      <c r="O17" s="49">
        <v>62895</v>
      </c>
      <c r="P17" s="49">
        <v>62233</v>
      </c>
      <c r="Q17" s="49">
        <v>61696</v>
      </c>
      <c r="R17" s="49">
        <f>+'C14-C17'!R40</f>
        <v>62612</v>
      </c>
    </row>
    <row r="18" spans="1:21" ht="15" customHeight="1" x14ac:dyDescent="0.25">
      <c r="A18" s="50" t="s">
        <v>33</v>
      </c>
      <c r="B18" s="49">
        <f>67081+13+38</f>
        <v>67132</v>
      </c>
      <c r="C18" s="49">
        <v>68475</v>
      </c>
      <c r="D18" s="49">
        <v>68314</v>
      </c>
      <c r="E18" s="49">
        <v>68781</v>
      </c>
      <c r="F18" s="49">
        <v>67063</v>
      </c>
      <c r="G18" s="49">
        <v>63881</v>
      </c>
      <c r="H18" s="49">
        <v>64661</v>
      </c>
      <c r="I18" s="49">
        <v>64445</v>
      </c>
      <c r="J18" s="49">
        <v>69614</v>
      </c>
      <c r="K18" s="49">
        <v>68404</v>
      </c>
      <c r="L18" s="49">
        <v>69680</v>
      </c>
      <c r="M18" s="49">
        <v>67484</v>
      </c>
      <c r="N18" s="49">
        <v>62580</v>
      </c>
      <c r="O18" s="49">
        <v>62903</v>
      </c>
      <c r="P18" s="49">
        <v>63446</v>
      </c>
      <c r="Q18" s="49">
        <v>61515</v>
      </c>
      <c r="R18" s="49">
        <f>+'C14-C17'!V40</f>
        <v>61540</v>
      </c>
    </row>
    <row r="19" spans="1:21" ht="15" customHeight="1" x14ac:dyDescent="0.25">
      <c r="A19" s="50" t="s">
        <v>34</v>
      </c>
      <c r="B19" s="49">
        <f>68290+12+35</f>
        <v>68337</v>
      </c>
      <c r="C19" s="49">
        <v>68657</v>
      </c>
      <c r="D19" s="49">
        <v>69996</v>
      </c>
      <c r="E19" s="49">
        <v>71400</v>
      </c>
      <c r="F19" s="49">
        <v>68669</v>
      </c>
      <c r="G19" s="49">
        <v>63543</v>
      </c>
      <c r="H19" s="49">
        <v>62356</v>
      </c>
      <c r="I19" s="49">
        <v>65907</v>
      </c>
      <c r="J19" s="49">
        <v>69969</v>
      </c>
      <c r="K19" s="49">
        <v>69746</v>
      </c>
      <c r="L19" s="49">
        <v>69154</v>
      </c>
      <c r="M19" s="49">
        <v>71151</v>
      </c>
      <c r="N19" s="49">
        <v>69173</v>
      </c>
      <c r="O19" s="49">
        <v>65878</v>
      </c>
      <c r="P19" s="49">
        <v>65427</v>
      </c>
      <c r="Q19" s="49">
        <v>65179</v>
      </c>
      <c r="R19" s="49">
        <f>+'C14-C17'!Z40</f>
        <v>64413</v>
      </c>
    </row>
    <row r="20" spans="1:21" ht="15" customHeight="1" x14ac:dyDescent="0.25">
      <c r="B20" s="49"/>
      <c r="C20" s="49"/>
      <c r="D20" s="49"/>
      <c r="E20" s="49"/>
      <c r="F20" s="49"/>
      <c r="G20" s="49"/>
      <c r="H20" s="49"/>
      <c r="I20" s="49"/>
      <c r="J20" s="49"/>
      <c r="K20" s="49"/>
      <c r="L20" s="49"/>
      <c r="M20" s="49"/>
      <c r="N20" s="49"/>
      <c r="O20" s="49"/>
      <c r="P20" s="49"/>
      <c r="Q20" s="49"/>
      <c r="R20" s="49"/>
    </row>
    <row r="21" spans="1:21" ht="15" customHeight="1" x14ac:dyDescent="0.25">
      <c r="A21" s="48" t="s">
        <v>35</v>
      </c>
      <c r="B21" s="61">
        <f t="shared" ref="B21:M21" si="3">+B22+B27</f>
        <v>42869</v>
      </c>
      <c r="C21" s="61">
        <f t="shared" si="3"/>
        <v>44889</v>
      </c>
      <c r="D21" s="61">
        <f t="shared" si="3"/>
        <v>45914</v>
      </c>
      <c r="E21" s="61">
        <f t="shared" si="3"/>
        <v>44085</v>
      </c>
      <c r="F21" s="61">
        <f t="shared" si="3"/>
        <v>48287</v>
      </c>
      <c r="G21" s="61">
        <f t="shared" si="3"/>
        <v>55329</v>
      </c>
      <c r="H21" s="61">
        <f t="shared" si="3"/>
        <v>55445</v>
      </c>
      <c r="I21" s="61">
        <f t="shared" si="3"/>
        <v>54153</v>
      </c>
      <c r="J21" s="61">
        <f t="shared" si="3"/>
        <v>45555</v>
      </c>
      <c r="K21" s="61">
        <f t="shared" si="3"/>
        <v>50627</v>
      </c>
      <c r="L21" s="61">
        <f t="shared" si="3"/>
        <v>50672</v>
      </c>
      <c r="M21" s="61">
        <f t="shared" si="3"/>
        <v>48888</v>
      </c>
      <c r="N21" s="61">
        <f>+N22+N27</f>
        <v>45652</v>
      </c>
      <c r="O21" s="61">
        <f>+O22+O27</f>
        <v>41298</v>
      </c>
      <c r="P21" s="61">
        <f>+P22+P27</f>
        <v>32072</v>
      </c>
      <c r="Q21" s="61">
        <f>+Q22+Q27</f>
        <v>33148</v>
      </c>
      <c r="R21" s="61">
        <f>+R22+R27</f>
        <v>31831</v>
      </c>
    </row>
    <row r="22" spans="1:21" ht="15" customHeight="1" x14ac:dyDescent="0.25">
      <c r="A22" s="50" t="s">
        <v>27</v>
      </c>
      <c r="B22" s="60">
        <f t="shared" ref="B22:M22" si="4">SUM(B23:B25)</f>
        <v>16439</v>
      </c>
      <c r="C22" s="60">
        <f t="shared" si="4"/>
        <v>15823</v>
      </c>
      <c r="D22" s="60">
        <f t="shared" si="4"/>
        <v>16896</v>
      </c>
      <c r="E22" s="60">
        <f t="shared" si="4"/>
        <v>16888</v>
      </c>
      <c r="F22" s="60">
        <f t="shared" si="4"/>
        <v>17932</v>
      </c>
      <c r="G22" s="60">
        <f t="shared" si="4"/>
        <v>19460</v>
      </c>
      <c r="H22" s="60">
        <f t="shared" si="4"/>
        <v>20620</v>
      </c>
      <c r="I22" s="60">
        <f t="shared" si="4"/>
        <v>21177</v>
      </c>
      <c r="J22" s="60">
        <f t="shared" si="4"/>
        <v>20007</v>
      </c>
      <c r="K22" s="60">
        <f t="shared" si="4"/>
        <v>21459</v>
      </c>
      <c r="L22" s="60">
        <f t="shared" si="4"/>
        <v>21120</v>
      </c>
      <c r="M22" s="60">
        <f t="shared" si="4"/>
        <v>20039</v>
      </c>
      <c r="N22" s="60">
        <f>SUM(N23:N25)</f>
        <v>18677</v>
      </c>
      <c r="O22" s="60">
        <f>SUM(O23:O25)</f>
        <v>16922</v>
      </c>
      <c r="P22" s="60">
        <f>SUM(P23:P25)</f>
        <v>10254</v>
      </c>
      <c r="Q22" s="60">
        <f>SUM(Q23:Q25)</f>
        <v>11764</v>
      </c>
      <c r="R22" s="60">
        <f>SUM(R23:R25)</f>
        <v>12335</v>
      </c>
    </row>
    <row r="23" spans="1:21" ht="15" customHeight="1" x14ac:dyDescent="0.2">
      <c r="A23" s="50" t="s">
        <v>28</v>
      </c>
      <c r="B23" s="49">
        <f>4611+5</f>
        <v>4616</v>
      </c>
      <c r="C23" s="49">
        <v>4348</v>
      </c>
      <c r="D23" s="49">
        <v>4787</v>
      </c>
      <c r="E23" s="49">
        <v>4895</v>
      </c>
      <c r="F23" s="49">
        <v>4944</v>
      </c>
      <c r="G23" s="49">
        <v>5409</v>
      </c>
      <c r="H23" s="49">
        <v>6048</v>
      </c>
      <c r="I23" s="49">
        <v>6214</v>
      </c>
      <c r="J23" s="49">
        <v>7235</v>
      </c>
      <c r="K23" s="49">
        <v>7454</v>
      </c>
      <c r="L23" s="49">
        <v>7628</v>
      </c>
      <c r="M23" s="49">
        <v>7514</v>
      </c>
      <c r="N23" s="49">
        <v>7252</v>
      </c>
      <c r="O23" s="49">
        <v>6596</v>
      </c>
      <c r="P23" s="49">
        <v>141</v>
      </c>
      <c r="Q23" s="49">
        <v>76</v>
      </c>
      <c r="R23" s="49">
        <f>+'C14-C17'!F91</f>
        <v>82</v>
      </c>
      <c r="T23" s="275"/>
      <c r="U23" s="275"/>
    </row>
    <row r="24" spans="1:21" ht="15" customHeight="1" x14ac:dyDescent="0.2">
      <c r="A24" s="50" t="s">
        <v>29</v>
      </c>
      <c r="B24" s="49">
        <v>5126</v>
      </c>
      <c r="C24" s="49">
        <v>4913</v>
      </c>
      <c r="D24" s="49">
        <v>5375</v>
      </c>
      <c r="E24" s="49">
        <v>5200</v>
      </c>
      <c r="F24" s="49">
        <v>5649</v>
      </c>
      <c r="G24" s="49">
        <v>6107</v>
      </c>
      <c r="H24" s="49">
        <v>6507</v>
      </c>
      <c r="I24" s="49">
        <v>6669</v>
      </c>
      <c r="J24" s="49">
        <v>6052</v>
      </c>
      <c r="K24" s="49">
        <v>6670</v>
      </c>
      <c r="L24" s="49">
        <v>6343</v>
      </c>
      <c r="M24" s="49">
        <v>5918</v>
      </c>
      <c r="N24" s="49">
        <v>5431</v>
      </c>
      <c r="O24" s="49">
        <v>4961</v>
      </c>
      <c r="P24" s="49">
        <v>5180</v>
      </c>
      <c r="Q24" s="49">
        <v>6312</v>
      </c>
      <c r="R24" s="49">
        <f>+'C14-C17'!J91</f>
        <v>6776</v>
      </c>
      <c r="T24" s="275"/>
      <c r="U24" s="275"/>
    </row>
    <row r="25" spans="1:21" ht="15" customHeight="1" x14ac:dyDescent="0.2">
      <c r="A25" s="50" t="s">
        <v>30</v>
      </c>
      <c r="B25" s="49">
        <f>6676+21</f>
        <v>6697</v>
      </c>
      <c r="C25" s="49">
        <v>6562</v>
      </c>
      <c r="D25" s="49">
        <v>6734</v>
      </c>
      <c r="E25" s="49">
        <v>6793</v>
      </c>
      <c r="F25" s="49">
        <v>7339</v>
      </c>
      <c r="G25" s="49">
        <v>7944</v>
      </c>
      <c r="H25" s="49">
        <v>8065</v>
      </c>
      <c r="I25" s="49">
        <v>8294</v>
      </c>
      <c r="J25" s="49">
        <v>6720</v>
      </c>
      <c r="K25" s="49">
        <v>7335</v>
      </c>
      <c r="L25" s="49">
        <v>7149</v>
      </c>
      <c r="M25" s="49">
        <v>6607</v>
      </c>
      <c r="N25" s="49">
        <v>5994</v>
      </c>
      <c r="O25" s="49">
        <v>5365</v>
      </c>
      <c r="P25" s="49">
        <v>4933</v>
      </c>
      <c r="Q25" s="49">
        <v>5376</v>
      </c>
      <c r="R25" s="49">
        <f>+'C14-C17'!N91</f>
        <v>5477</v>
      </c>
      <c r="T25" s="275"/>
      <c r="U25" s="275"/>
    </row>
    <row r="26" spans="1:21" ht="15" customHeight="1" x14ac:dyDescent="0.25">
      <c r="B26" s="49"/>
      <c r="C26" s="49"/>
      <c r="D26" s="49"/>
      <c r="E26" s="49"/>
      <c r="F26" s="49"/>
      <c r="G26" s="49"/>
      <c r="H26" s="49"/>
      <c r="I26" s="49"/>
      <c r="J26" s="49"/>
      <c r="K26" s="49"/>
      <c r="L26" s="49"/>
      <c r="M26" s="49"/>
      <c r="N26" s="49"/>
      <c r="O26" s="49"/>
      <c r="P26" s="49"/>
      <c r="Q26" s="49"/>
      <c r="R26" s="49"/>
    </row>
    <row r="27" spans="1:21" ht="15" customHeight="1" x14ac:dyDescent="0.25">
      <c r="A27" s="50" t="s">
        <v>31</v>
      </c>
      <c r="B27" s="60">
        <f t="shared" ref="B27:M27" si="5">SUM(B28:B30)</f>
        <v>26430</v>
      </c>
      <c r="C27" s="60">
        <f t="shared" si="5"/>
        <v>29066</v>
      </c>
      <c r="D27" s="60">
        <f t="shared" si="5"/>
        <v>29018</v>
      </c>
      <c r="E27" s="60">
        <f t="shared" si="5"/>
        <v>27197</v>
      </c>
      <c r="F27" s="60">
        <f t="shared" si="5"/>
        <v>30355</v>
      </c>
      <c r="G27" s="60">
        <f t="shared" si="5"/>
        <v>35869</v>
      </c>
      <c r="H27" s="60">
        <f t="shared" si="5"/>
        <v>34825</v>
      </c>
      <c r="I27" s="60">
        <f t="shared" si="5"/>
        <v>32976</v>
      </c>
      <c r="J27" s="60">
        <f t="shared" si="5"/>
        <v>25548</v>
      </c>
      <c r="K27" s="60">
        <f t="shared" si="5"/>
        <v>29168</v>
      </c>
      <c r="L27" s="60">
        <f t="shared" si="5"/>
        <v>29552</v>
      </c>
      <c r="M27" s="60">
        <f t="shared" si="5"/>
        <v>28849</v>
      </c>
      <c r="N27" s="60">
        <f>SUM(N28:N30)</f>
        <v>26975</v>
      </c>
      <c r="O27" s="60">
        <f>SUM(O28:O30)</f>
        <v>24376</v>
      </c>
      <c r="P27" s="60">
        <f>SUM(P28:P30)</f>
        <v>21818</v>
      </c>
      <c r="Q27" s="60">
        <f>SUM(Q28:Q30)</f>
        <v>21384</v>
      </c>
      <c r="R27" s="60">
        <f>SUM(R28:R30)</f>
        <v>19496</v>
      </c>
    </row>
    <row r="28" spans="1:21" ht="15" customHeight="1" x14ac:dyDescent="0.25">
      <c r="A28" s="50" t="s">
        <v>32</v>
      </c>
      <c r="B28" s="49">
        <f>10999+2+21</f>
        <v>11022</v>
      </c>
      <c r="C28" s="49">
        <v>11312</v>
      </c>
      <c r="D28" s="49">
        <v>11562</v>
      </c>
      <c r="E28" s="49">
        <v>11301</v>
      </c>
      <c r="F28" s="49">
        <v>11933</v>
      </c>
      <c r="G28" s="49">
        <v>12731</v>
      </c>
      <c r="H28" s="49">
        <v>13499</v>
      </c>
      <c r="I28" s="49">
        <v>13789</v>
      </c>
      <c r="J28" s="49">
        <v>11865</v>
      </c>
      <c r="K28" s="49">
        <v>13230</v>
      </c>
      <c r="L28" s="49">
        <v>12541</v>
      </c>
      <c r="M28" s="49">
        <v>11779</v>
      </c>
      <c r="N28" s="49">
        <v>11103</v>
      </c>
      <c r="O28" s="49">
        <v>10151</v>
      </c>
      <c r="P28" s="49">
        <v>9151</v>
      </c>
      <c r="Q28" s="49">
        <v>8617</v>
      </c>
      <c r="R28" s="49">
        <f>+'C14-C17'!R91</f>
        <v>7866</v>
      </c>
    </row>
    <row r="29" spans="1:21" ht="15" customHeight="1" x14ac:dyDescent="0.25">
      <c r="A29" s="50" t="s">
        <v>33</v>
      </c>
      <c r="B29" s="49">
        <f>11437+1+16</f>
        <v>11454</v>
      </c>
      <c r="C29" s="49">
        <v>11343</v>
      </c>
      <c r="D29" s="49">
        <v>11210</v>
      </c>
      <c r="E29" s="49">
        <v>11207</v>
      </c>
      <c r="F29" s="49">
        <v>11154</v>
      </c>
      <c r="G29" s="49">
        <v>11324</v>
      </c>
      <c r="H29" s="49">
        <v>11763</v>
      </c>
      <c r="I29" s="49">
        <v>11608</v>
      </c>
      <c r="J29" s="49">
        <v>8777</v>
      </c>
      <c r="K29" s="49">
        <v>9918</v>
      </c>
      <c r="L29" s="49">
        <v>10412</v>
      </c>
      <c r="M29" s="49">
        <v>10154</v>
      </c>
      <c r="N29" s="49">
        <v>9848</v>
      </c>
      <c r="O29" s="49">
        <v>8528</v>
      </c>
      <c r="P29" s="49">
        <v>7640</v>
      </c>
      <c r="Q29" s="49">
        <v>7796</v>
      </c>
      <c r="R29" s="49">
        <f>+'C14-C17'!V91</f>
        <v>7424</v>
      </c>
    </row>
    <row r="30" spans="1:21" ht="15" customHeight="1" x14ac:dyDescent="0.25">
      <c r="A30" s="50" t="s">
        <v>34</v>
      </c>
      <c r="B30" s="49">
        <f>3954</f>
        <v>3954</v>
      </c>
      <c r="C30" s="49">
        <v>6411</v>
      </c>
      <c r="D30" s="49">
        <v>6246</v>
      </c>
      <c r="E30" s="49">
        <v>4689</v>
      </c>
      <c r="F30" s="49">
        <v>7268</v>
      </c>
      <c r="G30" s="49">
        <v>11814</v>
      </c>
      <c r="H30" s="49">
        <v>9563</v>
      </c>
      <c r="I30" s="49">
        <v>7579</v>
      </c>
      <c r="J30" s="49">
        <v>4906</v>
      </c>
      <c r="K30" s="49">
        <v>6020</v>
      </c>
      <c r="L30" s="49">
        <v>6599</v>
      </c>
      <c r="M30" s="49">
        <v>6916</v>
      </c>
      <c r="N30" s="49">
        <v>6024</v>
      </c>
      <c r="O30" s="49">
        <v>5697</v>
      </c>
      <c r="P30" s="49">
        <v>5027</v>
      </c>
      <c r="Q30" s="49">
        <v>4971</v>
      </c>
      <c r="R30" s="49">
        <f>+'C14-C17'!Z91</f>
        <v>4206</v>
      </c>
    </row>
    <row r="31" spans="1:21" ht="15" customHeight="1" x14ac:dyDescent="0.25">
      <c r="B31" s="49"/>
      <c r="C31" s="49"/>
      <c r="D31" s="49"/>
      <c r="E31" s="49"/>
      <c r="F31" s="49"/>
      <c r="G31" s="49"/>
      <c r="H31" s="49"/>
      <c r="I31" s="49"/>
      <c r="J31" s="49"/>
      <c r="K31" s="49"/>
      <c r="L31" s="49"/>
      <c r="M31" s="49"/>
      <c r="N31" s="49"/>
      <c r="O31" s="49"/>
      <c r="P31" s="49"/>
      <c r="Q31" s="49"/>
      <c r="R31" s="49"/>
    </row>
    <row r="32" spans="1:21" ht="15" customHeight="1" x14ac:dyDescent="0.25">
      <c r="A32" s="48" t="s">
        <v>36</v>
      </c>
      <c r="B32" s="61">
        <f t="shared" ref="B32:M32" si="6">+B33+B38</f>
        <v>34323</v>
      </c>
      <c r="C32" s="61">
        <f t="shared" si="6"/>
        <v>31914</v>
      </c>
      <c r="D32" s="61">
        <f t="shared" si="6"/>
        <v>30772</v>
      </c>
      <c r="E32" s="61">
        <f t="shared" si="6"/>
        <v>31449</v>
      </c>
      <c r="F32" s="61">
        <f t="shared" si="6"/>
        <v>31952</v>
      </c>
      <c r="G32" s="61">
        <f t="shared" si="6"/>
        <v>32947</v>
      </c>
      <c r="H32" s="61">
        <f t="shared" si="6"/>
        <v>34606</v>
      </c>
      <c r="I32" s="61">
        <f t="shared" si="6"/>
        <v>33150</v>
      </c>
      <c r="J32" s="61">
        <f t="shared" si="6"/>
        <v>12531</v>
      </c>
      <c r="K32" s="61">
        <f t="shared" si="6"/>
        <v>17451</v>
      </c>
      <c r="L32" s="61">
        <f t="shared" si="6"/>
        <v>16823</v>
      </c>
      <c r="M32" s="61">
        <f t="shared" si="6"/>
        <v>16575</v>
      </c>
      <c r="N32" s="61">
        <f>+N33+N38</f>
        <v>15203</v>
      </c>
      <c r="O32" s="61">
        <f>+O33+O38</f>
        <v>11106</v>
      </c>
      <c r="P32" s="61">
        <f>+P33+P38</f>
        <v>9706</v>
      </c>
      <c r="Q32" s="61">
        <f>+Q33+Q38</f>
        <v>9724</v>
      </c>
      <c r="R32" s="61">
        <f>+R33+R38</f>
        <v>10710</v>
      </c>
    </row>
    <row r="33" spans="1:21" ht="15" customHeight="1" x14ac:dyDescent="0.25">
      <c r="A33" s="50" t="s">
        <v>27</v>
      </c>
      <c r="B33" s="60">
        <f t="shared" ref="B33:M33" si="7">SUM(B34:B36)</f>
        <v>23598</v>
      </c>
      <c r="C33" s="60">
        <f t="shared" si="7"/>
        <v>22083</v>
      </c>
      <c r="D33" s="60">
        <f t="shared" si="7"/>
        <v>21360</v>
      </c>
      <c r="E33" s="60">
        <f t="shared" si="7"/>
        <v>21819</v>
      </c>
      <c r="F33" s="60">
        <f t="shared" si="7"/>
        <v>22073</v>
      </c>
      <c r="G33" s="60">
        <f t="shared" si="7"/>
        <v>22351</v>
      </c>
      <c r="H33" s="60">
        <f t="shared" si="7"/>
        <v>23177</v>
      </c>
      <c r="I33" s="60">
        <f t="shared" si="7"/>
        <v>22674</v>
      </c>
      <c r="J33" s="60">
        <f t="shared" si="7"/>
        <v>8229</v>
      </c>
      <c r="K33" s="60">
        <f t="shared" si="7"/>
        <v>11935</v>
      </c>
      <c r="L33" s="60">
        <f t="shared" si="7"/>
        <v>11134</v>
      </c>
      <c r="M33" s="60">
        <f t="shared" si="7"/>
        <v>10899</v>
      </c>
      <c r="N33" s="60">
        <f>SUM(N34:N36)</f>
        <v>9995</v>
      </c>
      <c r="O33" s="60">
        <f>SUM(O34:O36)</f>
        <v>7157</v>
      </c>
      <c r="P33" s="60">
        <f>SUM(P34:P36)</f>
        <v>6362</v>
      </c>
      <c r="Q33" s="60">
        <f>SUM(Q34:Q36)</f>
        <v>6251</v>
      </c>
      <c r="R33" s="60">
        <f>SUM(R34:R36)</f>
        <v>7331</v>
      </c>
    </row>
    <row r="34" spans="1:21" ht="15" customHeight="1" x14ac:dyDescent="0.25">
      <c r="A34" s="50" t="s">
        <v>28</v>
      </c>
      <c r="B34" s="49">
        <v>12084</v>
      </c>
      <c r="C34" s="49">
        <v>11240</v>
      </c>
      <c r="D34" s="49">
        <v>11204</v>
      </c>
      <c r="E34" s="49">
        <v>11356</v>
      </c>
      <c r="F34" s="49">
        <v>11297</v>
      </c>
      <c r="G34" s="49">
        <v>11236</v>
      </c>
      <c r="H34" s="49">
        <v>11850</v>
      </c>
      <c r="I34" s="49">
        <v>11774</v>
      </c>
      <c r="J34" s="49">
        <v>4169</v>
      </c>
      <c r="K34" s="49">
        <v>5861</v>
      </c>
      <c r="L34" s="49">
        <v>5695</v>
      </c>
      <c r="M34" s="49">
        <v>5776</v>
      </c>
      <c r="N34" s="49">
        <v>5358</v>
      </c>
      <c r="O34" s="49">
        <v>3776</v>
      </c>
      <c r="P34" s="49">
        <v>3188</v>
      </c>
      <c r="Q34" s="49">
        <v>932</v>
      </c>
      <c r="R34" s="49">
        <f>+'C14-C17'!F142</f>
        <v>779</v>
      </c>
    </row>
    <row r="35" spans="1:21" ht="15" customHeight="1" x14ac:dyDescent="0.25">
      <c r="A35" s="50" t="s">
        <v>29</v>
      </c>
      <c r="B35" s="49">
        <v>6531</v>
      </c>
      <c r="C35" s="49">
        <v>6072</v>
      </c>
      <c r="D35" s="49">
        <v>5754</v>
      </c>
      <c r="E35" s="49">
        <v>5880</v>
      </c>
      <c r="F35" s="49">
        <v>5829</v>
      </c>
      <c r="G35" s="49">
        <v>6104</v>
      </c>
      <c r="H35" s="49">
        <v>6084</v>
      </c>
      <c r="I35" s="49">
        <v>5889</v>
      </c>
      <c r="J35" s="49">
        <v>2257</v>
      </c>
      <c r="K35" s="49">
        <v>3560</v>
      </c>
      <c r="L35" s="49">
        <v>3138</v>
      </c>
      <c r="M35" s="49">
        <v>2906</v>
      </c>
      <c r="N35" s="49">
        <v>2735</v>
      </c>
      <c r="O35" s="49">
        <v>1983</v>
      </c>
      <c r="P35" s="49">
        <v>1879</v>
      </c>
      <c r="Q35" s="49">
        <v>3775</v>
      </c>
      <c r="R35" s="49">
        <f>+'C14-C17'!J142</f>
        <v>4797</v>
      </c>
    </row>
    <row r="36" spans="1:21" ht="15" customHeight="1" x14ac:dyDescent="0.25">
      <c r="A36" s="50" t="s">
        <v>30</v>
      </c>
      <c r="B36" s="49">
        <v>4983</v>
      </c>
      <c r="C36" s="49">
        <v>4771</v>
      </c>
      <c r="D36" s="49">
        <v>4402</v>
      </c>
      <c r="E36" s="49">
        <v>4583</v>
      </c>
      <c r="F36" s="49">
        <v>4947</v>
      </c>
      <c r="G36" s="49">
        <v>5011</v>
      </c>
      <c r="H36" s="49">
        <v>5243</v>
      </c>
      <c r="I36" s="49">
        <v>5011</v>
      </c>
      <c r="J36" s="49">
        <v>1803</v>
      </c>
      <c r="K36" s="49">
        <v>2514</v>
      </c>
      <c r="L36" s="49">
        <v>2301</v>
      </c>
      <c r="M36" s="49">
        <v>2217</v>
      </c>
      <c r="N36" s="49">
        <v>1902</v>
      </c>
      <c r="O36" s="49">
        <v>1398</v>
      </c>
      <c r="P36" s="49">
        <v>1295</v>
      </c>
      <c r="Q36" s="49">
        <v>1544</v>
      </c>
      <c r="R36" s="49">
        <f>+'C14-C17'!N142</f>
        <v>1755</v>
      </c>
    </row>
    <row r="37" spans="1:21" ht="15" customHeight="1" x14ac:dyDescent="0.25">
      <c r="B37" s="49"/>
      <c r="C37" s="49"/>
      <c r="D37" s="49"/>
      <c r="E37" s="49"/>
      <c r="F37" s="49"/>
      <c r="G37" s="49"/>
      <c r="H37" s="49"/>
      <c r="I37" s="49"/>
      <c r="J37" s="49"/>
      <c r="K37" s="49"/>
      <c r="L37" s="49"/>
      <c r="M37" s="49"/>
      <c r="N37" s="49"/>
      <c r="O37" s="49"/>
      <c r="P37" s="49"/>
      <c r="Q37" s="49"/>
      <c r="R37" s="49"/>
    </row>
    <row r="38" spans="1:21" ht="15" customHeight="1" x14ac:dyDescent="0.25">
      <c r="A38" s="50" t="s">
        <v>31</v>
      </c>
      <c r="B38" s="60">
        <f t="shared" ref="B38:M38" si="8">SUM(B39:B41)</f>
        <v>10725</v>
      </c>
      <c r="C38" s="60">
        <f t="shared" si="8"/>
        <v>9831</v>
      </c>
      <c r="D38" s="60">
        <f t="shared" si="8"/>
        <v>9412</v>
      </c>
      <c r="E38" s="60">
        <f t="shared" si="8"/>
        <v>9630</v>
      </c>
      <c r="F38" s="60">
        <f t="shared" si="8"/>
        <v>9879</v>
      </c>
      <c r="G38" s="60">
        <f t="shared" si="8"/>
        <v>10596</v>
      </c>
      <c r="H38" s="60">
        <f t="shared" si="8"/>
        <v>11429</v>
      </c>
      <c r="I38" s="60">
        <f t="shared" si="8"/>
        <v>10476</v>
      </c>
      <c r="J38" s="60">
        <f t="shared" si="8"/>
        <v>4302</v>
      </c>
      <c r="K38" s="60">
        <f t="shared" si="8"/>
        <v>5516</v>
      </c>
      <c r="L38" s="60">
        <f t="shared" si="8"/>
        <v>5689</v>
      </c>
      <c r="M38" s="60">
        <f t="shared" si="8"/>
        <v>5676</v>
      </c>
      <c r="N38" s="60">
        <f>SUM(N39:N41)</f>
        <v>5208</v>
      </c>
      <c r="O38" s="60">
        <f>SUM(O39:O41)</f>
        <v>3949</v>
      </c>
      <c r="P38" s="60">
        <f>SUM(P39:P41)</f>
        <v>3344</v>
      </c>
      <c r="Q38" s="60">
        <f>SUM(Q39:Q41)</f>
        <v>3473</v>
      </c>
      <c r="R38" s="60">
        <f>SUM(R39:R41)</f>
        <v>3379</v>
      </c>
    </row>
    <row r="39" spans="1:21" ht="15" customHeight="1" x14ac:dyDescent="0.25">
      <c r="A39" s="50" t="s">
        <v>32</v>
      </c>
      <c r="B39" s="49">
        <v>6257</v>
      </c>
      <c r="C39" s="49">
        <v>5761</v>
      </c>
      <c r="D39" s="49">
        <v>5476</v>
      </c>
      <c r="E39" s="49">
        <v>5822</v>
      </c>
      <c r="F39" s="49">
        <v>5956</v>
      </c>
      <c r="G39" s="49">
        <v>6416</v>
      </c>
      <c r="H39" s="49">
        <v>7064</v>
      </c>
      <c r="I39" s="49">
        <v>6400</v>
      </c>
      <c r="J39" s="49">
        <v>2693</v>
      </c>
      <c r="K39" s="49">
        <v>3368</v>
      </c>
      <c r="L39" s="49">
        <v>3411</v>
      </c>
      <c r="M39" s="49">
        <v>3219</v>
      </c>
      <c r="N39" s="49">
        <v>3077</v>
      </c>
      <c r="O39" s="49">
        <v>2300</v>
      </c>
      <c r="P39" s="49">
        <v>1960</v>
      </c>
      <c r="Q39" s="49">
        <v>1919</v>
      </c>
      <c r="R39" s="49">
        <f>+'C14-C17'!R142</f>
        <v>1831</v>
      </c>
    </row>
    <row r="40" spans="1:21" ht="15" customHeight="1" x14ac:dyDescent="0.25">
      <c r="A40" s="50" t="s">
        <v>33</v>
      </c>
      <c r="B40" s="49">
        <v>4330</v>
      </c>
      <c r="C40" s="49">
        <v>3952</v>
      </c>
      <c r="D40" s="49">
        <v>3844</v>
      </c>
      <c r="E40" s="49">
        <v>3708</v>
      </c>
      <c r="F40" s="49">
        <v>3799</v>
      </c>
      <c r="G40" s="49">
        <v>4001</v>
      </c>
      <c r="H40" s="49">
        <v>4171</v>
      </c>
      <c r="I40" s="49">
        <v>3349</v>
      </c>
      <c r="J40" s="49">
        <v>1289</v>
      </c>
      <c r="K40" s="49">
        <v>1683</v>
      </c>
      <c r="L40" s="49">
        <v>1784</v>
      </c>
      <c r="M40" s="49">
        <v>1856</v>
      </c>
      <c r="N40" s="49">
        <v>1614</v>
      </c>
      <c r="O40" s="49">
        <v>1240</v>
      </c>
      <c r="P40" s="49">
        <v>1030</v>
      </c>
      <c r="Q40" s="49">
        <v>1182</v>
      </c>
      <c r="R40" s="49">
        <f>+'C14-C17'!V142</f>
        <v>1219</v>
      </c>
    </row>
    <row r="41" spans="1:21" ht="15" customHeight="1" thickBot="1" x14ac:dyDescent="0.3">
      <c r="A41" s="51" t="s">
        <v>34</v>
      </c>
      <c r="B41" s="52">
        <v>138</v>
      </c>
      <c r="C41" s="52">
        <v>118</v>
      </c>
      <c r="D41" s="52">
        <v>92</v>
      </c>
      <c r="E41" s="52">
        <v>100</v>
      </c>
      <c r="F41" s="52">
        <v>124</v>
      </c>
      <c r="G41" s="52">
        <v>179</v>
      </c>
      <c r="H41" s="52">
        <v>194</v>
      </c>
      <c r="I41" s="52">
        <v>727</v>
      </c>
      <c r="J41" s="52">
        <v>320</v>
      </c>
      <c r="K41" s="52">
        <v>465</v>
      </c>
      <c r="L41" s="52">
        <v>494</v>
      </c>
      <c r="M41" s="52">
        <v>601</v>
      </c>
      <c r="N41" s="52">
        <v>517</v>
      </c>
      <c r="O41" s="52">
        <v>409</v>
      </c>
      <c r="P41" s="52">
        <v>354</v>
      </c>
      <c r="Q41" s="52">
        <v>372</v>
      </c>
      <c r="R41" s="52">
        <f>+'C14-C17'!Z142</f>
        <v>329</v>
      </c>
    </row>
    <row r="42" spans="1:21" ht="15" customHeight="1" x14ac:dyDescent="0.25">
      <c r="A42" s="287" t="s">
        <v>243</v>
      </c>
      <c r="B42" s="287"/>
      <c r="C42" s="287"/>
      <c r="D42" s="287"/>
      <c r="E42" s="287"/>
      <c r="F42" s="287"/>
      <c r="G42" s="287"/>
      <c r="H42" s="287"/>
      <c r="I42" s="287"/>
      <c r="J42" s="287"/>
      <c r="K42" s="287"/>
      <c r="L42" s="287"/>
      <c r="M42" s="287"/>
      <c r="N42" s="287"/>
      <c r="O42" s="287"/>
      <c r="P42" s="287"/>
      <c r="Q42" s="287"/>
      <c r="R42" s="287"/>
    </row>
    <row r="43" spans="1:21" ht="15" customHeight="1" x14ac:dyDescent="0.25">
      <c r="A43" s="40"/>
      <c r="B43" s="40"/>
      <c r="C43" s="40"/>
      <c r="D43" s="40"/>
      <c r="E43" s="40"/>
      <c r="F43" s="40"/>
      <c r="G43" s="40"/>
      <c r="H43" s="40"/>
      <c r="I43" s="40"/>
      <c r="J43" s="40"/>
      <c r="K43" s="40"/>
      <c r="L43" s="40"/>
      <c r="M43" s="40"/>
      <c r="N43" s="40"/>
      <c r="O43" s="40"/>
      <c r="P43" s="40"/>
      <c r="Q43" s="40"/>
      <c r="R43" s="40"/>
    </row>
    <row r="44" spans="1:21" ht="15" customHeight="1" x14ac:dyDescent="0.25">
      <c r="A44" s="40"/>
      <c r="B44" s="40"/>
      <c r="C44" s="40"/>
      <c r="D44" s="40"/>
      <c r="E44" s="40"/>
      <c r="F44" s="40"/>
      <c r="G44" s="40"/>
      <c r="H44" s="40"/>
      <c r="I44" s="40"/>
      <c r="J44" s="40"/>
      <c r="K44" s="40"/>
      <c r="L44" s="40"/>
      <c r="M44" s="40"/>
      <c r="N44" s="40"/>
      <c r="O44" s="40"/>
      <c r="P44" s="40"/>
      <c r="Q44" s="40"/>
      <c r="R44" s="40"/>
    </row>
    <row r="45" spans="1:21" ht="15" customHeight="1" x14ac:dyDescent="0.25">
      <c r="A45" s="40"/>
      <c r="B45" s="40"/>
      <c r="C45" s="40"/>
      <c r="D45" s="40"/>
      <c r="E45" s="40"/>
      <c r="F45" s="40"/>
      <c r="G45" s="40"/>
      <c r="H45" s="40"/>
      <c r="I45" s="40"/>
      <c r="J45" s="40"/>
      <c r="K45" s="40"/>
      <c r="L45" s="40"/>
      <c r="M45" s="40"/>
      <c r="N45" s="40"/>
      <c r="O45" s="40"/>
      <c r="P45" s="40"/>
      <c r="Q45" s="40"/>
      <c r="R45" s="40"/>
    </row>
    <row r="46" spans="1:21" ht="15" customHeight="1" x14ac:dyDescent="0.25">
      <c r="A46" s="53"/>
    </row>
    <row r="47" spans="1:21" s="42" customFormat="1" ht="15" customHeight="1" x14ac:dyDescent="0.25">
      <c r="A47" s="296" t="s">
        <v>557</v>
      </c>
      <c r="B47" s="296"/>
      <c r="C47" s="296"/>
      <c r="D47" s="296"/>
      <c r="E47" s="296"/>
      <c r="F47" s="296"/>
      <c r="G47" s="296"/>
      <c r="H47" s="296"/>
      <c r="I47" s="296"/>
      <c r="J47" s="296"/>
      <c r="K47" s="296"/>
      <c r="L47" s="296"/>
      <c r="M47" s="296"/>
      <c r="N47" s="296"/>
      <c r="O47" s="296"/>
      <c r="P47" s="296"/>
      <c r="Q47" s="296"/>
      <c r="R47" s="296"/>
      <c r="T47" s="286" t="s">
        <v>362</v>
      </c>
      <c r="U47" s="286"/>
    </row>
    <row r="48" spans="1:21" s="42" customFormat="1" ht="15" customHeight="1" x14ac:dyDescent="0.25">
      <c r="A48" s="296" t="s">
        <v>25</v>
      </c>
      <c r="B48" s="296"/>
      <c r="C48" s="296"/>
      <c r="D48" s="296"/>
      <c r="E48" s="296"/>
      <c r="F48" s="296"/>
      <c r="G48" s="296"/>
      <c r="H48" s="296"/>
      <c r="I48" s="296"/>
      <c r="J48" s="296"/>
      <c r="K48" s="296"/>
      <c r="L48" s="296"/>
      <c r="M48" s="296"/>
      <c r="N48" s="296"/>
      <c r="O48" s="296"/>
      <c r="P48" s="296"/>
      <c r="Q48" s="296"/>
      <c r="R48" s="296"/>
      <c r="T48" s="286"/>
      <c r="U48" s="286"/>
    </row>
    <row r="49" spans="1:18" s="42" customFormat="1" ht="15" customHeight="1" x14ac:dyDescent="0.25">
      <c r="A49" s="296" t="s">
        <v>249</v>
      </c>
      <c r="B49" s="296"/>
      <c r="C49" s="296"/>
      <c r="D49" s="296"/>
      <c r="E49" s="296"/>
      <c r="F49" s="296"/>
      <c r="G49" s="296"/>
      <c r="H49" s="296"/>
      <c r="I49" s="296"/>
      <c r="J49" s="296"/>
      <c r="K49" s="296"/>
      <c r="L49" s="296"/>
      <c r="M49" s="296"/>
      <c r="N49" s="296"/>
      <c r="O49" s="296"/>
      <c r="P49" s="296"/>
      <c r="Q49" s="296"/>
      <c r="R49" s="296"/>
    </row>
    <row r="50" spans="1:18" s="42" customFormat="1" ht="15" customHeight="1" x14ac:dyDescent="0.25">
      <c r="A50" s="296" t="s">
        <v>250</v>
      </c>
      <c r="B50" s="296"/>
      <c r="C50" s="296"/>
      <c r="D50" s="296"/>
      <c r="E50" s="296"/>
      <c r="F50" s="296"/>
      <c r="G50" s="296"/>
      <c r="H50" s="296"/>
      <c r="I50" s="296"/>
      <c r="J50" s="296"/>
      <c r="K50" s="296"/>
      <c r="L50" s="296"/>
      <c r="M50" s="296"/>
      <c r="N50" s="296"/>
      <c r="O50" s="296"/>
      <c r="P50" s="296"/>
      <c r="Q50" s="296"/>
      <c r="R50" s="296"/>
    </row>
    <row r="51" spans="1:18" s="42" customFormat="1" ht="15" customHeight="1" x14ac:dyDescent="0.25">
      <c r="A51" s="296" t="s">
        <v>246</v>
      </c>
      <c r="B51" s="296"/>
      <c r="C51" s="296"/>
      <c r="D51" s="296"/>
      <c r="E51" s="296"/>
      <c r="F51" s="296"/>
      <c r="G51" s="296"/>
      <c r="H51" s="296"/>
      <c r="I51" s="296"/>
      <c r="J51" s="296"/>
      <c r="K51" s="296"/>
      <c r="L51" s="296"/>
      <c r="M51" s="296"/>
      <c r="N51" s="296"/>
      <c r="O51" s="296"/>
      <c r="P51" s="296"/>
      <c r="Q51" s="296"/>
      <c r="R51" s="296"/>
    </row>
    <row r="52" spans="1:18" s="42" customFormat="1" ht="15" customHeight="1" x14ac:dyDescent="0.25">
      <c r="A52" s="295" t="s">
        <v>37</v>
      </c>
      <c r="B52" s="295"/>
      <c r="C52" s="295"/>
      <c r="D52" s="295"/>
      <c r="E52" s="295"/>
      <c r="F52" s="295"/>
      <c r="G52" s="295"/>
      <c r="H52" s="295"/>
      <c r="I52" s="295"/>
      <c r="J52" s="295"/>
      <c r="K52" s="295"/>
      <c r="L52" s="295"/>
      <c r="M52" s="295"/>
      <c r="N52" s="295"/>
      <c r="O52" s="295"/>
      <c r="P52" s="295"/>
      <c r="Q52" s="295"/>
      <c r="R52" s="295"/>
    </row>
    <row r="53" spans="1:18" ht="15" customHeight="1" thickBot="1" x14ac:dyDescent="0.3">
      <c r="A53" s="44"/>
      <c r="B53" s="54"/>
      <c r="C53" s="54"/>
      <c r="D53" s="54"/>
      <c r="E53" s="54"/>
      <c r="F53" s="54"/>
      <c r="G53" s="54"/>
      <c r="H53" s="54"/>
      <c r="I53" s="54"/>
      <c r="J53" s="54"/>
      <c r="K53" s="54"/>
      <c r="L53" s="54"/>
      <c r="M53" s="54"/>
      <c r="N53" s="54"/>
      <c r="O53" s="54"/>
      <c r="P53" s="54"/>
      <c r="Q53" s="54"/>
      <c r="R53" s="54"/>
    </row>
    <row r="54" spans="1:18" ht="15" customHeight="1" thickBot="1" x14ac:dyDescent="0.3">
      <c r="A54" s="44" t="s">
        <v>248</v>
      </c>
      <c r="B54" s="45">
        <v>2000</v>
      </c>
      <c r="C54" s="45">
        <v>2001</v>
      </c>
      <c r="D54" s="45">
        <v>2002</v>
      </c>
      <c r="E54" s="45">
        <v>2003</v>
      </c>
      <c r="F54" s="45">
        <v>2004</v>
      </c>
      <c r="G54" s="45">
        <v>2005</v>
      </c>
      <c r="H54" s="45">
        <v>2006</v>
      </c>
      <c r="I54" s="45">
        <v>2007</v>
      </c>
      <c r="J54" s="45">
        <v>2008</v>
      </c>
      <c r="K54" s="45">
        <v>2009</v>
      </c>
      <c r="L54" s="45">
        <v>2010</v>
      </c>
      <c r="M54" s="45">
        <v>2011</v>
      </c>
      <c r="N54" s="45">
        <v>2012</v>
      </c>
      <c r="O54" s="45">
        <v>2013</v>
      </c>
      <c r="P54" s="45">
        <v>2014</v>
      </c>
      <c r="Q54" s="45">
        <v>2015</v>
      </c>
      <c r="R54" s="45">
        <v>2016</v>
      </c>
    </row>
    <row r="55" spans="1:18" ht="15" customHeight="1" x14ac:dyDescent="0.25">
      <c r="A55" s="46"/>
    </row>
    <row r="56" spans="1:18" ht="15" customHeight="1" x14ac:dyDescent="0.25">
      <c r="A56" s="48" t="s">
        <v>26</v>
      </c>
      <c r="B56" s="55">
        <f t="shared" ref="B56:Q60" si="9">+B10/(B10+B21+B32)*100</f>
        <v>84.9265287392234</v>
      </c>
      <c r="C56" s="55">
        <f t="shared" si="9"/>
        <v>85.01656307429387</v>
      </c>
      <c r="D56" s="55">
        <f t="shared" si="9"/>
        <v>85.040059772653237</v>
      </c>
      <c r="E56" s="55">
        <f t="shared" si="9"/>
        <v>85.226403691149812</v>
      </c>
      <c r="F56" s="55">
        <f t="shared" si="9"/>
        <v>84.055171701153952</v>
      </c>
      <c r="G56" s="55">
        <f t="shared" si="9"/>
        <v>82.363071857555568</v>
      </c>
      <c r="H56" s="55">
        <f t="shared" si="9"/>
        <v>81.981908075737181</v>
      </c>
      <c r="I56" s="55">
        <f t="shared" si="9"/>
        <v>82.502550371081497</v>
      </c>
      <c r="J56" s="55">
        <f t="shared" si="9"/>
        <v>88.236032744520642</v>
      </c>
      <c r="K56" s="55">
        <f t="shared" si="9"/>
        <v>86.017269426050376</v>
      </c>
      <c r="L56" s="55">
        <f t="shared" si="9"/>
        <v>85.879470786121942</v>
      </c>
      <c r="M56" s="55">
        <f t="shared" si="9"/>
        <v>86.040575581296167</v>
      </c>
      <c r="N56" s="55">
        <f t="shared" si="9"/>
        <v>86.561656722152776</v>
      </c>
      <c r="O56" s="55">
        <f t="shared" si="9"/>
        <v>88.204178193351183</v>
      </c>
      <c r="P56" s="55">
        <f t="shared" si="9"/>
        <v>90.491363751197738</v>
      </c>
      <c r="Q56" s="55">
        <f t="shared" si="9"/>
        <v>90.207087481098071</v>
      </c>
      <c r="R56" s="55">
        <f t="shared" ref="R56" si="10">+R10/(R10+R21+R32)*100</f>
        <v>90.287864225067864</v>
      </c>
    </row>
    <row r="57" spans="1:18" ht="15" customHeight="1" x14ac:dyDescent="0.25">
      <c r="A57" s="50" t="s">
        <v>27</v>
      </c>
      <c r="B57" s="56">
        <f t="shared" si="9"/>
        <v>85.120007730445309</v>
      </c>
      <c r="C57" s="56">
        <f t="shared" si="9"/>
        <v>85.767548388307958</v>
      </c>
      <c r="D57" s="56">
        <f t="shared" si="9"/>
        <v>85.612906865233825</v>
      </c>
      <c r="E57" s="56">
        <f t="shared" si="9"/>
        <v>85.352184097694987</v>
      </c>
      <c r="F57" s="56">
        <f t="shared" si="9"/>
        <v>84.718317391437211</v>
      </c>
      <c r="G57" s="56">
        <f t="shared" si="9"/>
        <v>83.947863477559792</v>
      </c>
      <c r="H57" s="56">
        <f t="shared" si="9"/>
        <v>83.309006512982137</v>
      </c>
      <c r="I57" s="56">
        <f t="shared" si="9"/>
        <v>83.178226177689112</v>
      </c>
      <c r="J57" s="56">
        <f t="shared" si="9"/>
        <v>88.907265905831977</v>
      </c>
      <c r="K57" s="56">
        <f t="shared" si="9"/>
        <v>86.324751323748018</v>
      </c>
      <c r="L57" s="56">
        <f t="shared" si="9"/>
        <v>86.348957782245265</v>
      </c>
      <c r="M57" s="56">
        <f t="shared" si="9"/>
        <v>86.712193445861786</v>
      </c>
      <c r="N57" s="56">
        <f t="shared" si="9"/>
        <v>87.373390406736078</v>
      </c>
      <c r="O57" s="56">
        <f t="shared" si="9"/>
        <v>89.262813366747224</v>
      </c>
      <c r="P57" s="56">
        <f t="shared" si="9"/>
        <v>92.55225211899544</v>
      </c>
      <c r="Q57" s="56">
        <f t="shared" si="9"/>
        <v>91.976894882403499</v>
      </c>
      <c r="R57" s="56">
        <f t="shared" ref="R57" si="11">+R11/(R11+R22+R33)*100</f>
        <v>91.320466592226111</v>
      </c>
    </row>
    <row r="58" spans="1:18" ht="15" customHeight="1" x14ac:dyDescent="0.25">
      <c r="A58" s="50" t="s">
        <v>28</v>
      </c>
      <c r="B58" s="57">
        <f t="shared" si="9"/>
        <v>82.301072533808124</v>
      </c>
      <c r="C58" s="57">
        <f t="shared" si="9"/>
        <v>83.018127941432809</v>
      </c>
      <c r="D58" s="57">
        <f t="shared" si="9"/>
        <v>82.967278769545388</v>
      </c>
      <c r="E58" s="57">
        <f t="shared" si="9"/>
        <v>82.524491090727253</v>
      </c>
      <c r="F58" s="57">
        <f t="shared" si="9"/>
        <v>82.322721088435372</v>
      </c>
      <c r="G58" s="57">
        <f t="shared" si="9"/>
        <v>81.708188182027968</v>
      </c>
      <c r="H58" s="57">
        <f t="shared" si="9"/>
        <v>81.001411784686923</v>
      </c>
      <c r="I58" s="57">
        <f t="shared" si="9"/>
        <v>80.205994982173507</v>
      </c>
      <c r="J58" s="57">
        <f t="shared" si="9"/>
        <v>86.523121284817833</v>
      </c>
      <c r="K58" s="57">
        <f t="shared" si="9"/>
        <v>83.796380806347585</v>
      </c>
      <c r="L58" s="57">
        <f t="shared" si="9"/>
        <v>83.702353574399368</v>
      </c>
      <c r="M58" s="57">
        <f t="shared" si="9"/>
        <v>83.484733630748963</v>
      </c>
      <c r="N58" s="57">
        <f t="shared" si="9"/>
        <v>83.960620206311461</v>
      </c>
      <c r="O58" s="57">
        <f t="shared" si="9"/>
        <v>86.721120485475424</v>
      </c>
      <c r="P58" s="57">
        <f t="shared" si="9"/>
        <v>95.702963651383726</v>
      </c>
      <c r="Q58" s="57">
        <f t="shared" si="9"/>
        <v>98.65923571115043</v>
      </c>
      <c r="R58" s="57">
        <f t="shared" ref="R58" si="12">+R12/(R12+R23+R34)*100</f>
        <v>98.825407219448309</v>
      </c>
    </row>
    <row r="59" spans="1:18" ht="15" customHeight="1" x14ac:dyDescent="0.25">
      <c r="A59" s="50" t="s">
        <v>29</v>
      </c>
      <c r="B59" s="57">
        <f t="shared" si="9"/>
        <v>86.807378904481666</v>
      </c>
      <c r="C59" s="57">
        <f t="shared" si="9"/>
        <v>87.528100093099297</v>
      </c>
      <c r="D59" s="57">
        <f t="shared" si="9"/>
        <v>86.987430575855015</v>
      </c>
      <c r="E59" s="57">
        <f t="shared" si="9"/>
        <v>87.336419223955659</v>
      </c>
      <c r="F59" s="57">
        <f t="shared" si="9"/>
        <v>86.540491099697462</v>
      </c>
      <c r="G59" s="57">
        <f t="shared" si="9"/>
        <v>85.696380461520434</v>
      </c>
      <c r="H59" s="57">
        <f t="shared" si="9"/>
        <v>85.103639203066578</v>
      </c>
      <c r="I59" s="57">
        <f t="shared" si="9"/>
        <v>85.500854385073666</v>
      </c>
      <c r="J59" s="57">
        <f t="shared" si="9"/>
        <v>90.109157570202484</v>
      </c>
      <c r="K59" s="57">
        <f t="shared" si="9"/>
        <v>87.086594294370116</v>
      </c>
      <c r="L59" s="57">
        <f t="shared" si="9"/>
        <v>87.743361687824802</v>
      </c>
      <c r="M59" s="57">
        <f t="shared" si="9"/>
        <v>88.450715286048975</v>
      </c>
      <c r="N59" s="57">
        <f t="shared" si="9"/>
        <v>88.989415492482976</v>
      </c>
      <c r="O59" s="57">
        <f t="shared" si="9"/>
        <v>90.514438707209791</v>
      </c>
      <c r="P59" s="57">
        <f t="shared" si="9"/>
        <v>90.431328959496824</v>
      </c>
      <c r="Q59" s="57">
        <f t="shared" si="9"/>
        <v>86.919535758283089</v>
      </c>
      <c r="R59" s="57">
        <f t="shared" ref="R59" si="13">+R13/(R13+R24+R35)*100</f>
        <v>85.479843920555069</v>
      </c>
    </row>
    <row r="60" spans="1:18" ht="15" customHeight="1" x14ac:dyDescent="0.25">
      <c r="A60" s="50" t="s">
        <v>30</v>
      </c>
      <c r="B60" s="57">
        <f t="shared" si="9"/>
        <v>86.473653734800223</v>
      </c>
      <c r="C60" s="57">
        <f t="shared" si="9"/>
        <v>86.892962470363727</v>
      </c>
      <c r="D60" s="57">
        <f t="shared" si="9"/>
        <v>87.12541620421753</v>
      </c>
      <c r="E60" s="57">
        <f t="shared" si="9"/>
        <v>86.418824540668311</v>
      </c>
      <c r="F60" s="57">
        <f t="shared" si="9"/>
        <v>85.482860890217538</v>
      </c>
      <c r="G60" s="57">
        <f t="shared" si="9"/>
        <v>84.596268860801644</v>
      </c>
      <c r="H60" s="57">
        <f t="shared" si="9"/>
        <v>84.094277382033752</v>
      </c>
      <c r="I60" s="57">
        <f t="shared" si="9"/>
        <v>84.006875661121256</v>
      </c>
      <c r="J60" s="57">
        <f t="shared" si="9"/>
        <v>90.080191808563882</v>
      </c>
      <c r="K60" s="57">
        <f t="shared" si="9"/>
        <v>88.105072463768124</v>
      </c>
      <c r="L60" s="57">
        <f t="shared" si="9"/>
        <v>87.754784704495094</v>
      </c>
      <c r="M60" s="57">
        <f t="shared" si="9"/>
        <v>88.382747906682809</v>
      </c>
      <c r="N60" s="57">
        <f t="shared" si="9"/>
        <v>89.371668551122596</v>
      </c>
      <c r="O60" s="57">
        <f t="shared" si="9"/>
        <v>90.728376951866522</v>
      </c>
      <c r="P60" s="57">
        <f t="shared" si="9"/>
        <v>91.332785949872658</v>
      </c>
      <c r="Q60" s="57">
        <f t="shared" si="9"/>
        <v>90.421217280566978</v>
      </c>
      <c r="R60" s="57">
        <f t="shared" ref="R60" si="14">+R14/(R14+R25+R36)*100</f>
        <v>90.17044064479299</v>
      </c>
    </row>
    <row r="61" spans="1:18" ht="15" customHeight="1" x14ac:dyDescent="0.25">
      <c r="B61" s="58"/>
      <c r="C61" s="58"/>
      <c r="D61" s="58"/>
      <c r="E61" s="58"/>
      <c r="F61" s="58"/>
      <c r="G61" s="58"/>
      <c r="H61" s="58"/>
      <c r="I61" s="58"/>
      <c r="J61" s="58"/>
      <c r="K61" s="58"/>
      <c r="L61" s="58"/>
      <c r="M61" s="58"/>
      <c r="N61" s="58"/>
      <c r="O61" s="58"/>
      <c r="P61" s="58"/>
      <c r="Q61" s="58"/>
      <c r="R61" s="58"/>
    </row>
    <row r="62" spans="1:18" ht="15" customHeight="1" x14ac:dyDescent="0.25">
      <c r="A62" s="50" t="s">
        <v>31</v>
      </c>
      <c r="B62" s="56">
        <f t="shared" ref="B62:Q65" si="15">+B16/(B16+B27+B38)*100</f>
        <v>84.712330119857299</v>
      </c>
      <c r="C62" s="56">
        <f t="shared" si="15"/>
        <v>84.20432810425136</v>
      </c>
      <c r="D62" s="56">
        <f t="shared" si="15"/>
        <v>84.422627926584084</v>
      </c>
      <c r="E62" s="56">
        <f t="shared" si="15"/>
        <v>85.091852679475039</v>
      </c>
      <c r="F62" s="56">
        <f t="shared" si="15"/>
        <v>83.336163515500431</v>
      </c>
      <c r="G62" s="56">
        <f t="shared" si="15"/>
        <v>80.643454642404862</v>
      </c>
      <c r="H62" s="56">
        <f t="shared" si="15"/>
        <v>80.514950585975342</v>
      </c>
      <c r="I62" s="56">
        <f t="shared" si="15"/>
        <v>81.763315943878084</v>
      </c>
      <c r="J62" s="56">
        <f t="shared" si="15"/>
        <v>87.521789839350888</v>
      </c>
      <c r="K62" s="56">
        <f t="shared" si="15"/>
        <v>85.707869242909368</v>
      </c>
      <c r="L62" s="56">
        <f t="shared" si="15"/>
        <v>85.420553788107583</v>
      </c>
      <c r="M62" s="56">
        <f t="shared" si="15"/>
        <v>85.378321376237707</v>
      </c>
      <c r="N62" s="56">
        <f t="shared" si="15"/>
        <v>85.745227443858795</v>
      </c>
      <c r="O62" s="56">
        <f t="shared" si="15"/>
        <v>87.125058522461259</v>
      </c>
      <c r="P62" s="56">
        <f t="shared" si="15"/>
        <v>88.365361495921718</v>
      </c>
      <c r="Q62" s="56">
        <f t="shared" si="15"/>
        <v>88.343564036070845</v>
      </c>
      <c r="R62" s="56">
        <f t="shared" ref="R62" si="16">+R16/(R16+R27+R38)*100</f>
        <v>89.181328036322356</v>
      </c>
    </row>
    <row r="63" spans="1:18" ht="15" customHeight="1" x14ac:dyDescent="0.25">
      <c r="A63" s="50" t="s">
        <v>32</v>
      </c>
      <c r="B63" s="57">
        <f t="shared" si="15"/>
        <v>80.296257440645874</v>
      </c>
      <c r="C63" s="57">
        <f t="shared" si="15"/>
        <v>80.442178818947255</v>
      </c>
      <c r="D63" s="57">
        <f t="shared" si="15"/>
        <v>80.416542148456358</v>
      </c>
      <c r="E63" s="57">
        <f t="shared" si="15"/>
        <v>80.350236972263346</v>
      </c>
      <c r="F63" s="57">
        <f t="shared" si="15"/>
        <v>78.54212647538624</v>
      </c>
      <c r="G63" s="57">
        <f t="shared" si="15"/>
        <v>77.554919935291778</v>
      </c>
      <c r="H63" s="57">
        <f t="shared" si="15"/>
        <v>75.715095542905729</v>
      </c>
      <c r="I63" s="57">
        <f t="shared" si="15"/>
        <v>76.150593016113035</v>
      </c>
      <c r="J63" s="57">
        <f t="shared" si="15"/>
        <v>82.739323231604658</v>
      </c>
      <c r="K63" s="57">
        <f t="shared" si="15"/>
        <v>80.798907950904066</v>
      </c>
      <c r="L63" s="57">
        <f t="shared" si="15"/>
        <v>80.917290714644594</v>
      </c>
      <c r="M63" s="57">
        <f t="shared" si="15"/>
        <v>80.761929194458688</v>
      </c>
      <c r="N63" s="57">
        <f t="shared" si="15"/>
        <v>81.345541610755916</v>
      </c>
      <c r="O63" s="57">
        <f t="shared" si="15"/>
        <v>83.474902450030527</v>
      </c>
      <c r="P63" s="57">
        <f t="shared" si="15"/>
        <v>84.850839877835952</v>
      </c>
      <c r="Q63" s="57">
        <f t="shared" si="15"/>
        <v>85.413667072765534</v>
      </c>
      <c r="R63" s="57">
        <f t="shared" ref="R63" si="17">+R17/(R17+R28+R39)*100</f>
        <v>86.589497849506984</v>
      </c>
    </row>
    <row r="64" spans="1:18" ht="15" customHeight="1" x14ac:dyDescent="0.25">
      <c r="A64" s="50" t="s">
        <v>33</v>
      </c>
      <c r="B64" s="57">
        <f t="shared" si="15"/>
        <v>80.963867046167209</v>
      </c>
      <c r="C64" s="57">
        <f t="shared" si="15"/>
        <v>81.741673630177871</v>
      </c>
      <c r="D64" s="57">
        <f t="shared" si="15"/>
        <v>81.942711831877929</v>
      </c>
      <c r="E64" s="57">
        <f t="shared" si="15"/>
        <v>82.17955457847448</v>
      </c>
      <c r="F64" s="57">
        <f t="shared" si="15"/>
        <v>81.768191572376125</v>
      </c>
      <c r="G64" s="57">
        <f t="shared" si="15"/>
        <v>80.651718304168867</v>
      </c>
      <c r="H64" s="57">
        <f t="shared" si="15"/>
        <v>80.229542775606419</v>
      </c>
      <c r="I64" s="57">
        <f t="shared" si="15"/>
        <v>81.162942998916904</v>
      </c>
      <c r="J64" s="57">
        <f t="shared" si="15"/>
        <v>87.36696787148594</v>
      </c>
      <c r="K64" s="57">
        <f t="shared" si="15"/>
        <v>85.499656271483033</v>
      </c>
      <c r="L64" s="57">
        <f t="shared" si="15"/>
        <v>85.104304069568613</v>
      </c>
      <c r="M64" s="57">
        <f t="shared" si="15"/>
        <v>84.891941530178386</v>
      </c>
      <c r="N64" s="57">
        <f t="shared" si="15"/>
        <v>84.519596985494715</v>
      </c>
      <c r="O64" s="57">
        <f t="shared" si="15"/>
        <v>86.558599716530665</v>
      </c>
      <c r="P64" s="57">
        <f t="shared" si="15"/>
        <v>87.977702590271235</v>
      </c>
      <c r="Q64" s="57">
        <f t="shared" si="15"/>
        <v>87.263983657951854</v>
      </c>
      <c r="R64" s="57">
        <f t="shared" ref="R64" si="18">+R18/(R18+R29+R40)*100</f>
        <v>87.685051935653931</v>
      </c>
    </row>
    <row r="65" spans="1:18" ht="15" customHeight="1" x14ac:dyDescent="0.25">
      <c r="A65" s="50" t="s">
        <v>34</v>
      </c>
      <c r="B65" s="57">
        <f t="shared" si="15"/>
        <v>94.350329287992381</v>
      </c>
      <c r="C65" s="57">
        <f t="shared" si="15"/>
        <v>91.316202484505098</v>
      </c>
      <c r="D65" s="57">
        <f t="shared" si="15"/>
        <v>91.697015746587368</v>
      </c>
      <c r="E65" s="57">
        <f t="shared" si="15"/>
        <v>93.714315714866984</v>
      </c>
      <c r="F65" s="57">
        <f t="shared" si="15"/>
        <v>90.281484597888536</v>
      </c>
      <c r="G65" s="57">
        <f t="shared" si="15"/>
        <v>84.122802372378729</v>
      </c>
      <c r="H65" s="57">
        <f t="shared" si="15"/>
        <v>86.469845936238954</v>
      </c>
      <c r="I65" s="57">
        <f t="shared" si="15"/>
        <v>88.807890800803094</v>
      </c>
      <c r="J65" s="57">
        <f t="shared" si="15"/>
        <v>93.050069818471968</v>
      </c>
      <c r="K65" s="57">
        <f t="shared" si="15"/>
        <v>91.492962180740122</v>
      </c>
      <c r="L65" s="57">
        <f t="shared" si="15"/>
        <v>90.697338911694885</v>
      </c>
      <c r="M65" s="57">
        <f t="shared" si="15"/>
        <v>90.444653480449489</v>
      </c>
      <c r="N65" s="57">
        <f t="shared" si="15"/>
        <v>91.360910795889794</v>
      </c>
      <c r="O65" s="57">
        <f t="shared" si="15"/>
        <v>91.517559457657256</v>
      </c>
      <c r="P65" s="57">
        <f t="shared" si="15"/>
        <v>92.400576206078412</v>
      </c>
      <c r="Q65" s="57">
        <f t="shared" si="15"/>
        <v>92.42364084966394</v>
      </c>
      <c r="R65" s="57">
        <f t="shared" ref="R65" si="19">+R19/(R19+R30+R41)*100</f>
        <v>93.422579335151127</v>
      </c>
    </row>
    <row r="66" spans="1:18" ht="15" customHeight="1" x14ac:dyDescent="0.25">
      <c r="B66" s="58"/>
      <c r="C66" s="58"/>
      <c r="D66" s="58"/>
      <c r="E66" s="58"/>
      <c r="F66" s="58"/>
      <c r="G66" s="58"/>
      <c r="H66" s="58"/>
      <c r="I66" s="58"/>
      <c r="J66" s="58"/>
      <c r="K66" s="58"/>
      <c r="L66" s="58"/>
      <c r="M66" s="58"/>
      <c r="N66" s="58"/>
      <c r="O66" s="58"/>
      <c r="P66" s="58"/>
      <c r="Q66" s="58"/>
      <c r="R66" s="58"/>
    </row>
    <row r="67" spans="1:18" ht="15" customHeight="1" x14ac:dyDescent="0.25">
      <c r="A67" s="48" t="s">
        <v>35</v>
      </c>
      <c r="B67" s="55">
        <f t="shared" ref="B67:Q71" si="20">+B21/(B21+B32+B10)*100</f>
        <v>8.3711348258657896</v>
      </c>
      <c r="C67" s="55">
        <f t="shared" si="20"/>
        <v>8.7573597406093793</v>
      </c>
      <c r="D67" s="55">
        <f t="shared" si="20"/>
        <v>8.9569242834206975</v>
      </c>
      <c r="E67" s="55">
        <f t="shared" si="20"/>
        <v>8.6225275144393354</v>
      </c>
      <c r="F67" s="55">
        <f t="shared" si="20"/>
        <v>9.5954326956514837</v>
      </c>
      <c r="G67" s="55">
        <f t="shared" si="20"/>
        <v>11.054347695787165</v>
      </c>
      <c r="H67" s="55">
        <f t="shared" si="20"/>
        <v>11.093859110290309</v>
      </c>
      <c r="I67" s="55">
        <f t="shared" si="20"/>
        <v>10.853457381244901</v>
      </c>
      <c r="J67" s="55">
        <f t="shared" si="20"/>
        <v>9.2261048845395148</v>
      </c>
      <c r="K67" s="55">
        <f t="shared" si="20"/>
        <v>10.39842094020605</v>
      </c>
      <c r="L67" s="55">
        <f t="shared" si="20"/>
        <v>10.6010142429162</v>
      </c>
      <c r="M67" s="55">
        <f t="shared" si="20"/>
        <v>10.42494754260564</v>
      </c>
      <c r="N67" s="55">
        <f t="shared" si="20"/>
        <v>10.081131333830927</v>
      </c>
      <c r="O67" s="55">
        <f t="shared" si="20"/>
        <v>9.2959287262610317</v>
      </c>
      <c r="P67" s="55">
        <f t="shared" si="20"/>
        <v>7.2995591404946643</v>
      </c>
      <c r="Q67" s="55">
        <f t="shared" si="20"/>
        <v>7.5717359623194893</v>
      </c>
      <c r="R67" s="55">
        <f t="shared" ref="R67" si="21">+R21/(R21+R32+R10)*100</f>
        <v>7.267036361436376</v>
      </c>
    </row>
    <row r="68" spans="1:18" ht="15" customHeight="1" x14ac:dyDescent="0.25">
      <c r="A68" s="50" t="s">
        <v>27</v>
      </c>
      <c r="B68" s="56">
        <f t="shared" si="20"/>
        <v>6.109653393591163</v>
      </c>
      <c r="C68" s="56">
        <f t="shared" si="20"/>
        <v>5.941014136332063</v>
      </c>
      <c r="D68" s="56">
        <f t="shared" si="20"/>
        <v>6.3541490381903305</v>
      </c>
      <c r="E68" s="56">
        <f t="shared" si="20"/>
        <v>6.3908935065524819</v>
      </c>
      <c r="F68" s="56">
        <f t="shared" si="20"/>
        <v>6.8499220731595516</v>
      </c>
      <c r="G68" s="56">
        <f t="shared" si="20"/>
        <v>7.4711099166890618</v>
      </c>
      <c r="H68" s="56">
        <f t="shared" si="20"/>
        <v>7.8582616549605762</v>
      </c>
      <c r="I68" s="56">
        <f t="shared" si="20"/>
        <v>8.1237532607027774</v>
      </c>
      <c r="J68" s="56">
        <f t="shared" si="20"/>
        <v>7.8599068926908791</v>
      </c>
      <c r="K68" s="56">
        <f t="shared" si="20"/>
        <v>8.7877211877490335</v>
      </c>
      <c r="L68" s="56">
        <f t="shared" si="20"/>
        <v>8.9387366416252245</v>
      </c>
      <c r="M68" s="56">
        <f t="shared" si="20"/>
        <v>8.6067087574625258</v>
      </c>
      <c r="N68" s="56">
        <f t="shared" si="20"/>
        <v>8.2249995596188068</v>
      </c>
      <c r="O68" s="56">
        <f t="shared" si="20"/>
        <v>7.545773171971569</v>
      </c>
      <c r="P68" s="56">
        <f t="shared" si="20"/>
        <v>4.5961246251697663</v>
      </c>
      <c r="Q68" s="56">
        <f t="shared" si="20"/>
        <v>5.2391789399614321</v>
      </c>
      <c r="R68" s="56">
        <f t="shared" ref="R68" si="22">+R22/(R22+R33+R11)*100</f>
        <v>5.4440173184628762</v>
      </c>
    </row>
    <row r="69" spans="1:18" ht="15" customHeight="1" x14ac:dyDescent="0.25">
      <c r="A69" s="50" t="s">
        <v>28</v>
      </c>
      <c r="B69" s="57">
        <f t="shared" si="20"/>
        <v>4.8921107295773449</v>
      </c>
      <c r="C69" s="57">
        <f t="shared" si="20"/>
        <v>4.7367962349660102</v>
      </c>
      <c r="D69" s="57">
        <f t="shared" si="20"/>
        <v>5.0988453836649485</v>
      </c>
      <c r="E69" s="57">
        <f t="shared" si="20"/>
        <v>5.2638370630047424</v>
      </c>
      <c r="F69" s="57">
        <f t="shared" si="20"/>
        <v>5.3812244897959181</v>
      </c>
      <c r="G69" s="57">
        <f t="shared" si="20"/>
        <v>5.944152005011154</v>
      </c>
      <c r="H69" s="57">
        <f t="shared" si="20"/>
        <v>6.4199051025932246</v>
      </c>
      <c r="I69" s="57">
        <f t="shared" si="20"/>
        <v>6.8378889915929397</v>
      </c>
      <c r="J69" s="57">
        <f t="shared" si="20"/>
        <v>8.5500892234604517</v>
      </c>
      <c r="K69" s="57">
        <f t="shared" si="20"/>
        <v>9.071106081072859</v>
      </c>
      <c r="L69" s="57">
        <f t="shared" si="20"/>
        <v>9.3311151343152119</v>
      </c>
      <c r="M69" s="57">
        <f t="shared" si="20"/>
        <v>9.3375253196803811</v>
      </c>
      <c r="N69" s="57">
        <f t="shared" si="20"/>
        <v>9.2242333278215192</v>
      </c>
      <c r="O69" s="57">
        <f t="shared" si="20"/>
        <v>8.4446094560165932</v>
      </c>
      <c r="P69" s="57">
        <f t="shared" si="20"/>
        <v>0.18200123915737298</v>
      </c>
      <c r="Q69" s="57">
        <f t="shared" si="20"/>
        <v>0.10108937098469027</v>
      </c>
      <c r="R69" s="57">
        <f t="shared" ref="R69" si="23">+R23/(R23+R34+R12)*100</f>
        <v>0.11186597910016098</v>
      </c>
    </row>
    <row r="70" spans="1:18" ht="15" customHeight="1" x14ac:dyDescent="0.25">
      <c r="A70" s="50" t="s">
        <v>29</v>
      </c>
      <c r="B70" s="57">
        <f t="shared" si="20"/>
        <v>5.8012675418741511</v>
      </c>
      <c r="C70" s="57">
        <f t="shared" si="20"/>
        <v>5.5780103998728405</v>
      </c>
      <c r="D70" s="57">
        <f t="shared" si="20"/>
        <v>6.2847120724934227</v>
      </c>
      <c r="E70" s="57">
        <f t="shared" si="20"/>
        <v>5.9431967541002342</v>
      </c>
      <c r="F70" s="57">
        <f t="shared" si="20"/>
        <v>6.6242172658833463</v>
      </c>
      <c r="G70" s="57">
        <f t="shared" si="20"/>
        <v>7.1535668267541288</v>
      </c>
      <c r="H70" s="57">
        <f t="shared" si="20"/>
        <v>7.698405186692538</v>
      </c>
      <c r="I70" s="57">
        <f t="shared" si="20"/>
        <v>7.6998568327714398</v>
      </c>
      <c r="J70" s="57">
        <f t="shared" si="20"/>
        <v>7.2041615579654081</v>
      </c>
      <c r="K70" s="57">
        <f t="shared" si="20"/>
        <v>8.4195910123706135</v>
      </c>
      <c r="L70" s="57">
        <f t="shared" si="20"/>
        <v>8.1999638027768444</v>
      </c>
      <c r="M70" s="57">
        <f t="shared" si="20"/>
        <v>7.7457691451906339</v>
      </c>
      <c r="N70" s="57">
        <f t="shared" si="20"/>
        <v>7.3228611878918635</v>
      </c>
      <c r="O70" s="57">
        <f t="shared" si="20"/>
        <v>6.7767669316722676</v>
      </c>
      <c r="P70" s="57">
        <f t="shared" si="20"/>
        <v>7.0216342243669683</v>
      </c>
      <c r="Q70" s="57">
        <f t="shared" si="20"/>
        <v>8.18517798093756</v>
      </c>
      <c r="R70" s="57">
        <f t="shared" ref="R70" si="24">+R24/(R24+R35+R13)*100</f>
        <v>8.5015620491073118</v>
      </c>
    </row>
    <row r="71" spans="1:18" ht="15" customHeight="1" x14ac:dyDescent="0.25">
      <c r="A71" s="50" t="s">
        <v>30</v>
      </c>
      <c r="B71" s="57">
        <f t="shared" si="20"/>
        <v>7.7556456282570938</v>
      </c>
      <c r="C71" s="57">
        <f t="shared" si="20"/>
        <v>7.5891979413635564</v>
      </c>
      <c r="D71" s="57">
        <f t="shared" si="20"/>
        <v>7.7853311135775067</v>
      </c>
      <c r="E71" s="57">
        <f t="shared" si="20"/>
        <v>8.1097859436744155</v>
      </c>
      <c r="F71" s="57">
        <f t="shared" si="20"/>
        <v>8.6717633018633826</v>
      </c>
      <c r="G71" s="57">
        <f t="shared" si="20"/>
        <v>9.4455608004470708</v>
      </c>
      <c r="H71" s="57">
        <f t="shared" si="20"/>
        <v>9.6392886169144703</v>
      </c>
      <c r="I71" s="57">
        <f t="shared" si="20"/>
        <v>9.9697086258294068</v>
      </c>
      <c r="J71" s="57">
        <f t="shared" si="20"/>
        <v>7.8213200805409748</v>
      </c>
      <c r="K71" s="57">
        <f t="shared" si="20"/>
        <v>8.858695652173914</v>
      </c>
      <c r="L71" s="57">
        <f t="shared" si="20"/>
        <v>9.2636025552978367</v>
      </c>
      <c r="M71" s="57">
        <f t="shared" si="20"/>
        <v>8.6984570014218754</v>
      </c>
      <c r="N71" s="57">
        <f t="shared" si="20"/>
        <v>8.0681634630915848</v>
      </c>
      <c r="O71" s="57">
        <f t="shared" si="20"/>
        <v>7.3550580590323946</v>
      </c>
      <c r="P71" s="57">
        <f t="shared" si="20"/>
        <v>6.8650235885160811</v>
      </c>
      <c r="Q71" s="57">
        <f t="shared" si="20"/>
        <v>7.4415514305884303</v>
      </c>
      <c r="R71" s="57">
        <f t="shared" ref="R71" si="25">+R25/(R25+R36+R14)*100</f>
        <v>7.4442058335825152</v>
      </c>
    </row>
    <row r="72" spans="1:18" ht="15" customHeight="1" x14ac:dyDescent="0.25">
      <c r="B72" s="58"/>
      <c r="C72" s="58"/>
      <c r="D72" s="58"/>
      <c r="E72" s="58"/>
      <c r="F72" s="58"/>
      <c r="G72" s="58"/>
      <c r="H72" s="58"/>
      <c r="I72" s="58"/>
      <c r="J72" s="58"/>
      <c r="K72" s="58"/>
      <c r="L72" s="58"/>
      <c r="M72" s="58"/>
      <c r="N72" s="58"/>
      <c r="O72" s="58"/>
      <c r="P72" s="58"/>
      <c r="Q72" s="58"/>
      <c r="R72" s="58"/>
    </row>
    <row r="73" spans="1:18" ht="15" customHeight="1" x14ac:dyDescent="0.25">
      <c r="A73" s="50" t="s">
        <v>31</v>
      </c>
      <c r="B73" s="56">
        <f t="shared" ref="B73:Q76" si="26">+B27/(B27+B38+B16)*100</f>
        <v>10.874797871946477</v>
      </c>
      <c r="C73" s="56">
        <f t="shared" si="26"/>
        <v>11.803403844045302</v>
      </c>
      <c r="D73" s="56">
        <f t="shared" si="26"/>
        <v>11.762273818016734</v>
      </c>
      <c r="E73" s="56">
        <f t="shared" si="26"/>
        <v>11.00977225069426</v>
      </c>
      <c r="F73" s="56">
        <f t="shared" si="26"/>
        <v>12.572221416885835</v>
      </c>
      <c r="G73" s="56">
        <f t="shared" si="26"/>
        <v>14.94242818103046</v>
      </c>
      <c r="H73" s="56">
        <f t="shared" si="26"/>
        <v>14.670446790405339</v>
      </c>
      <c r="I73" s="56">
        <f t="shared" si="26"/>
        <v>13.839935870263192</v>
      </c>
      <c r="J73" s="56">
        <f t="shared" si="26"/>
        <v>10.679842987747525</v>
      </c>
      <c r="K73" s="56">
        <f t="shared" si="26"/>
        <v>12.019169355403641</v>
      </c>
      <c r="L73" s="56">
        <f t="shared" si="26"/>
        <v>12.225867440022837</v>
      </c>
      <c r="M73" s="56">
        <f t="shared" si="26"/>
        <v>12.217836542126529</v>
      </c>
      <c r="N73" s="56">
        <f t="shared" si="26"/>
        <v>11.948000177171458</v>
      </c>
      <c r="O73" s="56">
        <f t="shared" si="26"/>
        <v>11.079949636592561</v>
      </c>
      <c r="P73" s="56">
        <f t="shared" si="26"/>
        <v>10.088408826086152</v>
      </c>
      <c r="Q73" s="56">
        <f t="shared" si="26"/>
        <v>10.027808128602043</v>
      </c>
      <c r="R73" s="56">
        <f t="shared" ref="R73" si="27">+R27/(R27+R38+R16)*100</f>
        <v>9.2205826712069623</v>
      </c>
    </row>
    <row r="74" spans="1:18" ht="15" customHeight="1" x14ac:dyDescent="0.25">
      <c r="A74" s="50" t="s">
        <v>32</v>
      </c>
      <c r="B74" s="57">
        <f t="shared" si="26"/>
        <v>12.568704814468493</v>
      </c>
      <c r="C74" s="57">
        <f t="shared" si="26"/>
        <v>12.958359585314163</v>
      </c>
      <c r="D74" s="57">
        <f t="shared" si="26"/>
        <v>13.289349670122528</v>
      </c>
      <c r="E74" s="57">
        <f t="shared" si="26"/>
        <v>12.968637036527008</v>
      </c>
      <c r="F74" s="57">
        <f t="shared" si="26"/>
        <v>14.31364552346224</v>
      </c>
      <c r="G74" s="57">
        <f t="shared" si="26"/>
        <v>14.923920943427191</v>
      </c>
      <c r="H74" s="57">
        <f t="shared" si="26"/>
        <v>15.942319956539198</v>
      </c>
      <c r="I74" s="57">
        <f t="shared" si="26"/>
        <v>16.289042196285973</v>
      </c>
      <c r="J74" s="57">
        <f t="shared" si="26"/>
        <v>14.067724265490503</v>
      </c>
      <c r="K74" s="57">
        <f t="shared" si="26"/>
        <v>15.304882986476636</v>
      </c>
      <c r="L74" s="57">
        <f t="shared" si="26"/>
        <v>15.002272890398832</v>
      </c>
      <c r="M74" s="57">
        <f t="shared" si="26"/>
        <v>15.109030271934326</v>
      </c>
      <c r="N74" s="57">
        <f t="shared" si="26"/>
        <v>14.606519851606285</v>
      </c>
      <c r="O74" s="57">
        <f t="shared" si="26"/>
        <v>13.472513471186263</v>
      </c>
      <c r="P74" s="57">
        <f t="shared" si="26"/>
        <v>12.476821553228621</v>
      </c>
      <c r="Q74" s="57">
        <f t="shared" si="26"/>
        <v>11.929615682799867</v>
      </c>
      <c r="R74" s="57">
        <f t="shared" ref="R74" si="28">+R28/(R28+R39+R17)*100</f>
        <v>10.878313902833673</v>
      </c>
    </row>
    <row r="75" spans="1:18" ht="15" customHeight="1" x14ac:dyDescent="0.25">
      <c r="A75" s="50" t="s">
        <v>33</v>
      </c>
      <c r="B75" s="57">
        <f t="shared" si="26"/>
        <v>13.813980413912876</v>
      </c>
      <c r="C75" s="57">
        <f t="shared" si="26"/>
        <v>13.540647009669332</v>
      </c>
      <c r="D75" s="57">
        <f t="shared" si="26"/>
        <v>13.446406294981289</v>
      </c>
      <c r="E75" s="57">
        <f t="shared" si="26"/>
        <v>13.390126170904223</v>
      </c>
      <c r="F75" s="57">
        <f t="shared" si="26"/>
        <v>13.599785407725321</v>
      </c>
      <c r="G75" s="57">
        <f t="shared" si="26"/>
        <v>14.296896699744968</v>
      </c>
      <c r="H75" s="57">
        <f t="shared" si="26"/>
        <v>14.595198213288665</v>
      </c>
      <c r="I75" s="57">
        <f t="shared" si="26"/>
        <v>14.619279111357397</v>
      </c>
      <c r="J75" s="57">
        <f t="shared" si="26"/>
        <v>11.01531124497992</v>
      </c>
      <c r="K75" s="57">
        <f t="shared" si="26"/>
        <v>12.396725204674707</v>
      </c>
      <c r="L75" s="57">
        <f t="shared" si="26"/>
        <v>12.716791245297768</v>
      </c>
      <c r="M75" s="57">
        <f t="shared" si="26"/>
        <v>12.773291065992401</v>
      </c>
      <c r="N75" s="57">
        <f t="shared" si="26"/>
        <v>13.300559142108535</v>
      </c>
      <c r="O75" s="57">
        <f t="shared" si="26"/>
        <v>11.735080018164053</v>
      </c>
      <c r="P75" s="57">
        <f t="shared" si="26"/>
        <v>10.594042930833657</v>
      </c>
      <c r="Q75" s="57">
        <f t="shared" si="26"/>
        <v>11.059254110337196</v>
      </c>
      <c r="R75" s="57">
        <f t="shared" ref="R75" si="29">+R29/(R29+R40+R18)*100</f>
        <v>10.57806021401194</v>
      </c>
    </row>
    <row r="76" spans="1:18" ht="15" customHeight="1" x14ac:dyDescent="0.25">
      <c r="A76" s="50" t="s">
        <v>34</v>
      </c>
      <c r="B76" s="57">
        <f t="shared" si="26"/>
        <v>5.4591392950337578</v>
      </c>
      <c r="C76" s="57">
        <f t="shared" si="26"/>
        <v>8.5268534035591728</v>
      </c>
      <c r="D76" s="57">
        <f t="shared" si="26"/>
        <v>8.1824612885476995</v>
      </c>
      <c r="E76" s="57">
        <f t="shared" si="26"/>
        <v>6.154431742115003</v>
      </c>
      <c r="F76" s="57">
        <f t="shared" si="26"/>
        <v>9.5554883580284251</v>
      </c>
      <c r="G76" s="57">
        <f t="shared" si="26"/>
        <v>15.640224528701546</v>
      </c>
      <c r="H76" s="57">
        <f t="shared" si="26"/>
        <v>13.261131834759334</v>
      </c>
      <c r="I76" s="57">
        <f t="shared" si="26"/>
        <v>10.212496462883863</v>
      </c>
      <c r="J76" s="57">
        <f t="shared" si="26"/>
        <v>6.5243699714076726</v>
      </c>
      <c r="K76" s="57">
        <f t="shared" si="26"/>
        <v>7.8970497566606763</v>
      </c>
      <c r="L76" s="57">
        <f t="shared" si="26"/>
        <v>8.6547667449211119</v>
      </c>
      <c r="M76" s="57">
        <f t="shared" si="26"/>
        <v>8.7913764173488591</v>
      </c>
      <c r="N76" s="57">
        <f t="shared" si="26"/>
        <v>7.9562564387035417</v>
      </c>
      <c r="O76" s="57">
        <f t="shared" si="26"/>
        <v>7.9142587241609244</v>
      </c>
      <c r="P76" s="57">
        <f t="shared" si="26"/>
        <v>7.0994802847135912</v>
      </c>
      <c r="Q76" s="57">
        <f t="shared" si="26"/>
        <v>7.0488641842261988</v>
      </c>
      <c r="R76" s="57">
        <f t="shared" ref="R76" si="30">+R30/(R30+R41+R19)*100</f>
        <v>6.1002494633636948</v>
      </c>
    </row>
    <row r="77" spans="1:18" ht="15" customHeight="1" x14ac:dyDescent="0.25">
      <c r="B77" s="57"/>
      <c r="C77" s="57"/>
      <c r="D77" s="57"/>
      <c r="E77" s="57"/>
      <c r="F77" s="57"/>
      <c r="G77" s="57"/>
      <c r="H77" s="57"/>
      <c r="I77" s="57"/>
      <c r="J77" s="57"/>
      <c r="K77" s="57"/>
      <c r="L77" s="57"/>
      <c r="M77" s="57"/>
      <c r="N77" s="57"/>
      <c r="O77" s="57"/>
      <c r="P77" s="57"/>
      <c r="Q77" s="57"/>
      <c r="R77" s="57"/>
    </row>
    <row r="78" spans="1:18" ht="15" customHeight="1" x14ac:dyDescent="0.25">
      <c r="A78" s="48" t="s">
        <v>36</v>
      </c>
      <c r="B78" s="55">
        <f t="shared" ref="B78:Q82" si="31">+B32/(B32+B21+B10)*100</f>
        <v>6.7023364349108094</v>
      </c>
      <c r="C78" s="55">
        <f t="shared" si="31"/>
        <v>6.2260771850967451</v>
      </c>
      <c r="D78" s="55">
        <f t="shared" si="31"/>
        <v>6.0030159439260729</v>
      </c>
      <c r="E78" s="55">
        <f t="shared" si="31"/>
        <v>6.1510687944108575</v>
      </c>
      <c r="F78" s="55">
        <f t="shared" si="31"/>
        <v>6.3493956031945702</v>
      </c>
      <c r="G78" s="55">
        <f t="shared" si="31"/>
        <v>6.5825804466572633</v>
      </c>
      <c r="H78" s="55">
        <f t="shared" si="31"/>
        <v>6.9242328139725196</v>
      </c>
      <c r="I78" s="55">
        <f t="shared" si="31"/>
        <v>6.6439922476736006</v>
      </c>
      <c r="J78" s="55">
        <f t="shared" si="31"/>
        <v>2.5378623709398456</v>
      </c>
      <c r="K78" s="55">
        <f t="shared" si="31"/>
        <v>3.5843096337435707</v>
      </c>
      <c r="L78" s="55">
        <f t="shared" si="31"/>
        <v>3.5195149709618576</v>
      </c>
      <c r="M78" s="55">
        <f t="shared" si="31"/>
        <v>3.5344768760981937</v>
      </c>
      <c r="N78" s="55">
        <f t="shared" si="31"/>
        <v>3.3572119440162882</v>
      </c>
      <c r="O78" s="55">
        <f t="shared" si="31"/>
        <v>2.4998930803877917</v>
      </c>
      <c r="P78" s="55">
        <f t="shared" si="31"/>
        <v>2.209077108307596</v>
      </c>
      <c r="Q78" s="55">
        <f t="shared" si="31"/>
        <v>2.22117655658244</v>
      </c>
      <c r="R78" s="55">
        <f t="shared" ref="R78" si="32">+R32/(R32+R21+R10)*100</f>
        <v>2.4450994134957615</v>
      </c>
    </row>
    <row r="79" spans="1:18" ht="15" customHeight="1" x14ac:dyDescent="0.25">
      <c r="A79" s="50"/>
      <c r="B79" s="56">
        <f t="shared" si="31"/>
        <v>8.7703388759635175</v>
      </c>
      <c r="C79" s="56">
        <f t="shared" si="31"/>
        <v>8.2914374753599791</v>
      </c>
      <c r="D79" s="56">
        <f t="shared" si="31"/>
        <v>8.0329440965758447</v>
      </c>
      <c r="E79" s="56">
        <f t="shared" si="31"/>
        <v>8.2569223957525235</v>
      </c>
      <c r="F79" s="56">
        <f t="shared" si="31"/>
        <v>8.4317605354032334</v>
      </c>
      <c r="G79" s="56">
        <f t="shared" si="31"/>
        <v>8.5810266057511431</v>
      </c>
      <c r="H79" s="56">
        <f t="shared" si="31"/>
        <v>8.8327318320572861</v>
      </c>
      <c r="I79" s="56">
        <f t="shared" si="31"/>
        <v>8.6980205616081019</v>
      </c>
      <c r="J79" s="56">
        <f t="shared" si="31"/>
        <v>3.2328272014771455</v>
      </c>
      <c r="K79" s="56">
        <f t="shared" si="31"/>
        <v>4.887527488502946</v>
      </c>
      <c r="L79" s="56">
        <f t="shared" si="31"/>
        <v>4.7123055761295101</v>
      </c>
      <c r="M79" s="56">
        <f t="shared" si="31"/>
        <v>4.6810977966756857</v>
      </c>
      <c r="N79" s="56">
        <f t="shared" si="31"/>
        <v>4.4016100336451229</v>
      </c>
      <c r="O79" s="56">
        <f t="shared" si="31"/>
        <v>3.1914134612812028</v>
      </c>
      <c r="P79" s="56">
        <f t="shared" si="31"/>
        <v>2.8516232558348014</v>
      </c>
      <c r="Q79" s="56">
        <f t="shared" si="31"/>
        <v>2.7839261776350659</v>
      </c>
      <c r="R79" s="56">
        <f t="shared" ref="R79" si="33">+R33/(R33+R22+R11)*100</f>
        <v>3.2355160893110129</v>
      </c>
    </row>
    <row r="80" spans="1:18" ht="15" customHeight="1" x14ac:dyDescent="0.25">
      <c r="A80" s="50" t="s">
        <v>28</v>
      </c>
      <c r="B80" s="57">
        <f t="shared" si="31"/>
        <v>12.806816736614524</v>
      </c>
      <c r="C80" s="57">
        <f t="shared" si="31"/>
        <v>12.245075823601185</v>
      </c>
      <c r="D80" s="57">
        <f t="shared" si="31"/>
        <v>11.933875846789656</v>
      </c>
      <c r="E80" s="57">
        <f t="shared" si="31"/>
        <v>12.211671846267999</v>
      </c>
      <c r="F80" s="57">
        <f t="shared" si="31"/>
        <v>12.296054421768709</v>
      </c>
      <c r="G80" s="57">
        <f t="shared" si="31"/>
        <v>12.347659812960867</v>
      </c>
      <c r="H80" s="57">
        <f t="shared" si="31"/>
        <v>12.578683112719864</v>
      </c>
      <c r="I80" s="57">
        <f t="shared" si="31"/>
        <v>12.95611602623355</v>
      </c>
      <c r="J80" s="57">
        <f t="shared" si="31"/>
        <v>4.9267894917217179</v>
      </c>
      <c r="K80" s="57">
        <f t="shared" si="31"/>
        <v>7.1325131125795584</v>
      </c>
      <c r="L80" s="57">
        <f t="shared" si="31"/>
        <v>6.9665312912854134</v>
      </c>
      <c r="M80" s="57">
        <f t="shared" si="31"/>
        <v>7.1777410495706535</v>
      </c>
      <c r="N80" s="57">
        <f t="shared" si="31"/>
        <v>6.8151464658670298</v>
      </c>
      <c r="O80" s="57">
        <f t="shared" si="31"/>
        <v>4.8342700585079825</v>
      </c>
      <c r="P80" s="57">
        <f t="shared" si="31"/>
        <v>4.1150351094589013</v>
      </c>
      <c r="Q80" s="57">
        <f t="shared" si="31"/>
        <v>1.239674917864886</v>
      </c>
      <c r="R80" s="57">
        <f t="shared" ref="R80" si="34">+R34/(R34+R23+R12)*100</f>
        <v>1.0627268014515292</v>
      </c>
    </row>
    <row r="81" spans="1:18" ht="15" customHeight="1" x14ac:dyDescent="0.25">
      <c r="A81" s="50" t="s">
        <v>29</v>
      </c>
      <c r="B81" s="57">
        <f t="shared" si="31"/>
        <v>7.3913535536441826</v>
      </c>
      <c r="C81" s="57">
        <f t="shared" si="31"/>
        <v>6.8938895070278612</v>
      </c>
      <c r="D81" s="57">
        <f t="shared" si="31"/>
        <v>6.7278573516515641</v>
      </c>
      <c r="E81" s="57">
        <f t="shared" si="31"/>
        <v>6.7203840219441107</v>
      </c>
      <c r="F81" s="57">
        <f t="shared" si="31"/>
        <v>6.8352916344191943</v>
      </c>
      <c r="G81" s="57">
        <f t="shared" si="31"/>
        <v>7.1500527117254311</v>
      </c>
      <c r="H81" s="57">
        <f t="shared" si="31"/>
        <v>7.1979556102408786</v>
      </c>
      <c r="I81" s="57">
        <f t="shared" si="31"/>
        <v>6.799288782154898</v>
      </c>
      <c r="J81" s="57">
        <f t="shared" si="31"/>
        <v>2.6866808718321091</v>
      </c>
      <c r="K81" s="57">
        <f t="shared" si="31"/>
        <v>4.493814693259278</v>
      </c>
      <c r="L81" s="57">
        <f t="shared" si="31"/>
        <v>4.0566745093983503</v>
      </c>
      <c r="M81" s="57">
        <f t="shared" si="31"/>
        <v>3.803515568760389</v>
      </c>
      <c r="N81" s="57">
        <f t="shared" si="31"/>
        <v>3.6877233196251602</v>
      </c>
      <c r="O81" s="57">
        <f t="shared" si="31"/>
        <v>2.708794361117941</v>
      </c>
      <c r="P81" s="57">
        <f t="shared" si="31"/>
        <v>2.5470368161362034</v>
      </c>
      <c r="Q81" s="57">
        <f t="shared" si="31"/>
        <v>4.8952862607793559</v>
      </c>
      <c r="R81" s="57">
        <f t="shared" ref="R81" si="35">+R35/(R35+R24+R13)*100</f>
        <v>6.0185940303376286</v>
      </c>
    </row>
    <row r="82" spans="1:18" ht="15" customHeight="1" x14ac:dyDescent="0.25">
      <c r="A82" s="50" t="s">
        <v>30</v>
      </c>
      <c r="B82" s="57">
        <f t="shared" si="31"/>
        <v>5.7707006369426752</v>
      </c>
      <c r="C82" s="57">
        <f t="shared" si="31"/>
        <v>5.5178395882727109</v>
      </c>
      <c r="D82" s="57">
        <f t="shared" si="31"/>
        <v>5.0892526822049575</v>
      </c>
      <c r="E82" s="57">
        <f t="shared" si="31"/>
        <v>5.4713895156572709</v>
      </c>
      <c r="F82" s="57">
        <f t="shared" si="31"/>
        <v>5.8453758079190843</v>
      </c>
      <c r="G82" s="57">
        <f t="shared" si="31"/>
        <v>5.9581703387512928</v>
      </c>
      <c r="H82" s="57">
        <f t="shared" si="31"/>
        <v>6.2664340010517767</v>
      </c>
      <c r="I82" s="57">
        <f t="shared" si="31"/>
        <v>6.0234157130493315</v>
      </c>
      <c r="J82" s="57">
        <f t="shared" si="31"/>
        <v>2.0984881108951456</v>
      </c>
      <c r="K82" s="57">
        <f t="shared" si="31"/>
        <v>3.0362318840579707</v>
      </c>
      <c r="L82" s="57">
        <f t="shared" si="31"/>
        <v>2.9816127402070673</v>
      </c>
      <c r="M82" s="57">
        <f t="shared" si="31"/>
        <v>2.9187950918953076</v>
      </c>
      <c r="N82" s="57">
        <f t="shared" si="31"/>
        <v>2.5601679857858182</v>
      </c>
      <c r="O82" s="57">
        <f t="shared" si="31"/>
        <v>1.916564989101079</v>
      </c>
      <c r="P82" s="57">
        <f t="shared" si="31"/>
        <v>1.8021904616112558</v>
      </c>
      <c r="Q82" s="57">
        <f t="shared" si="31"/>
        <v>2.1372312888445939</v>
      </c>
      <c r="R82" s="57">
        <f t="shared" ref="R82" si="36">+R36/(R36+R25+R14)*100</f>
        <v>2.385353521624487</v>
      </c>
    </row>
    <row r="83" spans="1:18" ht="15" customHeight="1" x14ac:dyDescent="0.25">
      <c r="B83" s="58"/>
      <c r="C83" s="58"/>
      <c r="D83" s="58"/>
      <c r="E83" s="58"/>
      <c r="F83" s="58"/>
      <c r="G83" s="58"/>
      <c r="H83" s="58"/>
      <c r="I83" s="58"/>
      <c r="J83" s="58"/>
      <c r="K83" s="58"/>
      <c r="L83" s="58"/>
      <c r="M83" s="58"/>
      <c r="N83" s="58"/>
      <c r="O83" s="58"/>
      <c r="P83" s="58"/>
      <c r="Q83" s="58"/>
      <c r="R83" s="58"/>
    </row>
    <row r="84" spans="1:18" ht="15" customHeight="1" x14ac:dyDescent="0.25">
      <c r="A84" s="50" t="s">
        <v>31</v>
      </c>
      <c r="B84" s="56">
        <f t="shared" ref="B84:Q87" si="37">+B38/(B38+B27+B16)*100</f>
        <v>4.4128720081962154</v>
      </c>
      <c r="C84" s="56">
        <f t="shared" si="37"/>
        <v>3.9922680517033431</v>
      </c>
      <c r="D84" s="56">
        <f t="shared" si="37"/>
        <v>3.815098255399183</v>
      </c>
      <c r="E84" s="56">
        <f t="shared" si="37"/>
        <v>3.8983750698307063</v>
      </c>
      <c r="F84" s="56">
        <f t="shared" si="37"/>
        <v>4.0916150676137422</v>
      </c>
      <c r="G84" s="56">
        <f t="shared" si="37"/>
        <v>4.4141171765646874</v>
      </c>
      <c r="H84" s="56">
        <f t="shared" si="37"/>
        <v>4.8146026236193142</v>
      </c>
      <c r="I84" s="56">
        <f t="shared" si="37"/>
        <v>4.3967481858587218</v>
      </c>
      <c r="J84" s="56">
        <f t="shared" si="37"/>
        <v>1.7983671729015913</v>
      </c>
      <c r="K84" s="56">
        <f t="shared" si="37"/>
        <v>2.2729614016870023</v>
      </c>
      <c r="L84" s="56">
        <f t="shared" si="37"/>
        <v>2.3535787718695831</v>
      </c>
      <c r="M84" s="56">
        <f t="shared" si="37"/>
        <v>2.4038420816357644</v>
      </c>
      <c r="N84" s="56">
        <f t="shared" si="37"/>
        <v>2.3067723789697481</v>
      </c>
      <c r="O84" s="56">
        <f t="shared" si="37"/>
        <v>1.7949918409461776</v>
      </c>
      <c r="P84" s="56">
        <f t="shared" si="37"/>
        <v>1.546229677992121</v>
      </c>
      <c r="Q84" s="56">
        <f t="shared" si="37"/>
        <v>1.6286278353271091</v>
      </c>
      <c r="R84" s="56">
        <f t="shared" ref="R84" si="38">+R38/(R38+R27+R16)*100</f>
        <v>1.5980892924706773</v>
      </c>
    </row>
    <row r="85" spans="1:18" ht="15" customHeight="1" x14ac:dyDescent="0.25">
      <c r="A85" s="50" t="s">
        <v>32</v>
      </c>
      <c r="B85" s="57">
        <f t="shared" si="37"/>
        <v>7.1350377448856248</v>
      </c>
      <c r="C85" s="57">
        <f t="shared" si="37"/>
        <v>6.5994615957385871</v>
      </c>
      <c r="D85" s="57">
        <f t="shared" si="37"/>
        <v>6.2941081814211168</v>
      </c>
      <c r="E85" s="57">
        <f t="shared" si="37"/>
        <v>6.6811259912096492</v>
      </c>
      <c r="F85" s="57">
        <f t="shared" si="37"/>
        <v>7.1442280011515216</v>
      </c>
      <c r="G85" s="57">
        <f t="shared" si="37"/>
        <v>7.5211591212810349</v>
      </c>
      <c r="H85" s="57">
        <f t="shared" si="37"/>
        <v>8.3425845005550698</v>
      </c>
      <c r="I85" s="57">
        <f t="shared" si="37"/>
        <v>7.5603647876010012</v>
      </c>
      <c r="J85" s="57">
        <f t="shared" si="37"/>
        <v>3.1929525029048396</v>
      </c>
      <c r="K85" s="57">
        <f t="shared" si="37"/>
        <v>3.8962090626192984</v>
      </c>
      <c r="L85" s="57">
        <f t="shared" si="37"/>
        <v>4.0804363949565756</v>
      </c>
      <c r="M85" s="57">
        <f t="shared" si="37"/>
        <v>4.129040533606978</v>
      </c>
      <c r="N85" s="57">
        <f t="shared" si="37"/>
        <v>4.047938537637803</v>
      </c>
      <c r="O85" s="57">
        <f t="shared" si="37"/>
        <v>3.0525840787832137</v>
      </c>
      <c r="P85" s="57">
        <f t="shared" si="37"/>
        <v>2.6723385689354275</v>
      </c>
      <c r="Q85" s="57">
        <f t="shared" si="37"/>
        <v>2.6567172444345997</v>
      </c>
      <c r="R85" s="57">
        <f t="shared" ref="R85" si="39">+R39/(R39+R28+R17)*100</f>
        <v>2.5321882476593509</v>
      </c>
    </row>
    <row r="86" spans="1:18" ht="15" customHeight="1" x14ac:dyDescent="0.25">
      <c r="A86" s="50" t="s">
        <v>33</v>
      </c>
      <c r="B86" s="57">
        <f t="shared" si="37"/>
        <v>5.2221525399199189</v>
      </c>
      <c r="C86" s="57">
        <f t="shared" si="37"/>
        <v>4.7176793601527995</v>
      </c>
      <c r="D86" s="57">
        <f t="shared" si="37"/>
        <v>4.6108818731407739</v>
      </c>
      <c r="E86" s="57">
        <f t="shared" si="37"/>
        <v>4.4303192506212961</v>
      </c>
      <c r="F86" s="57">
        <f t="shared" si="37"/>
        <v>4.6320230198985559</v>
      </c>
      <c r="G86" s="57">
        <f t="shared" si="37"/>
        <v>5.0513849960861545</v>
      </c>
      <c r="H86" s="57">
        <f t="shared" si="37"/>
        <v>5.1752590111049077</v>
      </c>
      <c r="I86" s="57">
        <f t="shared" si="37"/>
        <v>4.2177778897257001</v>
      </c>
      <c r="J86" s="57">
        <f t="shared" si="37"/>
        <v>1.6177208835341363</v>
      </c>
      <c r="K86" s="57">
        <f t="shared" si="37"/>
        <v>2.1036185238422602</v>
      </c>
      <c r="L86" s="57">
        <f t="shared" si="37"/>
        <v>2.1789046851336167</v>
      </c>
      <c r="M86" s="57">
        <f t="shared" si="37"/>
        <v>2.3347674038292197</v>
      </c>
      <c r="N86" s="57">
        <f t="shared" si="37"/>
        <v>2.1798438723967482</v>
      </c>
      <c r="O86" s="57">
        <f t="shared" si="37"/>
        <v>1.7063202653052798</v>
      </c>
      <c r="P86" s="57">
        <f t="shared" si="37"/>
        <v>1.4282544788951135</v>
      </c>
      <c r="Q86" s="57">
        <f t="shared" si="37"/>
        <v>1.6767622317109501</v>
      </c>
      <c r="R86" s="57">
        <f t="shared" ref="R86" si="40">+R40/(R40+R29+R18)*100</f>
        <v>1.7368878503341265</v>
      </c>
    </row>
    <row r="87" spans="1:18" ht="15" customHeight="1" thickBot="1" x14ac:dyDescent="0.3">
      <c r="A87" s="51" t="s">
        <v>34</v>
      </c>
      <c r="B87" s="59">
        <f t="shared" si="37"/>
        <v>0.19053141697386405</v>
      </c>
      <c r="C87" s="59">
        <f t="shared" si="37"/>
        <v>0.15694411193573271</v>
      </c>
      <c r="D87" s="59">
        <f t="shared" si="37"/>
        <v>0.12052296486493569</v>
      </c>
      <c r="E87" s="59">
        <f t="shared" si="37"/>
        <v>0.13125254301802097</v>
      </c>
      <c r="F87" s="59">
        <f t="shared" si="37"/>
        <v>0.16302704408303861</v>
      </c>
      <c r="G87" s="59">
        <f t="shared" si="37"/>
        <v>0.23697309891972043</v>
      </c>
      <c r="H87" s="59">
        <f t="shared" si="37"/>
        <v>0.26902222900170569</v>
      </c>
      <c r="I87" s="59">
        <f t="shared" si="37"/>
        <v>0.97961273631304491</v>
      </c>
      <c r="J87" s="59">
        <f t="shared" si="37"/>
        <v>0.42556021012035378</v>
      </c>
      <c r="K87" s="59">
        <f t="shared" si="37"/>
        <v>0.60998806259920502</v>
      </c>
      <c r="L87" s="59">
        <f t="shared" si="37"/>
        <v>0.64789434338400209</v>
      </c>
      <c r="M87" s="59">
        <f t="shared" si="37"/>
        <v>0.76397010220165762</v>
      </c>
      <c r="N87" s="59">
        <f t="shared" si="37"/>
        <v>0.68283276540666193</v>
      </c>
      <c r="O87" s="59">
        <f t="shared" si="37"/>
        <v>0.56818181818181823</v>
      </c>
      <c r="P87" s="59">
        <f t="shared" si="37"/>
        <v>0.49994350920799913</v>
      </c>
      <c r="Q87" s="59">
        <f t="shared" si="37"/>
        <v>0.52749496610986646</v>
      </c>
      <c r="R87" s="59">
        <f t="shared" ref="R87" si="41">+R41/(R41+R30+R19)*100</f>
        <v>0.47717120148517728</v>
      </c>
    </row>
    <row r="88" spans="1:18" ht="15" customHeight="1" x14ac:dyDescent="0.25">
      <c r="A88" s="290" t="s">
        <v>245</v>
      </c>
      <c r="B88" s="290"/>
      <c r="C88" s="290"/>
      <c r="D88" s="290"/>
      <c r="E88" s="290"/>
      <c r="F88" s="290"/>
      <c r="G88" s="290"/>
      <c r="H88" s="290"/>
      <c r="I88" s="290"/>
      <c r="J88" s="290"/>
      <c r="K88" s="290"/>
      <c r="L88" s="290"/>
      <c r="M88" s="290"/>
      <c r="N88" s="290"/>
      <c r="O88" s="290"/>
      <c r="P88" s="290"/>
      <c r="Q88" s="290"/>
      <c r="R88" s="290"/>
    </row>
    <row r="89" spans="1:18" ht="15" customHeight="1" x14ac:dyDescent="0.25">
      <c r="A89" s="287" t="s">
        <v>243</v>
      </c>
      <c r="B89" s="287"/>
      <c r="C89" s="287"/>
      <c r="D89" s="287"/>
      <c r="E89" s="287"/>
      <c r="F89" s="287"/>
      <c r="G89" s="287"/>
      <c r="H89" s="287"/>
      <c r="I89" s="287"/>
      <c r="J89" s="287"/>
      <c r="K89" s="287"/>
      <c r="L89" s="287"/>
      <c r="M89" s="287"/>
      <c r="N89" s="287"/>
      <c r="O89" s="287"/>
      <c r="P89" s="287"/>
      <c r="Q89" s="287"/>
      <c r="R89" s="287"/>
    </row>
  </sheetData>
  <mergeCells count="17">
    <mergeCell ref="A89:R89"/>
    <mergeCell ref="A7:R7"/>
    <mergeCell ref="A47:R47"/>
    <mergeCell ref="A48:R48"/>
    <mergeCell ref="A49:R49"/>
    <mergeCell ref="A50:R50"/>
    <mergeCell ref="A51:R51"/>
    <mergeCell ref="T47:U48"/>
    <mergeCell ref="T1:U2"/>
    <mergeCell ref="A52:R52"/>
    <mergeCell ref="A42:R42"/>
    <mergeCell ref="A88:R88"/>
    <mergeCell ref="A1:R1"/>
    <mergeCell ref="A2:R2"/>
    <mergeCell ref="A3:R3"/>
    <mergeCell ref="A4:R4"/>
    <mergeCell ref="A5:R5"/>
  </mergeCells>
  <hyperlinks>
    <hyperlink ref="T1" r:id="rId1" location="INDICE!A1"/>
    <hyperlink ref="T47" r:id="rId2" location="INDICE!A1"/>
  </hyperlinks>
  <printOptions horizontalCentered="1"/>
  <pageMargins left="0.78740157480314965" right="0.78740157480314965" top="0.39370078740157483" bottom="0.98425196850393704" header="0" footer="0"/>
  <pageSetup scale="70" fitToHeight="2" orientation="landscape" r:id="rId3"/>
  <headerFooter alignWithMargins="0"/>
  <rowBreaks count="1" manualBreakCount="1">
    <brk id="46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A1" transitionEvaluation="1"/>
  <dimension ref="A1:U57"/>
  <sheetViews>
    <sheetView zoomScaleNormal="100" zoomScaleSheetLayoutView="100" workbookViewId="0">
      <selection activeCell="P136" sqref="P136"/>
    </sheetView>
  </sheetViews>
  <sheetFormatPr baseColWidth="10" defaultColWidth="11" defaultRowHeight="15" customHeight="1" x14ac:dyDescent="0.2"/>
  <cols>
    <col min="1" max="1" width="22.28515625" style="30" customWidth="1"/>
    <col min="2" max="18" width="8.7109375" style="30" customWidth="1"/>
    <col min="19" max="23" width="11.42578125" style="30" customWidth="1"/>
    <col min="24" max="256" width="11" style="30"/>
    <col min="257" max="257" width="17.140625" style="30" customWidth="1"/>
    <col min="258" max="260" width="7.85546875" style="30" customWidth="1"/>
    <col min="261" max="273" width="7" style="30" customWidth="1"/>
    <col min="274" max="512" width="11" style="30"/>
    <col min="513" max="513" width="17.140625" style="30" customWidth="1"/>
    <col min="514" max="516" width="7.85546875" style="30" customWidth="1"/>
    <col min="517" max="529" width="7" style="30" customWidth="1"/>
    <col min="530" max="768" width="11" style="30"/>
    <col min="769" max="769" width="17.140625" style="30" customWidth="1"/>
    <col min="770" max="772" width="7.85546875" style="30" customWidth="1"/>
    <col min="773" max="785" width="7" style="30" customWidth="1"/>
    <col min="786" max="1024" width="11" style="30"/>
    <col min="1025" max="1025" width="17.140625" style="30" customWidth="1"/>
    <col min="1026" max="1028" width="7.85546875" style="30" customWidth="1"/>
    <col min="1029" max="1041" width="7" style="30" customWidth="1"/>
    <col min="1042" max="1280" width="11" style="30"/>
    <col min="1281" max="1281" width="17.140625" style="30" customWidth="1"/>
    <col min="1282" max="1284" width="7.85546875" style="30" customWidth="1"/>
    <col min="1285" max="1297" width="7" style="30" customWidth="1"/>
    <col min="1298" max="1536" width="11" style="30"/>
    <col min="1537" max="1537" width="17.140625" style="30" customWidth="1"/>
    <col min="1538" max="1540" width="7.85546875" style="30" customWidth="1"/>
    <col min="1541" max="1553" width="7" style="30" customWidth="1"/>
    <col min="1554" max="1792" width="11" style="30"/>
    <col min="1793" max="1793" width="17.140625" style="30" customWidth="1"/>
    <col min="1794" max="1796" width="7.85546875" style="30" customWidth="1"/>
    <col min="1797" max="1809" width="7" style="30" customWidth="1"/>
    <col min="1810" max="2048" width="11" style="30"/>
    <col min="2049" max="2049" width="17.140625" style="30" customWidth="1"/>
    <col min="2050" max="2052" width="7.85546875" style="30" customWidth="1"/>
    <col min="2053" max="2065" width="7" style="30" customWidth="1"/>
    <col min="2066" max="2304" width="11" style="30"/>
    <col min="2305" max="2305" width="17.140625" style="30" customWidth="1"/>
    <col min="2306" max="2308" width="7.85546875" style="30" customWidth="1"/>
    <col min="2309" max="2321" width="7" style="30" customWidth="1"/>
    <col min="2322" max="2560" width="11" style="30"/>
    <col min="2561" max="2561" width="17.140625" style="30" customWidth="1"/>
    <col min="2562" max="2564" width="7.85546875" style="30" customWidth="1"/>
    <col min="2565" max="2577" width="7" style="30" customWidth="1"/>
    <col min="2578" max="2816" width="11" style="30"/>
    <col min="2817" max="2817" width="17.140625" style="30" customWidth="1"/>
    <col min="2818" max="2820" width="7.85546875" style="30" customWidth="1"/>
    <col min="2821" max="2833" width="7" style="30" customWidth="1"/>
    <col min="2834" max="3072" width="11" style="30"/>
    <col min="3073" max="3073" width="17.140625" style="30" customWidth="1"/>
    <col min="3074" max="3076" width="7.85546875" style="30" customWidth="1"/>
    <col min="3077" max="3089" width="7" style="30" customWidth="1"/>
    <col min="3090" max="3328" width="11" style="30"/>
    <col min="3329" max="3329" width="17.140625" style="30" customWidth="1"/>
    <col min="3330" max="3332" width="7.85546875" style="30" customWidth="1"/>
    <col min="3333" max="3345" width="7" style="30" customWidth="1"/>
    <col min="3346" max="3584" width="11" style="30"/>
    <col min="3585" max="3585" width="17.140625" style="30" customWidth="1"/>
    <col min="3586" max="3588" width="7.85546875" style="30" customWidth="1"/>
    <col min="3589" max="3601" width="7" style="30" customWidth="1"/>
    <col min="3602" max="3840" width="11" style="30"/>
    <col min="3841" max="3841" width="17.140625" style="30" customWidth="1"/>
    <col min="3842" max="3844" width="7.85546875" style="30" customWidth="1"/>
    <col min="3845" max="3857" width="7" style="30" customWidth="1"/>
    <col min="3858" max="4096" width="11" style="30"/>
    <col min="4097" max="4097" width="17.140625" style="30" customWidth="1"/>
    <col min="4098" max="4100" width="7.85546875" style="30" customWidth="1"/>
    <col min="4101" max="4113" width="7" style="30" customWidth="1"/>
    <col min="4114" max="4352" width="11" style="30"/>
    <col min="4353" max="4353" width="17.140625" style="30" customWidth="1"/>
    <col min="4354" max="4356" width="7.85546875" style="30" customWidth="1"/>
    <col min="4357" max="4369" width="7" style="30" customWidth="1"/>
    <col min="4370" max="4608" width="11" style="30"/>
    <col min="4609" max="4609" width="17.140625" style="30" customWidth="1"/>
    <col min="4610" max="4612" width="7.85546875" style="30" customWidth="1"/>
    <col min="4613" max="4625" width="7" style="30" customWidth="1"/>
    <col min="4626" max="4864" width="11" style="30"/>
    <col min="4865" max="4865" width="17.140625" style="30" customWidth="1"/>
    <col min="4866" max="4868" width="7.85546875" style="30" customWidth="1"/>
    <col min="4869" max="4881" width="7" style="30" customWidth="1"/>
    <col min="4882" max="5120" width="11" style="30"/>
    <col min="5121" max="5121" width="17.140625" style="30" customWidth="1"/>
    <col min="5122" max="5124" width="7.85546875" style="30" customWidth="1"/>
    <col min="5125" max="5137" width="7" style="30" customWidth="1"/>
    <col min="5138" max="5376" width="11" style="30"/>
    <col min="5377" max="5377" width="17.140625" style="30" customWidth="1"/>
    <col min="5378" max="5380" width="7.85546875" style="30" customWidth="1"/>
    <col min="5381" max="5393" width="7" style="30" customWidth="1"/>
    <col min="5394" max="5632" width="11" style="30"/>
    <col min="5633" max="5633" width="17.140625" style="30" customWidth="1"/>
    <col min="5634" max="5636" width="7.85546875" style="30" customWidth="1"/>
    <col min="5637" max="5649" width="7" style="30" customWidth="1"/>
    <col min="5650" max="5888" width="11" style="30"/>
    <col min="5889" max="5889" width="17.140625" style="30" customWidth="1"/>
    <col min="5890" max="5892" width="7.85546875" style="30" customWidth="1"/>
    <col min="5893" max="5905" width="7" style="30" customWidth="1"/>
    <col min="5906" max="6144" width="11" style="30"/>
    <col min="6145" max="6145" width="17.140625" style="30" customWidth="1"/>
    <col min="6146" max="6148" width="7.85546875" style="30" customWidth="1"/>
    <col min="6149" max="6161" width="7" style="30" customWidth="1"/>
    <col min="6162" max="6400" width="11" style="30"/>
    <col min="6401" max="6401" width="17.140625" style="30" customWidth="1"/>
    <col min="6402" max="6404" width="7.85546875" style="30" customWidth="1"/>
    <col min="6405" max="6417" width="7" style="30" customWidth="1"/>
    <col min="6418" max="6656" width="11" style="30"/>
    <col min="6657" max="6657" width="17.140625" style="30" customWidth="1"/>
    <col min="6658" max="6660" width="7.85546875" style="30" customWidth="1"/>
    <col min="6661" max="6673" width="7" style="30" customWidth="1"/>
    <col min="6674" max="6912" width="11" style="30"/>
    <col min="6913" max="6913" width="17.140625" style="30" customWidth="1"/>
    <col min="6914" max="6916" width="7.85546875" style="30" customWidth="1"/>
    <col min="6917" max="6929" width="7" style="30" customWidth="1"/>
    <col min="6930" max="7168" width="11" style="30"/>
    <col min="7169" max="7169" width="17.140625" style="30" customWidth="1"/>
    <col min="7170" max="7172" width="7.85546875" style="30" customWidth="1"/>
    <col min="7173" max="7185" width="7" style="30" customWidth="1"/>
    <col min="7186" max="7424" width="11" style="30"/>
    <col min="7425" max="7425" width="17.140625" style="30" customWidth="1"/>
    <col min="7426" max="7428" width="7.85546875" style="30" customWidth="1"/>
    <col min="7429" max="7441" width="7" style="30" customWidth="1"/>
    <col min="7442" max="7680" width="11" style="30"/>
    <col min="7681" max="7681" width="17.140625" style="30" customWidth="1"/>
    <col min="7682" max="7684" width="7.85546875" style="30" customWidth="1"/>
    <col min="7685" max="7697" width="7" style="30" customWidth="1"/>
    <col min="7698" max="7936" width="11" style="30"/>
    <col min="7937" max="7937" width="17.140625" style="30" customWidth="1"/>
    <col min="7938" max="7940" width="7.85546875" style="30" customWidth="1"/>
    <col min="7941" max="7953" width="7" style="30" customWidth="1"/>
    <col min="7954" max="8192" width="11" style="30"/>
    <col min="8193" max="8193" width="17.140625" style="30" customWidth="1"/>
    <col min="8194" max="8196" width="7.85546875" style="30" customWidth="1"/>
    <col min="8197" max="8209" width="7" style="30" customWidth="1"/>
    <col min="8210" max="8448" width="11" style="30"/>
    <col min="8449" max="8449" width="17.140625" style="30" customWidth="1"/>
    <col min="8450" max="8452" width="7.85546875" style="30" customWidth="1"/>
    <col min="8453" max="8465" width="7" style="30" customWidth="1"/>
    <col min="8466" max="8704" width="11" style="30"/>
    <col min="8705" max="8705" width="17.140625" style="30" customWidth="1"/>
    <col min="8706" max="8708" width="7.85546875" style="30" customWidth="1"/>
    <col min="8709" max="8721" width="7" style="30" customWidth="1"/>
    <col min="8722" max="8960" width="11" style="30"/>
    <col min="8961" max="8961" width="17.140625" style="30" customWidth="1"/>
    <col min="8962" max="8964" width="7.85546875" style="30" customWidth="1"/>
    <col min="8965" max="8977" width="7" style="30" customWidth="1"/>
    <col min="8978" max="9216" width="11" style="30"/>
    <col min="9217" max="9217" width="17.140625" style="30" customWidth="1"/>
    <col min="9218" max="9220" width="7.85546875" style="30" customWidth="1"/>
    <col min="9221" max="9233" width="7" style="30" customWidth="1"/>
    <col min="9234" max="9472" width="11" style="30"/>
    <col min="9473" max="9473" width="17.140625" style="30" customWidth="1"/>
    <col min="9474" max="9476" width="7.85546875" style="30" customWidth="1"/>
    <col min="9477" max="9489" width="7" style="30" customWidth="1"/>
    <col min="9490" max="9728" width="11" style="30"/>
    <col min="9729" max="9729" width="17.140625" style="30" customWidth="1"/>
    <col min="9730" max="9732" width="7.85546875" style="30" customWidth="1"/>
    <col min="9733" max="9745" width="7" style="30" customWidth="1"/>
    <col min="9746" max="9984" width="11" style="30"/>
    <col min="9985" max="9985" width="17.140625" style="30" customWidth="1"/>
    <col min="9986" max="9988" width="7.85546875" style="30" customWidth="1"/>
    <col min="9989" max="10001" width="7" style="30" customWidth="1"/>
    <col min="10002" max="10240" width="11" style="30"/>
    <col min="10241" max="10241" width="17.140625" style="30" customWidth="1"/>
    <col min="10242" max="10244" width="7.85546875" style="30" customWidth="1"/>
    <col min="10245" max="10257" width="7" style="30" customWidth="1"/>
    <col min="10258" max="10496" width="11" style="30"/>
    <col min="10497" max="10497" width="17.140625" style="30" customWidth="1"/>
    <col min="10498" max="10500" width="7.85546875" style="30" customWidth="1"/>
    <col min="10501" max="10513" width="7" style="30" customWidth="1"/>
    <col min="10514" max="10752" width="11" style="30"/>
    <col min="10753" max="10753" width="17.140625" style="30" customWidth="1"/>
    <col min="10754" max="10756" width="7.85546875" style="30" customWidth="1"/>
    <col min="10757" max="10769" width="7" style="30" customWidth="1"/>
    <col min="10770" max="11008" width="11" style="30"/>
    <col min="11009" max="11009" width="17.140625" style="30" customWidth="1"/>
    <col min="11010" max="11012" width="7.85546875" style="30" customWidth="1"/>
    <col min="11013" max="11025" width="7" style="30" customWidth="1"/>
    <col min="11026" max="11264" width="11" style="30"/>
    <col min="11265" max="11265" width="17.140625" style="30" customWidth="1"/>
    <col min="11266" max="11268" width="7.85546875" style="30" customWidth="1"/>
    <col min="11269" max="11281" width="7" style="30" customWidth="1"/>
    <col min="11282" max="11520" width="11" style="30"/>
    <col min="11521" max="11521" width="17.140625" style="30" customWidth="1"/>
    <col min="11522" max="11524" width="7.85546875" style="30" customWidth="1"/>
    <col min="11525" max="11537" width="7" style="30" customWidth="1"/>
    <col min="11538" max="11776" width="11" style="30"/>
    <col min="11777" max="11777" width="17.140625" style="30" customWidth="1"/>
    <col min="11778" max="11780" width="7.85546875" style="30" customWidth="1"/>
    <col min="11781" max="11793" width="7" style="30" customWidth="1"/>
    <col min="11794" max="12032" width="11" style="30"/>
    <col min="12033" max="12033" width="17.140625" style="30" customWidth="1"/>
    <col min="12034" max="12036" width="7.85546875" style="30" customWidth="1"/>
    <col min="12037" max="12049" width="7" style="30" customWidth="1"/>
    <col min="12050" max="12288" width="11" style="30"/>
    <col min="12289" max="12289" width="17.140625" style="30" customWidth="1"/>
    <col min="12290" max="12292" width="7.85546875" style="30" customWidth="1"/>
    <col min="12293" max="12305" width="7" style="30" customWidth="1"/>
    <col min="12306" max="12544" width="11" style="30"/>
    <col min="12545" max="12545" width="17.140625" style="30" customWidth="1"/>
    <col min="12546" max="12548" width="7.85546875" style="30" customWidth="1"/>
    <col min="12549" max="12561" width="7" style="30" customWidth="1"/>
    <col min="12562" max="12800" width="11" style="30"/>
    <col min="12801" max="12801" width="17.140625" style="30" customWidth="1"/>
    <col min="12802" max="12804" width="7.85546875" style="30" customWidth="1"/>
    <col min="12805" max="12817" width="7" style="30" customWidth="1"/>
    <col min="12818" max="13056" width="11" style="30"/>
    <col min="13057" max="13057" width="17.140625" style="30" customWidth="1"/>
    <col min="13058" max="13060" width="7.85546875" style="30" customWidth="1"/>
    <col min="13061" max="13073" width="7" style="30" customWidth="1"/>
    <col min="13074" max="13312" width="11" style="30"/>
    <col min="13313" max="13313" width="17.140625" style="30" customWidth="1"/>
    <col min="13314" max="13316" width="7.85546875" style="30" customWidth="1"/>
    <col min="13317" max="13329" width="7" style="30" customWidth="1"/>
    <col min="13330" max="13568" width="11" style="30"/>
    <col min="13569" max="13569" width="17.140625" style="30" customWidth="1"/>
    <col min="13570" max="13572" width="7.85546875" style="30" customWidth="1"/>
    <col min="13573" max="13585" width="7" style="30" customWidth="1"/>
    <col min="13586" max="13824" width="11" style="30"/>
    <col min="13825" max="13825" width="17.140625" style="30" customWidth="1"/>
    <col min="13826" max="13828" width="7.85546875" style="30" customWidth="1"/>
    <col min="13829" max="13841" width="7" style="30" customWidth="1"/>
    <col min="13842" max="14080" width="11" style="30"/>
    <col min="14081" max="14081" width="17.140625" style="30" customWidth="1"/>
    <col min="14082" max="14084" width="7.85546875" style="30" customWidth="1"/>
    <col min="14085" max="14097" width="7" style="30" customWidth="1"/>
    <col min="14098" max="14336" width="11" style="30"/>
    <col min="14337" max="14337" width="17.140625" style="30" customWidth="1"/>
    <col min="14338" max="14340" width="7.85546875" style="30" customWidth="1"/>
    <col min="14341" max="14353" width="7" style="30" customWidth="1"/>
    <col min="14354" max="14592" width="11" style="30"/>
    <col min="14593" max="14593" width="17.140625" style="30" customWidth="1"/>
    <col min="14594" max="14596" width="7.85546875" style="30" customWidth="1"/>
    <col min="14597" max="14609" width="7" style="30" customWidth="1"/>
    <col min="14610" max="14848" width="11" style="30"/>
    <col min="14849" max="14849" width="17.140625" style="30" customWidth="1"/>
    <col min="14850" max="14852" width="7.85546875" style="30" customWidth="1"/>
    <col min="14853" max="14865" width="7" style="30" customWidth="1"/>
    <col min="14866" max="15104" width="11" style="30"/>
    <col min="15105" max="15105" width="17.140625" style="30" customWidth="1"/>
    <col min="15106" max="15108" width="7.85546875" style="30" customWidth="1"/>
    <col min="15109" max="15121" width="7" style="30" customWidth="1"/>
    <col min="15122" max="15360" width="11" style="30"/>
    <col min="15361" max="15361" width="17.140625" style="30" customWidth="1"/>
    <col min="15362" max="15364" width="7.85546875" style="30" customWidth="1"/>
    <col min="15365" max="15377" width="7" style="30" customWidth="1"/>
    <col min="15378" max="15616" width="11" style="30"/>
    <col min="15617" max="15617" width="17.140625" style="30" customWidth="1"/>
    <col min="15618" max="15620" width="7.85546875" style="30" customWidth="1"/>
    <col min="15621" max="15633" width="7" style="30" customWidth="1"/>
    <col min="15634" max="15872" width="11" style="30"/>
    <col min="15873" max="15873" width="17.140625" style="30" customWidth="1"/>
    <col min="15874" max="15876" width="7.85546875" style="30" customWidth="1"/>
    <col min="15877" max="15889" width="7" style="30" customWidth="1"/>
    <col min="15890" max="16128" width="11" style="30"/>
    <col min="16129" max="16129" width="17.140625" style="30" customWidth="1"/>
    <col min="16130" max="16132" width="7.85546875" style="30" customWidth="1"/>
    <col min="16133" max="16145" width="7" style="30" customWidth="1"/>
    <col min="16146" max="16384" width="11" style="30"/>
  </cols>
  <sheetData>
    <row r="1" spans="1:21" ht="15" customHeight="1" x14ac:dyDescent="0.2">
      <c r="A1" s="298" t="s">
        <v>555</v>
      </c>
      <c r="B1" s="298"/>
      <c r="C1" s="298"/>
      <c r="D1" s="298"/>
      <c r="E1" s="298"/>
      <c r="F1" s="298"/>
      <c r="G1" s="298"/>
      <c r="H1" s="298"/>
      <c r="I1" s="298"/>
      <c r="J1" s="298"/>
      <c r="K1" s="298"/>
      <c r="L1" s="298"/>
      <c r="M1" s="298"/>
      <c r="N1" s="298"/>
      <c r="O1" s="298"/>
      <c r="P1" s="298"/>
      <c r="Q1" s="298"/>
      <c r="R1" s="298"/>
      <c r="T1" s="286" t="s">
        <v>362</v>
      </c>
      <c r="U1" s="286"/>
    </row>
    <row r="2" spans="1:21" ht="15" customHeight="1" x14ac:dyDescent="0.2">
      <c r="A2" s="298" t="s">
        <v>38</v>
      </c>
      <c r="B2" s="298"/>
      <c r="C2" s="298"/>
      <c r="D2" s="298"/>
      <c r="E2" s="298"/>
      <c r="F2" s="298"/>
      <c r="G2" s="298"/>
      <c r="H2" s="298"/>
      <c r="I2" s="298"/>
      <c r="J2" s="298"/>
      <c r="K2" s="298"/>
      <c r="L2" s="298"/>
      <c r="M2" s="298"/>
      <c r="N2" s="298"/>
      <c r="O2" s="298"/>
      <c r="P2" s="298"/>
      <c r="Q2" s="298"/>
      <c r="R2" s="298"/>
      <c r="T2" s="286"/>
      <c r="U2" s="286"/>
    </row>
    <row r="3" spans="1:21" ht="15" customHeight="1" x14ac:dyDescent="0.2">
      <c r="A3" s="298" t="s">
        <v>253</v>
      </c>
      <c r="B3" s="298"/>
      <c r="C3" s="298"/>
      <c r="D3" s="298"/>
      <c r="E3" s="298"/>
      <c r="F3" s="298"/>
      <c r="G3" s="298"/>
      <c r="H3" s="298"/>
      <c r="I3" s="298"/>
      <c r="J3" s="298"/>
      <c r="K3" s="298"/>
      <c r="L3" s="298"/>
      <c r="M3" s="298"/>
      <c r="N3" s="298"/>
      <c r="O3" s="298"/>
      <c r="P3" s="298"/>
      <c r="Q3" s="298"/>
      <c r="R3" s="298"/>
    </row>
    <row r="4" spans="1:21" ht="15" customHeight="1" x14ac:dyDescent="0.2">
      <c r="A4" s="298" t="s">
        <v>246</v>
      </c>
      <c r="B4" s="298"/>
      <c r="C4" s="298"/>
      <c r="D4" s="298"/>
      <c r="E4" s="298"/>
      <c r="F4" s="298"/>
      <c r="G4" s="298"/>
      <c r="H4" s="298"/>
      <c r="I4" s="298"/>
      <c r="J4" s="298"/>
      <c r="K4" s="298"/>
      <c r="L4" s="298"/>
      <c r="M4" s="298"/>
      <c r="N4" s="298"/>
      <c r="O4" s="298"/>
      <c r="P4" s="298"/>
      <c r="Q4" s="298"/>
      <c r="R4" s="298"/>
    </row>
    <row r="5" spans="1:21" ht="15" customHeight="1" x14ac:dyDescent="0.2">
      <c r="A5" s="237"/>
      <c r="B5" s="237"/>
      <c r="C5" s="237"/>
      <c r="D5" s="237"/>
      <c r="E5" s="237"/>
      <c r="F5" s="237"/>
      <c r="G5" s="237"/>
      <c r="H5" s="237"/>
      <c r="I5" s="237"/>
      <c r="J5" s="237"/>
      <c r="K5" s="237"/>
      <c r="L5" s="237"/>
      <c r="M5" s="237"/>
      <c r="N5" s="237"/>
      <c r="O5" s="237"/>
      <c r="P5" s="237"/>
      <c r="Q5" s="237"/>
      <c r="R5" s="237"/>
    </row>
    <row r="6" spans="1:21" s="31" customFormat="1" ht="15" customHeight="1" thickBot="1" x14ac:dyDescent="0.25">
      <c r="A6" s="32"/>
      <c r="B6" s="33"/>
      <c r="C6" s="33"/>
      <c r="D6" s="33"/>
      <c r="E6" s="33"/>
      <c r="F6" s="33"/>
      <c r="G6" s="33"/>
      <c r="H6" s="33"/>
      <c r="I6" s="33"/>
      <c r="J6" s="33"/>
      <c r="K6" s="33"/>
      <c r="L6" s="33"/>
      <c r="M6" s="33"/>
      <c r="N6" s="33"/>
      <c r="O6" s="33"/>
      <c r="P6" s="33"/>
      <c r="Q6" s="33"/>
      <c r="R6" s="33"/>
    </row>
    <row r="7" spans="1:21" s="31" customFormat="1" ht="15" customHeight="1" thickBot="1" x14ac:dyDescent="0.25">
      <c r="A7" s="32" t="s">
        <v>39</v>
      </c>
      <c r="B7" s="33">
        <v>2000</v>
      </c>
      <c r="C7" s="33">
        <v>2001</v>
      </c>
      <c r="D7" s="33">
        <v>2002</v>
      </c>
      <c r="E7" s="33">
        <v>2003</v>
      </c>
      <c r="F7" s="33">
        <v>2004</v>
      </c>
      <c r="G7" s="33">
        <v>2005</v>
      </c>
      <c r="H7" s="33">
        <v>2006</v>
      </c>
      <c r="I7" s="33">
        <v>2007</v>
      </c>
      <c r="J7" s="33">
        <v>2008</v>
      </c>
      <c r="K7" s="33">
        <v>2009</v>
      </c>
      <c r="L7" s="33">
        <v>2010</v>
      </c>
      <c r="M7" s="33">
        <v>2011</v>
      </c>
      <c r="N7" s="33">
        <v>2012</v>
      </c>
      <c r="O7" s="33">
        <v>2013</v>
      </c>
      <c r="P7" s="33">
        <v>2014</v>
      </c>
      <c r="Q7" s="33">
        <v>2015</v>
      </c>
      <c r="R7" s="33">
        <v>2016</v>
      </c>
    </row>
    <row r="8" spans="1:21" ht="15" customHeight="1" x14ac:dyDescent="0.2">
      <c r="A8" s="62"/>
    </row>
    <row r="9" spans="1:21" ht="15" customHeight="1" x14ac:dyDescent="0.25">
      <c r="A9" s="34" t="s">
        <v>26</v>
      </c>
      <c r="B9" s="63">
        <f>+B10+B11+B12+B13</f>
        <v>843</v>
      </c>
      <c r="C9" s="63">
        <f>+C10+C11+C12+C13</f>
        <v>645</v>
      </c>
      <c r="D9" s="63">
        <f t="shared" ref="D9:P9" si="0">+D10+D11+D12+D13</f>
        <v>808</v>
      </c>
      <c r="E9" s="63">
        <f t="shared" si="0"/>
        <v>590</v>
      </c>
      <c r="F9" s="63">
        <f t="shared" si="0"/>
        <v>565</v>
      </c>
      <c r="G9" s="63">
        <f t="shared" si="0"/>
        <v>324</v>
      </c>
      <c r="H9" s="63">
        <f t="shared" si="0"/>
        <v>303</v>
      </c>
      <c r="I9" s="63">
        <f t="shared" si="0"/>
        <v>237</v>
      </c>
      <c r="J9" s="63">
        <f t="shared" si="0"/>
        <v>291</v>
      </c>
      <c r="K9" s="63">
        <f t="shared" si="0"/>
        <v>289</v>
      </c>
      <c r="L9" s="63">
        <f t="shared" si="0"/>
        <v>329</v>
      </c>
      <c r="M9" s="63">
        <f t="shared" si="0"/>
        <v>250</v>
      </c>
      <c r="N9" s="63">
        <f t="shared" si="0"/>
        <v>237</v>
      </c>
      <c r="O9" s="63">
        <f t="shared" si="0"/>
        <v>181</v>
      </c>
      <c r="P9" s="63">
        <f t="shared" si="0"/>
        <v>170</v>
      </c>
      <c r="Q9" s="63">
        <f>+Q10+Q11+Q12+Q13</f>
        <v>184</v>
      </c>
      <c r="R9" s="63">
        <f>+R10+R11+R12+R13</f>
        <v>166</v>
      </c>
    </row>
    <row r="10" spans="1:21" ht="15" customHeight="1" x14ac:dyDescent="0.2">
      <c r="A10" s="39" t="s">
        <v>40</v>
      </c>
      <c r="B10" s="30">
        <v>118</v>
      </c>
      <c r="C10" s="30">
        <v>96</v>
      </c>
      <c r="D10" s="30">
        <v>136</v>
      </c>
      <c r="E10" s="30">
        <v>89</v>
      </c>
      <c r="F10" s="30">
        <v>85</v>
      </c>
      <c r="G10" s="30">
        <v>42</v>
      </c>
      <c r="H10" s="30">
        <v>45</v>
      </c>
      <c r="I10" s="30">
        <v>30</v>
      </c>
      <c r="J10" s="30">
        <v>46</v>
      </c>
      <c r="K10" s="30">
        <v>42</v>
      </c>
      <c r="L10" s="30">
        <v>42</v>
      </c>
      <c r="M10" s="30">
        <v>34</v>
      </c>
      <c r="N10" s="30">
        <v>36</v>
      </c>
      <c r="O10" s="30">
        <v>42</v>
      </c>
      <c r="P10" s="30">
        <v>37</v>
      </c>
      <c r="Q10" s="30">
        <v>32</v>
      </c>
      <c r="R10" s="30">
        <v>36</v>
      </c>
    </row>
    <row r="11" spans="1:21" ht="15" customHeight="1" x14ac:dyDescent="0.2">
      <c r="A11" s="39" t="s">
        <v>41</v>
      </c>
      <c r="B11" s="30">
        <v>101</v>
      </c>
      <c r="C11" s="30">
        <v>85</v>
      </c>
      <c r="D11" s="30">
        <v>178</v>
      </c>
      <c r="E11" s="30">
        <v>112</v>
      </c>
      <c r="F11" s="30">
        <v>87</v>
      </c>
      <c r="G11" s="30">
        <v>58</v>
      </c>
      <c r="H11" s="30">
        <v>48</v>
      </c>
      <c r="I11" s="30">
        <v>37</v>
      </c>
      <c r="J11" s="30">
        <v>51</v>
      </c>
      <c r="K11" s="30">
        <v>50</v>
      </c>
      <c r="L11" s="30">
        <v>41</v>
      </c>
      <c r="M11" s="30">
        <v>48</v>
      </c>
      <c r="N11" s="30">
        <v>31</v>
      </c>
      <c r="O11" s="30">
        <v>47</v>
      </c>
      <c r="P11" s="30">
        <v>23</v>
      </c>
      <c r="Q11" s="30">
        <v>33</v>
      </c>
      <c r="R11" s="30">
        <v>36</v>
      </c>
    </row>
    <row r="12" spans="1:21" ht="15" customHeight="1" x14ac:dyDescent="0.2">
      <c r="A12" s="39" t="s">
        <v>42</v>
      </c>
      <c r="B12" s="30">
        <v>181</v>
      </c>
      <c r="C12" s="30">
        <v>173</v>
      </c>
      <c r="D12" s="30">
        <v>199</v>
      </c>
      <c r="E12" s="30">
        <v>152</v>
      </c>
      <c r="F12" s="30">
        <v>170</v>
      </c>
      <c r="G12" s="30">
        <v>78</v>
      </c>
      <c r="H12" s="30">
        <v>76</v>
      </c>
      <c r="I12" s="30">
        <v>68</v>
      </c>
      <c r="J12" s="30">
        <v>58</v>
      </c>
      <c r="K12" s="30">
        <v>67</v>
      </c>
      <c r="L12" s="30">
        <v>88</v>
      </c>
      <c r="M12" s="30">
        <v>50</v>
      </c>
      <c r="N12" s="30">
        <v>70</v>
      </c>
      <c r="O12" s="30">
        <v>38</v>
      </c>
      <c r="P12" s="30">
        <v>43</v>
      </c>
      <c r="Q12" s="30">
        <v>42</v>
      </c>
      <c r="R12" s="30">
        <v>36</v>
      </c>
    </row>
    <row r="13" spans="1:21" ht="15" customHeight="1" x14ac:dyDescent="0.2">
      <c r="A13" s="39" t="s">
        <v>43</v>
      </c>
      <c r="B13" s="30">
        <v>443</v>
      </c>
      <c r="C13" s="30">
        <v>291</v>
      </c>
      <c r="D13" s="30">
        <v>295</v>
      </c>
      <c r="E13" s="30">
        <v>237</v>
      </c>
      <c r="F13" s="30">
        <v>223</v>
      </c>
      <c r="G13" s="30">
        <v>146</v>
      </c>
      <c r="H13" s="30">
        <v>134</v>
      </c>
      <c r="I13" s="30">
        <v>102</v>
      </c>
      <c r="J13" s="30">
        <v>136</v>
      </c>
      <c r="K13" s="30">
        <v>130</v>
      </c>
      <c r="L13" s="30">
        <v>158</v>
      </c>
      <c r="M13" s="30">
        <v>118</v>
      </c>
      <c r="N13" s="30">
        <v>100</v>
      </c>
      <c r="O13" s="30">
        <v>54</v>
      </c>
      <c r="P13" s="30">
        <v>67</v>
      </c>
      <c r="Q13" s="30">
        <v>77</v>
      </c>
      <c r="R13" s="30">
        <v>58</v>
      </c>
    </row>
    <row r="14" spans="1:21" ht="15" customHeight="1" x14ac:dyDescent="0.2">
      <c r="A14" s="31"/>
    </row>
    <row r="15" spans="1:21" ht="15" customHeight="1" x14ac:dyDescent="0.25">
      <c r="A15" s="64" t="s">
        <v>35</v>
      </c>
      <c r="B15" s="63">
        <f>+B16+B17+B18+B19</f>
        <v>12</v>
      </c>
      <c r="C15" s="63">
        <f>+C16+C17+C18+C19</f>
        <v>40</v>
      </c>
      <c r="D15" s="63">
        <f t="shared" ref="D15:P15" si="1">+D16+D17+D18+D19</f>
        <v>62</v>
      </c>
      <c r="E15" s="63">
        <f t="shared" si="1"/>
        <v>16</v>
      </c>
      <c r="F15" s="63">
        <f t="shared" si="1"/>
        <v>22</v>
      </c>
      <c r="G15" s="63">
        <f t="shared" si="1"/>
        <v>18</v>
      </c>
      <c r="H15" s="63">
        <f t="shared" si="1"/>
        <v>10</v>
      </c>
      <c r="I15" s="63">
        <f t="shared" si="1"/>
        <v>5</v>
      </c>
      <c r="J15" s="63">
        <f t="shared" si="1"/>
        <v>27</v>
      </c>
      <c r="K15" s="63">
        <f t="shared" si="1"/>
        <v>23</v>
      </c>
      <c r="L15" s="63">
        <f t="shared" si="1"/>
        <v>27</v>
      </c>
      <c r="M15" s="63">
        <f t="shared" si="1"/>
        <v>47</v>
      </c>
      <c r="N15" s="63">
        <f t="shared" si="1"/>
        <v>39</v>
      </c>
      <c r="O15" s="63">
        <f t="shared" si="1"/>
        <v>41</v>
      </c>
      <c r="P15" s="63">
        <f t="shared" si="1"/>
        <v>17</v>
      </c>
      <c r="Q15" s="63">
        <f>+Q16+Q17+Q18+Q19</f>
        <v>15</v>
      </c>
      <c r="R15" s="63">
        <f>+R16+R17+R18+R19</f>
        <v>19</v>
      </c>
    </row>
    <row r="16" spans="1:21" ht="15" customHeight="1" x14ac:dyDescent="0.2">
      <c r="A16" s="39" t="s">
        <v>40</v>
      </c>
      <c r="B16" s="30">
        <v>1</v>
      </c>
      <c r="C16" s="30">
        <v>2</v>
      </c>
      <c r="D16" s="30">
        <v>5</v>
      </c>
      <c r="E16" s="30">
        <v>0</v>
      </c>
      <c r="F16" s="30">
        <v>0</v>
      </c>
      <c r="G16" s="30">
        <v>0</v>
      </c>
      <c r="H16" s="30">
        <v>0</v>
      </c>
      <c r="I16" s="30">
        <v>0</v>
      </c>
      <c r="J16" s="30">
        <v>6</v>
      </c>
      <c r="K16" s="30">
        <v>7</v>
      </c>
      <c r="L16" s="30">
        <v>5</v>
      </c>
      <c r="M16" s="30">
        <v>10</v>
      </c>
      <c r="N16" s="30">
        <v>13</v>
      </c>
      <c r="O16" s="30">
        <v>7</v>
      </c>
      <c r="P16" s="30">
        <v>0</v>
      </c>
      <c r="Q16" s="30">
        <v>0</v>
      </c>
      <c r="R16" s="30">
        <v>0</v>
      </c>
    </row>
    <row r="17" spans="1:21" ht="15" customHeight="1" x14ac:dyDescent="0.2">
      <c r="A17" s="39" t="s">
        <v>41</v>
      </c>
      <c r="B17" s="30">
        <v>4</v>
      </c>
      <c r="C17" s="30">
        <v>4</v>
      </c>
      <c r="D17" s="30">
        <v>8</v>
      </c>
      <c r="E17" s="30">
        <v>4</v>
      </c>
      <c r="F17" s="30">
        <v>9</v>
      </c>
      <c r="G17" s="30">
        <v>0</v>
      </c>
      <c r="H17" s="30">
        <v>0</v>
      </c>
      <c r="I17" s="30">
        <v>1</v>
      </c>
      <c r="J17" s="30">
        <v>7</v>
      </c>
      <c r="K17" s="30">
        <v>4</v>
      </c>
      <c r="L17" s="30">
        <v>8</v>
      </c>
      <c r="M17" s="30">
        <v>11</v>
      </c>
      <c r="N17" s="30">
        <v>13</v>
      </c>
      <c r="O17" s="30">
        <v>5</v>
      </c>
      <c r="P17" s="30">
        <v>7</v>
      </c>
      <c r="Q17" s="30">
        <v>8</v>
      </c>
      <c r="R17" s="30">
        <v>7</v>
      </c>
    </row>
    <row r="18" spans="1:21" ht="15" customHeight="1" x14ac:dyDescent="0.2">
      <c r="A18" s="39" t="s">
        <v>42</v>
      </c>
      <c r="B18" s="30">
        <v>7</v>
      </c>
      <c r="C18" s="30">
        <v>15</v>
      </c>
      <c r="D18" s="30">
        <v>10</v>
      </c>
      <c r="E18" s="30">
        <v>2</v>
      </c>
      <c r="F18" s="30">
        <v>9</v>
      </c>
      <c r="G18" s="30">
        <v>5</v>
      </c>
      <c r="H18" s="30">
        <v>1</v>
      </c>
      <c r="I18" s="30">
        <v>0</v>
      </c>
      <c r="J18" s="30">
        <v>10</v>
      </c>
      <c r="K18" s="30">
        <v>2</v>
      </c>
      <c r="L18" s="30">
        <v>9</v>
      </c>
      <c r="M18" s="30">
        <v>18</v>
      </c>
      <c r="N18" s="30">
        <v>11</v>
      </c>
      <c r="O18" s="30">
        <v>19</v>
      </c>
      <c r="P18" s="30">
        <v>10</v>
      </c>
      <c r="Q18" s="30">
        <v>7</v>
      </c>
      <c r="R18" s="30">
        <v>10</v>
      </c>
    </row>
    <row r="19" spans="1:21" ht="15" customHeight="1" x14ac:dyDescent="0.2">
      <c r="A19" s="39" t="s">
        <v>43</v>
      </c>
      <c r="B19" s="30">
        <v>0</v>
      </c>
      <c r="C19" s="30">
        <v>19</v>
      </c>
      <c r="D19" s="30">
        <v>39</v>
      </c>
      <c r="E19" s="30">
        <v>10</v>
      </c>
      <c r="F19" s="30">
        <v>4</v>
      </c>
      <c r="G19" s="30">
        <v>13</v>
      </c>
      <c r="H19" s="30">
        <v>9</v>
      </c>
      <c r="I19" s="30">
        <v>4</v>
      </c>
      <c r="J19" s="30">
        <v>4</v>
      </c>
      <c r="K19" s="30">
        <v>10</v>
      </c>
      <c r="L19" s="30">
        <v>5</v>
      </c>
      <c r="M19" s="30">
        <v>8</v>
      </c>
      <c r="N19" s="30">
        <v>2</v>
      </c>
      <c r="O19" s="30">
        <v>10</v>
      </c>
      <c r="P19" s="30">
        <v>0</v>
      </c>
      <c r="Q19" s="30">
        <v>0</v>
      </c>
      <c r="R19" s="30">
        <v>2</v>
      </c>
    </row>
    <row r="20" spans="1:21" ht="15" customHeight="1" x14ac:dyDescent="0.2">
      <c r="A20" s="31"/>
    </row>
    <row r="21" spans="1:21" ht="15" customHeight="1" x14ac:dyDescent="0.25">
      <c r="A21" s="34" t="s">
        <v>36</v>
      </c>
      <c r="B21" s="63">
        <f>+B22+B23+B24+B25</f>
        <v>100</v>
      </c>
      <c r="C21" s="63">
        <f>+C22+C23+C24+C25</f>
        <v>62</v>
      </c>
      <c r="D21" s="63">
        <f t="shared" ref="D21:P21" si="2">+D22+D23+D24+D25</f>
        <v>105</v>
      </c>
      <c r="E21" s="63">
        <f t="shared" si="2"/>
        <v>47</v>
      </c>
      <c r="F21" s="63">
        <f t="shared" si="2"/>
        <v>73</v>
      </c>
      <c r="G21" s="63">
        <f t="shared" si="2"/>
        <v>28</v>
      </c>
      <c r="H21" s="63">
        <f t="shared" si="2"/>
        <v>54</v>
      </c>
      <c r="I21" s="63">
        <f t="shared" si="2"/>
        <v>9</v>
      </c>
      <c r="J21" s="63">
        <f t="shared" si="2"/>
        <v>5</v>
      </c>
      <c r="K21" s="63">
        <f t="shared" si="2"/>
        <v>6</v>
      </c>
      <c r="L21" s="63">
        <f t="shared" si="2"/>
        <v>1</v>
      </c>
      <c r="M21" s="63">
        <f t="shared" si="2"/>
        <v>5</v>
      </c>
      <c r="N21" s="63">
        <f t="shared" si="2"/>
        <v>3</v>
      </c>
      <c r="O21" s="63">
        <f t="shared" si="2"/>
        <v>2</v>
      </c>
      <c r="P21" s="63">
        <f t="shared" si="2"/>
        <v>1</v>
      </c>
      <c r="Q21" s="63">
        <f>+Q22+Q23+Q24+Q25</f>
        <v>2</v>
      </c>
      <c r="R21" s="63">
        <f>+R22+R23+R24+R25</f>
        <v>0</v>
      </c>
    </row>
    <row r="22" spans="1:21" ht="15" customHeight="1" x14ac:dyDescent="0.2">
      <c r="A22" s="39" t="s">
        <v>40</v>
      </c>
      <c r="B22" s="30">
        <v>14</v>
      </c>
      <c r="C22" s="30">
        <v>17</v>
      </c>
      <c r="D22" s="30">
        <v>25</v>
      </c>
      <c r="E22" s="30">
        <v>10</v>
      </c>
      <c r="F22" s="30">
        <v>26</v>
      </c>
      <c r="G22" s="30">
        <v>8</v>
      </c>
      <c r="H22" s="30">
        <v>9</v>
      </c>
      <c r="I22" s="30">
        <v>3</v>
      </c>
      <c r="J22" s="30">
        <v>0</v>
      </c>
      <c r="K22" s="30">
        <v>3</v>
      </c>
      <c r="L22" s="30">
        <v>0</v>
      </c>
      <c r="M22" s="30">
        <v>4</v>
      </c>
      <c r="N22" s="30">
        <v>2</v>
      </c>
      <c r="O22" s="30">
        <v>0</v>
      </c>
      <c r="P22" s="30">
        <v>0</v>
      </c>
      <c r="Q22" s="30">
        <v>0</v>
      </c>
      <c r="R22" s="30">
        <v>0</v>
      </c>
    </row>
    <row r="23" spans="1:21" ht="15" customHeight="1" x14ac:dyDescent="0.2">
      <c r="A23" s="39" t="s">
        <v>41</v>
      </c>
      <c r="B23" s="30">
        <v>26</v>
      </c>
      <c r="C23" s="30">
        <v>18</v>
      </c>
      <c r="D23" s="30">
        <v>35</v>
      </c>
      <c r="E23" s="30">
        <v>15</v>
      </c>
      <c r="F23" s="30">
        <v>9</v>
      </c>
      <c r="G23" s="30">
        <v>6</v>
      </c>
      <c r="H23" s="30">
        <v>23</v>
      </c>
      <c r="I23" s="30">
        <v>2</v>
      </c>
      <c r="J23" s="30">
        <v>0</v>
      </c>
      <c r="K23" s="30">
        <v>3</v>
      </c>
      <c r="L23" s="30">
        <v>1</v>
      </c>
      <c r="M23" s="30">
        <v>0</v>
      </c>
      <c r="N23" s="30">
        <v>1</v>
      </c>
      <c r="O23" s="30">
        <v>1</v>
      </c>
      <c r="P23" s="30">
        <v>1</v>
      </c>
      <c r="Q23" s="30">
        <v>0</v>
      </c>
      <c r="R23" s="30">
        <v>0</v>
      </c>
    </row>
    <row r="24" spans="1:21" ht="15" customHeight="1" x14ac:dyDescent="0.2">
      <c r="A24" s="39" t="s">
        <v>42</v>
      </c>
      <c r="B24" s="30">
        <v>33</v>
      </c>
      <c r="C24" s="30">
        <v>24</v>
      </c>
      <c r="D24" s="30">
        <v>31</v>
      </c>
      <c r="E24" s="30">
        <v>21</v>
      </c>
      <c r="F24" s="30">
        <v>23</v>
      </c>
      <c r="G24" s="30">
        <v>9</v>
      </c>
      <c r="H24" s="30">
        <v>14</v>
      </c>
      <c r="I24" s="30">
        <v>4</v>
      </c>
      <c r="J24" s="30">
        <v>3</v>
      </c>
      <c r="K24" s="30">
        <v>0</v>
      </c>
      <c r="L24" s="30">
        <v>0</v>
      </c>
      <c r="M24" s="30">
        <v>1</v>
      </c>
      <c r="N24" s="30">
        <v>0</v>
      </c>
      <c r="O24" s="30">
        <v>1</v>
      </c>
      <c r="P24" s="30">
        <v>0</v>
      </c>
      <c r="Q24" s="30">
        <v>1</v>
      </c>
      <c r="R24" s="30">
        <v>0</v>
      </c>
    </row>
    <row r="25" spans="1:21" ht="15" customHeight="1" thickBot="1" x14ac:dyDescent="0.25">
      <c r="A25" s="65" t="s">
        <v>43</v>
      </c>
      <c r="B25" s="41">
        <v>27</v>
      </c>
      <c r="C25" s="41">
        <v>3</v>
      </c>
      <c r="D25" s="41">
        <v>14</v>
      </c>
      <c r="E25" s="41">
        <v>1</v>
      </c>
      <c r="F25" s="41">
        <v>15</v>
      </c>
      <c r="G25" s="41">
        <v>5</v>
      </c>
      <c r="H25" s="41">
        <v>8</v>
      </c>
      <c r="I25" s="41">
        <v>0</v>
      </c>
      <c r="J25" s="41">
        <v>2</v>
      </c>
      <c r="K25" s="41">
        <v>0</v>
      </c>
      <c r="L25" s="41">
        <v>0</v>
      </c>
      <c r="M25" s="41">
        <v>0</v>
      </c>
      <c r="N25" s="41">
        <v>0</v>
      </c>
      <c r="O25" s="41">
        <v>0</v>
      </c>
      <c r="P25" s="41">
        <v>0</v>
      </c>
      <c r="Q25" s="41">
        <v>1</v>
      </c>
      <c r="R25" s="41">
        <v>0</v>
      </c>
    </row>
    <row r="26" spans="1:21" ht="15" customHeight="1" x14ac:dyDescent="0.2">
      <c r="A26" s="290" t="s">
        <v>243</v>
      </c>
      <c r="B26" s="290"/>
      <c r="C26" s="290"/>
      <c r="D26" s="290"/>
      <c r="E26" s="290"/>
      <c r="F26" s="290"/>
      <c r="G26" s="290"/>
      <c r="H26" s="290"/>
      <c r="I26" s="290"/>
      <c r="J26" s="290"/>
      <c r="K26" s="290"/>
      <c r="L26" s="290"/>
      <c r="M26" s="290"/>
      <c r="N26" s="290"/>
      <c r="O26" s="290"/>
      <c r="P26" s="290"/>
      <c r="Q26" s="290"/>
      <c r="R26" s="290"/>
    </row>
    <row r="27" spans="1:21" ht="15" customHeight="1" x14ac:dyDescent="0.2">
      <c r="A27" s="69"/>
      <c r="B27" s="69"/>
      <c r="C27" s="69"/>
      <c r="D27" s="69"/>
      <c r="E27" s="69"/>
      <c r="F27" s="69"/>
      <c r="G27" s="69"/>
      <c r="H27" s="69"/>
      <c r="I27" s="69"/>
      <c r="J27" s="69"/>
      <c r="K27" s="69"/>
      <c r="L27" s="69"/>
      <c r="M27" s="69"/>
      <c r="N27" s="69"/>
      <c r="O27" s="69"/>
      <c r="P27" s="69"/>
      <c r="Q27" s="69"/>
      <c r="R27" s="69"/>
    </row>
    <row r="28" spans="1:21" ht="15" customHeight="1" x14ac:dyDescent="0.2">
      <c r="A28" s="69"/>
      <c r="B28" s="69"/>
      <c r="C28" s="69"/>
      <c r="D28" s="69"/>
      <c r="E28" s="69"/>
      <c r="F28" s="69"/>
      <c r="G28" s="69"/>
      <c r="H28" s="69"/>
      <c r="I28" s="69"/>
      <c r="J28" s="69"/>
      <c r="K28" s="69"/>
      <c r="L28" s="69"/>
      <c r="M28" s="69"/>
      <c r="N28" s="69"/>
      <c r="O28" s="69"/>
      <c r="P28" s="69"/>
      <c r="Q28" s="69"/>
      <c r="R28" s="69"/>
    </row>
    <row r="29" spans="1:21" ht="15" customHeight="1" x14ac:dyDescent="0.25">
      <c r="A29" s="63"/>
    </row>
    <row r="31" spans="1:21" ht="15" customHeight="1" x14ac:dyDescent="0.2">
      <c r="A31" s="298" t="s">
        <v>254</v>
      </c>
      <c r="B31" s="298"/>
      <c r="C31" s="298"/>
      <c r="D31" s="298"/>
      <c r="E31" s="298"/>
      <c r="F31" s="298"/>
      <c r="G31" s="298"/>
      <c r="H31" s="298"/>
      <c r="I31" s="298"/>
      <c r="J31" s="298"/>
      <c r="K31" s="298"/>
      <c r="L31" s="298"/>
      <c r="M31" s="298"/>
      <c r="N31" s="298"/>
      <c r="O31" s="298"/>
      <c r="P31" s="298"/>
      <c r="Q31" s="298"/>
      <c r="R31" s="298"/>
      <c r="T31" s="286" t="s">
        <v>362</v>
      </c>
      <c r="U31" s="286"/>
    </row>
    <row r="32" spans="1:21" ht="15" customHeight="1" x14ac:dyDescent="0.2">
      <c r="A32" s="298" t="s">
        <v>38</v>
      </c>
      <c r="B32" s="298"/>
      <c r="C32" s="298"/>
      <c r="D32" s="298"/>
      <c r="E32" s="298"/>
      <c r="F32" s="298"/>
      <c r="G32" s="298"/>
      <c r="H32" s="298"/>
      <c r="I32" s="298"/>
      <c r="J32" s="298"/>
      <c r="K32" s="298"/>
      <c r="L32" s="298"/>
      <c r="M32" s="298"/>
      <c r="N32" s="298"/>
      <c r="O32" s="298"/>
      <c r="P32" s="298"/>
      <c r="Q32" s="298"/>
      <c r="R32" s="298"/>
      <c r="T32" s="286"/>
      <c r="U32" s="286"/>
    </row>
    <row r="33" spans="1:18" ht="15" customHeight="1" x14ac:dyDescent="0.2">
      <c r="A33" s="298" t="s">
        <v>253</v>
      </c>
      <c r="B33" s="298"/>
      <c r="C33" s="298"/>
      <c r="D33" s="298"/>
      <c r="E33" s="298"/>
      <c r="F33" s="298"/>
      <c r="G33" s="298"/>
      <c r="H33" s="298"/>
      <c r="I33" s="298"/>
      <c r="J33" s="298"/>
      <c r="K33" s="298"/>
      <c r="L33" s="298"/>
      <c r="M33" s="298"/>
      <c r="N33" s="298"/>
      <c r="O33" s="298"/>
      <c r="P33" s="298"/>
      <c r="Q33" s="298"/>
      <c r="R33" s="298"/>
    </row>
    <row r="34" spans="1:18" ht="15" customHeight="1" x14ac:dyDescent="0.2">
      <c r="A34" s="298" t="s">
        <v>246</v>
      </c>
      <c r="B34" s="298"/>
      <c r="C34" s="298"/>
      <c r="D34" s="298"/>
      <c r="E34" s="298"/>
      <c r="F34" s="298"/>
      <c r="G34" s="298"/>
      <c r="H34" s="298"/>
      <c r="I34" s="298"/>
      <c r="J34" s="298"/>
      <c r="K34" s="298"/>
      <c r="L34" s="298"/>
      <c r="M34" s="298"/>
      <c r="N34" s="298"/>
      <c r="O34" s="298"/>
      <c r="P34" s="298"/>
      <c r="Q34" s="298"/>
      <c r="R34" s="298"/>
    </row>
    <row r="35" spans="1:18" ht="15" customHeight="1" x14ac:dyDescent="0.25">
      <c r="A35" s="299" t="s">
        <v>37</v>
      </c>
      <c r="B35" s="299"/>
      <c r="C35" s="299"/>
      <c r="D35" s="299"/>
      <c r="E35" s="299"/>
      <c r="F35" s="299"/>
      <c r="G35" s="299"/>
      <c r="H35" s="299"/>
      <c r="I35" s="299"/>
      <c r="J35" s="299"/>
      <c r="K35" s="299"/>
      <c r="L35" s="299"/>
      <c r="M35" s="299"/>
      <c r="N35" s="299"/>
      <c r="O35" s="299"/>
      <c r="P35" s="299"/>
      <c r="Q35" s="299"/>
      <c r="R35" s="299"/>
    </row>
    <row r="36" spans="1:18" s="31" customFormat="1" ht="15" customHeight="1" thickBot="1" x14ac:dyDescent="0.25">
      <c r="A36" s="32"/>
      <c r="B36" s="33"/>
      <c r="C36" s="33"/>
      <c r="D36" s="33"/>
      <c r="E36" s="33"/>
      <c r="F36" s="33"/>
      <c r="G36" s="33"/>
      <c r="H36" s="33"/>
      <c r="I36" s="33"/>
      <c r="J36" s="33"/>
      <c r="K36" s="33"/>
      <c r="L36" s="33"/>
      <c r="M36" s="33"/>
      <c r="N36" s="33"/>
      <c r="O36" s="33"/>
      <c r="P36" s="33"/>
      <c r="Q36" s="33"/>
      <c r="R36" s="33"/>
    </row>
    <row r="37" spans="1:18" s="31" customFormat="1" ht="15" customHeight="1" thickBot="1" x14ac:dyDescent="0.25">
      <c r="A37" s="32" t="s">
        <v>39</v>
      </c>
      <c r="B37" s="33">
        <v>2000</v>
      </c>
      <c r="C37" s="33">
        <v>2001</v>
      </c>
      <c r="D37" s="33">
        <v>2002</v>
      </c>
      <c r="E37" s="33">
        <v>2003</v>
      </c>
      <c r="F37" s="33">
        <v>2004</v>
      </c>
      <c r="G37" s="33">
        <v>2005</v>
      </c>
      <c r="H37" s="33">
        <v>2006</v>
      </c>
      <c r="I37" s="33">
        <v>2007</v>
      </c>
      <c r="J37" s="33">
        <v>2008</v>
      </c>
      <c r="K37" s="33">
        <v>2009</v>
      </c>
      <c r="L37" s="33">
        <v>2010</v>
      </c>
      <c r="M37" s="33">
        <v>2011</v>
      </c>
      <c r="N37" s="33">
        <v>2012</v>
      </c>
      <c r="O37" s="33">
        <v>2013</v>
      </c>
      <c r="P37" s="33">
        <v>2014</v>
      </c>
      <c r="Q37" s="33">
        <v>2015</v>
      </c>
      <c r="R37" s="33">
        <v>2016</v>
      </c>
    </row>
    <row r="38" spans="1:18" ht="15" customHeight="1" x14ac:dyDescent="0.2">
      <c r="A38" s="62"/>
    </row>
    <row r="39" spans="1:18" ht="15" customHeight="1" x14ac:dyDescent="0.25">
      <c r="A39" s="34" t="s">
        <v>26</v>
      </c>
      <c r="B39" s="68">
        <f>B9/(B9+B15+B21)*100</f>
        <v>88.272251308900536</v>
      </c>
      <c r="C39" s="68">
        <f t="shared" ref="C39:P43" si="3">C9/(C9+C15+C21)*100</f>
        <v>86.345381526104418</v>
      </c>
      <c r="D39" s="68">
        <f t="shared" si="3"/>
        <v>82.871794871794862</v>
      </c>
      <c r="E39" s="68">
        <f t="shared" si="3"/>
        <v>90.352220520673811</v>
      </c>
      <c r="F39" s="68">
        <f t="shared" si="3"/>
        <v>85.606060606060609</v>
      </c>
      <c r="G39" s="68">
        <f t="shared" si="3"/>
        <v>87.567567567567579</v>
      </c>
      <c r="H39" s="68">
        <f t="shared" si="3"/>
        <v>82.561307901907355</v>
      </c>
      <c r="I39" s="68">
        <f t="shared" si="3"/>
        <v>94.422310756972109</v>
      </c>
      <c r="J39" s="68">
        <f t="shared" si="3"/>
        <v>90.092879256965944</v>
      </c>
      <c r="K39" s="68">
        <f t="shared" si="3"/>
        <v>90.880503144654085</v>
      </c>
      <c r="L39" s="68">
        <f t="shared" si="3"/>
        <v>92.156862745098039</v>
      </c>
      <c r="M39" s="68">
        <f t="shared" si="3"/>
        <v>82.78145695364239</v>
      </c>
      <c r="N39" s="68">
        <f t="shared" si="3"/>
        <v>84.946236559139791</v>
      </c>
      <c r="O39" s="68">
        <f t="shared" si="3"/>
        <v>80.803571428571431</v>
      </c>
      <c r="P39" s="68">
        <f t="shared" si="3"/>
        <v>90.425531914893625</v>
      </c>
      <c r="Q39" s="68">
        <f t="shared" ref="Q39:R43" si="4">Q9/(Q9+Q15+Q21)*100</f>
        <v>91.542288557213936</v>
      </c>
      <c r="R39" s="68">
        <f t="shared" si="4"/>
        <v>89.72972972972974</v>
      </c>
    </row>
    <row r="40" spans="1:18" ht="15" customHeight="1" x14ac:dyDescent="0.2">
      <c r="A40" s="39" t="s">
        <v>40</v>
      </c>
      <c r="B40" s="66">
        <f>B10/(B10+B16+B22)*100</f>
        <v>88.721804511278194</v>
      </c>
      <c r="C40" s="66">
        <f t="shared" si="3"/>
        <v>83.478260869565219</v>
      </c>
      <c r="D40" s="66">
        <f t="shared" si="3"/>
        <v>81.92771084337349</v>
      </c>
      <c r="E40" s="66">
        <f t="shared" si="3"/>
        <v>89.898989898989896</v>
      </c>
      <c r="F40" s="66">
        <f t="shared" si="3"/>
        <v>76.576576576576571</v>
      </c>
      <c r="G40" s="66">
        <f t="shared" si="3"/>
        <v>84</v>
      </c>
      <c r="H40" s="66">
        <f t="shared" si="3"/>
        <v>83.333333333333343</v>
      </c>
      <c r="I40" s="66">
        <f t="shared" si="3"/>
        <v>90.909090909090907</v>
      </c>
      <c r="J40" s="66">
        <f t="shared" si="3"/>
        <v>88.461538461538453</v>
      </c>
      <c r="K40" s="66">
        <f t="shared" si="3"/>
        <v>80.769230769230774</v>
      </c>
      <c r="L40" s="66">
        <f t="shared" si="3"/>
        <v>89.361702127659569</v>
      </c>
      <c r="M40" s="66">
        <f t="shared" si="3"/>
        <v>70.833333333333343</v>
      </c>
      <c r="N40" s="66">
        <f t="shared" si="3"/>
        <v>70.588235294117652</v>
      </c>
      <c r="O40" s="66">
        <f t="shared" si="3"/>
        <v>85.714285714285708</v>
      </c>
      <c r="P40" s="66">
        <f t="shared" si="3"/>
        <v>100</v>
      </c>
      <c r="Q40" s="66">
        <f t="shared" si="4"/>
        <v>100</v>
      </c>
      <c r="R40" s="66">
        <f t="shared" si="4"/>
        <v>100</v>
      </c>
    </row>
    <row r="41" spans="1:18" ht="15" customHeight="1" x14ac:dyDescent="0.2">
      <c r="A41" s="39" t="s">
        <v>41</v>
      </c>
      <c r="B41" s="66">
        <f>B11/(B11+B17+B23)*100</f>
        <v>77.099236641221367</v>
      </c>
      <c r="C41" s="66">
        <f t="shared" si="3"/>
        <v>79.43925233644859</v>
      </c>
      <c r="D41" s="66">
        <f t="shared" si="3"/>
        <v>80.542986425339365</v>
      </c>
      <c r="E41" s="66">
        <f t="shared" si="3"/>
        <v>85.496183206106863</v>
      </c>
      <c r="F41" s="66">
        <f t="shared" si="3"/>
        <v>82.857142857142861</v>
      </c>
      <c r="G41" s="66">
        <f t="shared" si="3"/>
        <v>90.625</v>
      </c>
      <c r="H41" s="66">
        <f t="shared" si="3"/>
        <v>67.605633802816897</v>
      </c>
      <c r="I41" s="66">
        <f t="shared" si="3"/>
        <v>92.5</v>
      </c>
      <c r="J41" s="66">
        <f t="shared" si="3"/>
        <v>87.931034482758619</v>
      </c>
      <c r="K41" s="66">
        <f t="shared" si="3"/>
        <v>87.719298245614027</v>
      </c>
      <c r="L41" s="66">
        <f t="shared" si="3"/>
        <v>82</v>
      </c>
      <c r="M41" s="66">
        <f t="shared" si="3"/>
        <v>81.355932203389841</v>
      </c>
      <c r="N41" s="66">
        <f t="shared" si="3"/>
        <v>68.888888888888886</v>
      </c>
      <c r="O41" s="66">
        <f t="shared" si="3"/>
        <v>88.679245283018872</v>
      </c>
      <c r="P41" s="66">
        <f t="shared" si="3"/>
        <v>74.193548387096769</v>
      </c>
      <c r="Q41" s="66">
        <f t="shared" si="4"/>
        <v>80.487804878048792</v>
      </c>
      <c r="R41" s="66">
        <f t="shared" si="4"/>
        <v>83.720930232558146</v>
      </c>
    </row>
    <row r="42" spans="1:18" ht="15" customHeight="1" x14ac:dyDescent="0.2">
      <c r="A42" s="39" t="s">
        <v>42</v>
      </c>
      <c r="B42" s="66">
        <f>B12/(B12+B18+B24)*100</f>
        <v>81.900452488687776</v>
      </c>
      <c r="C42" s="66">
        <f t="shared" si="3"/>
        <v>81.603773584905653</v>
      </c>
      <c r="D42" s="66">
        <f t="shared" si="3"/>
        <v>82.916666666666671</v>
      </c>
      <c r="E42" s="66">
        <f t="shared" si="3"/>
        <v>86.857142857142861</v>
      </c>
      <c r="F42" s="66">
        <f t="shared" si="3"/>
        <v>84.158415841584159</v>
      </c>
      <c r="G42" s="66">
        <f t="shared" si="3"/>
        <v>84.782608695652172</v>
      </c>
      <c r="H42" s="66">
        <f t="shared" si="3"/>
        <v>83.516483516483518</v>
      </c>
      <c r="I42" s="66">
        <f t="shared" si="3"/>
        <v>94.444444444444443</v>
      </c>
      <c r="J42" s="66">
        <f t="shared" si="3"/>
        <v>81.690140845070431</v>
      </c>
      <c r="K42" s="66">
        <f t="shared" si="3"/>
        <v>97.101449275362313</v>
      </c>
      <c r="L42" s="66">
        <f t="shared" si="3"/>
        <v>90.721649484536087</v>
      </c>
      <c r="M42" s="66">
        <f t="shared" si="3"/>
        <v>72.463768115942031</v>
      </c>
      <c r="N42" s="66">
        <f t="shared" si="3"/>
        <v>86.419753086419746</v>
      </c>
      <c r="O42" s="66">
        <f t="shared" si="3"/>
        <v>65.517241379310349</v>
      </c>
      <c r="P42" s="66">
        <f t="shared" si="3"/>
        <v>81.132075471698116</v>
      </c>
      <c r="Q42" s="66">
        <f t="shared" si="4"/>
        <v>84</v>
      </c>
      <c r="R42" s="66">
        <f t="shared" si="4"/>
        <v>78.260869565217391</v>
      </c>
    </row>
    <row r="43" spans="1:18" ht="15" customHeight="1" x14ac:dyDescent="0.2">
      <c r="A43" s="39" t="s">
        <v>43</v>
      </c>
      <c r="B43" s="66">
        <f>B13/(B13+B19+B25)*100</f>
        <v>94.255319148936167</v>
      </c>
      <c r="C43" s="66">
        <f t="shared" si="3"/>
        <v>92.971246006389777</v>
      </c>
      <c r="D43" s="66">
        <f t="shared" si="3"/>
        <v>84.770114942528735</v>
      </c>
      <c r="E43" s="66">
        <f t="shared" si="3"/>
        <v>95.564516129032256</v>
      </c>
      <c r="F43" s="66">
        <f t="shared" si="3"/>
        <v>92.148760330578511</v>
      </c>
      <c r="G43" s="66">
        <f t="shared" si="3"/>
        <v>89.024390243902445</v>
      </c>
      <c r="H43" s="66">
        <f t="shared" si="3"/>
        <v>88.741721854304629</v>
      </c>
      <c r="I43" s="66">
        <f t="shared" si="3"/>
        <v>96.226415094339629</v>
      </c>
      <c r="J43" s="66">
        <f t="shared" si="3"/>
        <v>95.774647887323937</v>
      </c>
      <c r="K43" s="66">
        <f t="shared" si="3"/>
        <v>92.857142857142861</v>
      </c>
      <c r="L43" s="66">
        <f t="shared" si="3"/>
        <v>96.932515337423311</v>
      </c>
      <c r="M43" s="66">
        <f t="shared" si="3"/>
        <v>93.650793650793645</v>
      </c>
      <c r="N43" s="66">
        <f t="shared" si="3"/>
        <v>98.039215686274503</v>
      </c>
      <c r="O43" s="66">
        <f t="shared" si="3"/>
        <v>84.375</v>
      </c>
      <c r="P43" s="66">
        <f t="shared" si="3"/>
        <v>100</v>
      </c>
      <c r="Q43" s="66">
        <f t="shared" si="4"/>
        <v>98.71794871794873</v>
      </c>
      <c r="R43" s="66">
        <f t="shared" si="4"/>
        <v>96.666666666666671</v>
      </c>
    </row>
    <row r="44" spans="1:18" ht="15" customHeight="1" x14ac:dyDescent="0.2">
      <c r="A44" s="31"/>
    </row>
    <row r="45" spans="1:18" ht="15" customHeight="1" x14ac:dyDescent="0.25">
      <c r="A45" s="64" t="s">
        <v>35</v>
      </c>
      <c r="B45" s="68">
        <v>1.2</v>
      </c>
      <c r="C45" s="68">
        <f t="shared" ref="C45:P49" si="5">C15/(C15+C21+C9)*100</f>
        <v>5.3547523427041499</v>
      </c>
      <c r="D45" s="68">
        <f t="shared" si="5"/>
        <v>6.3589743589743595</v>
      </c>
      <c r="E45" s="68">
        <f t="shared" si="5"/>
        <v>2.4502297090352223</v>
      </c>
      <c r="F45" s="68">
        <f t="shared" si="5"/>
        <v>3.3333333333333335</v>
      </c>
      <c r="G45" s="68">
        <f t="shared" si="5"/>
        <v>4.8648648648648649</v>
      </c>
      <c r="H45" s="68">
        <f t="shared" si="5"/>
        <v>2.7247956403269753</v>
      </c>
      <c r="I45" s="68">
        <f t="shared" si="5"/>
        <v>1.9920318725099602</v>
      </c>
      <c r="J45" s="68">
        <f t="shared" si="5"/>
        <v>8.3591331269349833</v>
      </c>
      <c r="K45" s="68">
        <f t="shared" si="5"/>
        <v>7.232704402515723</v>
      </c>
      <c r="L45" s="68">
        <f t="shared" si="5"/>
        <v>7.5630252100840334</v>
      </c>
      <c r="M45" s="68">
        <f t="shared" si="5"/>
        <v>15.562913907284766</v>
      </c>
      <c r="N45" s="68">
        <f t="shared" si="5"/>
        <v>13.978494623655912</v>
      </c>
      <c r="O45" s="68">
        <f t="shared" si="5"/>
        <v>18.303571428571427</v>
      </c>
      <c r="P45" s="68">
        <f t="shared" si="5"/>
        <v>9.0425531914893629</v>
      </c>
      <c r="Q45" s="68">
        <f t="shared" ref="Q45:R49" si="6">Q15/(Q15+Q21+Q9)*100</f>
        <v>7.4626865671641784</v>
      </c>
      <c r="R45" s="68">
        <f t="shared" si="6"/>
        <v>10.27027027027027</v>
      </c>
    </row>
    <row r="46" spans="1:18" ht="15" customHeight="1" x14ac:dyDescent="0.2">
      <c r="A46" s="39" t="s">
        <v>40</v>
      </c>
      <c r="B46" s="66">
        <f>B16/(B16+B22+B10)*100</f>
        <v>0.75187969924812026</v>
      </c>
      <c r="C46" s="66">
        <f t="shared" si="5"/>
        <v>1.7391304347826086</v>
      </c>
      <c r="D46" s="66">
        <f t="shared" si="5"/>
        <v>3.0120481927710845</v>
      </c>
      <c r="E46" s="66">
        <f t="shared" si="5"/>
        <v>0</v>
      </c>
      <c r="F46" s="66">
        <f t="shared" si="5"/>
        <v>0</v>
      </c>
      <c r="G46" s="66">
        <f t="shared" si="5"/>
        <v>0</v>
      </c>
      <c r="H46" s="66">
        <f t="shared" si="5"/>
        <v>0</v>
      </c>
      <c r="I46" s="66">
        <f t="shared" si="5"/>
        <v>0</v>
      </c>
      <c r="J46" s="66">
        <f t="shared" si="5"/>
        <v>11.538461538461538</v>
      </c>
      <c r="K46" s="66">
        <f t="shared" si="5"/>
        <v>13.461538461538462</v>
      </c>
      <c r="L46" s="66">
        <f t="shared" si="5"/>
        <v>10.638297872340425</v>
      </c>
      <c r="M46" s="66">
        <f t="shared" si="5"/>
        <v>20.833333333333336</v>
      </c>
      <c r="N46" s="66">
        <f t="shared" si="5"/>
        <v>25.490196078431371</v>
      </c>
      <c r="O46" s="66">
        <f t="shared" si="5"/>
        <v>14.285714285714285</v>
      </c>
      <c r="P46" s="66">
        <f t="shared" si="5"/>
        <v>0</v>
      </c>
      <c r="Q46" s="66">
        <f t="shared" si="6"/>
        <v>0</v>
      </c>
      <c r="R46" s="66">
        <f t="shared" si="6"/>
        <v>0</v>
      </c>
    </row>
    <row r="47" spans="1:18" ht="15" customHeight="1" x14ac:dyDescent="0.2">
      <c r="A47" s="39" t="s">
        <v>41</v>
      </c>
      <c r="B47" s="66">
        <f>B17/(B17+B23+B11)*100</f>
        <v>3.0534351145038165</v>
      </c>
      <c r="C47" s="66">
        <f t="shared" si="5"/>
        <v>3.7383177570093453</v>
      </c>
      <c r="D47" s="66">
        <f t="shared" si="5"/>
        <v>3.6199095022624439</v>
      </c>
      <c r="E47" s="66">
        <f t="shared" si="5"/>
        <v>3.0534351145038165</v>
      </c>
      <c r="F47" s="66">
        <f t="shared" si="5"/>
        <v>8.5714285714285712</v>
      </c>
      <c r="G47" s="66">
        <f t="shared" si="5"/>
        <v>0</v>
      </c>
      <c r="H47" s="66">
        <f t="shared" si="5"/>
        <v>0</v>
      </c>
      <c r="I47" s="66">
        <f t="shared" si="5"/>
        <v>2.5</v>
      </c>
      <c r="J47" s="66">
        <f t="shared" si="5"/>
        <v>12.068965517241379</v>
      </c>
      <c r="K47" s="66">
        <f t="shared" si="5"/>
        <v>7.0175438596491224</v>
      </c>
      <c r="L47" s="66">
        <f t="shared" si="5"/>
        <v>16</v>
      </c>
      <c r="M47" s="66">
        <f t="shared" si="5"/>
        <v>18.64406779661017</v>
      </c>
      <c r="N47" s="66">
        <f t="shared" si="5"/>
        <v>28.888888888888886</v>
      </c>
      <c r="O47" s="66">
        <f t="shared" si="5"/>
        <v>9.433962264150944</v>
      </c>
      <c r="P47" s="66">
        <f t="shared" si="5"/>
        <v>22.58064516129032</v>
      </c>
      <c r="Q47" s="66">
        <f t="shared" si="6"/>
        <v>19.512195121951219</v>
      </c>
      <c r="R47" s="66">
        <f t="shared" si="6"/>
        <v>16.279069767441861</v>
      </c>
    </row>
    <row r="48" spans="1:18" ht="15" customHeight="1" x14ac:dyDescent="0.2">
      <c r="A48" s="39" t="s">
        <v>42</v>
      </c>
      <c r="B48" s="66">
        <f>B18/(B18+B24+B12)*100</f>
        <v>3.1674208144796379</v>
      </c>
      <c r="C48" s="66">
        <f t="shared" si="5"/>
        <v>7.0754716981132075</v>
      </c>
      <c r="D48" s="66">
        <f t="shared" si="5"/>
        <v>4.1666666666666661</v>
      </c>
      <c r="E48" s="66">
        <f t="shared" si="5"/>
        <v>1.1428571428571428</v>
      </c>
      <c r="F48" s="66">
        <f t="shared" si="5"/>
        <v>4.455445544554455</v>
      </c>
      <c r="G48" s="66">
        <f t="shared" si="5"/>
        <v>5.4347826086956523</v>
      </c>
      <c r="H48" s="66">
        <f t="shared" si="5"/>
        <v>1.098901098901099</v>
      </c>
      <c r="I48" s="66">
        <f t="shared" si="5"/>
        <v>0</v>
      </c>
      <c r="J48" s="66">
        <f t="shared" si="5"/>
        <v>14.084507042253522</v>
      </c>
      <c r="K48" s="66">
        <f t="shared" si="5"/>
        <v>2.8985507246376812</v>
      </c>
      <c r="L48" s="66">
        <f t="shared" si="5"/>
        <v>9.2783505154639183</v>
      </c>
      <c r="M48" s="66">
        <f t="shared" si="5"/>
        <v>26.086956521739129</v>
      </c>
      <c r="N48" s="66">
        <f t="shared" si="5"/>
        <v>13.580246913580247</v>
      </c>
      <c r="O48" s="66">
        <f t="shared" si="5"/>
        <v>32.758620689655174</v>
      </c>
      <c r="P48" s="66">
        <f t="shared" si="5"/>
        <v>18.867924528301888</v>
      </c>
      <c r="Q48" s="66">
        <f t="shared" si="6"/>
        <v>14.000000000000002</v>
      </c>
      <c r="R48" s="66">
        <f t="shared" si="6"/>
        <v>21.739130434782609</v>
      </c>
    </row>
    <row r="49" spans="1:18" ht="15" customHeight="1" x14ac:dyDescent="0.2">
      <c r="A49" s="39" t="s">
        <v>43</v>
      </c>
      <c r="B49" s="66">
        <f>B19/(B19+B25+B13)*100</f>
        <v>0</v>
      </c>
      <c r="C49" s="66">
        <f t="shared" si="5"/>
        <v>6.0702875399361016</v>
      </c>
      <c r="D49" s="66">
        <f t="shared" si="5"/>
        <v>11.206896551724139</v>
      </c>
      <c r="E49" s="66">
        <f t="shared" si="5"/>
        <v>4.032258064516129</v>
      </c>
      <c r="F49" s="66">
        <f t="shared" si="5"/>
        <v>1.6528925619834711</v>
      </c>
      <c r="G49" s="66">
        <f t="shared" si="5"/>
        <v>7.9268292682926829</v>
      </c>
      <c r="H49" s="66">
        <f t="shared" si="5"/>
        <v>5.9602649006622519</v>
      </c>
      <c r="I49" s="66">
        <f t="shared" si="5"/>
        <v>3.7735849056603774</v>
      </c>
      <c r="J49" s="66">
        <f t="shared" si="5"/>
        <v>2.8169014084507045</v>
      </c>
      <c r="K49" s="66">
        <f t="shared" si="5"/>
        <v>7.1428571428571423</v>
      </c>
      <c r="L49" s="66">
        <f t="shared" si="5"/>
        <v>3.0674846625766872</v>
      </c>
      <c r="M49" s="66">
        <f t="shared" si="5"/>
        <v>6.3492063492063489</v>
      </c>
      <c r="N49" s="66">
        <f t="shared" si="5"/>
        <v>1.9607843137254901</v>
      </c>
      <c r="O49" s="66">
        <f t="shared" si="5"/>
        <v>15.625</v>
      </c>
      <c r="P49" s="66">
        <f t="shared" si="5"/>
        <v>0</v>
      </c>
      <c r="Q49" s="66">
        <f t="shared" si="6"/>
        <v>0</v>
      </c>
      <c r="R49" s="66">
        <f t="shared" si="6"/>
        <v>3.3333333333333335</v>
      </c>
    </row>
    <row r="50" spans="1:18" ht="15" customHeight="1" x14ac:dyDescent="0.2">
      <c r="A50" s="31"/>
    </row>
    <row r="51" spans="1:18" ht="15" customHeight="1" x14ac:dyDescent="0.25">
      <c r="A51" s="34" t="s">
        <v>36</v>
      </c>
      <c r="B51" s="68">
        <f>B21/(B21+B9+B15)*100</f>
        <v>10.471204188481675</v>
      </c>
      <c r="C51" s="68">
        <f t="shared" ref="C51:P55" si="7">C21/(C21+C9+C15)*100</f>
        <v>8.2998661311914326</v>
      </c>
      <c r="D51" s="68">
        <f t="shared" si="7"/>
        <v>10.76923076923077</v>
      </c>
      <c r="E51" s="68">
        <f t="shared" si="7"/>
        <v>7.1975497702909648</v>
      </c>
      <c r="F51" s="68">
        <f t="shared" si="7"/>
        <v>11.060606060606061</v>
      </c>
      <c r="G51" s="68">
        <f t="shared" si="7"/>
        <v>7.5675675675675684</v>
      </c>
      <c r="H51" s="68">
        <f t="shared" si="7"/>
        <v>14.713896457765669</v>
      </c>
      <c r="I51" s="68">
        <f t="shared" si="7"/>
        <v>3.5856573705179287</v>
      </c>
      <c r="J51" s="68">
        <f t="shared" si="7"/>
        <v>1.5479876160990713</v>
      </c>
      <c r="K51" s="68">
        <f t="shared" si="7"/>
        <v>1.8867924528301887</v>
      </c>
      <c r="L51" s="68">
        <f t="shared" si="7"/>
        <v>0.28011204481792717</v>
      </c>
      <c r="M51" s="68">
        <f t="shared" si="7"/>
        <v>1.6556291390728477</v>
      </c>
      <c r="N51" s="68">
        <f t="shared" si="7"/>
        <v>1.0752688172043012</v>
      </c>
      <c r="O51" s="68">
        <f t="shared" si="7"/>
        <v>0.89285714285714279</v>
      </c>
      <c r="P51" s="68">
        <f t="shared" si="7"/>
        <v>0.53191489361702127</v>
      </c>
      <c r="Q51" s="68">
        <f t="shared" ref="Q51:R55" si="8">Q21/(Q21+Q9+Q15)*100</f>
        <v>0.99502487562189057</v>
      </c>
      <c r="R51" s="68">
        <f t="shared" si="8"/>
        <v>0</v>
      </c>
    </row>
    <row r="52" spans="1:18" ht="15" customHeight="1" x14ac:dyDescent="0.2">
      <c r="A52" s="39" t="s">
        <v>40</v>
      </c>
      <c r="B52" s="66">
        <f>B22/(B22+B10+B16)*100</f>
        <v>10.526315789473683</v>
      </c>
      <c r="C52" s="66">
        <f t="shared" si="7"/>
        <v>14.782608695652174</v>
      </c>
      <c r="D52" s="66">
        <f t="shared" si="7"/>
        <v>15.060240963855422</v>
      </c>
      <c r="E52" s="66">
        <f t="shared" si="7"/>
        <v>10.1010101010101</v>
      </c>
      <c r="F52" s="66">
        <f t="shared" si="7"/>
        <v>23.423423423423422</v>
      </c>
      <c r="G52" s="66">
        <f t="shared" si="7"/>
        <v>16</v>
      </c>
      <c r="H52" s="66">
        <f t="shared" si="7"/>
        <v>16.666666666666664</v>
      </c>
      <c r="I52" s="66">
        <f t="shared" si="7"/>
        <v>9.0909090909090917</v>
      </c>
      <c r="J52" s="66">
        <f t="shared" si="7"/>
        <v>0</v>
      </c>
      <c r="K52" s="66">
        <f t="shared" si="7"/>
        <v>5.7692307692307692</v>
      </c>
      <c r="L52" s="66">
        <f t="shared" si="7"/>
        <v>0</v>
      </c>
      <c r="M52" s="66">
        <f t="shared" si="7"/>
        <v>8.3333333333333321</v>
      </c>
      <c r="N52" s="66">
        <f t="shared" si="7"/>
        <v>3.9215686274509802</v>
      </c>
      <c r="O52" s="66">
        <f t="shared" si="7"/>
        <v>0</v>
      </c>
      <c r="P52" s="66">
        <f t="shared" si="7"/>
        <v>0</v>
      </c>
      <c r="Q52" s="66">
        <f t="shared" si="8"/>
        <v>0</v>
      </c>
      <c r="R52" s="66">
        <f t="shared" si="8"/>
        <v>0</v>
      </c>
    </row>
    <row r="53" spans="1:18" ht="15" customHeight="1" x14ac:dyDescent="0.2">
      <c r="A53" s="39" t="s">
        <v>41</v>
      </c>
      <c r="B53" s="66">
        <f>B23/(B23+B11+B17)*100</f>
        <v>19.847328244274809</v>
      </c>
      <c r="C53" s="66">
        <f t="shared" si="7"/>
        <v>16.822429906542055</v>
      </c>
      <c r="D53" s="66">
        <f t="shared" si="7"/>
        <v>15.837104072398189</v>
      </c>
      <c r="E53" s="66">
        <f t="shared" si="7"/>
        <v>11.450381679389313</v>
      </c>
      <c r="F53" s="66">
        <f t="shared" si="7"/>
        <v>8.5714285714285712</v>
      </c>
      <c r="G53" s="66">
        <f t="shared" si="7"/>
        <v>9.375</v>
      </c>
      <c r="H53" s="66">
        <f t="shared" si="7"/>
        <v>32.394366197183103</v>
      </c>
      <c r="I53" s="66">
        <f t="shared" si="7"/>
        <v>5</v>
      </c>
      <c r="J53" s="66">
        <f t="shared" si="7"/>
        <v>0</v>
      </c>
      <c r="K53" s="66">
        <f t="shared" si="7"/>
        <v>5.2631578947368416</v>
      </c>
      <c r="L53" s="66">
        <f t="shared" si="7"/>
        <v>2</v>
      </c>
      <c r="M53" s="66">
        <f t="shared" si="7"/>
        <v>0</v>
      </c>
      <c r="N53" s="66">
        <f t="shared" si="7"/>
        <v>2.2222222222222223</v>
      </c>
      <c r="O53" s="66">
        <f t="shared" si="7"/>
        <v>1.8867924528301887</v>
      </c>
      <c r="P53" s="66">
        <f t="shared" si="7"/>
        <v>3.225806451612903</v>
      </c>
      <c r="Q53" s="66">
        <f t="shared" si="8"/>
        <v>0</v>
      </c>
      <c r="R53" s="66">
        <f t="shared" si="8"/>
        <v>0</v>
      </c>
    </row>
    <row r="54" spans="1:18" ht="15" customHeight="1" x14ac:dyDescent="0.2">
      <c r="A54" s="39" t="s">
        <v>42</v>
      </c>
      <c r="B54" s="66">
        <f>B24/(B24+B12+B18)*100</f>
        <v>14.932126696832579</v>
      </c>
      <c r="C54" s="66">
        <f t="shared" si="7"/>
        <v>11.320754716981133</v>
      </c>
      <c r="D54" s="66">
        <f t="shared" si="7"/>
        <v>12.916666666666668</v>
      </c>
      <c r="E54" s="66">
        <f t="shared" si="7"/>
        <v>12</v>
      </c>
      <c r="F54" s="66">
        <f t="shared" si="7"/>
        <v>11.386138613861387</v>
      </c>
      <c r="G54" s="66">
        <f t="shared" si="7"/>
        <v>9.7826086956521738</v>
      </c>
      <c r="H54" s="66">
        <f t="shared" si="7"/>
        <v>15.384615384615385</v>
      </c>
      <c r="I54" s="66">
        <f t="shared" si="7"/>
        <v>5.5555555555555554</v>
      </c>
      <c r="J54" s="66">
        <f t="shared" si="7"/>
        <v>4.225352112676056</v>
      </c>
      <c r="K54" s="66">
        <f t="shared" si="7"/>
        <v>0</v>
      </c>
      <c r="L54" s="66">
        <f t="shared" si="7"/>
        <v>0</v>
      </c>
      <c r="M54" s="66">
        <f t="shared" si="7"/>
        <v>1.4492753623188406</v>
      </c>
      <c r="N54" s="66">
        <f t="shared" si="7"/>
        <v>0</v>
      </c>
      <c r="O54" s="66">
        <f t="shared" si="7"/>
        <v>1.7241379310344827</v>
      </c>
      <c r="P54" s="66">
        <f t="shared" si="7"/>
        <v>0</v>
      </c>
      <c r="Q54" s="66">
        <f t="shared" si="8"/>
        <v>2</v>
      </c>
      <c r="R54" s="66">
        <f t="shared" si="8"/>
        <v>0</v>
      </c>
    </row>
    <row r="55" spans="1:18" ht="15" customHeight="1" thickBot="1" x14ac:dyDescent="0.25">
      <c r="A55" s="65" t="s">
        <v>43</v>
      </c>
      <c r="B55" s="67">
        <f>B25/(B25+B13+B19)*100</f>
        <v>5.7446808510638299</v>
      </c>
      <c r="C55" s="67">
        <f t="shared" si="7"/>
        <v>0.95846645367412142</v>
      </c>
      <c r="D55" s="67">
        <f t="shared" si="7"/>
        <v>4.0229885057471266</v>
      </c>
      <c r="E55" s="67">
        <f t="shared" si="7"/>
        <v>0.40322580645161288</v>
      </c>
      <c r="F55" s="67">
        <f t="shared" si="7"/>
        <v>6.1983471074380168</v>
      </c>
      <c r="G55" s="67">
        <f t="shared" si="7"/>
        <v>3.0487804878048781</v>
      </c>
      <c r="H55" s="67">
        <f t="shared" si="7"/>
        <v>5.298013245033113</v>
      </c>
      <c r="I55" s="67">
        <f t="shared" si="7"/>
        <v>0</v>
      </c>
      <c r="J55" s="67">
        <f t="shared" si="7"/>
        <v>1.4084507042253522</v>
      </c>
      <c r="K55" s="67">
        <f t="shared" si="7"/>
        <v>0</v>
      </c>
      <c r="L55" s="67">
        <f t="shared" si="7"/>
        <v>0</v>
      </c>
      <c r="M55" s="67">
        <f t="shared" si="7"/>
        <v>0</v>
      </c>
      <c r="N55" s="67">
        <f t="shared" si="7"/>
        <v>0</v>
      </c>
      <c r="O55" s="67">
        <f t="shared" si="7"/>
        <v>0</v>
      </c>
      <c r="P55" s="67">
        <f t="shared" si="7"/>
        <v>0</v>
      </c>
      <c r="Q55" s="67">
        <f t="shared" si="8"/>
        <v>1.2820512820512819</v>
      </c>
      <c r="R55" s="67">
        <f t="shared" si="8"/>
        <v>0</v>
      </c>
    </row>
    <row r="56" spans="1:18" ht="15" customHeight="1" x14ac:dyDescent="0.2">
      <c r="A56" s="290" t="s">
        <v>245</v>
      </c>
      <c r="B56" s="290"/>
      <c r="C56" s="290"/>
      <c r="D56" s="290"/>
      <c r="E56" s="290"/>
      <c r="F56" s="290"/>
      <c r="G56" s="290"/>
      <c r="H56" s="290"/>
      <c r="I56" s="290"/>
      <c r="J56" s="290"/>
      <c r="K56" s="290"/>
      <c r="L56" s="290"/>
      <c r="M56" s="290"/>
      <c r="N56" s="290"/>
      <c r="O56" s="290"/>
      <c r="P56" s="290"/>
      <c r="Q56" s="290"/>
      <c r="R56" s="290"/>
    </row>
    <row r="57" spans="1:18" ht="15" customHeight="1" x14ac:dyDescent="0.2">
      <c r="A57" s="287" t="s">
        <v>243</v>
      </c>
      <c r="B57" s="287"/>
      <c r="C57" s="287"/>
      <c r="D57" s="287"/>
      <c r="E57" s="287"/>
      <c r="F57" s="287"/>
      <c r="G57" s="287"/>
      <c r="H57" s="287"/>
      <c r="I57" s="287"/>
      <c r="J57" s="287"/>
      <c r="K57" s="287"/>
      <c r="L57" s="287"/>
      <c r="M57" s="287"/>
      <c r="N57" s="287"/>
      <c r="O57" s="287"/>
      <c r="P57" s="287"/>
      <c r="Q57" s="287"/>
      <c r="R57" s="287"/>
    </row>
  </sheetData>
  <mergeCells count="14">
    <mergeCell ref="T1:U2"/>
    <mergeCell ref="A57:R57"/>
    <mergeCell ref="A1:R1"/>
    <mergeCell ref="A2:R2"/>
    <mergeCell ref="A3:R3"/>
    <mergeCell ref="A4:R4"/>
    <mergeCell ref="A31:R31"/>
    <mergeCell ref="A32:R32"/>
    <mergeCell ref="A33:R33"/>
    <mergeCell ref="A34:R34"/>
    <mergeCell ref="A35:R35"/>
    <mergeCell ref="A26:R26"/>
    <mergeCell ref="A56:R56"/>
    <mergeCell ref="T31:U32"/>
  </mergeCells>
  <hyperlinks>
    <hyperlink ref="T1" r:id="rId1" location="INDICE!A1"/>
    <hyperlink ref="T31" r:id="rId2" location="INDICE!A1"/>
  </hyperlinks>
  <printOptions horizontalCentered="1"/>
  <pageMargins left="0.59055118110236227" right="0.59055118110236227" top="0.59055118110236227" bottom="0.59055118110236227" header="0" footer="0"/>
  <pageSetup scale="73" fitToHeight="2" orientation="landscape" r:id="rId3"/>
  <headerFooter alignWithMargins="0"/>
  <rowBreaks count="1" manualBreakCount="1">
    <brk id="30" max="16383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A1" transitionEvaluation="1" transitionEntry="1">
    <pageSetUpPr fitToPage="1"/>
  </sheetPr>
  <dimension ref="A1:U66"/>
  <sheetViews>
    <sheetView zoomScaleNormal="100" zoomScaleSheetLayoutView="100" workbookViewId="0">
      <selection activeCell="P136" sqref="P136"/>
    </sheetView>
  </sheetViews>
  <sheetFormatPr baseColWidth="10" defaultColWidth="12.140625" defaultRowHeight="15" customHeight="1" x14ac:dyDescent="0.25"/>
  <cols>
    <col min="1" max="1" width="13.7109375" style="24" bestFit="1" customWidth="1"/>
    <col min="2" max="18" width="8.7109375" style="24" customWidth="1"/>
    <col min="19" max="23" width="11.42578125" style="24" customWidth="1"/>
    <col min="24" max="256" width="12.140625" style="24"/>
    <col min="257" max="257" width="22.28515625" style="24" customWidth="1"/>
    <col min="258" max="273" width="8.5703125" style="24" customWidth="1"/>
    <col min="274" max="512" width="12.140625" style="24"/>
    <col min="513" max="513" width="22.28515625" style="24" customWidth="1"/>
    <col min="514" max="529" width="8.5703125" style="24" customWidth="1"/>
    <col min="530" max="768" width="12.140625" style="24"/>
    <col min="769" max="769" width="22.28515625" style="24" customWidth="1"/>
    <col min="770" max="785" width="8.5703125" style="24" customWidth="1"/>
    <col min="786" max="1024" width="12.140625" style="24"/>
    <col min="1025" max="1025" width="22.28515625" style="24" customWidth="1"/>
    <col min="1026" max="1041" width="8.5703125" style="24" customWidth="1"/>
    <col min="1042" max="1280" width="12.140625" style="24"/>
    <col min="1281" max="1281" width="22.28515625" style="24" customWidth="1"/>
    <col min="1282" max="1297" width="8.5703125" style="24" customWidth="1"/>
    <col min="1298" max="1536" width="12.140625" style="24"/>
    <col min="1537" max="1537" width="22.28515625" style="24" customWidth="1"/>
    <col min="1538" max="1553" width="8.5703125" style="24" customWidth="1"/>
    <col min="1554" max="1792" width="12.140625" style="24"/>
    <col min="1793" max="1793" width="22.28515625" style="24" customWidth="1"/>
    <col min="1794" max="1809" width="8.5703125" style="24" customWidth="1"/>
    <col min="1810" max="2048" width="12.140625" style="24"/>
    <col min="2049" max="2049" width="22.28515625" style="24" customWidth="1"/>
    <col min="2050" max="2065" width="8.5703125" style="24" customWidth="1"/>
    <col min="2066" max="2304" width="12.140625" style="24"/>
    <col min="2305" max="2305" width="22.28515625" style="24" customWidth="1"/>
    <col min="2306" max="2321" width="8.5703125" style="24" customWidth="1"/>
    <col min="2322" max="2560" width="12.140625" style="24"/>
    <col min="2561" max="2561" width="22.28515625" style="24" customWidth="1"/>
    <col min="2562" max="2577" width="8.5703125" style="24" customWidth="1"/>
    <col min="2578" max="2816" width="12.140625" style="24"/>
    <col min="2817" max="2817" width="22.28515625" style="24" customWidth="1"/>
    <col min="2818" max="2833" width="8.5703125" style="24" customWidth="1"/>
    <col min="2834" max="3072" width="12.140625" style="24"/>
    <col min="3073" max="3073" width="22.28515625" style="24" customWidth="1"/>
    <col min="3074" max="3089" width="8.5703125" style="24" customWidth="1"/>
    <col min="3090" max="3328" width="12.140625" style="24"/>
    <col min="3329" max="3329" width="22.28515625" style="24" customWidth="1"/>
    <col min="3330" max="3345" width="8.5703125" style="24" customWidth="1"/>
    <col min="3346" max="3584" width="12.140625" style="24"/>
    <col min="3585" max="3585" width="22.28515625" style="24" customWidth="1"/>
    <col min="3586" max="3601" width="8.5703125" style="24" customWidth="1"/>
    <col min="3602" max="3840" width="12.140625" style="24"/>
    <col min="3841" max="3841" width="22.28515625" style="24" customWidth="1"/>
    <col min="3842" max="3857" width="8.5703125" style="24" customWidth="1"/>
    <col min="3858" max="4096" width="12.140625" style="24"/>
    <col min="4097" max="4097" width="22.28515625" style="24" customWidth="1"/>
    <col min="4098" max="4113" width="8.5703125" style="24" customWidth="1"/>
    <col min="4114" max="4352" width="12.140625" style="24"/>
    <col min="4353" max="4353" width="22.28515625" style="24" customWidth="1"/>
    <col min="4354" max="4369" width="8.5703125" style="24" customWidth="1"/>
    <col min="4370" max="4608" width="12.140625" style="24"/>
    <col min="4609" max="4609" width="22.28515625" style="24" customWidth="1"/>
    <col min="4610" max="4625" width="8.5703125" style="24" customWidth="1"/>
    <col min="4626" max="4864" width="12.140625" style="24"/>
    <col min="4865" max="4865" width="22.28515625" style="24" customWidth="1"/>
    <col min="4866" max="4881" width="8.5703125" style="24" customWidth="1"/>
    <col min="4882" max="5120" width="12.140625" style="24"/>
    <col min="5121" max="5121" width="22.28515625" style="24" customWidth="1"/>
    <col min="5122" max="5137" width="8.5703125" style="24" customWidth="1"/>
    <col min="5138" max="5376" width="12.140625" style="24"/>
    <col min="5377" max="5377" width="22.28515625" style="24" customWidth="1"/>
    <col min="5378" max="5393" width="8.5703125" style="24" customWidth="1"/>
    <col min="5394" max="5632" width="12.140625" style="24"/>
    <col min="5633" max="5633" width="22.28515625" style="24" customWidth="1"/>
    <col min="5634" max="5649" width="8.5703125" style="24" customWidth="1"/>
    <col min="5650" max="5888" width="12.140625" style="24"/>
    <col min="5889" max="5889" width="22.28515625" style="24" customWidth="1"/>
    <col min="5890" max="5905" width="8.5703125" style="24" customWidth="1"/>
    <col min="5906" max="6144" width="12.140625" style="24"/>
    <col min="6145" max="6145" width="22.28515625" style="24" customWidth="1"/>
    <col min="6146" max="6161" width="8.5703125" style="24" customWidth="1"/>
    <col min="6162" max="6400" width="12.140625" style="24"/>
    <col min="6401" max="6401" width="22.28515625" style="24" customWidth="1"/>
    <col min="6402" max="6417" width="8.5703125" style="24" customWidth="1"/>
    <col min="6418" max="6656" width="12.140625" style="24"/>
    <col min="6657" max="6657" width="22.28515625" style="24" customWidth="1"/>
    <col min="6658" max="6673" width="8.5703125" style="24" customWidth="1"/>
    <col min="6674" max="6912" width="12.140625" style="24"/>
    <col min="6913" max="6913" width="22.28515625" style="24" customWidth="1"/>
    <col min="6914" max="6929" width="8.5703125" style="24" customWidth="1"/>
    <col min="6930" max="7168" width="12.140625" style="24"/>
    <col min="7169" max="7169" width="22.28515625" style="24" customWidth="1"/>
    <col min="7170" max="7185" width="8.5703125" style="24" customWidth="1"/>
    <col min="7186" max="7424" width="12.140625" style="24"/>
    <col min="7425" max="7425" width="22.28515625" style="24" customWidth="1"/>
    <col min="7426" max="7441" width="8.5703125" style="24" customWidth="1"/>
    <col min="7442" max="7680" width="12.140625" style="24"/>
    <col min="7681" max="7681" width="22.28515625" style="24" customWidth="1"/>
    <col min="7682" max="7697" width="8.5703125" style="24" customWidth="1"/>
    <col min="7698" max="7936" width="12.140625" style="24"/>
    <col min="7937" max="7937" width="22.28515625" style="24" customWidth="1"/>
    <col min="7938" max="7953" width="8.5703125" style="24" customWidth="1"/>
    <col min="7954" max="8192" width="12.140625" style="24"/>
    <col min="8193" max="8193" width="22.28515625" style="24" customWidth="1"/>
    <col min="8194" max="8209" width="8.5703125" style="24" customWidth="1"/>
    <col min="8210" max="8448" width="12.140625" style="24"/>
    <col min="8449" max="8449" width="22.28515625" style="24" customWidth="1"/>
    <col min="8450" max="8465" width="8.5703125" style="24" customWidth="1"/>
    <col min="8466" max="8704" width="12.140625" style="24"/>
    <col min="8705" max="8705" width="22.28515625" style="24" customWidth="1"/>
    <col min="8706" max="8721" width="8.5703125" style="24" customWidth="1"/>
    <col min="8722" max="8960" width="12.140625" style="24"/>
    <col min="8961" max="8961" width="22.28515625" style="24" customWidth="1"/>
    <col min="8962" max="8977" width="8.5703125" style="24" customWidth="1"/>
    <col min="8978" max="9216" width="12.140625" style="24"/>
    <col min="9217" max="9217" width="22.28515625" style="24" customWidth="1"/>
    <col min="9218" max="9233" width="8.5703125" style="24" customWidth="1"/>
    <col min="9234" max="9472" width="12.140625" style="24"/>
    <col min="9473" max="9473" width="22.28515625" style="24" customWidth="1"/>
    <col min="9474" max="9489" width="8.5703125" style="24" customWidth="1"/>
    <col min="9490" max="9728" width="12.140625" style="24"/>
    <col min="9729" max="9729" width="22.28515625" style="24" customWidth="1"/>
    <col min="9730" max="9745" width="8.5703125" style="24" customWidth="1"/>
    <col min="9746" max="9984" width="12.140625" style="24"/>
    <col min="9985" max="9985" width="22.28515625" style="24" customWidth="1"/>
    <col min="9986" max="10001" width="8.5703125" style="24" customWidth="1"/>
    <col min="10002" max="10240" width="12.140625" style="24"/>
    <col min="10241" max="10241" width="22.28515625" style="24" customWidth="1"/>
    <col min="10242" max="10257" width="8.5703125" style="24" customWidth="1"/>
    <col min="10258" max="10496" width="12.140625" style="24"/>
    <col min="10497" max="10497" width="22.28515625" style="24" customWidth="1"/>
    <col min="10498" max="10513" width="8.5703125" style="24" customWidth="1"/>
    <col min="10514" max="10752" width="12.140625" style="24"/>
    <col min="10753" max="10753" width="22.28515625" style="24" customWidth="1"/>
    <col min="10754" max="10769" width="8.5703125" style="24" customWidth="1"/>
    <col min="10770" max="11008" width="12.140625" style="24"/>
    <col min="11009" max="11009" width="22.28515625" style="24" customWidth="1"/>
    <col min="11010" max="11025" width="8.5703125" style="24" customWidth="1"/>
    <col min="11026" max="11264" width="12.140625" style="24"/>
    <col min="11265" max="11265" width="22.28515625" style="24" customWidth="1"/>
    <col min="11266" max="11281" width="8.5703125" style="24" customWidth="1"/>
    <col min="11282" max="11520" width="12.140625" style="24"/>
    <col min="11521" max="11521" width="22.28515625" style="24" customWidth="1"/>
    <col min="11522" max="11537" width="8.5703125" style="24" customWidth="1"/>
    <col min="11538" max="11776" width="12.140625" style="24"/>
    <col min="11777" max="11777" width="22.28515625" style="24" customWidth="1"/>
    <col min="11778" max="11793" width="8.5703125" style="24" customWidth="1"/>
    <col min="11794" max="12032" width="12.140625" style="24"/>
    <col min="12033" max="12033" width="22.28515625" style="24" customWidth="1"/>
    <col min="12034" max="12049" width="8.5703125" style="24" customWidth="1"/>
    <col min="12050" max="12288" width="12.140625" style="24"/>
    <col min="12289" max="12289" width="22.28515625" style="24" customWidth="1"/>
    <col min="12290" max="12305" width="8.5703125" style="24" customWidth="1"/>
    <col min="12306" max="12544" width="12.140625" style="24"/>
    <col min="12545" max="12545" width="22.28515625" style="24" customWidth="1"/>
    <col min="12546" max="12561" width="8.5703125" style="24" customWidth="1"/>
    <col min="12562" max="12800" width="12.140625" style="24"/>
    <col min="12801" max="12801" width="22.28515625" style="24" customWidth="1"/>
    <col min="12802" max="12817" width="8.5703125" style="24" customWidth="1"/>
    <col min="12818" max="13056" width="12.140625" style="24"/>
    <col min="13057" max="13057" width="22.28515625" style="24" customWidth="1"/>
    <col min="13058" max="13073" width="8.5703125" style="24" customWidth="1"/>
    <col min="13074" max="13312" width="12.140625" style="24"/>
    <col min="13313" max="13313" width="22.28515625" style="24" customWidth="1"/>
    <col min="13314" max="13329" width="8.5703125" style="24" customWidth="1"/>
    <col min="13330" max="13568" width="12.140625" style="24"/>
    <col min="13569" max="13569" width="22.28515625" style="24" customWidth="1"/>
    <col min="13570" max="13585" width="8.5703125" style="24" customWidth="1"/>
    <col min="13586" max="13824" width="12.140625" style="24"/>
    <col min="13825" max="13825" width="22.28515625" style="24" customWidth="1"/>
    <col min="13826" max="13841" width="8.5703125" style="24" customWidth="1"/>
    <col min="13842" max="14080" width="12.140625" style="24"/>
    <col min="14081" max="14081" width="22.28515625" style="24" customWidth="1"/>
    <col min="14082" max="14097" width="8.5703125" style="24" customWidth="1"/>
    <col min="14098" max="14336" width="12.140625" style="24"/>
    <col min="14337" max="14337" width="22.28515625" style="24" customWidth="1"/>
    <col min="14338" max="14353" width="8.5703125" style="24" customWidth="1"/>
    <col min="14354" max="14592" width="12.140625" style="24"/>
    <col min="14593" max="14593" width="22.28515625" style="24" customWidth="1"/>
    <col min="14594" max="14609" width="8.5703125" style="24" customWidth="1"/>
    <col min="14610" max="14848" width="12.140625" style="24"/>
    <col min="14849" max="14849" width="22.28515625" style="24" customWidth="1"/>
    <col min="14850" max="14865" width="8.5703125" style="24" customWidth="1"/>
    <col min="14866" max="15104" width="12.140625" style="24"/>
    <col min="15105" max="15105" width="22.28515625" style="24" customWidth="1"/>
    <col min="15106" max="15121" width="8.5703125" style="24" customWidth="1"/>
    <col min="15122" max="15360" width="12.140625" style="24"/>
    <col min="15361" max="15361" width="22.28515625" style="24" customWidth="1"/>
    <col min="15362" max="15377" width="8.5703125" style="24" customWidth="1"/>
    <col min="15378" max="15616" width="12.140625" style="24"/>
    <col min="15617" max="15617" width="22.28515625" style="24" customWidth="1"/>
    <col min="15618" max="15633" width="8.5703125" style="24" customWidth="1"/>
    <col min="15634" max="15872" width="12.140625" style="24"/>
    <col min="15873" max="15873" width="22.28515625" style="24" customWidth="1"/>
    <col min="15874" max="15889" width="8.5703125" style="24" customWidth="1"/>
    <col min="15890" max="16128" width="12.140625" style="24"/>
    <col min="16129" max="16129" width="22.28515625" style="24" customWidth="1"/>
    <col min="16130" max="16145" width="8.5703125" style="24" customWidth="1"/>
    <col min="16146" max="16384" width="12.140625" style="24"/>
  </cols>
  <sheetData>
    <row r="1" spans="1:21" s="21" customFormat="1" ht="15" customHeight="1" x14ac:dyDescent="0.25">
      <c r="A1" s="292" t="s">
        <v>560</v>
      </c>
      <c r="B1" s="292"/>
      <c r="C1" s="292"/>
      <c r="D1" s="292"/>
      <c r="E1" s="292"/>
      <c r="F1" s="292"/>
      <c r="G1" s="292"/>
      <c r="H1" s="292"/>
      <c r="I1" s="292"/>
      <c r="J1" s="292"/>
      <c r="K1" s="292"/>
      <c r="L1" s="292"/>
      <c r="M1" s="292"/>
      <c r="N1" s="292"/>
      <c r="O1" s="292"/>
      <c r="P1" s="292"/>
      <c r="Q1" s="292"/>
      <c r="R1" s="292"/>
      <c r="T1" s="286" t="s">
        <v>362</v>
      </c>
      <c r="U1" s="286"/>
    </row>
    <row r="2" spans="1:21" s="21" customFormat="1" ht="15" customHeight="1" x14ac:dyDescent="0.25">
      <c r="A2" s="292" t="s">
        <v>44</v>
      </c>
      <c r="B2" s="292"/>
      <c r="C2" s="292"/>
      <c r="D2" s="292"/>
      <c r="E2" s="292"/>
      <c r="F2" s="292"/>
      <c r="G2" s="292"/>
      <c r="H2" s="292"/>
      <c r="I2" s="292"/>
      <c r="J2" s="292"/>
      <c r="K2" s="292"/>
      <c r="L2" s="292"/>
      <c r="M2" s="292"/>
      <c r="N2" s="292"/>
      <c r="O2" s="292"/>
      <c r="P2" s="292"/>
      <c r="Q2" s="292"/>
      <c r="R2" s="292"/>
      <c r="T2" s="286"/>
      <c r="U2" s="286"/>
    </row>
    <row r="3" spans="1:21" s="21" customFormat="1" ht="15" customHeight="1" x14ac:dyDescent="0.25">
      <c r="A3" s="292" t="s">
        <v>252</v>
      </c>
      <c r="B3" s="292"/>
      <c r="C3" s="292"/>
      <c r="D3" s="292"/>
      <c r="E3" s="292"/>
      <c r="F3" s="292"/>
      <c r="G3" s="292"/>
      <c r="H3" s="292"/>
      <c r="I3" s="292"/>
      <c r="J3" s="292"/>
      <c r="K3" s="292"/>
      <c r="L3" s="292"/>
      <c r="M3" s="292"/>
      <c r="N3" s="292"/>
      <c r="O3" s="292"/>
      <c r="P3" s="292"/>
      <c r="Q3" s="292"/>
      <c r="R3" s="292"/>
    </row>
    <row r="4" spans="1:21" s="21" customFormat="1" ht="15" customHeight="1" x14ac:dyDescent="0.25">
      <c r="A4" s="292" t="s">
        <v>246</v>
      </c>
      <c r="B4" s="292"/>
      <c r="C4" s="292"/>
      <c r="D4" s="292"/>
      <c r="E4" s="292"/>
      <c r="F4" s="292"/>
      <c r="G4" s="292"/>
      <c r="H4" s="292"/>
      <c r="I4" s="292"/>
      <c r="J4" s="292"/>
      <c r="K4" s="292"/>
      <c r="L4" s="292"/>
      <c r="M4" s="292"/>
      <c r="N4" s="292"/>
      <c r="O4" s="292"/>
      <c r="P4" s="292"/>
      <c r="Q4" s="292"/>
      <c r="R4" s="292"/>
    </row>
    <row r="5" spans="1:21" s="21" customFormat="1" ht="15" customHeight="1" thickBot="1" x14ac:dyDescent="0.3">
      <c r="A5" s="293"/>
      <c r="B5" s="293"/>
      <c r="C5" s="293"/>
      <c r="D5" s="293"/>
      <c r="E5" s="293"/>
      <c r="F5" s="293"/>
      <c r="G5" s="293"/>
      <c r="H5" s="293"/>
      <c r="I5" s="293"/>
      <c r="J5" s="293"/>
      <c r="K5" s="293"/>
      <c r="L5" s="293"/>
      <c r="M5" s="293"/>
      <c r="N5" s="293"/>
      <c r="O5" s="293"/>
      <c r="P5" s="293"/>
      <c r="Q5" s="293"/>
      <c r="R5" s="293"/>
    </row>
    <row r="6" spans="1:21" ht="15" customHeight="1" thickBot="1" x14ac:dyDescent="0.3">
      <c r="A6" s="22" t="s">
        <v>45</v>
      </c>
      <c r="B6" s="23">
        <v>2000</v>
      </c>
      <c r="C6" s="23">
        <v>2001</v>
      </c>
      <c r="D6" s="23">
        <v>2002</v>
      </c>
      <c r="E6" s="23">
        <v>2003</v>
      </c>
      <c r="F6" s="23">
        <v>2004</v>
      </c>
      <c r="G6" s="23">
        <v>2005</v>
      </c>
      <c r="H6" s="23">
        <v>2006</v>
      </c>
      <c r="I6" s="23">
        <v>2007</v>
      </c>
      <c r="J6" s="23">
        <v>2008</v>
      </c>
      <c r="K6" s="23">
        <v>2009</v>
      </c>
      <c r="L6" s="23">
        <v>2010</v>
      </c>
      <c r="M6" s="23">
        <v>2011</v>
      </c>
      <c r="N6" s="23">
        <v>2012</v>
      </c>
      <c r="O6" s="23">
        <v>2013</v>
      </c>
      <c r="P6" s="23">
        <v>2014</v>
      </c>
      <c r="Q6" s="23">
        <v>2015</v>
      </c>
      <c r="R6" s="23">
        <v>2016</v>
      </c>
    </row>
    <row r="7" spans="1:21" ht="15" customHeight="1" x14ac:dyDescent="0.25">
      <c r="A7" s="259"/>
      <c r="B7" s="260"/>
      <c r="C7" s="260"/>
      <c r="D7" s="260"/>
      <c r="E7" s="260"/>
      <c r="F7" s="260"/>
      <c r="G7" s="260"/>
      <c r="H7" s="260"/>
      <c r="I7" s="260"/>
      <c r="J7" s="260"/>
      <c r="K7" s="260"/>
      <c r="L7" s="260"/>
      <c r="M7" s="260"/>
      <c r="N7" s="260"/>
      <c r="O7" s="260"/>
      <c r="P7" s="260"/>
      <c r="Q7" s="260"/>
      <c r="R7" s="260"/>
    </row>
    <row r="8" spans="1:21" ht="15" customHeight="1" x14ac:dyDescent="0.25">
      <c r="A8" s="300" t="s">
        <v>11</v>
      </c>
      <c r="B8" s="300"/>
      <c r="C8" s="300"/>
      <c r="D8" s="300"/>
      <c r="E8" s="300"/>
      <c r="F8" s="300"/>
      <c r="G8" s="300"/>
      <c r="H8" s="300"/>
      <c r="I8" s="300"/>
      <c r="J8" s="300"/>
      <c r="K8" s="300"/>
      <c r="L8" s="300"/>
      <c r="M8" s="300"/>
      <c r="N8" s="300"/>
      <c r="O8" s="300"/>
      <c r="P8" s="300"/>
      <c r="Q8" s="300"/>
      <c r="R8" s="300"/>
    </row>
    <row r="9" spans="1:21" ht="15" customHeight="1" x14ac:dyDescent="0.25">
      <c r="A9" s="25" t="s">
        <v>19</v>
      </c>
      <c r="B9" s="70">
        <f>B14+B19+B24</f>
        <v>201807</v>
      </c>
      <c r="C9" s="70">
        <f t="shared" ref="C9:P12" si="0">C14+C19+C24</f>
        <v>214133</v>
      </c>
      <c r="D9" s="70">
        <f t="shared" si="0"/>
        <v>222403</v>
      </c>
      <c r="E9" s="70">
        <f t="shared" si="0"/>
        <v>241675</v>
      </c>
      <c r="F9" s="70">
        <f t="shared" si="0"/>
        <v>247336</v>
      </c>
      <c r="G9" s="70">
        <f t="shared" si="0"/>
        <v>257917</v>
      </c>
      <c r="H9" s="70">
        <f t="shared" si="0"/>
        <v>262719</v>
      </c>
      <c r="I9" s="70">
        <f t="shared" si="0"/>
        <v>265241</v>
      </c>
      <c r="J9" s="70">
        <f t="shared" si="0"/>
        <v>265580</v>
      </c>
      <c r="K9" s="70">
        <f t="shared" si="0"/>
        <v>276378</v>
      </c>
      <c r="L9" s="70">
        <f t="shared" si="0"/>
        <v>282217</v>
      </c>
      <c r="M9" s="70">
        <f t="shared" si="0"/>
        <v>284188</v>
      </c>
      <c r="N9" s="70">
        <f t="shared" si="0"/>
        <v>287019</v>
      </c>
      <c r="O9" s="70">
        <f t="shared" si="0"/>
        <v>291732</v>
      </c>
      <c r="P9" s="70">
        <f t="shared" si="0"/>
        <v>299974</v>
      </c>
      <c r="Q9" s="70">
        <f>Q14+Q19+Q24</f>
        <v>299807</v>
      </c>
      <c r="R9" s="70">
        <f t="shared" ref="R9:R12" si="1">R14+R19+R24</f>
        <v>299388</v>
      </c>
    </row>
    <row r="10" spans="1:21" ht="15" customHeight="1" x14ac:dyDescent="0.25">
      <c r="A10" s="26" t="s">
        <v>46</v>
      </c>
      <c r="B10" s="35">
        <f>B15+B20+B25</f>
        <v>116516</v>
      </c>
      <c r="C10" s="35">
        <f t="shared" si="0"/>
        <v>117457</v>
      </c>
      <c r="D10" s="35">
        <f t="shared" si="0"/>
        <v>121416</v>
      </c>
      <c r="E10" s="35">
        <f t="shared" si="0"/>
        <v>136063</v>
      </c>
      <c r="F10" s="35">
        <f t="shared" si="0"/>
        <v>136988</v>
      </c>
      <c r="G10" s="35">
        <f t="shared" si="0"/>
        <v>138450</v>
      </c>
      <c r="H10" s="35">
        <f t="shared" si="0"/>
        <v>138757</v>
      </c>
      <c r="I10" s="35">
        <f t="shared" si="0"/>
        <v>143539</v>
      </c>
      <c r="J10" s="35">
        <f t="shared" si="0"/>
        <v>159770</v>
      </c>
      <c r="K10" s="35">
        <f t="shared" si="0"/>
        <v>156523</v>
      </c>
      <c r="L10" s="35">
        <f t="shared" si="0"/>
        <v>158590</v>
      </c>
      <c r="M10" s="35">
        <f t="shared" si="0"/>
        <v>163026</v>
      </c>
      <c r="N10" s="35">
        <f t="shared" si="0"/>
        <v>165334</v>
      </c>
      <c r="O10" s="35">
        <f t="shared" si="0"/>
        <v>168815</v>
      </c>
      <c r="P10" s="35">
        <f t="shared" si="0"/>
        <v>177502</v>
      </c>
      <c r="Q10" s="35">
        <f>Q15+Q20+Q25</f>
        <v>178068</v>
      </c>
      <c r="R10" s="35">
        <f t="shared" si="1"/>
        <v>182680</v>
      </c>
    </row>
    <row r="11" spans="1:21" ht="15" customHeight="1" x14ac:dyDescent="0.25">
      <c r="A11" s="26" t="s">
        <v>47</v>
      </c>
      <c r="B11" s="35">
        <f>B16+B21+B26</f>
        <v>63204</v>
      </c>
      <c r="C11" s="35">
        <f t="shared" si="0"/>
        <v>70690</v>
      </c>
      <c r="D11" s="35">
        <f t="shared" si="0"/>
        <v>73468</v>
      </c>
      <c r="E11" s="35">
        <f t="shared" si="0"/>
        <v>77308</v>
      </c>
      <c r="F11" s="35">
        <f t="shared" si="0"/>
        <v>79955</v>
      </c>
      <c r="G11" s="35">
        <f t="shared" si="0"/>
        <v>85212</v>
      </c>
      <c r="H11" s="35">
        <f t="shared" si="0"/>
        <v>85650</v>
      </c>
      <c r="I11" s="35">
        <f t="shared" si="0"/>
        <v>83878</v>
      </c>
      <c r="J11" s="35">
        <f t="shared" si="0"/>
        <v>90016</v>
      </c>
      <c r="K11" s="35">
        <f t="shared" si="0"/>
        <v>98042</v>
      </c>
      <c r="L11" s="35">
        <f t="shared" si="0"/>
        <v>97882</v>
      </c>
      <c r="M11" s="35">
        <f t="shared" si="0"/>
        <v>96953</v>
      </c>
      <c r="N11" s="35">
        <f t="shared" si="0"/>
        <v>96690</v>
      </c>
      <c r="O11" s="35">
        <f t="shared" si="0"/>
        <v>96512</v>
      </c>
      <c r="P11" s="35">
        <f t="shared" si="0"/>
        <v>93242</v>
      </c>
      <c r="Q11" s="35">
        <f>Q16+Q21+Q26</f>
        <v>90913</v>
      </c>
      <c r="R11" s="35">
        <f t="shared" si="1"/>
        <v>86722</v>
      </c>
    </row>
    <row r="12" spans="1:21" ht="15" customHeight="1" x14ac:dyDescent="0.25">
      <c r="A12" s="26" t="s">
        <v>48</v>
      </c>
      <c r="B12" s="35">
        <f>B17+B22+B27</f>
        <v>22087</v>
      </c>
      <c r="C12" s="35">
        <f t="shared" si="0"/>
        <v>25986</v>
      </c>
      <c r="D12" s="35">
        <f t="shared" si="0"/>
        <v>27519</v>
      </c>
      <c r="E12" s="35">
        <f t="shared" si="0"/>
        <v>28304</v>
      </c>
      <c r="F12" s="35">
        <f t="shared" si="0"/>
        <v>30393</v>
      </c>
      <c r="G12" s="35">
        <f t="shared" si="0"/>
        <v>34255</v>
      </c>
      <c r="H12" s="35">
        <f t="shared" si="0"/>
        <v>38312</v>
      </c>
      <c r="I12" s="35">
        <f t="shared" si="0"/>
        <v>37824</v>
      </c>
      <c r="J12" s="35">
        <f t="shared" si="0"/>
        <v>15794</v>
      </c>
      <c r="K12" s="35">
        <f t="shared" si="0"/>
        <v>21813</v>
      </c>
      <c r="L12" s="35">
        <f t="shared" si="0"/>
        <v>25745</v>
      </c>
      <c r="M12" s="35">
        <f t="shared" si="0"/>
        <v>24209</v>
      </c>
      <c r="N12" s="35">
        <f t="shared" si="0"/>
        <v>24995</v>
      </c>
      <c r="O12" s="35">
        <f t="shared" si="0"/>
        <v>26405</v>
      </c>
      <c r="P12" s="35">
        <f t="shared" si="0"/>
        <v>29230</v>
      </c>
      <c r="Q12" s="35">
        <f>Q17+Q22+Q27</f>
        <v>30826</v>
      </c>
      <c r="R12" s="35">
        <f t="shared" si="1"/>
        <v>29986</v>
      </c>
    </row>
    <row r="13" spans="1:21" ht="15" customHeight="1" x14ac:dyDescent="0.25">
      <c r="A13" s="27"/>
      <c r="B13" s="35"/>
      <c r="C13" s="35"/>
      <c r="D13" s="35"/>
      <c r="E13" s="35"/>
      <c r="F13" s="35"/>
      <c r="G13" s="35"/>
      <c r="H13" s="35"/>
      <c r="I13" s="35"/>
      <c r="J13" s="35"/>
      <c r="K13" s="35"/>
      <c r="L13" s="35"/>
      <c r="M13" s="35"/>
      <c r="N13" s="35"/>
      <c r="O13" s="35"/>
      <c r="P13" s="35"/>
      <c r="Q13" s="35"/>
      <c r="R13" s="35"/>
    </row>
    <row r="14" spans="1:21" ht="15" customHeight="1" x14ac:dyDescent="0.25">
      <c r="A14" s="25" t="s">
        <v>23</v>
      </c>
      <c r="B14" s="70">
        <f>SUM(B15:B17)</f>
        <v>170256</v>
      </c>
      <c r="C14" s="70">
        <f>SUM(C15:C17)</f>
        <v>181351</v>
      </c>
      <c r="D14" s="70">
        <f>SUM(D15:D17)</f>
        <v>189809</v>
      </c>
      <c r="E14" s="70">
        <f>SUM(E15:E17)</f>
        <v>206362</v>
      </c>
      <c r="F14" s="70">
        <f>SUM(F15:F17)</f>
        <v>213937</v>
      </c>
      <c r="G14" s="70">
        <f t="shared" ref="G14:L14" si="2">SUM(G15:G17)</f>
        <v>222827</v>
      </c>
      <c r="H14" s="70">
        <f t="shared" si="2"/>
        <v>227288</v>
      </c>
      <c r="I14" s="70">
        <f t="shared" si="2"/>
        <v>229215</v>
      </c>
      <c r="J14" s="70">
        <f t="shared" si="2"/>
        <v>228077</v>
      </c>
      <c r="K14" s="70">
        <f t="shared" si="2"/>
        <v>240171</v>
      </c>
      <c r="L14" s="70">
        <f t="shared" si="2"/>
        <v>244456</v>
      </c>
      <c r="M14" s="70">
        <f t="shared" ref="M14:R14" si="3">SUM(M15:M17)</f>
        <v>246099</v>
      </c>
      <c r="N14" s="70">
        <f t="shared" si="3"/>
        <v>248913</v>
      </c>
      <c r="O14" s="70">
        <f t="shared" si="3"/>
        <v>254059</v>
      </c>
      <c r="P14" s="70">
        <f t="shared" si="3"/>
        <v>260322</v>
      </c>
      <c r="Q14" s="70">
        <f t="shared" si="3"/>
        <v>260063</v>
      </c>
      <c r="R14" s="70">
        <f t="shared" si="3"/>
        <v>259725</v>
      </c>
    </row>
    <row r="15" spans="1:21" ht="15" customHeight="1" x14ac:dyDescent="0.25">
      <c r="A15" s="26" t="s">
        <v>46</v>
      </c>
      <c r="B15" s="35">
        <f>92720+338</f>
        <v>93058</v>
      </c>
      <c r="C15" s="35">
        <v>93776</v>
      </c>
      <c r="D15" s="35">
        <v>97528</v>
      </c>
      <c r="E15" s="35">
        <v>109889</v>
      </c>
      <c r="F15" s="35">
        <v>112540</v>
      </c>
      <c r="G15" s="35">
        <v>112680</v>
      </c>
      <c r="H15" s="35">
        <v>113094</v>
      </c>
      <c r="I15" s="35">
        <v>116914</v>
      </c>
      <c r="J15" s="35">
        <v>133171</v>
      </c>
      <c r="K15" s="35">
        <v>130802</v>
      </c>
      <c r="L15" s="35">
        <v>132052</v>
      </c>
      <c r="M15" s="35">
        <v>135008</v>
      </c>
      <c r="N15" s="35">
        <f>77354+59089+506</f>
        <v>136949</v>
      </c>
      <c r="O15" s="35">
        <v>140001</v>
      </c>
      <c r="P15" s="35">
        <v>146796</v>
      </c>
      <c r="Q15" s="35">
        <v>146966</v>
      </c>
      <c r="R15" s="35">
        <f>'C41-C43'!B13</f>
        <v>151368</v>
      </c>
    </row>
    <row r="16" spans="1:21" ht="15" customHeight="1" x14ac:dyDescent="0.25">
      <c r="A16" s="26" t="s">
        <v>47</v>
      </c>
      <c r="B16" s="35">
        <f>56034+537</f>
        <v>56571</v>
      </c>
      <c r="C16" s="35">
        <v>63163</v>
      </c>
      <c r="D16" s="35">
        <v>66311</v>
      </c>
      <c r="E16" s="35">
        <v>69655</v>
      </c>
      <c r="F16" s="35">
        <v>72572</v>
      </c>
      <c r="G16" s="35">
        <v>77598</v>
      </c>
      <c r="H16" s="35">
        <v>77746</v>
      </c>
      <c r="I16" s="35">
        <v>76209</v>
      </c>
      <c r="J16" s="35">
        <v>80830</v>
      </c>
      <c r="K16" s="35">
        <v>89200</v>
      </c>
      <c r="L16" s="35">
        <v>88465</v>
      </c>
      <c r="M16" s="35">
        <v>88355</v>
      </c>
      <c r="N16" s="35">
        <f>87948+419</f>
        <v>88367</v>
      </c>
      <c r="O16" s="35">
        <v>88999</v>
      </c>
      <c r="P16" s="35">
        <v>85390</v>
      </c>
      <c r="Q16" s="35">
        <v>83459</v>
      </c>
      <c r="R16" s="35">
        <f>'C41-C43'!B63</f>
        <v>79475</v>
      </c>
    </row>
    <row r="17" spans="1:18" ht="15" customHeight="1" x14ac:dyDescent="0.25">
      <c r="A17" s="26" t="s">
        <v>48</v>
      </c>
      <c r="B17" s="35">
        <f>20107+520</f>
        <v>20627</v>
      </c>
      <c r="C17" s="35">
        <v>24412</v>
      </c>
      <c r="D17" s="35">
        <v>25970</v>
      </c>
      <c r="E17" s="35">
        <v>26818</v>
      </c>
      <c r="F17" s="35">
        <v>28825</v>
      </c>
      <c r="G17" s="35">
        <v>32549</v>
      </c>
      <c r="H17" s="35">
        <v>36448</v>
      </c>
      <c r="I17" s="35">
        <v>36092</v>
      </c>
      <c r="J17" s="35">
        <v>14076</v>
      </c>
      <c r="K17" s="35">
        <v>20169</v>
      </c>
      <c r="L17" s="35">
        <v>23939</v>
      </c>
      <c r="M17" s="35">
        <v>22736</v>
      </c>
      <c r="N17" s="35">
        <f>23380+217</f>
        <v>23597</v>
      </c>
      <c r="O17" s="35">
        <v>25059</v>
      </c>
      <c r="P17" s="35">
        <v>28136</v>
      </c>
      <c r="Q17" s="35">
        <v>29638</v>
      </c>
      <c r="R17" s="35">
        <f>'C41-C43'!B114</f>
        <v>28882</v>
      </c>
    </row>
    <row r="18" spans="1:18" ht="15" customHeight="1" x14ac:dyDescent="0.25">
      <c r="A18" s="27"/>
      <c r="B18" s="35"/>
      <c r="C18" s="35"/>
      <c r="D18" s="35"/>
      <c r="E18" s="35"/>
      <c r="F18" s="35"/>
      <c r="G18" s="35"/>
      <c r="H18" s="35"/>
      <c r="I18" s="35"/>
      <c r="J18" s="35"/>
      <c r="K18" s="35"/>
      <c r="L18" s="35"/>
      <c r="M18" s="35"/>
      <c r="N18" s="35"/>
      <c r="O18" s="35"/>
      <c r="P18" s="35"/>
      <c r="Q18" s="35"/>
      <c r="R18" s="35"/>
    </row>
    <row r="19" spans="1:18" ht="15" customHeight="1" x14ac:dyDescent="0.25">
      <c r="A19" s="25" t="s">
        <v>24</v>
      </c>
      <c r="B19" s="70">
        <f>SUM(B20:B22)</f>
        <v>19697</v>
      </c>
      <c r="C19" s="70">
        <f>SUM(C20:C22)</f>
        <v>20809</v>
      </c>
      <c r="D19" s="70">
        <f>SUM(D20:D22)</f>
        <v>20582</v>
      </c>
      <c r="E19" s="70">
        <f>SUM(E20:E22)</f>
        <v>23338</v>
      </c>
      <c r="F19" s="70">
        <f>SUM(F20:F22)</f>
        <v>21529</v>
      </c>
      <c r="G19" s="70">
        <f t="shared" ref="G19:L19" si="4">SUM(G20:G22)</f>
        <v>23176</v>
      </c>
      <c r="H19" s="70">
        <f t="shared" si="4"/>
        <v>23766</v>
      </c>
      <c r="I19" s="70">
        <f t="shared" si="4"/>
        <v>24053</v>
      </c>
      <c r="J19" s="70">
        <f t="shared" si="4"/>
        <v>25912</v>
      </c>
      <c r="K19" s="70">
        <f t="shared" si="4"/>
        <v>24686</v>
      </c>
      <c r="L19" s="70">
        <f t="shared" si="4"/>
        <v>25785</v>
      </c>
      <c r="M19" s="70">
        <f>SUM(M20:M22)</f>
        <v>26397</v>
      </c>
      <c r="N19" s="70">
        <f>SUM(N20:N22)</f>
        <v>26373</v>
      </c>
      <c r="O19" s="70">
        <f>SUM(O20:O22)</f>
        <v>25908</v>
      </c>
      <c r="P19" s="70">
        <f>SUM(P20:P22)</f>
        <v>28352</v>
      </c>
      <c r="Q19" s="70">
        <f>SUM(Q20:Q22)</f>
        <v>28075</v>
      </c>
      <c r="R19" s="70">
        <f>R20+R21+R22</f>
        <v>28009</v>
      </c>
    </row>
    <row r="20" spans="1:18" ht="15" customHeight="1" x14ac:dyDescent="0.25">
      <c r="A20" s="26" t="s">
        <v>46</v>
      </c>
      <c r="B20" s="35">
        <f>14918+49</f>
        <v>14967</v>
      </c>
      <c r="C20" s="35">
        <v>15487</v>
      </c>
      <c r="D20" s="35">
        <v>15236</v>
      </c>
      <c r="E20" s="35">
        <v>17408</v>
      </c>
      <c r="F20" s="35">
        <v>16073</v>
      </c>
      <c r="G20" s="35">
        <v>17310</v>
      </c>
      <c r="H20" s="35">
        <v>17200</v>
      </c>
      <c r="I20" s="35">
        <v>18008</v>
      </c>
      <c r="J20" s="35">
        <v>18761</v>
      </c>
      <c r="K20" s="35">
        <v>17942</v>
      </c>
      <c r="L20" s="35">
        <v>18319</v>
      </c>
      <c r="M20" s="35">
        <v>19641</v>
      </c>
      <c r="N20" s="35">
        <v>19952</v>
      </c>
      <c r="O20" s="35">
        <v>20263</v>
      </c>
      <c r="P20" s="35">
        <v>22492</v>
      </c>
      <c r="Q20" s="35">
        <v>22382</v>
      </c>
      <c r="R20" s="35">
        <f>'C41-C43'!B14</f>
        <v>22590</v>
      </c>
    </row>
    <row r="21" spans="1:18" ht="15" customHeight="1" x14ac:dyDescent="0.25">
      <c r="A21" s="26" t="s">
        <v>47</v>
      </c>
      <c r="B21" s="35">
        <f>3989+11</f>
        <v>4000</v>
      </c>
      <c r="C21" s="35">
        <v>4548</v>
      </c>
      <c r="D21" s="35">
        <v>4475</v>
      </c>
      <c r="E21" s="35">
        <v>5062</v>
      </c>
      <c r="F21" s="35">
        <v>4588</v>
      </c>
      <c r="G21" s="35">
        <v>4871</v>
      </c>
      <c r="H21" s="35">
        <v>5445</v>
      </c>
      <c r="I21" s="35">
        <v>5044</v>
      </c>
      <c r="J21" s="35">
        <v>6252</v>
      </c>
      <c r="K21" s="35">
        <v>5845</v>
      </c>
      <c r="L21" s="35">
        <v>6434</v>
      </c>
      <c r="M21" s="35">
        <v>5864</v>
      </c>
      <c r="N21" s="35">
        <v>5676</v>
      </c>
      <c r="O21" s="35">
        <v>4969</v>
      </c>
      <c r="P21" s="35">
        <v>5291</v>
      </c>
      <c r="Q21" s="35">
        <v>5006</v>
      </c>
      <c r="R21" s="35">
        <f>'C41-C43'!B64</f>
        <v>4890</v>
      </c>
    </row>
    <row r="22" spans="1:18" ht="15" customHeight="1" x14ac:dyDescent="0.25">
      <c r="A22" s="26" t="s">
        <v>48</v>
      </c>
      <c r="B22" s="35">
        <f>728+2</f>
        <v>730</v>
      </c>
      <c r="C22" s="35">
        <v>774</v>
      </c>
      <c r="D22" s="35">
        <v>871</v>
      </c>
      <c r="E22" s="35">
        <v>868</v>
      </c>
      <c r="F22" s="35">
        <v>868</v>
      </c>
      <c r="G22" s="35">
        <v>995</v>
      </c>
      <c r="H22" s="35">
        <v>1121</v>
      </c>
      <c r="I22" s="35">
        <v>1001</v>
      </c>
      <c r="J22" s="35">
        <v>899</v>
      </c>
      <c r="K22" s="35">
        <v>899</v>
      </c>
      <c r="L22" s="35">
        <v>1032</v>
      </c>
      <c r="M22" s="35">
        <v>892</v>
      </c>
      <c r="N22" s="35">
        <v>745</v>
      </c>
      <c r="O22" s="35">
        <v>676</v>
      </c>
      <c r="P22" s="35">
        <v>569</v>
      </c>
      <c r="Q22" s="35">
        <v>687</v>
      </c>
      <c r="R22" s="35">
        <f>'C41-C43'!B115</f>
        <v>529</v>
      </c>
    </row>
    <row r="23" spans="1:18" ht="15" customHeight="1" x14ac:dyDescent="0.25">
      <c r="A23" s="27"/>
      <c r="B23" s="35"/>
      <c r="C23" s="35"/>
      <c r="D23" s="35"/>
      <c r="E23" s="35"/>
      <c r="F23" s="35"/>
      <c r="G23" s="35"/>
      <c r="H23" s="35"/>
      <c r="I23" s="35"/>
      <c r="J23" s="35"/>
      <c r="K23" s="35"/>
      <c r="L23" s="35"/>
      <c r="M23" s="35"/>
      <c r="N23" s="35"/>
      <c r="O23" s="35"/>
      <c r="P23" s="35"/>
      <c r="Q23" s="35"/>
      <c r="R23" s="35"/>
    </row>
    <row r="24" spans="1:18" ht="15" customHeight="1" x14ac:dyDescent="0.25">
      <c r="A24" s="25" t="s">
        <v>247</v>
      </c>
      <c r="B24" s="70">
        <f>SUM(B25:B27)</f>
        <v>11854</v>
      </c>
      <c r="C24" s="70">
        <f>SUM(C25:C27)</f>
        <v>11973</v>
      </c>
      <c r="D24" s="70">
        <f>SUM(D25:D27)</f>
        <v>12012</v>
      </c>
      <c r="E24" s="70">
        <f>SUM(E25:E27)</f>
        <v>11975</v>
      </c>
      <c r="F24" s="70">
        <f>SUM(F25:F27)</f>
        <v>11870</v>
      </c>
      <c r="G24" s="70">
        <f t="shared" ref="G24:L24" si="5">SUM(G25:G27)</f>
        <v>11914</v>
      </c>
      <c r="H24" s="70">
        <f t="shared" si="5"/>
        <v>11665</v>
      </c>
      <c r="I24" s="70">
        <f t="shared" si="5"/>
        <v>11973</v>
      </c>
      <c r="J24" s="70">
        <f t="shared" si="5"/>
        <v>11591</v>
      </c>
      <c r="K24" s="70">
        <f t="shared" si="5"/>
        <v>11521</v>
      </c>
      <c r="L24" s="70">
        <f t="shared" si="5"/>
        <v>11976</v>
      </c>
      <c r="M24" s="70">
        <f t="shared" ref="M24:R24" si="6">SUM(M25:M27)</f>
        <v>11692</v>
      </c>
      <c r="N24" s="70">
        <f t="shared" si="6"/>
        <v>11733</v>
      </c>
      <c r="O24" s="70">
        <f t="shared" si="6"/>
        <v>11765</v>
      </c>
      <c r="P24" s="70">
        <f t="shared" si="6"/>
        <v>11300</v>
      </c>
      <c r="Q24" s="70">
        <f t="shared" si="6"/>
        <v>11669</v>
      </c>
      <c r="R24" s="70">
        <f t="shared" si="6"/>
        <v>11654</v>
      </c>
    </row>
    <row r="25" spans="1:18" ht="15" customHeight="1" x14ac:dyDescent="0.25">
      <c r="A25" s="26" t="s">
        <v>46</v>
      </c>
      <c r="B25" s="35">
        <v>8491</v>
      </c>
      <c r="C25" s="35">
        <v>8194</v>
      </c>
      <c r="D25" s="35">
        <v>8652</v>
      </c>
      <c r="E25" s="35">
        <v>8766</v>
      </c>
      <c r="F25" s="35">
        <v>8375</v>
      </c>
      <c r="G25" s="35">
        <v>8460</v>
      </c>
      <c r="H25" s="35">
        <v>8463</v>
      </c>
      <c r="I25" s="35">
        <v>8617</v>
      </c>
      <c r="J25" s="35">
        <v>7838</v>
      </c>
      <c r="K25" s="35">
        <v>7779</v>
      </c>
      <c r="L25" s="35">
        <v>8219</v>
      </c>
      <c r="M25" s="35">
        <v>8377</v>
      </c>
      <c r="N25" s="35">
        <v>8433</v>
      </c>
      <c r="O25" s="35">
        <v>8551</v>
      </c>
      <c r="P25" s="35">
        <v>8214</v>
      </c>
      <c r="Q25" s="35">
        <v>8720</v>
      </c>
      <c r="R25" s="35">
        <f>'C41-C43'!B15</f>
        <v>8722</v>
      </c>
    </row>
    <row r="26" spans="1:18" ht="15" customHeight="1" x14ac:dyDescent="0.25">
      <c r="A26" s="26" t="s">
        <v>47</v>
      </c>
      <c r="B26" s="35">
        <v>2633</v>
      </c>
      <c r="C26" s="35">
        <v>2979</v>
      </c>
      <c r="D26" s="35">
        <v>2682</v>
      </c>
      <c r="E26" s="35">
        <v>2591</v>
      </c>
      <c r="F26" s="35">
        <v>2795</v>
      </c>
      <c r="G26" s="35">
        <v>2743</v>
      </c>
      <c r="H26" s="35">
        <v>2459</v>
      </c>
      <c r="I26" s="35">
        <v>2625</v>
      </c>
      <c r="J26" s="35">
        <v>2934</v>
      </c>
      <c r="K26" s="35">
        <v>2997</v>
      </c>
      <c r="L26" s="35">
        <v>2983</v>
      </c>
      <c r="M26" s="35">
        <v>2734</v>
      </c>
      <c r="N26" s="35">
        <v>2647</v>
      </c>
      <c r="O26" s="35">
        <v>2544</v>
      </c>
      <c r="P26" s="35">
        <v>2561</v>
      </c>
      <c r="Q26" s="35">
        <v>2448</v>
      </c>
      <c r="R26" s="35">
        <f>'C41-C43'!B65</f>
        <v>2357</v>
      </c>
    </row>
    <row r="27" spans="1:18" ht="15" customHeight="1" x14ac:dyDescent="0.25">
      <c r="A27" s="26" t="s">
        <v>48</v>
      </c>
      <c r="B27" s="35">
        <v>730</v>
      </c>
      <c r="C27" s="35">
        <v>800</v>
      </c>
      <c r="D27" s="35">
        <v>678</v>
      </c>
      <c r="E27" s="35">
        <v>618</v>
      </c>
      <c r="F27" s="35">
        <v>700</v>
      </c>
      <c r="G27" s="35">
        <v>711</v>
      </c>
      <c r="H27" s="35">
        <v>743</v>
      </c>
      <c r="I27" s="35">
        <v>731</v>
      </c>
      <c r="J27" s="35">
        <v>819</v>
      </c>
      <c r="K27" s="35">
        <v>745</v>
      </c>
      <c r="L27" s="35">
        <v>774</v>
      </c>
      <c r="M27" s="35">
        <v>581</v>
      </c>
      <c r="N27" s="35">
        <v>653</v>
      </c>
      <c r="O27" s="35">
        <v>670</v>
      </c>
      <c r="P27" s="35">
        <v>525</v>
      </c>
      <c r="Q27" s="35">
        <v>501</v>
      </c>
      <c r="R27" s="35">
        <f>'C41-C43'!B116</f>
        <v>575</v>
      </c>
    </row>
    <row r="28" spans="1:18" ht="15" customHeight="1" x14ac:dyDescent="0.25">
      <c r="A28" s="26"/>
      <c r="B28" s="35"/>
      <c r="C28" s="35"/>
      <c r="D28" s="35"/>
      <c r="E28" s="35"/>
      <c r="F28" s="35"/>
      <c r="G28" s="35"/>
      <c r="H28" s="35"/>
      <c r="I28" s="35"/>
      <c r="J28" s="35"/>
      <c r="K28" s="35"/>
      <c r="L28" s="35"/>
      <c r="M28" s="35"/>
      <c r="N28" s="35"/>
      <c r="O28" s="35"/>
      <c r="P28" s="35"/>
      <c r="Q28" s="35"/>
      <c r="R28" s="35"/>
    </row>
    <row r="29" spans="1:18" s="28" customFormat="1" ht="15" customHeight="1" x14ac:dyDescent="0.25">
      <c r="A29" s="288" t="s">
        <v>244</v>
      </c>
      <c r="B29" s="288"/>
      <c r="C29" s="288"/>
      <c r="D29" s="288"/>
      <c r="E29" s="288"/>
      <c r="F29" s="288"/>
      <c r="G29" s="288"/>
      <c r="H29" s="288"/>
      <c r="I29" s="288"/>
      <c r="J29" s="288"/>
      <c r="K29" s="288"/>
      <c r="L29" s="288"/>
      <c r="M29" s="288"/>
      <c r="N29" s="288"/>
      <c r="O29" s="288"/>
      <c r="P29" s="288"/>
      <c r="Q29" s="288"/>
      <c r="R29" s="288"/>
    </row>
    <row r="30" spans="1:18" ht="15" customHeight="1" x14ac:dyDescent="0.25">
      <c r="A30" s="25" t="s">
        <v>19</v>
      </c>
      <c r="B30" s="36"/>
      <c r="C30" s="36"/>
      <c r="D30" s="36"/>
      <c r="E30" s="36"/>
      <c r="F30" s="36"/>
      <c r="G30" s="36"/>
      <c r="H30" s="36"/>
      <c r="I30" s="36"/>
      <c r="J30" s="36"/>
      <c r="K30" s="36"/>
      <c r="L30" s="36"/>
      <c r="M30" s="36"/>
      <c r="N30" s="36"/>
      <c r="O30" s="36"/>
      <c r="P30" s="36"/>
      <c r="Q30" s="36"/>
      <c r="R30" s="36"/>
    </row>
    <row r="31" spans="1:18" ht="15" customHeight="1" x14ac:dyDescent="0.25">
      <c r="A31" s="26" t="s">
        <v>46</v>
      </c>
      <c r="B31" s="37">
        <f>B10/B9*100</f>
        <v>57.736352059145624</v>
      </c>
      <c r="C31" s="37">
        <f>C10/C9*100</f>
        <v>54.852358113882495</v>
      </c>
      <c r="D31" s="37">
        <f>D10/D9*100</f>
        <v>54.592788766338586</v>
      </c>
      <c r="E31" s="37">
        <f>E10/E9*100</f>
        <v>56.299989655529117</v>
      </c>
      <c r="F31" s="37">
        <f>F10/F9*100</f>
        <v>55.38538668046705</v>
      </c>
      <c r="G31" s="37">
        <f t="shared" ref="G31:L31" si="7">G10/G9*100</f>
        <v>53.680059864219885</v>
      </c>
      <c r="H31" s="37">
        <f t="shared" si="7"/>
        <v>52.815746101347827</v>
      </c>
      <c r="I31" s="37">
        <f t="shared" si="7"/>
        <v>54.116445044318183</v>
      </c>
      <c r="J31" s="37">
        <f t="shared" si="7"/>
        <v>60.158897507342424</v>
      </c>
      <c r="K31" s="37">
        <f t="shared" si="7"/>
        <v>56.633668381709114</v>
      </c>
      <c r="L31" s="37">
        <f t="shared" si="7"/>
        <v>56.194346903269462</v>
      </c>
      <c r="M31" s="37">
        <f t="shared" ref="M31:R31" si="8">M10/M9*100</f>
        <v>57.365546750742467</v>
      </c>
      <c r="N31" s="37">
        <f t="shared" si="8"/>
        <v>57.603852009797265</v>
      </c>
      <c r="O31" s="37">
        <f t="shared" si="8"/>
        <v>57.866466482936396</v>
      </c>
      <c r="P31" s="37">
        <f t="shared" si="8"/>
        <v>59.17246161333982</v>
      </c>
      <c r="Q31" s="37">
        <f t="shared" si="8"/>
        <v>59.394210275277089</v>
      </c>
      <c r="R31" s="37">
        <f t="shared" si="8"/>
        <v>61.017809665050038</v>
      </c>
    </row>
    <row r="32" spans="1:18" ht="15" customHeight="1" x14ac:dyDescent="0.25">
      <c r="A32" s="26" t="s">
        <v>47</v>
      </c>
      <c r="B32" s="37">
        <f>B11/B9*100</f>
        <v>31.319032540992136</v>
      </c>
      <c r="C32" s="37">
        <f>C11/C9*100</f>
        <v>33.012193356465374</v>
      </c>
      <c r="D32" s="37">
        <f>D11/D9*100</f>
        <v>33.03372706303422</v>
      </c>
      <c r="E32" s="37">
        <f>E11/E9*100</f>
        <v>31.988414192614044</v>
      </c>
      <c r="F32" s="37">
        <f>F11/F9*100</f>
        <v>32.32647087362939</v>
      </c>
      <c r="G32" s="37">
        <f t="shared" ref="G32:L32" si="9">G11/G9*100</f>
        <v>33.038535652942613</v>
      </c>
      <c r="H32" s="37">
        <f t="shared" si="9"/>
        <v>32.601372569170863</v>
      </c>
      <c r="I32" s="37">
        <f t="shared" si="9"/>
        <v>31.623316153988263</v>
      </c>
      <c r="J32" s="37">
        <f t="shared" si="9"/>
        <v>33.894118533022066</v>
      </c>
      <c r="K32" s="37">
        <f t="shared" si="9"/>
        <v>35.473879975974931</v>
      </c>
      <c r="L32" s="37">
        <f t="shared" si="9"/>
        <v>34.683240201688768</v>
      </c>
      <c r="M32" s="37">
        <f t="shared" ref="M32:R32" si="10">M11/M9*100</f>
        <v>34.115796585358986</v>
      </c>
      <c r="N32" s="37">
        <f t="shared" si="10"/>
        <v>33.687665276514792</v>
      </c>
      <c r="O32" s="37">
        <f t="shared" si="10"/>
        <v>33.082418109771986</v>
      </c>
      <c r="P32" s="37">
        <f t="shared" si="10"/>
        <v>31.083360557915018</v>
      </c>
      <c r="Q32" s="37">
        <f t="shared" si="10"/>
        <v>30.323841671475314</v>
      </c>
      <c r="R32" s="37">
        <f t="shared" si="10"/>
        <v>28.966424840006948</v>
      </c>
    </row>
    <row r="33" spans="1:18" ht="15" customHeight="1" x14ac:dyDescent="0.25">
      <c r="A33" s="26" t="s">
        <v>48</v>
      </c>
      <c r="B33" s="37">
        <f>B12/B9*100</f>
        <v>10.944615399862245</v>
      </c>
      <c r="C33" s="37">
        <f>C12/C9*100</f>
        <v>12.135448529652132</v>
      </c>
      <c r="D33" s="37">
        <f>D12/D9*100</f>
        <v>12.373484170627194</v>
      </c>
      <c r="E33" s="37">
        <f>E12/E9*100</f>
        <v>11.711596151856833</v>
      </c>
      <c r="F33" s="37">
        <f>F12/F9*100</f>
        <v>12.288142445903548</v>
      </c>
      <c r="G33" s="37">
        <f t="shared" ref="G33:L33" si="11">G12/G9*100</f>
        <v>13.281404482837504</v>
      </c>
      <c r="H33" s="37">
        <f t="shared" si="11"/>
        <v>14.582881329481308</v>
      </c>
      <c r="I33" s="37">
        <f t="shared" si="11"/>
        <v>14.260238801693554</v>
      </c>
      <c r="J33" s="37">
        <f t="shared" si="11"/>
        <v>5.9469839596355145</v>
      </c>
      <c r="K33" s="37">
        <f t="shared" si="11"/>
        <v>7.892451642315959</v>
      </c>
      <c r="L33" s="37">
        <f t="shared" si="11"/>
        <v>9.1224128950417587</v>
      </c>
      <c r="M33" s="37">
        <f t="shared" ref="M33:R33" si="12">M12/M9*100</f>
        <v>8.5186566638985468</v>
      </c>
      <c r="N33" s="37">
        <f t="shared" si="12"/>
        <v>8.7084827136879444</v>
      </c>
      <c r="O33" s="37">
        <f t="shared" si="12"/>
        <v>9.0511154072916238</v>
      </c>
      <c r="P33" s="37">
        <f t="shared" si="12"/>
        <v>9.7441778287451584</v>
      </c>
      <c r="Q33" s="37">
        <f t="shared" si="12"/>
        <v>10.281948053247589</v>
      </c>
      <c r="R33" s="37">
        <f t="shared" si="12"/>
        <v>10.015765494943016</v>
      </c>
    </row>
    <row r="34" spans="1:18" ht="15" customHeight="1" x14ac:dyDescent="0.25">
      <c r="A34" s="27"/>
      <c r="B34" s="29"/>
      <c r="C34" s="29"/>
      <c r="D34" s="29"/>
      <c r="E34" s="29"/>
      <c r="F34" s="29"/>
      <c r="G34" s="29"/>
      <c r="H34" s="29"/>
      <c r="I34" s="29"/>
      <c r="J34" s="29"/>
      <c r="K34" s="29"/>
      <c r="L34" s="29"/>
      <c r="M34" s="29"/>
      <c r="N34" s="29"/>
      <c r="O34" s="29"/>
      <c r="P34" s="29"/>
      <c r="Q34" s="29"/>
      <c r="R34" s="29"/>
    </row>
    <row r="35" spans="1:18" ht="15" customHeight="1" x14ac:dyDescent="0.25">
      <c r="A35" s="25" t="s">
        <v>23</v>
      </c>
      <c r="B35" s="29"/>
      <c r="C35" s="29"/>
      <c r="D35" s="29"/>
      <c r="E35" s="29"/>
      <c r="F35" s="29"/>
      <c r="G35" s="29"/>
      <c r="H35" s="29"/>
      <c r="I35" s="29"/>
      <c r="J35" s="29"/>
      <c r="K35" s="29"/>
      <c r="L35" s="29"/>
      <c r="M35" s="29"/>
      <c r="N35" s="29"/>
      <c r="O35" s="29"/>
      <c r="P35" s="29"/>
      <c r="Q35" s="29"/>
      <c r="R35" s="29"/>
    </row>
    <row r="36" spans="1:18" ht="15" customHeight="1" x14ac:dyDescent="0.25">
      <c r="A36" s="26" t="s">
        <v>46</v>
      </c>
      <c r="B36" s="37">
        <f>B15/B14*100</f>
        <v>54.657691946245656</v>
      </c>
      <c r="C36" s="37">
        <f>C15/C14*100</f>
        <v>51.709667991905192</v>
      </c>
      <c r="D36" s="37">
        <f>D15/D14*100</f>
        <v>51.382178927237376</v>
      </c>
      <c r="E36" s="37">
        <f>E15/E14*100</f>
        <v>53.250598462895304</v>
      </c>
      <c r="F36" s="37">
        <f>F15/F14*100</f>
        <v>52.604271350911716</v>
      </c>
      <c r="G36" s="37">
        <f t="shared" ref="G36:L36" si="13">G15/G14*100</f>
        <v>50.568378158840709</v>
      </c>
      <c r="H36" s="37">
        <f t="shared" si="13"/>
        <v>49.75801626130724</v>
      </c>
      <c r="I36" s="37">
        <f t="shared" si="13"/>
        <v>51.006260497785924</v>
      </c>
      <c r="J36" s="37">
        <f t="shared" si="13"/>
        <v>58.388614371462268</v>
      </c>
      <c r="K36" s="37">
        <f t="shared" si="13"/>
        <v>54.462029137572813</v>
      </c>
      <c r="L36" s="37">
        <f t="shared" si="13"/>
        <v>54.018719115096381</v>
      </c>
      <c r="M36" s="37">
        <f t="shared" ref="M36:R36" si="14">M15/M14*100</f>
        <v>54.859223320696138</v>
      </c>
      <c r="N36" s="37">
        <f t="shared" si="14"/>
        <v>55.018821837348796</v>
      </c>
      <c r="O36" s="37">
        <f t="shared" si="14"/>
        <v>55.105703793213387</v>
      </c>
      <c r="P36" s="37">
        <f t="shared" si="14"/>
        <v>56.390162952036327</v>
      </c>
      <c r="Q36" s="37">
        <f t="shared" si="14"/>
        <v>56.511691397853589</v>
      </c>
      <c r="R36" s="37">
        <f t="shared" si="14"/>
        <v>58.280103956107418</v>
      </c>
    </row>
    <row r="37" spans="1:18" ht="15" customHeight="1" x14ac:dyDescent="0.25">
      <c r="A37" s="26" t="s">
        <v>47</v>
      </c>
      <c r="B37" s="37">
        <f>B16/B14*100</f>
        <v>33.227022836199602</v>
      </c>
      <c r="C37" s="37">
        <f>C16/C14*100</f>
        <v>34.829143484182609</v>
      </c>
      <c r="D37" s="37">
        <f>D16/D14*100</f>
        <v>34.93564583344309</v>
      </c>
      <c r="E37" s="37">
        <f>E16/E14*100</f>
        <v>33.753791880288034</v>
      </c>
      <c r="F37" s="37">
        <f>F16/F14*100</f>
        <v>33.922135955912253</v>
      </c>
      <c r="G37" s="37">
        <f t="shared" ref="G37:L37" si="15">G16/G14*100</f>
        <v>34.824325597885355</v>
      </c>
      <c r="H37" s="37">
        <f t="shared" si="15"/>
        <v>34.20594136074056</v>
      </c>
      <c r="I37" s="37">
        <f t="shared" si="15"/>
        <v>33.247824095281722</v>
      </c>
      <c r="J37" s="37">
        <f t="shared" si="15"/>
        <v>35.439785686412925</v>
      </c>
      <c r="K37" s="37">
        <f t="shared" si="15"/>
        <v>37.140204271123487</v>
      </c>
      <c r="L37" s="37">
        <f t="shared" si="15"/>
        <v>36.188516542854337</v>
      </c>
      <c r="M37" s="37">
        <f t="shared" ref="M37:R37" si="16">M16/M14*100</f>
        <v>35.902218212995585</v>
      </c>
      <c r="N37" s="37">
        <f t="shared" si="16"/>
        <v>35.501159039503762</v>
      </c>
      <c r="O37" s="37">
        <f t="shared" si="16"/>
        <v>35.030839293235033</v>
      </c>
      <c r="P37" s="37">
        <f t="shared" si="16"/>
        <v>32.801684068192472</v>
      </c>
      <c r="Q37" s="37">
        <f t="shared" si="16"/>
        <v>32.091839285096299</v>
      </c>
      <c r="R37" s="37">
        <f t="shared" si="16"/>
        <v>30.59967273077293</v>
      </c>
    </row>
    <row r="38" spans="1:18" ht="15" customHeight="1" x14ac:dyDescent="0.25">
      <c r="A38" s="26" t="s">
        <v>48</v>
      </c>
      <c r="B38" s="37">
        <f>B17/B14*100</f>
        <v>12.115285217554742</v>
      </c>
      <c r="C38" s="37">
        <f>C17/C14*100</f>
        <v>13.461188523912194</v>
      </c>
      <c r="D38" s="37">
        <f>D17/D14*100</f>
        <v>13.682175239319527</v>
      </c>
      <c r="E38" s="37">
        <f>E17/E14*100</f>
        <v>12.995609656816661</v>
      </c>
      <c r="F38" s="37">
        <f>F17/F14*100</f>
        <v>13.473592693176029</v>
      </c>
      <c r="G38" s="37">
        <f t="shared" ref="G38:L38" si="17">G17/G14*100</f>
        <v>14.607296243273929</v>
      </c>
      <c r="H38" s="37">
        <f t="shared" si="17"/>
        <v>16.036042377952199</v>
      </c>
      <c r="I38" s="37">
        <f t="shared" si="17"/>
        <v>15.745915406932356</v>
      </c>
      <c r="J38" s="37">
        <f t="shared" si="17"/>
        <v>6.1715999421248089</v>
      </c>
      <c r="K38" s="37">
        <f t="shared" si="17"/>
        <v>8.3977665913036965</v>
      </c>
      <c r="L38" s="37">
        <f t="shared" si="17"/>
        <v>9.7927643420492849</v>
      </c>
      <c r="M38" s="37">
        <f t="shared" ref="M38:R38" si="18">M17/M14*100</f>
        <v>9.2385584663082749</v>
      </c>
      <c r="N38" s="37">
        <f t="shared" si="18"/>
        <v>9.4800191231474464</v>
      </c>
      <c r="O38" s="37">
        <f t="shared" si="18"/>
        <v>9.8634569135515768</v>
      </c>
      <c r="P38" s="37">
        <f t="shared" si="18"/>
        <v>10.808152979771206</v>
      </c>
      <c r="Q38" s="37">
        <f t="shared" si="18"/>
        <v>11.3964693170501</v>
      </c>
      <c r="R38" s="37">
        <f t="shared" si="18"/>
        <v>11.120223313119645</v>
      </c>
    </row>
    <row r="39" spans="1:18" ht="15" customHeight="1" x14ac:dyDescent="0.25">
      <c r="A39" s="27"/>
      <c r="B39" s="29"/>
      <c r="C39" s="29"/>
      <c r="D39" s="29"/>
      <c r="E39" s="29"/>
      <c r="F39" s="29"/>
      <c r="G39" s="29"/>
      <c r="H39" s="29"/>
      <c r="I39" s="29"/>
      <c r="J39" s="29"/>
      <c r="K39" s="29"/>
      <c r="L39" s="29"/>
      <c r="M39" s="29"/>
      <c r="N39" s="29"/>
      <c r="O39" s="29"/>
      <c r="P39" s="29"/>
      <c r="Q39" s="29"/>
      <c r="R39" s="29"/>
    </row>
    <row r="40" spans="1:18" ht="15" customHeight="1" x14ac:dyDescent="0.25">
      <c r="A40" s="25" t="s">
        <v>24</v>
      </c>
      <c r="B40" s="29"/>
      <c r="C40" s="29"/>
      <c r="D40" s="29"/>
      <c r="E40" s="29"/>
      <c r="F40" s="29"/>
      <c r="G40" s="29"/>
      <c r="H40" s="29"/>
      <c r="I40" s="29"/>
      <c r="J40" s="29"/>
      <c r="K40" s="29"/>
      <c r="L40" s="29"/>
      <c r="M40" s="29"/>
      <c r="N40" s="29"/>
      <c r="O40" s="29"/>
      <c r="P40" s="29"/>
      <c r="Q40" s="29"/>
      <c r="R40" s="29"/>
    </row>
    <row r="41" spans="1:18" ht="15" customHeight="1" x14ac:dyDescent="0.25">
      <c r="A41" s="26" t="s">
        <v>46</v>
      </c>
      <c r="B41" s="37">
        <f>B20/B19*100</f>
        <v>75.986190790475703</v>
      </c>
      <c r="C41" s="37">
        <f>C20/C19*100</f>
        <v>74.424527848527077</v>
      </c>
      <c r="D41" s="37">
        <f>D20/D19*100</f>
        <v>74.025847828199403</v>
      </c>
      <c r="E41" s="37">
        <f>E20/E19*100</f>
        <v>74.590796126488996</v>
      </c>
      <c r="F41" s="37">
        <f>F20/F19*100</f>
        <v>74.657438803474392</v>
      </c>
      <c r="G41" s="37">
        <f t="shared" ref="G41:L41" si="19">G20/G19*100</f>
        <v>74.689333793579564</v>
      </c>
      <c r="H41" s="37">
        <f t="shared" si="19"/>
        <v>72.372296558108218</v>
      </c>
      <c r="I41" s="37">
        <f t="shared" si="19"/>
        <v>74.86799983370058</v>
      </c>
      <c r="J41" s="37">
        <f t="shared" si="19"/>
        <v>72.402747761654823</v>
      </c>
      <c r="K41" s="37">
        <f t="shared" si="19"/>
        <v>72.680871749169569</v>
      </c>
      <c r="L41" s="37">
        <f t="shared" si="19"/>
        <v>71.04518130696141</v>
      </c>
      <c r="M41" s="37">
        <f t="shared" ref="M41:R41" si="20">M20/M19*100</f>
        <v>74.406182520740998</v>
      </c>
      <c r="N41" s="37">
        <f t="shared" si="20"/>
        <v>75.653130095173097</v>
      </c>
      <c r="O41" s="37">
        <f t="shared" si="20"/>
        <v>78.211363285471663</v>
      </c>
      <c r="P41" s="37">
        <f t="shared" si="20"/>
        <v>79.331264108352144</v>
      </c>
      <c r="Q41" s="37">
        <f t="shared" si="20"/>
        <v>79.722172751558332</v>
      </c>
      <c r="R41" s="37">
        <f t="shared" si="20"/>
        <v>80.652647363347498</v>
      </c>
    </row>
    <row r="42" spans="1:18" ht="15" customHeight="1" x14ac:dyDescent="0.25">
      <c r="A42" s="26" t="s">
        <v>47</v>
      </c>
      <c r="B42" s="37">
        <f>B21/B19*100</f>
        <v>20.307661065136823</v>
      </c>
      <c r="C42" s="37">
        <f>C21/C19*100</f>
        <v>21.855927723581143</v>
      </c>
      <c r="D42" s="37">
        <f>D21/D19*100</f>
        <v>21.742299096297735</v>
      </c>
      <c r="E42" s="37">
        <f>E21/E19*100</f>
        <v>21.689947724740765</v>
      </c>
      <c r="F42" s="37">
        <f>F21/F19*100</f>
        <v>21.310790097078357</v>
      </c>
      <c r="G42" s="37">
        <f t="shared" ref="G42:L42" si="21">G21/G19*100</f>
        <v>21.017431826026925</v>
      </c>
      <c r="H42" s="37">
        <f t="shared" si="21"/>
        <v>22.910881090633676</v>
      </c>
      <c r="I42" s="37">
        <f t="shared" si="21"/>
        <v>20.970357128008978</v>
      </c>
      <c r="J42" s="37">
        <f t="shared" si="21"/>
        <v>24.127817227539364</v>
      </c>
      <c r="K42" s="37">
        <f t="shared" si="21"/>
        <v>23.677387993194525</v>
      </c>
      <c r="L42" s="37">
        <f t="shared" si="21"/>
        <v>24.952491758774482</v>
      </c>
      <c r="M42" s="37">
        <f t="shared" ref="M42:R42" si="22">M21/M19*100</f>
        <v>22.214645603667083</v>
      </c>
      <c r="N42" s="37">
        <f t="shared" si="22"/>
        <v>21.522011147764761</v>
      </c>
      <c r="O42" s="37">
        <f t="shared" si="22"/>
        <v>19.179404045082599</v>
      </c>
      <c r="P42" s="37">
        <f t="shared" si="22"/>
        <v>18.661822799097067</v>
      </c>
      <c r="Q42" s="37">
        <f t="shared" si="22"/>
        <v>17.830810329474623</v>
      </c>
      <c r="R42" s="37">
        <f t="shared" si="22"/>
        <v>17.458673997643615</v>
      </c>
    </row>
    <row r="43" spans="1:18" s="29" customFormat="1" ht="15" customHeight="1" x14ac:dyDescent="0.25">
      <c r="A43" s="26" t="s">
        <v>48</v>
      </c>
      <c r="B43" s="37">
        <f>B22/B19*100</f>
        <v>3.7061481443874702</v>
      </c>
      <c r="C43" s="37">
        <f>C22/C19*100</f>
        <v>3.719544427891778</v>
      </c>
      <c r="D43" s="37">
        <f>D22/D19*100</f>
        <v>4.2318530755028663</v>
      </c>
      <c r="E43" s="37">
        <f>E22/E19*100</f>
        <v>3.719256148770246</v>
      </c>
      <c r="F43" s="37">
        <f>F22/F19*100</f>
        <v>4.0317710994472575</v>
      </c>
      <c r="G43" s="37">
        <f t="shared" ref="G43:L43" si="23">G22/G19*100</f>
        <v>4.2932343803935105</v>
      </c>
      <c r="H43" s="37">
        <f t="shared" si="23"/>
        <v>4.7168223512581005</v>
      </c>
      <c r="I43" s="37">
        <f t="shared" si="23"/>
        <v>4.1616430382904417</v>
      </c>
      <c r="J43" s="37">
        <f t="shared" si="23"/>
        <v>3.4694350108058041</v>
      </c>
      <c r="K43" s="37">
        <f t="shared" si="23"/>
        <v>3.6417402576359073</v>
      </c>
      <c r="L43" s="37">
        <f t="shared" si="23"/>
        <v>4.002326934264107</v>
      </c>
      <c r="M43" s="37">
        <f t="shared" ref="M43:R43" si="24">M22/M19*100</f>
        <v>3.3791718755919233</v>
      </c>
      <c r="N43" s="37">
        <f t="shared" si="24"/>
        <v>2.8248587570621471</v>
      </c>
      <c r="O43" s="37">
        <f t="shared" si="24"/>
        <v>2.6092326694457308</v>
      </c>
      <c r="P43" s="37">
        <f t="shared" si="24"/>
        <v>2.0069130925507901</v>
      </c>
      <c r="Q43" s="37">
        <f t="shared" si="24"/>
        <v>2.4470169189670528</v>
      </c>
      <c r="R43" s="37">
        <f t="shared" si="24"/>
        <v>1.8886786390088901</v>
      </c>
    </row>
    <row r="44" spans="1:18" ht="15" customHeight="1" x14ac:dyDescent="0.25">
      <c r="A44" s="27"/>
      <c r="B44" s="29"/>
      <c r="C44" s="29"/>
      <c r="D44" s="29"/>
      <c r="E44" s="29"/>
      <c r="F44" s="29"/>
      <c r="G44" s="29"/>
      <c r="H44" s="29"/>
      <c r="I44" s="29"/>
      <c r="J44" s="29"/>
      <c r="K44" s="29"/>
      <c r="L44" s="29"/>
      <c r="M44" s="29"/>
      <c r="N44" s="29"/>
      <c r="O44" s="29"/>
      <c r="P44" s="29"/>
      <c r="Q44" s="29"/>
      <c r="R44" s="29"/>
    </row>
    <row r="45" spans="1:18" ht="15" customHeight="1" x14ac:dyDescent="0.25">
      <c r="A45" s="25" t="s">
        <v>247</v>
      </c>
      <c r="B45" s="29"/>
      <c r="C45" s="29"/>
      <c r="D45" s="29"/>
      <c r="E45" s="29"/>
      <c r="F45" s="29"/>
      <c r="G45" s="29"/>
      <c r="H45" s="29"/>
      <c r="I45" s="29"/>
      <c r="J45" s="29"/>
      <c r="K45" s="29"/>
      <c r="L45" s="29"/>
      <c r="M45" s="29"/>
      <c r="N45" s="29"/>
      <c r="O45" s="29"/>
      <c r="P45" s="29"/>
      <c r="Q45" s="29"/>
      <c r="R45" s="29"/>
    </row>
    <row r="46" spans="1:18" ht="15" customHeight="1" x14ac:dyDescent="0.25">
      <c r="A46" s="26" t="s">
        <v>46</v>
      </c>
      <c r="B46" s="37">
        <f>B25/B24*100</f>
        <v>71.629829593386191</v>
      </c>
      <c r="C46" s="37">
        <f>C25/C24*100</f>
        <v>68.43731729725215</v>
      </c>
      <c r="D46" s="37">
        <f>D25/D24*100</f>
        <v>72.027972027972027</v>
      </c>
      <c r="E46" s="37">
        <f>E25/E24*100</f>
        <v>73.202505219206685</v>
      </c>
      <c r="F46" s="37">
        <f>F25/F24*100</f>
        <v>70.556023588879526</v>
      </c>
      <c r="G46" s="37">
        <f t="shared" ref="G46:L46" si="25">G25/G24*100</f>
        <v>71.008897095853612</v>
      </c>
      <c r="H46" s="37">
        <f t="shared" si="25"/>
        <v>72.550364337762545</v>
      </c>
      <c r="I46" s="37">
        <f t="shared" si="25"/>
        <v>71.970266432807151</v>
      </c>
      <c r="J46" s="37">
        <f t="shared" si="25"/>
        <v>67.621430420153573</v>
      </c>
      <c r="K46" s="37">
        <f t="shared" si="25"/>
        <v>67.520180539883683</v>
      </c>
      <c r="L46" s="37">
        <f t="shared" si="25"/>
        <v>68.62892451569806</v>
      </c>
      <c r="M46" s="37">
        <f t="shared" ref="M46:R46" si="26">M25/M24*100</f>
        <v>71.647280191583988</v>
      </c>
      <c r="N46" s="37">
        <f t="shared" si="26"/>
        <v>71.874200971618507</v>
      </c>
      <c r="O46" s="37">
        <f t="shared" si="26"/>
        <v>72.681682957926057</v>
      </c>
      <c r="P46" s="37">
        <f t="shared" si="26"/>
        <v>72.690265486725664</v>
      </c>
      <c r="Q46" s="37">
        <f t="shared" si="26"/>
        <v>74.727911560545039</v>
      </c>
      <c r="R46" s="37">
        <f t="shared" si="26"/>
        <v>74.841256221039984</v>
      </c>
    </row>
    <row r="47" spans="1:18" ht="15" customHeight="1" x14ac:dyDescent="0.25">
      <c r="A47" s="26" t="s">
        <v>47</v>
      </c>
      <c r="B47" s="37">
        <f>B26/B24*100</f>
        <v>22.211911591024126</v>
      </c>
      <c r="C47" s="37">
        <f>C26/C24*100</f>
        <v>24.880982209972437</v>
      </c>
      <c r="D47" s="37">
        <f>D26/D24*100</f>
        <v>22.327672327672328</v>
      </c>
      <c r="E47" s="37">
        <f>E26/E24*100</f>
        <v>21.636743215031316</v>
      </c>
      <c r="F47" s="37">
        <f>F26/F24*100</f>
        <v>23.546756529064869</v>
      </c>
      <c r="G47" s="37">
        <f t="shared" ref="G47:L47" si="27">G26/G24*100</f>
        <v>23.02333389289911</v>
      </c>
      <c r="H47" s="37">
        <f t="shared" si="27"/>
        <v>21.080154307758249</v>
      </c>
      <c r="I47" s="37">
        <f t="shared" si="27"/>
        <v>21.924329741919319</v>
      </c>
      <c r="J47" s="37">
        <f t="shared" si="27"/>
        <v>25.312742645155723</v>
      </c>
      <c r="K47" s="37">
        <f t="shared" si="27"/>
        <v>26.013366895234789</v>
      </c>
      <c r="L47" s="37">
        <f t="shared" si="27"/>
        <v>24.90814963259853</v>
      </c>
      <c r="M47" s="37">
        <f t="shared" ref="M47:R47" si="28">M26/M24*100</f>
        <v>23.383510092370852</v>
      </c>
      <c r="N47" s="37">
        <f t="shared" si="28"/>
        <v>22.560300008522969</v>
      </c>
      <c r="O47" s="37">
        <f t="shared" si="28"/>
        <v>21.623459413514663</v>
      </c>
      <c r="P47" s="37">
        <f t="shared" si="28"/>
        <v>22.663716814159294</v>
      </c>
      <c r="Q47" s="37">
        <f t="shared" si="28"/>
        <v>20.978661410575029</v>
      </c>
      <c r="R47" s="37">
        <f t="shared" si="28"/>
        <v>20.224815513986613</v>
      </c>
    </row>
    <row r="48" spans="1:18" ht="15" customHeight="1" thickBot="1" x14ac:dyDescent="0.3">
      <c r="A48" s="22" t="s">
        <v>48</v>
      </c>
      <c r="B48" s="38">
        <f>B27/B24*100</f>
        <v>6.158258815589674</v>
      </c>
      <c r="C48" s="38">
        <f>C27/C24*100</f>
        <v>6.6817004927754109</v>
      </c>
      <c r="D48" s="38">
        <f>D27/D24*100</f>
        <v>5.6443556443556444</v>
      </c>
      <c r="E48" s="38">
        <f>E27/E24*100</f>
        <v>5.1607515657620038</v>
      </c>
      <c r="F48" s="38">
        <f>F27/F24*100</f>
        <v>5.8972198820556025</v>
      </c>
      <c r="G48" s="38">
        <f t="shared" ref="G48:L48" si="29">G27/G24*100</f>
        <v>5.9677690112472721</v>
      </c>
      <c r="H48" s="38">
        <f t="shared" si="29"/>
        <v>6.3694813544792117</v>
      </c>
      <c r="I48" s="38">
        <f t="shared" si="29"/>
        <v>6.1054038252735321</v>
      </c>
      <c r="J48" s="38">
        <f t="shared" si="29"/>
        <v>7.0658269346907083</v>
      </c>
      <c r="K48" s="38">
        <f t="shared" si="29"/>
        <v>6.4664525648815214</v>
      </c>
      <c r="L48" s="38">
        <f t="shared" si="29"/>
        <v>6.4629258517034067</v>
      </c>
      <c r="M48" s="38">
        <f t="shared" ref="M48:R48" si="30">M27/M24*100</f>
        <v>4.9692097160451594</v>
      </c>
      <c r="N48" s="38">
        <f t="shared" si="30"/>
        <v>5.5654990198585184</v>
      </c>
      <c r="O48" s="38">
        <f t="shared" si="30"/>
        <v>5.6948576285592862</v>
      </c>
      <c r="P48" s="38">
        <f t="shared" si="30"/>
        <v>4.6460176991150446</v>
      </c>
      <c r="Q48" s="38">
        <f t="shared" si="30"/>
        <v>4.2934270288799388</v>
      </c>
      <c r="R48" s="38">
        <f t="shared" si="30"/>
        <v>4.9339282649733995</v>
      </c>
    </row>
    <row r="49" spans="1:18" ht="15" customHeight="1" x14ac:dyDescent="0.25">
      <c r="A49" s="290" t="s">
        <v>245</v>
      </c>
      <c r="B49" s="290"/>
      <c r="C49" s="290"/>
      <c r="D49" s="290"/>
      <c r="E49" s="290"/>
      <c r="F49" s="290"/>
      <c r="G49" s="290"/>
      <c r="H49" s="290"/>
      <c r="I49" s="290"/>
      <c r="J49" s="290"/>
      <c r="K49" s="290"/>
      <c r="L49" s="290"/>
      <c r="M49" s="290"/>
      <c r="N49" s="290"/>
      <c r="O49" s="290"/>
      <c r="P49" s="290"/>
      <c r="Q49" s="290"/>
      <c r="R49" s="290"/>
    </row>
    <row r="50" spans="1:18" ht="15" customHeight="1" x14ac:dyDescent="0.25">
      <c r="A50" s="287" t="s">
        <v>243</v>
      </c>
      <c r="B50" s="287"/>
      <c r="C50" s="287"/>
      <c r="D50" s="287"/>
      <c r="E50" s="287"/>
      <c r="F50" s="287"/>
      <c r="G50" s="287"/>
      <c r="H50" s="287"/>
      <c r="I50" s="287"/>
      <c r="J50" s="287"/>
      <c r="K50" s="287"/>
      <c r="L50" s="287"/>
      <c r="M50" s="287"/>
      <c r="N50" s="287"/>
      <c r="O50" s="287"/>
      <c r="P50" s="287"/>
      <c r="Q50" s="287"/>
      <c r="R50" s="287"/>
    </row>
    <row r="61" spans="1:18" ht="15" customHeight="1" x14ac:dyDescent="0.25">
      <c r="A61" s="29"/>
    </row>
    <row r="62" spans="1:18" ht="15" customHeight="1" x14ac:dyDescent="0.25">
      <c r="A62" s="29"/>
      <c r="B62" s="29"/>
    </row>
    <row r="63" spans="1:18" ht="15" customHeight="1" x14ac:dyDescent="0.25">
      <c r="A63" s="29"/>
      <c r="B63" s="29"/>
    </row>
    <row r="64" spans="1:18" ht="15" customHeight="1" x14ac:dyDescent="0.25">
      <c r="A64" s="29"/>
      <c r="B64" s="29"/>
    </row>
    <row r="65" spans="1:2" ht="15" customHeight="1" x14ac:dyDescent="0.25">
      <c r="A65" s="29"/>
      <c r="B65" s="29"/>
    </row>
    <row r="66" spans="1:2" ht="15" customHeight="1" x14ac:dyDescent="0.25">
      <c r="B66" s="29"/>
    </row>
  </sheetData>
  <mergeCells count="10">
    <mergeCell ref="T1:U2"/>
    <mergeCell ref="A49:R49"/>
    <mergeCell ref="A50:R50"/>
    <mergeCell ref="A5:R5"/>
    <mergeCell ref="A1:R1"/>
    <mergeCell ref="A2:R2"/>
    <mergeCell ref="A3:R3"/>
    <mergeCell ref="A4:R4"/>
    <mergeCell ref="A29:R29"/>
    <mergeCell ref="A8:R8"/>
  </mergeCells>
  <hyperlinks>
    <hyperlink ref="T1" r:id="rId1" location="INDICE!A1"/>
  </hyperlinks>
  <printOptions horizontalCentered="1"/>
  <pageMargins left="0.59055118110236227" right="0.59055118110236227" top="0.43307086614173229" bottom="0.59055118110236227" header="0.15748031496062992" footer="0"/>
  <pageSetup scale="74" orientation="landscape" r:id="rId2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A1" transitionEvaluation="1"/>
  <dimension ref="A1:Y296"/>
  <sheetViews>
    <sheetView zoomScaleNormal="100" zoomScaleSheetLayoutView="100" workbookViewId="0">
      <selection activeCell="P136" sqref="P136"/>
    </sheetView>
  </sheetViews>
  <sheetFormatPr baseColWidth="10" defaultColWidth="11" defaultRowHeight="15" customHeight="1" x14ac:dyDescent="0.25"/>
  <cols>
    <col min="1" max="1" width="22.28515625" style="43" customWidth="1"/>
    <col min="2" max="18" width="8.7109375" style="47" customWidth="1"/>
    <col min="19" max="23" width="11.42578125" style="47" customWidth="1"/>
    <col min="24" max="256" width="11" style="47"/>
    <col min="257" max="257" width="28.140625" style="47" customWidth="1"/>
    <col min="258" max="273" width="8.28515625" style="47" customWidth="1"/>
    <col min="274" max="512" width="11" style="47"/>
    <col min="513" max="513" width="28.140625" style="47" customWidth="1"/>
    <col min="514" max="529" width="8.28515625" style="47" customWidth="1"/>
    <col min="530" max="768" width="11" style="47"/>
    <col min="769" max="769" width="28.140625" style="47" customWidth="1"/>
    <col min="770" max="785" width="8.28515625" style="47" customWidth="1"/>
    <col min="786" max="1024" width="11" style="47"/>
    <col min="1025" max="1025" width="28.140625" style="47" customWidth="1"/>
    <col min="1026" max="1041" width="8.28515625" style="47" customWidth="1"/>
    <col min="1042" max="1280" width="11" style="47"/>
    <col min="1281" max="1281" width="28.140625" style="47" customWidth="1"/>
    <col min="1282" max="1297" width="8.28515625" style="47" customWidth="1"/>
    <col min="1298" max="1536" width="11" style="47"/>
    <col min="1537" max="1537" width="28.140625" style="47" customWidth="1"/>
    <col min="1538" max="1553" width="8.28515625" style="47" customWidth="1"/>
    <col min="1554" max="1792" width="11" style="47"/>
    <col min="1793" max="1793" width="28.140625" style="47" customWidth="1"/>
    <col min="1794" max="1809" width="8.28515625" style="47" customWidth="1"/>
    <col min="1810" max="2048" width="11" style="47"/>
    <col min="2049" max="2049" width="28.140625" style="47" customWidth="1"/>
    <col min="2050" max="2065" width="8.28515625" style="47" customWidth="1"/>
    <col min="2066" max="2304" width="11" style="47"/>
    <col min="2305" max="2305" width="28.140625" style="47" customWidth="1"/>
    <col min="2306" max="2321" width="8.28515625" style="47" customWidth="1"/>
    <col min="2322" max="2560" width="11" style="47"/>
    <col min="2561" max="2561" width="28.140625" style="47" customWidth="1"/>
    <col min="2562" max="2577" width="8.28515625" style="47" customWidth="1"/>
    <col min="2578" max="2816" width="11" style="47"/>
    <col min="2817" max="2817" width="28.140625" style="47" customWidth="1"/>
    <col min="2818" max="2833" width="8.28515625" style="47" customWidth="1"/>
    <col min="2834" max="3072" width="11" style="47"/>
    <col min="3073" max="3073" width="28.140625" style="47" customWidth="1"/>
    <col min="3074" max="3089" width="8.28515625" style="47" customWidth="1"/>
    <col min="3090" max="3328" width="11" style="47"/>
    <col min="3329" max="3329" width="28.140625" style="47" customWidth="1"/>
    <col min="3330" max="3345" width="8.28515625" style="47" customWidth="1"/>
    <col min="3346" max="3584" width="11" style="47"/>
    <col min="3585" max="3585" width="28.140625" style="47" customWidth="1"/>
    <col min="3586" max="3601" width="8.28515625" style="47" customWidth="1"/>
    <col min="3602" max="3840" width="11" style="47"/>
    <col min="3841" max="3841" width="28.140625" style="47" customWidth="1"/>
    <col min="3842" max="3857" width="8.28515625" style="47" customWidth="1"/>
    <col min="3858" max="4096" width="11" style="47"/>
    <col min="4097" max="4097" width="28.140625" style="47" customWidth="1"/>
    <col min="4098" max="4113" width="8.28515625" style="47" customWidth="1"/>
    <col min="4114" max="4352" width="11" style="47"/>
    <col min="4353" max="4353" width="28.140625" style="47" customWidth="1"/>
    <col min="4354" max="4369" width="8.28515625" style="47" customWidth="1"/>
    <col min="4370" max="4608" width="11" style="47"/>
    <col min="4609" max="4609" width="28.140625" style="47" customWidth="1"/>
    <col min="4610" max="4625" width="8.28515625" style="47" customWidth="1"/>
    <col min="4626" max="4864" width="11" style="47"/>
    <col min="4865" max="4865" width="28.140625" style="47" customWidth="1"/>
    <col min="4866" max="4881" width="8.28515625" style="47" customWidth="1"/>
    <col min="4882" max="5120" width="11" style="47"/>
    <col min="5121" max="5121" width="28.140625" style="47" customWidth="1"/>
    <col min="5122" max="5137" width="8.28515625" style="47" customWidth="1"/>
    <col min="5138" max="5376" width="11" style="47"/>
    <col min="5377" max="5377" width="28.140625" style="47" customWidth="1"/>
    <col min="5378" max="5393" width="8.28515625" style="47" customWidth="1"/>
    <col min="5394" max="5632" width="11" style="47"/>
    <col min="5633" max="5633" width="28.140625" style="47" customWidth="1"/>
    <col min="5634" max="5649" width="8.28515625" style="47" customWidth="1"/>
    <col min="5650" max="5888" width="11" style="47"/>
    <col min="5889" max="5889" width="28.140625" style="47" customWidth="1"/>
    <col min="5890" max="5905" width="8.28515625" style="47" customWidth="1"/>
    <col min="5906" max="6144" width="11" style="47"/>
    <col min="6145" max="6145" width="28.140625" style="47" customWidth="1"/>
    <col min="6146" max="6161" width="8.28515625" style="47" customWidth="1"/>
    <col min="6162" max="6400" width="11" style="47"/>
    <col min="6401" max="6401" width="28.140625" style="47" customWidth="1"/>
    <col min="6402" max="6417" width="8.28515625" style="47" customWidth="1"/>
    <col min="6418" max="6656" width="11" style="47"/>
    <col min="6657" max="6657" width="28.140625" style="47" customWidth="1"/>
    <col min="6658" max="6673" width="8.28515625" style="47" customWidth="1"/>
    <col min="6674" max="6912" width="11" style="47"/>
    <col min="6913" max="6913" width="28.140625" style="47" customWidth="1"/>
    <col min="6914" max="6929" width="8.28515625" style="47" customWidth="1"/>
    <col min="6930" max="7168" width="11" style="47"/>
    <col min="7169" max="7169" width="28.140625" style="47" customWidth="1"/>
    <col min="7170" max="7185" width="8.28515625" style="47" customWidth="1"/>
    <col min="7186" max="7424" width="11" style="47"/>
    <col min="7425" max="7425" width="28.140625" style="47" customWidth="1"/>
    <col min="7426" max="7441" width="8.28515625" style="47" customWidth="1"/>
    <col min="7442" max="7680" width="11" style="47"/>
    <col min="7681" max="7681" width="28.140625" style="47" customWidth="1"/>
    <col min="7682" max="7697" width="8.28515625" style="47" customWidth="1"/>
    <col min="7698" max="7936" width="11" style="47"/>
    <col min="7937" max="7937" width="28.140625" style="47" customWidth="1"/>
    <col min="7938" max="7953" width="8.28515625" style="47" customWidth="1"/>
    <col min="7954" max="8192" width="11" style="47"/>
    <col min="8193" max="8193" width="28.140625" style="47" customWidth="1"/>
    <col min="8194" max="8209" width="8.28515625" style="47" customWidth="1"/>
    <col min="8210" max="8448" width="11" style="47"/>
    <col min="8449" max="8449" width="28.140625" style="47" customWidth="1"/>
    <col min="8450" max="8465" width="8.28515625" style="47" customWidth="1"/>
    <col min="8466" max="8704" width="11" style="47"/>
    <col min="8705" max="8705" width="28.140625" style="47" customWidth="1"/>
    <col min="8706" max="8721" width="8.28515625" style="47" customWidth="1"/>
    <col min="8722" max="8960" width="11" style="47"/>
    <col min="8961" max="8961" width="28.140625" style="47" customWidth="1"/>
    <col min="8962" max="8977" width="8.28515625" style="47" customWidth="1"/>
    <col min="8978" max="9216" width="11" style="47"/>
    <col min="9217" max="9217" width="28.140625" style="47" customWidth="1"/>
    <col min="9218" max="9233" width="8.28515625" style="47" customWidth="1"/>
    <col min="9234" max="9472" width="11" style="47"/>
    <col min="9473" max="9473" width="28.140625" style="47" customWidth="1"/>
    <col min="9474" max="9489" width="8.28515625" style="47" customWidth="1"/>
    <col min="9490" max="9728" width="11" style="47"/>
    <col min="9729" max="9729" width="28.140625" style="47" customWidth="1"/>
    <col min="9730" max="9745" width="8.28515625" style="47" customWidth="1"/>
    <col min="9746" max="9984" width="11" style="47"/>
    <col min="9985" max="9985" width="28.140625" style="47" customWidth="1"/>
    <col min="9986" max="10001" width="8.28515625" style="47" customWidth="1"/>
    <col min="10002" max="10240" width="11" style="47"/>
    <col min="10241" max="10241" width="28.140625" style="47" customWidth="1"/>
    <col min="10242" max="10257" width="8.28515625" style="47" customWidth="1"/>
    <col min="10258" max="10496" width="11" style="47"/>
    <col min="10497" max="10497" width="28.140625" style="47" customWidth="1"/>
    <col min="10498" max="10513" width="8.28515625" style="47" customWidth="1"/>
    <col min="10514" max="10752" width="11" style="47"/>
    <col min="10753" max="10753" width="28.140625" style="47" customWidth="1"/>
    <col min="10754" max="10769" width="8.28515625" style="47" customWidth="1"/>
    <col min="10770" max="11008" width="11" style="47"/>
    <col min="11009" max="11009" width="28.140625" style="47" customWidth="1"/>
    <col min="11010" max="11025" width="8.28515625" style="47" customWidth="1"/>
    <col min="11026" max="11264" width="11" style="47"/>
    <col min="11265" max="11265" width="28.140625" style="47" customWidth="1"/>
    <col min="11266" max="11281" width="8.28515625" style="47" customWidth="1"/>
    <col min="11282" max="11520" width="11" style="47"/>
    <col min="11521" max="11521" width="28.140625" style="47" customWidth="1"/>
    <col min="11522" max="11537" width="8.28515625" style="47" customWidth="1"/>
    <col min="11538" max="11776" width="11" style="47"/>
    <col min="11777" max="11777" width="28.140625" style="47" customWidth="1"/>
    <col min="11778" max="11793" width="8.28515625" style="47" customWidth="1"/>
    <col min="11794" max="12032" width="11" style="47"/>
    <col min="12033" max="12033" width="28.140625" style="47" customWidth="1"/>
    <col min="12034" max="12049" width="8.28515625" style="47" customWidth="1"/>
    <col min="12050" max="12288" width="11" style="47"/>
    <col min="12289" max="12289" width="28.140625" style="47" customWidth="1"/>
    <col min="12290" max="12305" width="8.28515625" style="47" customWidth="1"/>
    <col min="12306" max="12544" width="11" style="47"/>
    <col min="12545" max="12545" width="28.140625" style="47" customWidth="1"/>
    <col min="12546" max="12561" width="8.28515625" style="47" customWidth="1"/>
    <col min="12562" max="12800" width="11" style="47"/>
    <col min="12801" max="12801" width="28.140625" style="47" customWidth="1"/>
    <col min="12802" max="12817" width="8.28515625" style="47" customWidth="1"/>
    <col min="12818" max="13056" width="11" style="47"/>
    <col min="13057" max="13057" width="28.140625" style="47" customWidth="1"/>
    <col min="13058" max="13073" width="8.28515625" style="47" customWidth="1"/>
    <col min="13074" max="13312" width="11" style="47"/>
    <col min="13313" max="13313" width="28.140625" style="47" customWidth="1"/>
    <col min="13314" max="13329" width="8.28515625" style="47" customWidth="1"/>
    <col min="13330" max="13568" width="11" style="47"/>
    <col min="13569" max="13569" width="28.140625" style="47" customWidth="1"/>
    <col min="13570" max="13585" width="8.28515625" style="47" customWidth="1"/>
    <col min="13586" max="13824" width="11" style="47"/>
    <col min="13825" max="13825" width="28.140625" style="47" customWidth="1"/>
    <col min="13826" max="13841" width="8.28515625" style="47" customWidth="1"/>
    <col min="13842" max="14080" width="11" style="47"/>
    <col min="14081" max="14081" width="28.140625" style="47" customWidth="1"/>
    <col min="14082" max="14097" width="8.28515625" style="47" customWidth="1"/>
    <col min="14098" max="14336" width="11" style="47"/>
    <col min="14337" max="14337" width="28.140625" style="47" customWidth="1"/>
    <col min="14338" max="14353" width="8.28515625" style="47" customWidth="1"/>
    <col min="14354" max="14592" width="11" style="47"/>
    <col min="14593" max="14593" width="28.140625" style="47" customWidth="1"/>
    <col min="14594" max="14609" width="8.28515625" style="47" customWidth="1"/>
    <col min="14610" max="14848" width="11" style="47"/>
    <col min="14849" max="14849" width="28.140625" style="47" customWidth="1"/>
    <col min="14850" max="14865" width="8.28515625" style="47" customWidth="1"/>
    <col min="14866" max="15104" width="11" style="47"/>
    <col min="15105" max="15105" width="28.140625" style="47" customWidth="1"/>
    <col min="15106" max="15121" width="8.28515625" style="47" customWidth="1"/>
    <col min="15122" max="15360" width="11" style="47"/>
    <col min="15361" max="15361" width="28.140625" style="47" customWidth="1"/>
    <col min="15362" max="15377" width="8.28515625" style="47" customWidth="1"/>
    <col min="15378" max="15616" width="11" style="47"/>
    <col min="15617" max="15617" width="28.140625" style="47" customWidth="1"/>
    <col min="15618" max="15633" width="8.28515625" style="47" customWidth="1"/>
    <col min="15634" max="15872" width="11" style="47"/>
    <col min="15873" max="15873" width="28.140625" style="47" customWidth="1"/>
    <col min="15874" max="15889" width="8.28515625" style="47" customWidth="1"/>
    <col min="15890" max="16128" width="11" style="47"/>
    <col min="16129" max="16129" width="28.140625" style="47" customWidth="1"/>
    <col min="16130" max="16145" width="8.28515625" style="47" customWidth="1"/>
    <col min="16146" max="16384" width="11" style="47"/>
  </cols>
  <sheetData>
    <row r="1" spans="1:21" ht="15" customHeight="1" x14ac:dyDescent="0.25">
      <c r="A1" s="296" t="s">
        <v>561</v>
      </c>
      <c r="B1" s="296"/>
      <c r="C1" s="296"/>
      <c r="D1" s="296"/>
      <c r="E1" s="296"/>
      <c r="F1" s="296"/>
      <c r="G1" s="296"/>
      <c r="H1" s="296"/>
      <c r="I1" s="296"/>
      <c r="J1" s="296"/>
      <c r="K1" s="296"/>
      <c r="L1" s="296"/>
      <c r="M1" s="296"/>
      <c r="N1" s="296"/>
      <c r="O1" s="296"/>
      <c r="P1" s="296"/>
      <c r="Q1" s="296"/>
      <c r="R1" s="296"/>
      <c r="T1" s="286" t="s">
        <v>362</v>
      </c>
      <c r="U1" s="286"/>
    </row>
    <row r="2" spans="1:21" ht="15" customHeight="1" x14ac:dyDescent="0.25">
      <c r="A2" s="296" t="s">
        <v>49</v>
      </c>
      <c r="B2" s="296"/>
      <c r="C2" s="296"/>
      <c r="D2" s="296"/>
      <c r="E2" s="296"/>
      <c r="F2" s="296"/>
      <c r="G2" s="296"/>
      <c r="H2" s="296"/>
      <c r="I2" s="296"/>
      <c r="J2" s="296"/>
      <c r="K2" s="296"/>
      <c r="L2" s="296"/>
      <c r="M2" s="296"/>
      <c r="N2" s="296"/>
      <c r="O2" s="296"/>
      <c r="P2" s="296"/>
      <c r="Q2" s="296"/>
      <c r="R2" s="296"/>
      <c r="T2" s="286"/>
      <c r="U2" s="286"/>
    </row>
    <row r="3" spans="1:21" ht="15" customHeight="1" x14ac:dyDescent="0.25">
      <c r="A3" s="296" t="s">
        <v>255</v>
      </c>
      <c r="B3" s="296"/>
      <c r="C3" s="296"/>
      <c r="D3" s="296"/>
      <c r="E3" s="296"/>
      <c r="F3" s="296"/>
      <c r="G3" s="296"/>
      <c r="H3" s="296"/>
      <c r="I3" s="296"/>
      <c r="J3" s="296"/>
      <c r="K3" s="296"/>
      <c r="L3" s="296"/>
      <c r="M3" s="296"/>
      <c r="N3" s="296"/>
      <c r="O3" s="296"/>
      <c r="P3" s="296"/>
      <c r="Q3" s="296"/>
      <c r="R3" s="296"/>
    </row>
    <row r="4" spans="1:21" ht="15" customHeight="1" x14ac:dyDescent="0.25">
      <c r="A4" s="296" t="s">
        <v>250</v>
      </c>
      <c r="B4" s="296"/>
      <c r="C4" s="296"/>
      <c r="D4" s="296"/>
      <c r="E4" s="296"/>
      <c r="F4" s="296"/>
      <c r="G4" s="296"/>
      <c r="H4" s="296"/>
      <c r="I4" s="296"/>
      <c r="J4" s="296"/>
      <c r="K4" s="296"/>
      <c r="L4" s="296"/>
      <c r="M4" s="296"/>
      <c r="N4" s="296"/>
      <c r="O4" s="296"/>
      <c r="P4" s="296"/>
      <c r="Q4" s="296"/>
      <c r="R4" s="296"/>
    </row>
    <row r="5" spans="1:21" ht="15" customHeight="1" x14ac:dyDescent="0.25">
      <c r="A5" s="296" t="s">
        <v>246</v>
      </c>
      <c r="B5" s="296"/>
      <c r="C5" s="296"/>
      <c r="D5" s="296"/>
      <c r="E5" s="296"/>
      <c r="F5" s="296"/>
      <c r="G5" s="296"/>
      <c r="H5" s="296"/>
      <c r="I5" s="296"/>
      <c r="J5" s="296"/>
      <c r="K5" s="296"/>
      <c r="L5" s="296"/>
      <c r="M5" s="296"/>
      <c r="N5" s="296"/>
      <c r="O5" s="296"/>
      <c r="P5" s="296"/>
      <c r="Q5" s="296"/>
      <c r="R5" s="296"/>
    </row>
    <row r="6" spans="1:21" ht="15" customHeight="1" x14ac:dyDescent="0.25">
      <c r="A6" s="236"/>
      <c r="B6" s="236"/>
      <c r="C6" s="236"/>
      <c r="D6" s="236"/>
      <c r="E6" s="236"/>
      <c r="F6" s="236"/>
      <c r="G6" s="236"/>
      <c r="H6" s="236"/>
      <c r="I6" s="236"/>
      <c r="J6" s="236"/>
      <c r="K6" s="236"/>
      <c r="L6" s="236"/>
      <c r="M6" s="236"/>
      <c r="N6" s="236"/>
      <c r="O6" s="236"/>
      <c r="P6" s="236"/>
      <c r="Q6" s="236"/>
      <c r="R6" s="236"/>
    </row>
    <row r="7" spans="1:21" s="43" customFormat="1" ht="15" customHeight="1" thickBot="1" x14ac:dyDescent="0.3">
      <c r="A7" s="297"/>
      <c r="B7" s="297"/>
      <c r="C7" s="297"/>
      <c r="D7" s="297"/>
      <c r="E7" s="297"/>
      <c r="F7" s="297"/>
      <c r="G7" s="297"/>
      <c r="H7" s="297"/>
      <c r="I7" s="297"/>
      <c r="J7" s="297"/>
      <c r="K7" s="297"/>
      <c r="L7" s="297"/>
      <c r="M7" s="297"/>
      <c r="N7" s="297"/>
      <c r="O7" s="297"/>
      <c r="P7" s="297"/>
      <c r="Q7" s="297"/>
      <c r="R7" s="297"/>
    </row>
    <row r="8" spans="1:21" s="43" customFormat="1" ht="15" customHeight="1" thickBot="1" x14ac:dyDescent="0.3">
      <c r="A8" s="44" t="s">
        <v>248</v>
      </c>
      <c r="B8" s="45">
        <v>2000</v>
      </c>
      <c r="C8" s="45">
        <v>2001</v>
      </c>
      <c r="D8" s="45">
        <v>2002</v>
      </c>
      <c r="E8" s="45">
        <v>2003</v>
      </c>
      <c r="F8" s="45">
        <v>2004</v>
      </c>
      <c r="G8" s="45">
        <v>2005</v>
      </c>
      <c r="H8" s="45">
        <v>2006</v>
      </c>
      <c r="I8" s="45">
        <v>2007</v>
      </c>
      <c r="J8" s="45">
        <v>2008</v>
      </c>
      <c r="K8" s="45">
        <v>2009</v>
      </c>
      <c r="L8" s="45">
        <v>2010</v>
      </c>
      <c r="M8" s="45">
        <v>2011</v>
      </c>
      <c r="N8" s="45">
        <v>2012</v>
      </c>
      <c r="O8" s="45">
        <v>2013</v>
      </c>
      <c r="P8" s="45">
        <v>2014</v>
      </c>
      <c r="Q8" s="45">
        <v>2015</v>
      </c>
      <c r="R8" s="45">
        <v>2016</v>
      </c>
    </row>
    <row r="9" spans="1:21" ht="15" customHeight="1" x14ac:dyDescent="0.25">
      <c r="A9" s="73"/>
    </row>
    <row r="10" spans="1:21" s="76" customFormat="1" ht="15" customHeight="1" x14ac:dyDescent="0.25">
      <c r="A10" s="74" t="s">
        <v>19</v>
      </c>
      <c r="B10" s="75">
        <f>+B21+B32</f>
        <v>116516</v>
      </c>
      <c r="C10" s="75">
        <f t="shared" ref="C10:P14" si="0">+C21+C32</f>
        <v>117457</v>
      </c>
      <c r="D10" s="75">
        <f t="shared" si="0"/>
        <v>121416</v>
      </c>
      <c r="E10" s="75">
        <f t="shared" si="0"/>
        <v>136063</v>
      </c>
      <c r="F10" s="75">
        <f t="shared" si="0"/>
        <v>136988</v>
      </c>
      <c r="G10" s="75">
        <f t="shared" si="0"/>
        <v>138450</v>
      </c>
      <c r="H10" s="75">
        <f t="shared" si="0"/>
        <v>138757</v>
      </c>
      <c r="I10" s="75">
        <f t="shared" si="0"/>
        <v>143539</v>
      </c>
      <c r="J10" s="75">
        <f t="shared" si="0"/>
        <v>159770</v>
      </c>
      <c r="K10" s="75">
        <f t="shared" si="0"/>
        <v>156523</v>
      </c>
      <c r="L10" s="75">
        <f t="shared" si="0"/>
        <v>158590</v>
      </c>
      <c r="M10" s="75">
        <f t="shared" si="0"/>
        <v>163026</v>
      </c>
      <c r="N10" s="75">
        <f t="shared" si="0"/>
        <v>165334</v>
      </c>
      <c r="O10" s="75">
        <f t="shared" si="0"/>
        <v>168815</v>
      </c>
      <c r="P10" s="75">
        <f t="shared" si="0"/>
        <v>177502</v>
      </c>
      <c r="Q10" s="75">
        <f t="shared" ref="Q10:R14" si="1">+Q21+Q32</f>
        <v>178068</v>
      </c>
      <c r="R10" s="75">
        <f t="shared" si="1"/>
        <v>182680</v>
      </c>
    </row>
    <row r="11" spans="1:21" s="43" customFormat="1" ht="15" customHeight="1" x14ac:dyDescent="0.25">
      <c r="A11" s="71" t="s">
        <v>50</v>
      </c>
      <c r="B11" s="77">
        <f>+B22+B33</f>
        <v>80082</v>
      </c>
      <c r="C11" s="77">
        <f t="shared" si="0"/>
        <v>79175</v>
      </c>
      <c r="D11" s="77">
        <f t="shared" si="0"/>
        <v>81634</v>
      </c>
      <c r="E11" s="77">
        <f t="shared" si="0"/>
        <v>92009</v>
      </c>
      <c r="F11" s="77">
        <f t="shared" si="0"/>
        <v>93638</v>
      </c>
      <c r="G11" s="77">
        <f t="shared" si="0"/>
        <v>92709</v>
      </c>
      <c r="H11" s="77">
        <f t="shared" si="0"/>
        <v>91293</v>
      </c>
      <c r="I11" s="77">
        <f t="shared" si="0"/>
        <v>95252</v>
      </c>
      <c r="J11" s="77">
        <f t="shared" si="0"/>
        <v>107711</v>
      </c>
      <c r="K11" s="77">
        <f t="shared" si="0"/>
        <v>102634</v>
      </c>
      <c r="L11" s="77">
        <f t="shared" si="0"/>
        <v>104680</v>
      </c>
      <c r="M11" s="77">
        <f t="shared" si="0"/>
        <v>106142</v>
      </c>
      <c r="N11" s="77">
        <f t="shared" si="0"/>
        <v>109395</v>
      </c>
      <c r="O11" s="77">
        <f t="shared" si="0"/>
        <v>111075</v>
      </c>
      <c r="P11" s="77">
        <f t="shared" si="0"/>
        <v>113292</v>
      </c>
      <c r="Q11" s="77">
        <f t="shared" si="1"/>
        <v>111011</v>
      </c>
      <c r="R11" s="77">
        <f t="shared" si="1"/>
        <v>112752</v>
      </c>
    </row>
    <row r="12" spans="1:21" ht="15" customHeight="1" x14ac:dyDescent="0.25">
      <c r="A12" s="71" t="s">
        <v>51</v>
      </c>
      <c r="B12" s="78">
        <f>+B23+B34</f>
        <v>29808</v>
      </c>
      <c r="C12" s="78">
        <f t="shared" si="0"/>
        <v>31255</v>
      </c>
      <c r="D12" s="78">
        <f t="shared" si="0"/>
        <v>33403</v>
      </c>
      <c r="E12" s="78">
        <f t="shared" si="0"/>
        <v>37164</v>
      </c>
      <c r="F12" s="78">
        <f t="shared" si="0"/>
        <v>38302</v>
      </c>
      <c r="G12" s="78">
        <f t="shared" si="0"/>
        <v>37422</v>
      </c>
      <c r="H12" s="78">
        <f t="shared" si="0"/>
        <v>37514</v>
      </c>
      <c r="I12" s="78">
        <f t="shared" si="0"/>
        <v>36944</v>
      </c>
      <c r="J12" s="78">
        <f t="shared" si="0"/>
        <v>41784</v>
      </c>
      <c r="K12" s="78">
        <f t="shared" si="0"/>
        <v>40088</v>
      </c>
      <c r="L12" s="78">
        <f t="shared" si="0"/>
        <v>41840</v>
      </c>
      <c r="M12" s="78">
        <f t="shared" si="0"/>
        <v>41785</v>
      </c>
      <c r="N12" s="78">
        <f t="shared" si="0"/>
        <v>44409</v>
      </c>
      <c r="O12" s="78">
        <f t="shared" si="0"/>
        <v>43227</v>
      </c>
      <c r="P12" s="78">
        <f t="shared" si="0"/>
        <v>41203</v>
      </c>
      <c r="Q12" s="78">
        <f t="shared" si="1"/>
        <v>41824</v>
      </c>
      <c r="R12" s="78">
        <f t="shared" si="1"/>
        <v>43456</v>
      </c>
    </row>
    <row r="13" spans="1:21" ht="15" customHeight="1" x14ac:dyDescent="0.25">
      <c r="A13" s="71" t="s">
        <v>52</v>
      </c>
      <c r="B13" s="78">
        <f>+B24+B35</f>
        <v>25094</v>
      </c>
      <c r="C13" s="78">
        <f t="shared" si="0"/>
        <v>24638</v>
      </c>
      <c r="D13" s="78">
        <f t="shared" si="0"/>
        <v>26101</v>
      </c>
      <c r="E13" s="78">
        <f t="shared" si="0"/>
        <v>30528</v>
      </c>
      <c r="F13" s="78">
        <f t="shared" si="0"/>
        <v>30892</v>
      </c>
      <c r="G13" s="78">
        <f t="shared" si="0"/>
        <v>29739</v>
      </c>
      <c r="H13" s="78">
        <f t="shared" si="0"/>
        <v>29473</v>
      </c>
      <c r="I13" s="78">
        <f t="shared" si="0"/>
        <v>29901</v>
      </c>
      <c r="J13" s="78">
        <f t="shared" si="0"/>
        <v>33584</v>
      </c>
      <c r="K13" s="78">
        <f t="shared" si="0"/>
        <v>32192</v>
      </c>
      <c r="L13" s="78">
        <f t="shared" si="0"/>
        <v>32367</v>
      </c>
      <c r="M13" s="78">
        <f t="shared" si="0"/>
        <v>33524</v>
      </c>
      <c r="N13" s="78">
        <f t="shared" si="0"/>
        <v>33118</v>
      </c>
      <c r="O13" s="78">
        <f t="shared" si="0"/>
        <v>35151</v>
      </c>
      <c r="P13" s="78">
        <f t="shared" si="0"/>
        <v>35506</v>
      </c>
      <c r="Q13" s="78">
        <f t="shared" si="1"/>
        <v>33580</v>
      </c>
      <c r="R13" s="78">
        <f t="shared" si="1"/>
        <v>34892</v>
      </c>
    </row>
    <row r="14" spans="1:21" ht="15" customHeight="1" x14ac:dyDescent="0.25">
      <c r="A14" s="71" t="s">
        <v>53</v>
      </c>
      <c r="B14" s="78">
        <f>+B25+B36</f>
        <v>25180</v>
      </c>
      <c r="C14" s="78">
        <f t="shared" si="0"/>
        <v>23282</v>
      </c>
      <c r="D14" s="78">
        <f t="shared" si="0"/>
        <v>22130</v>
      </c>
      <c r="E14" s="78">
        <f t="shared" si="0"/>
        <v>24317</v>
      </c>
      <c r="F14" s="78">
        <f t="shared" si="0"/>
        <v>24444</v>
      </c>
      <c r="G14" s="78">
        <f t="shared" si="0"/>
        <v>25548</v>
      </c>
      <c r="H14" s="78">
        <f t="shared" si="0"/>
        <v>24306</v>
      </c>
      <c r="I14" s="78">
        <f t="shared" si="0"/>
        <v>28407</v>
      </c>
      <c r="J14" s="78">
        <f t="shared" si="0"/>
        <v>32343</v>
      </c>
      <c r="K14" s="78">
        <f t="shared" si="0"/>
        <v>30354</v>
      </c>
      <c r="L14" s="78">
        <f t="shared" si="0"/>
        <v>30473</v>
      </c>
      <c r="M14" s="78">
        <f t="shared" si="0"/>
        <v>30833</v>
      </c>
      <c r="N14" s="78">
        <f t="shared" si="0"/>
        <v>31868</v>
      </c>
      <c r="O14" s="78">
        <f t="shared" si="0"/>
        <v>32697</v>
      </c>
      <c r="P14" s="78">
        <f t="shared" si="0"/>
        <v>36583</v>
      </c>
      <c r="Q14" s="78">
        <f t="shared" si="1"/>
        <v>35607</v>
      </c>
      <c r="R14" s="78">
        <f t="shared" si="1"/>
        <v>34404</v>
      </c>
    </row>
    <row r="15" spans="1:21" ht="15" customHeight="1" x14ac:dyDescent="0.25">
      <c r="A15" s="72"/>
      <c r="B15" s="79"/>
      <c r="C15" s="79"/>
      <c r="D15" s="79"/>
      <c r="E15" s="79"/>
      <c r="F15" s="79"/>
      <c r="G15" s="79"/>
      <c r="H15" s="79"/>
      <c r="I15" s="79"/>
      <c r="J15" s="79"/>
      <c r="K15" s="79"/>
      <c r="L15" s="79"/>
      <c r="M15" s="79"/>
      <c r="N15" s="79"/>
      <c r="O15" s="79"/>
      <c r="P15" s="79"/>
      <c r="Q15" s="79"/>
      <c r="R15" s="79"/>
    </row>
    <row r="16" spans="1:21" s="43" customFormat="1" ht="15" customHeight="1" x14ac:dyDescent="0.25">
      <c r="A16" s="80" t="s">
        <v>54</v>
      </c>
      <c r="B16" s="77">
        <f>+B27+B38</f>
        <v>36434</v>
      </c>
      <c r="C16" s="77">
        <f t="shared" ref="C16:P19" si="2">+C27+C38</f>
        <v>38282</v>
      </c>
      <c r="D16" s="77">
        <f t="shared" si="2"/>
        <v>39782</v>
      </c>
      <c r="E16" s="77">
        <f t="shared" si="2"/>
        <v>44054</v>
      </c>
      <c r="F16" s="77">
        <f t="shared" si="2"/>
        <v>43350</v>
      </c>
      <c r="G16" s="77">
        <f t="shared" si="2"/>
        <v>45741</v>
      </c>
      <c r="H16" s="77">
        <f t="shared" si="2"/>
        <v>47464</v>
      </c>
      <c r="I16" s="77">
        <f t="shared" si="2"/>
        <v>48287</v>
      </c>
      <c r="J16" s="77">
        <f t="shared" si="2"/>
        <v>52059</v>
      </c>
      <c r="K16" s="77">
        <f t="shared" si="2"/>
        <v>53889</v>
      </c>
      <c r="L16" s="77">
        <f t="shared" si="2"/>
        <v>53910</v>
      </c>
      <c r="M16" s="77">
        <f t="shared" si="2"/>
        <v>56884</v>
      </c>
      <c r="N16" s="77">
        <f t="shared" si="2"/>
        <v>55939</v>
      </c>
      <c r="O16" s="77">
        <f t="shared" si="2"/>
        <v>57740</v>
      </c>
      <c r="P16" s="77">
        <f t="shared" si="2"/>
        <v>64210</v>
      </c>
      <c r="Q16" s="77">
        <f t="shared" ref="Q16:R19" si="3">+Q27+Q38</f>
        <v>67057</v>
      </c>
      <c r="R16" s="77">
        <f t="shared" si="3"/>
        <v>69928</v>
      </c>
    </row>
    <row r="17" spans="1:21" ht="15" customHeight="1" x14ac:dyDescent="0.25">
      <c r="A17" s="80" t="s">
        <v>55</v>
      </c>
      <c r="B17" s="78">
        <f>+B28+B39</f>
        <v>15924</v>
      </c>
      <c r="C17" s="78">
        <f t="shared" si="2"/>
        <v>16696</v>
      </c>
      <c r="D17" s="78">
        <f t="shared" si="2"/>
        <v>17145</v>
      </c>
      <c r="E17" s="78">
        <f t="shared" si="2"/>
        <v>18403</v>
      </c>
      <c r="F17" s="78">
        <f t="shared" si="2"/>
        <v>18865</v>
      </c>
      <c r="G17" s="78">
        <f t="shared" si="2"/>
        <v>20111</v>
      </c>
      <c r="H17" s="78">
        <f t="shared" si="2"/>
        <v>20678</v>
      </c>
      <c r="I17" s="78">
        <f t="shared" si="2"/>
        <v>20254</v>
      </c>
      <c r="J17" s="78">
        <f t="shared" si="2"/>
        <v>22690</v>
      </c>
      <c r="K17" s="78">
        <f t="shared" si="2"/>
        <v>23575</v>
      </c>
      <c r="L17" s="78">
        <f t="shared" si="2"/>
        <v>23071</v>
      </c>
      <c r="M17" s="78">
        <f t="shared" si="2"/>
        <v>24335</v>
      </c>
      <c r="N17" s="78">
        <f t="shared" si="2"/>
        <v>23897</v>
      </c>
      <c r="O17" s="78">
        <f t="shared" si="2"/>
        <v>24739</v>
      </c>
      <c r="P17" s="78">
        <f t="shared" si="2"/>
        <v>27093</v>
      </c>
      <c r="Q17" s="78">
        <f t="shared" si="3"/>
        <v>29162</v>
      </c>
      <c r="R17" s="78">
        <f t="shared" si="3"/>
        <v>28967</v>
      </c>
    </row>
    <row r="18" spans="1:21" ht="15" customHeight="1" x14ac:dyDescent="0.25">
      <c r="A18" s="80" t="s">
        <v>56</v>
      </c>
      <c r="B18" s="78">
        <f>+B29+B40</f>
        <v>17510</v>
      </c>
      <c r="C18" s="78">
        <f t="shared" si="2"/>
        <v>18302</v>
      </c>
      <c r="D18" s="78">
        <f t="shared" si="2"/>
        <v>19282</v>
      </c>
      <c r="E18" s="78">
        <f t="shared" si="2"/>
        <v>21509</v>
      </c>
      <c r="F18" s="78">
        <f t="shared" si="2"/>
        <v>20456</v>
      </c>
      <c r="G18" s="78">
        <f t="shared" si="2"/>
        <v>21072</v>
      </c>
      <c r="H18" s="78">
        <f t="shared" si="2"/>
        <v>22249</v>
      </c>
      <c r="I18" s="78">
        <f t="shared" si="2"/>
        <v>22961</v>
      </c>
      <c r="J18" s="78">
        <f t="shared" si="2"/>
        <v>23950</v>
      </c>
      <c r="K18" s="78">
        <f t="shared" si="2"/>
        <v>24343</v>
      </c>
      <c r="L18" s="78">
        <f t="shared" si="2"/>
        <v>24487</v>
      </c>
      <c r="M18" s="78">
        <f t="shared" si="2"/>
        <v>26150</v>
      </c>
      <c r="N18" s="78">
        <f t="shared" si="2"/>
        <v>25746</v>
      </c>
      <c r="O18" s="78">
        <f t="shared" si="2"/>
        <v>26383</v>
      </c>
      <c r="P18" s="78">
        <f t="shared" si="2"/>
        <v>29258</v>
      </c>
      <c r="Q18" s="78">
        <f t="shared" si="3"/>
        <v>29549</v>
      </c>
      <c r="R18" s="78">
        <f t="shared" si="3"/>
        <v>31847</v>
      </c>
    </row>
    <row r="19" spans="1:21" ht="15" customHeight="1" x14ac:dyDescent="0.25">
      <c r="A19" s="80" t="s">
        <v>57</v>
      </c>
      <c r="B19" s="78">
        <f>+B30+B41</f>
        <v>3000</v>
      </c>
      <c r="C19" s="78">
        <f t="shared" si="2"/>
        <v>3284</v>
      </c>
      <c r="D19" s="78">
        <f t="shared" si="2"/>
        <v>3355</v>
      </c>
      <c r="E19" s="78">
        <f t="shared" si="2"/>
        <v>4142</v>
      </c>
      <c r="F19" s="78">
        <f t="shared" si="2"/>
        <v>4029</v>
      </c>
      <c r="G19" s="78">
        <f t="shared" si="2"/>
        <v>4558</v>
      </c>
      <c r="H19" s="78">
        <f t="shared" si="2"/>
        <v>4537</v>
      </c>
      <c r="I19" s="78">
        <f t="shared" si="2"/>
        <v>5072</v>
      </c>
      <c r="J19" s="78">
        <f t="shared" si="2"/>
        <v>5419</v>
      </c>
      <c r="K19" s="78">
        <f t="shared" si="2"/>
        <v>5971</v>
      </c>
      <c r="L19" s="78">
        <f t="shared" si="2"/>
        <v>6352</v>
      </c>
      <c r="M19" s="78">
        <f t="shared" si="2"/>
        <v>6399</v>
      </c>
      <c r="N19" s="78">
        <f t="shared" si="2"/>
        <v>6296</v>
      </c>
      <c r="O19" s="78">
        <f t="shared" si="2"/>
        <v>6618</v>
      </c>
      <c r="P19" s="78">
        <f t="shared" si="2"/>
        <v>7859</v>
      </c>
      <c r="Q19" s="78">
        <f t="shared" si="3"/>
        <v>8346</v>
      </c>
      <c r="R19" s="78">
        <f t="shared" si="3"/>
        <v>9114</v>
      </c>
    </row>
    <row r="20" spans="1:21" ht="15" customHeight="1" x14ac:dyDescent="0.25">
      <c r="A20" s="72"/>
      <c r="B20" s="79"/>
      <c r="C20" s="79"/>
      <c r="D20" s="79"/>
      <c r="E20" s="79"/>
      <c r="F20" s="79"/>
      <c r="G20" s="79"/>
      <c r="H20" s="79"/>
      <c r="I20" s="79"/>
      <c r="J20" s="79"/>
      <c r="K20" s="79"/>
      <c r="L20" s="79"/>
      <c r="M20" s="79"/>
      <c r="N20" s="79"/>
      <c r="O20" s="79"/>
      <c r="P20" s="79"/>
      <c r="Q20" s="79"/>
      <c r="R20" s="79"/>
    </row>
    <row r="21" spans="1:21" s="43" customFormat="1" ht="15" customHeight="1" x14ac:dyDescent="0.25">
      <c r="A21" s="74" t="s">
        <v>58</v>
      </c>
      <c r="B21" s="75">
        <f>B22+B27</f>
        <v>91586</v>
      </c>
      <c r="C21" s="75">
        <f t="shared" ref="C21:N21" si="4">C22+C27</f>
        <v>92937</v>
      </c>
      <c r="D21" s="75">
        <f t="shared" si="4"/>
        <v>96557</v>
      </c>
      <c r="E21" s="75">
        <f t="shared" si="4"/>
        <v>106778</v>
      </c>
      <c r="F21" s="75">
        <f t="shared" si="4"/>
        <v>107920</v>
      </c>
      <c r="G21" s="75">
        <f t="shared" si="4"/>
        <v>110218</v>
      </c>
      <c r="H21" s="75">
        <f t="shared" si="4"/>
        <v>110074</v>
      </c>
      <c r="I21" s="75">
        <f t="shared" si="4"/>
        <v>113124</v>
      </c>
      <c r="J21" s="75">
        <f t="shared" si="4"/>
        <v>123796</v>
      </c>
      <c r="K21" s="75">
        <f t="shared" si="4"/>
        <v>120522</v>
      </c>
      <c r="L21" s="75">
        <f t="shared" si="4"/>
        <v>122555</v>
      </c>
      <c r="M21" s="75">
        <f t="shared" si="4"/>
        <v>126063</v>
      </c>
      <c r="N21" s="75">
        <f t="shared" si="4"/>
        <v>125828</v>
      </c>
      <c r="O21" s="75">
        <f>O22+O27</f>
        <v>125596</v>
      </c>
      <c r="P21" s="75">
        <f>P22+P27</f>
        <v>127548</v>
      </c>
      <c r="Q21" s="75">
        <f>Q22+Q27</f>
        <v>126525</v>
      </c>
      <c r="R21" s="75">
        <f>R22+R27</f>
        <v>129540</v>
      </c>
      <c r="T21" s="47"/>
    </row>
    <row r="22" spans="1:21" s="43" customFormat="1" ht="15" customHeight="1" x14ac:dyDescent="0.25">
      <c r="A22" s="71" t="s">
        <v>50</v>
      </c>
      <c r="B22" s="77">
        <f>SUM(B23:B25)</f>
        <v>65651</v>
      </c>
      <c r="C22" s="77">
        <f t="shared" ref="C22:N22" si="5">SUM(C23:C25)</f>
        <v>65731</v>
      </c>
      <c r="D22" s="77">
        <f t="shared" si="5"/>
        <v>67980</v>
      </c>
      <c r="E22" s="77">
        <f t="shared" si="5"/>
        <v>75542</v>
      </c>
      <c r="F22" s="77">
        <f t="shared" si="5"/>
        <v>76628</v>
      </c>
      <c r="G22" s="77">
        <f t="shared" si="5"/>
        <v>77050</v>
      </c>
      <c r="H22" s="77">
        <f t="shared" si="5"/>
        <v>76107</v>
      </c>
      <c r="I22" s="77">
        <f t="shared" si="5"/>
        <v>78856</v>
      </c>
      <c r="J22" s="77">
        <f t="shared" si="5"/>
        <v>87162</v>
      </c>
      <c r="K22" s="77">
        <f t="shared" si="5"/>
        <v>83201</v>
      </c>
      <c r="L22" s="77">
        <f t="shared" si="5"/>
        <v>85327</v>
      </c>
      <c r="M22" s="77">
        <f t="shared" si="5"/>
        <v>86705</v>
      </c>
      <c r="N22" s="77">
        <f t="shared" si="5"/>
        <v>87659</v>
      </c>
      <c r="O22" s="77">
        <f>SUM(O23:O25)</f>
        <v>87285</v>
      </c>
      <c r="P22" s="77">
        <f>SUM(P23:P25)</f>
        <v>86173</v>
      </c>
      <c r="Q22" s="77">
        <f>SUM(Q23:Q25)</f>
        <v>83752</v>
      </c>
      <c r="R22" s="77">
        <f>SUM(R23:R25)</f>
        <v>85219</v>
      </c>
      <c r="T22" s="47"/>
    </row>
    <row r="23" spans="1:21" ht="15" customHeight="1" x14ac:dyDescent="0.2">
      <c r="A23" s="71" t="s">
        <v>51</v>
      </c>
      <c r="B23" s="78">
        <f>24062+100</f>
        <v>24162</v>
      </c>
      <c r="C23" s="78">
        <v>25674</v>
      </c>
      <c r="D23" s="78">
        <v>27538</v>
      </c>
      <c r="E23" s="78">
        <v>30057</v>
      </c>
      <c r="F23" s="78">
        <v>31189</v>
      </c>
      <c r="G23" s="78">
        <v>30829</v>
      </c>
      <c r="H23" s="78">
        <v>30877</v>
      </c>
      <c r="I23" s="78">
        <v>29777</v>
      </c>
      <c r="J23" s="78">
        <v>33580</v>
      </c>
      <c r="K23" s="78">
        <v>32300</v>
      </c>
      <c r="L23" s="78">
        <v>33775</v>
      </c>
      <c r="M23" s="78">
        <v>33751</v>
      </c>
      <c r="N23" s="78">
        <f>34419+114</f>
        <v>34533</v>
      </c>
      <c r="O23" s="78">
        <v>32757</v>
      </c>
      <c r="P23" s="78">
        <v>30555</v>
      </c>
      <c r="Q23" s="78">
        <v>31052</v>
      </c>
      <c r="R23" s="78">
        <f>+'C52-C54'!F12</f>
        <v>32656</v>
      </c>
      <c r="T23" s="275"/>
      <c r="U23" s="275"/>
    </row>
    <row r="24" spans="1:21" ht="15" customHeight="1" x14ac:dyDescent="0.2">
      <c r="A24" s="71" t="s">
        <v>52</v>
      </c>
      <c r="B24" s="78">
        <f>20382+66</f>
        <v>20448</v>
      </c>
      <c r="C24" s="78">
        <v>20309</v>
      </c>
      <c r="D24" s="78">
        <v>21773</v>
      </c>
      <c r="E24" s="78">
        <v>25143</v>
      </c>
      <c r="F24" s="78">
        <v>25338</v>
      </c>
      <c r="G24" s="78">
        <v>24816</v>
      </c>
      <c r="H24" s="78">
        <v>24756</v>
      </c>
      <c r="I24" s="78">
        <v>25019</v>
      </c>
      <c r="J24" s="78">
        <v>27106</v>
      </c>
      <c r="K24" s="78">
        <v>26263</v>
      </c>
      <c r="L24" s="78">
        <v>26563</v>
      </c>
      <c r="M24" s="78">
        <v>27629</v>
      </c>
      <c r="N24" s="78">
        <f>26777+186</f>
        <v>26963</v>
      </c>
      <c r="O24" s="78">
        <v>27672</v>
      </c>
      <c r="P24" s="78">
        <v>26997</v>
      </c>
      <c r="Q24" s="78">
        <v>25333</v>
      </c>
      <c r="R24" s="78">
        <f>+'C52-C54'!J12</f>
        <v>26518</v>
      </c>
      <c r="T24" s="275"/>
      <c r="U24" s="275"/>
    </row>
    <row r="25" spans="1:21" ht="15" customHeight="1" x14ac:dyDescent="0.2">
      <c r="A25" s="71" t="s">
        <v>53</v>
      </c>
      <c r="B25" s="78">
        <f>20956+85</f>
        <v>21041</v>
      </c>
      <c r="C25" s="78">
        <v>19748</v>
      </c>
      <c r="D25" s="78">
        <v>18669</v>
      </c>
      <c r="E25" s="78">
        <v>20342</v>
      </c>
      <c r="F25" s="78">
        <v>20101</v>
      </c>
      <c r="G25" s="78">
        <v>21405</v>
      </c>
      <c r="H25" s="78">
        <v>20474</v>
      </c>
      <c r="I25" s="78">
        <v>24060</v>
      </c>
      <c r="J25" s="78">
        <v>26476</v>
      </c>
      <c r="K25" s="78">
        <v>24638</v>
      </c>
      <c r="L25" s="78">
        <v>24989</v>
      </c>
      <c r="M25" s="78">
        <v>25325</v>
      </c>
      <c r="N25" s="78">
        <f>26048+115</f>
        <v>26163</v>
      </c>
      <c r="O25" s="78">
        <v>26856</v>
      </c>
      <c r="P25" s="78">
        <v>28621</v>
      </c>
      <c r="Q25" s="78">
        <v>27367</v>
      </c>
      <c r="R25" s="78">
        <f>+'C52-C54'!N12</f>
        <v>26045</v>
      </c>
      <c r="T25" s="275"/>
      <c r="U25" s="275"/>
    </row>
    <row r="26" spans="1:21" ht="15" customHeight="1" x14ac:dyDescent="0.25">
      <c r="A26" s="72"/>
      <c r="B26" s="79"/>
      <c r="C26" s="79"/>
      <c r="D26" s="79"/>
      <c r="E26" s="79"/>
      <c r="F26" s="79"/>
      <c r="G26" s="79"/>
      <c r="H26" s="79"/>
      <c r="I26" s="79"/>
      <c r="J26" s="79"/>
      <c r="K26" s="79"/>
      <c r="L26" s="79"/>
      <c r="M26" s="79"/>
      <c r="N26" s="79"/>
      <c r="O26" s="79"/>
      <c r="P26" s="79"/>
      <c r="Q26" s="79"/>
      <c r="R26" s="79"/>
    </row>
    <row r="27" spans="1:21" s="43" customFormat="1" ht="15" customHeight="1" x14ac:dyDescent="0.25">
      <c r="A27" s="80" t="s">
        <v>54</v>
      </c>
      <c r="B27" s="77">
        <f>SUM(B28:B30)</f>
        <v>25935</v>
      </c>
      <c r="C27" s="77">
        <f t="shared" ref="C27:N27" si="6">SUM(C28:C30)</f>
        <v>27206</v>
      </c>
      <c r="D27" s="77">
        <f t="shared" si="6"/>
        <v>28577</v>
      </c>
      <c r="E27" s="77">
        <f t="shared" si="6"/>
        <v>31236</v>
      </c>
      <c r="F27" s="77">
        <f t="shared" si="6"/>
        <v>31292</v>
      </c>
      <c r="G27" s="77">
        <f t="shared" si="6"/>
        <v>33168</v>
      </c>
      <c r="H27" s="77">
        <f t="shared" si="6"/>
        <v>33967</v>
      </c>
      <c r="I27" s="77">
        <f t="shared" si="6"/>
        <v>34268</v>
      </c>
      <c r="J27" s="77">
        <f t="shared" si="6"/>
        <v>36634</v>
      </c>
      <c r="K27" s="77">
        <f t="shared" si="6"/>
        <v>37321</v>
      </c>
      <c r="L27" s="77">
        <f t="shared" si="6"/>
        <v>37228</v>
      </c>
      <c r="M27" s="77">
        <f t="shared" si="6"/>
        <v>39358</v>
      </c>
      <c r="N27" s="77">
        <f t="shared" si="6"/>
        <v>38169</v>
      </c>
      <c r="O27" s="77">
        <f>SUM(O28:O30)</f>
        <v>38311</v>
      </c>
      <c r="P27" s="77">
        <f>SUM(P28:P30)</f>
        <v>41375</v>
      </c>
      <c r="Q27" s="77">
        <f>SUM(Q28:Q30)</f>
        <v>42773</v>
      </c>
      <c r="R27" s="77">
        <f>SUM(R28:R30)</f>
        <v>44321</v>
      </c>
      <c r="T27" s="47"/>
    </row>
    <row r="28" spans="1:21" ht="15" customHeight="1" x14ac:dyDescent="0.25">
      <c r="A28" s="80" t="s">
        <v>55</v>
      </c>
      <c r="B28" s="78">
        <f>11824+51</f>
        <v>11875</v>
      </c>
      <c r="C28" s="78">
        <v>12654</v>
      </c>
      <c r="D28" s="78">
        <v>13223</v>
      </c>
      <c r="E28" s="78">
        <v>13959</v>
      </c>
      <c r="F28" s="78">
        <v>14742</v>
      </c>
      <c r="G28" s="78">
        <v>15756</v>
      </c>
      <c r="H28" s="78">
        <v>15854</v>
      </c>
      <c r="I28" s="78">
        <v>15404</v>
      </c>
      <c r="J28" s="78">
        <v>17402</v>
      </c>
      <c r="K28" s="78">
        <v>17586</v>
      </c>
      <c r="L28" s="78">
        <v>17566</v>
      </c>
      <c r="M28" s="78">
        <v>18353</v>
      </c>
      <c r="N28" s="78">
        <f>17447+68</f>
        <v>17515</v>
      </c>
      <c r="O28" s="78">
        <v>17560</v>
      </c>
      <c r="P28" s="78">
        <v>18987</v>
      </c>
      <c r="Q28" s="78">
        <v>20340</v>
      </c>
      <c r="R28" s="78">
        <f>+'C52-C54'!R12</f>
        <v>20262</v>
      </c>
    </row>
    <row r="29" spans="1:21" ht="15" customHeight="1" x14ac:dyDescent="0.25">
      <c r="A29" s="80" t="s">
        <v>56</v>
      </c>
      <c r="B29" s="78">
        <f>13825+36</f>
        <v>13861</v>
      </c>
      <c r="C29" s="78">
        <v>14348</v>
      </c>
      <c r="D29" s="78">
        <v>15242</v>
      </c>
      <c r="E29" s="78">
        <v>17027</v>
      </c>
      <c r="F29" s="78">
        <v>16414</v>
      </c>
      <c r="G29" s="78">
        <v>17191</v>
      </c>
      <c r="H29" s="78">
        <v>17956</v>
      </c>
      <c r="I29" s="78">
        <v>18669</v>
      </c>
      <c r="J29" s="78">
        <v>18992</v>
      </c>
      <c r="K29" s="78">
        <v>19423</v>
      </c>
      <c r="L29" s="78">
        <v>19381</v>
      </c>
      <c r="M29" s="78">
        <v>20755</v>
      </c>
      <c r="N29" s="78">
        <f>20349+23</f>
        <v>20372</v>
      </c>
      <c r="O29" s="78">
        <v>20509</v>
      </c>
      <c r="P29" s="78">
        <v>21924</v>
      </c>
      <c r="Q29" s="78">
        <v>22114</v>
      </c>
      <c r="R29" s="78">
        <f>+'C52-C54'!V12</f>
        <v>23548</v>
      </c>
    </row>
    <row r="30" spans="1:21" ht="15" customHeight="1" x14ac:dyDescent="0.25">
      <c r="A30" s="80" t="s">
        <v>57</v>
      </c>
      <c r="B30" s="78">
        <v>199</v>
      </c>
      <c r="C30" s="78">
        <v>204</v>
      </c>
      <c r="D30" s="78">
        <v>112</v>
      </c>
      <c r="E30" s="78">
        <v>250</v>
      </c>
      <c r="F30" s="78">
        <v>136</v>
      </c>
      <c r="G30" s="78">
        <v>221</v>
      </c>
      <c r="H30" s="78">
        <v>157</v>
      </c>
      <c r="I30" s="78">
        <v>195</v>
      </c>
      <c r="J30" s="78">
        <v>240</v>
      </c>
      <c r="K30" s="78">
        <v>312</v>
      </c>
      <c r="L30" s="78">
        <v>281</v>
      </c>
      <c r="M30" s="78">
        <v>250</v>
      </c>
      <c r="N30" s="78">
        <v>282</v>
      </c>
      <c r="O30" s="78">
        <v>242</v>
      </c>
      <c r="P30" s="78">
        <v>464</v>
      </c>
      <c r="Q30" s="78">
        <v>319</v>
      </c>
      <c r="R30" s="78">
        <f>+'C52-C54'!Z12</f>
        <v>511</v>
      </c>
    </row>
    <row r="31" spans="1:21" ht="15" customHeight="1" x14ac:dyDescent="0.25">
      <c r="A31" s="72"/>
      <c r="B31" s="79"/>
      <c r="C31" s="79"/>
      <c r="D31" s="79"/>
      <c r="E31" s="79"/>
      <c r="F31" s="79"/>
      <c r="G31" s="79"/>
      <c r="H31" s="79"/>
      <c r="I31" s="79"/>
      <c r="J31" s="79"/>
      <c r="K31" s="79"/>
      <c r="L31" s="79"/>
      <c r="M31" s="79"/>
      <c r="N31" s="79"/>
      <c r="O31" s="79"/>
      <c r="P31" s="79"/>
      <c r="Q31" s="79"/>
      <c r="R31" s="79"/>
    </row>
    <row r="32" spans="1:21" s="43" customFormat="1" ht="15" customHeight="1" x14ac:dyDescent="0.25">
      <c r="A32" s="92" t="s">
        <v>59</v>
      </c>
      <c r="B32" s="75">
        <f>+B33+B38</f>
        <v>24930</v>
      </c>
      <c r="C32" s="75">
        <f t="shared" ref="C32:N32" si="7">+C33+C38</f>
        <v>24520</v>
      </c>
      <c r="D32" s="75">
        <f t="shared" si="7"/>
        <v>24859</v>
      </c>
      <c r="E32" s="75">
        <f t="shared" si="7"/>
        <v>29285</v>
      </c>
      <c r="F32" s="75">
        <f t="shared" si="7"/>
        <v>29068</v>
      </c>
      <c r="G32" s="75">
        <f t="shared" si="7"/>
        <v>28232</v>
      </c>
      <c r="H32" s="75">
        <f t="shared" si="7"/>
        <v>28683</v>
      </c>
      <c r="I32" s="75">
        <f t="shared" si="7"/>
        <v>30415</v>
      </c>
      <c r="J32" s="75">
        <f t="shared" si="7"/>
        <v>35974</v>
      </c>
      <c r="K32" s="75">
        <f t="shared" si="7"/>
        <v>36001</v>
      </c>
      <c r="L32" s="75">
        <f t="shared" si="7"/>
        <v>36035</v>
      </c>
      <c r="M32" s="75">
        <f t="shared" si="7"/>
        <v>36963</v>
      </c>
      <c r="N32" s="75">
        <f t="shared" si="7"/>
        <v>39506</v>
      </c>
      <c r="O32" s="75">
        <f>+O33+O38</f>
        <v>43219</v>
      </c>
      <c r="P32" s="75">
        <f>+P33+P38</f>
        <v>49954</v>
      </c>
      <c r="Q32" s="75">
        <f>+Q33+Q38</f>
        <v>51543</v>
      </c>
      <c r="R32" s="75">
        <f>+R33+R38</f>
        <v>53140</v>
      </c>
      <c r="T32" s="47"/>
    </row>
    <row r="33" spans="1:21" s="43" customFormat="1" ht="15" customHeight="1" x14ac:dyDescent="0.25">
      <c r="A33" s="71" t="s">
        <v>50</v>
      </c>
      <c r="B33" s="77">
        <f>SUM(B34:B36)</f>
        <v>14431</v>
      </c>
      <c r="C33" s="77">
        <f t="shared" ref="C33:N33" si="8">SUM(C34:C36)</f>
        <v>13444</v>
      </c>
      <c r="D33" s="77">
        <f t="shared" si="8"/>
        <v>13654</v>
      </c>
      <c r="E33" s="77">
        <f t="shared" si="8"/>
        <v>16467</v>
      </c>
      <c r="F33" s="77">
        <f t="shared" si="8"/>
        <v>17010</v>
      </c>
      <c r="G33" s="77">
        <f t="shared" si="8"/>
        <v>15659</v>
      </c>
      <c r="H33" s="77">
        <f t="shared" si="8"/>
        <v>15186</v>
      </c>
      <c r="I33" s="77">
        <f t="shared" si="8"/>
        <v>16396</v>
      </c>
      <c r="J33" s="77">
        <f t="shared" si="8"/>
        <v>20549</v>
      </c>
      <c r="K33" s="77">
        <f t="shared" si="8"/>
        <v>19433</v>
      </c>
      <c r="L33" s="77">
        <f t="shared" si="8"/>
        <v>19353</v>
      </c>
      <c r="M33" s="77">
        <f t="shared" si="8"/>
        <v>19437</v>
      </c>
      <c r="N33" s="77">
        <f t="shared" si="8"/>
        <v>21736</v>
      </c>
      <c r="O33" s="77">
        <f>SUM(O34:O36)</f>
        <v>23790</v>
      </c>
      <c r="P33" s="77">
        <f>SUM(P34:P36)</f>
        <v>27119</v>
      </c>
      <c r="Q33" s="77">
        <f>SUM(Q34:Q36)</f>
        <v>27259</v>
      </c>
      <c r="R33" s="77">
        <f>SUM(R34:R36)</f>
        <v>27533</v>
      </c>
      <c r="T33" s="47"/>
    </row>
    <row r="34" spans="1:21" ht="15" customHeight="1" x14ac:dyDescent="0.25">
      <c r="A34" s="71" t="s">
        <v>51</v>
      </c>
      <c r="B34" s="78">
        <v>5646</v>
      </c>
      <c r="C34" s="78">
        <v>5581</v>
      </c>
      <c r="D34" s="78">
        <v>5865</v>
      </c>
      <c r="E34" s="78">
        <v>7107</v>
      </c>
      <c r="F34" s="78">
        <v>7113</v>
      </c>
      <c r="G34" s="78">
        <v>6593</v>
      </c>
      <c r="H34" s="78">
        <v>6637</v>
      </c>
      <c r="I34" s="78">
        <v>7167</v>
      </c>
      <c r="J34" s="78">
        <v>8204</v>
      </c>
      <c r="K34" s="78">
        <v>7788</v>
      </c>
      <c r="L34" s="78">
        <v>8065</v>
      </c>
      <c r="M34" s="78">
        <v>8034</v>
      </c>
      <c r="N34" s="78">
        <v>9876</v>
      </c>
      <c r="O34" s="78">
        <v>10470</v>
      </c>
      <c r="P34" s="78">
        <v>10648</v>
      </c>
      <c r="Q34" s="78">
        <v>10772</v>
      </c>
      <c r="R34" s="78">
        <f>+'C63-C65'!F12</f>
        <v>10800</v>
      </c>
    </row>
    <row r="35" spans="1:21" ht="15" customHeight="1" x14ac:dyDescent="0.25">
      <c r="A35" s="71" t="s">
        <v>52</v>
      </c>
      <c r="B35" s="78">
        <v>4646</v>
      </c>
      <c r="C35" s="78">
        <v>4329</v>
      </c>
      <c r="D35" s="78">
        <v>4328</v>
      </c>
      <c r="E35" s="78">
        <v>5385</v>
      </c>
      <c r="F35" s="78">
        <v>5554</v>
      </c>
      <c r="G35" s="78">
        <v>4923</v>
      </c>
      <c r="H35" s="78">
        <v>4717</v>
      </c>
      <c r="I35" s="78">
        <v>4882</v>
      </c>
      <c r="J35" s="78">
        <v>6478</v>
      </c>
      <c r="K35" s="78">
        <v>5929</v>
      </c>
      <c r="L35" s="78">
        <v>5804</v>
      </c>
      <c r="M35" s="78">
        <v>5895</v>
      </c>
      <c r="N35" s="78">
        <v>6155</v>
      </c>
      <c r="O35" s="78">
        <v>7479</v>
      </c>
      <c r="P35" s="78">
        <v>8509</v>
      </c>
      <c r="Q35" s="78">
        <v>8247</v>
      </c>
      <c r="R35" s="78">
        <f>+'C63-C65'!J12</f>
        <v>8374</v>
      </c>
      <c r="T35" s="43"/>
    </row>
    <row r="36" spans="1:21" ht="15" customHeight="1" x14ac:dyDescent="0.25">
      <c r="A36" s="71" t="s">
        <v>53</v>
      </c>
      <c r="B36" s="78">
        <v>4139</v>
      </c>
      <c r="C36" s="78">
        <v>3534</v>
      </c>
      <c r="D36" s="78">
        <v>3461</v>
      </c>
      <c r="E36" s="78">
        <v>3975</v>
      </c>
      <c r="F36" s="78">
        <v>4343</v>
      </c>
      <c r="G36" s="78">
        <v>4143</v>
      </c>
      <c r="H36" s="78">
        <v>3832</v>
      </c>
      <c r="I36" s="78">
        <v>4347</v>
      </c>
      <c r="J36" s="78">
        <v>5867</v>
      </c>
      <c r="K36" s="78">
        <v>5716</v>
      </c>
      <c r="L36" s="78">
        <v>5484</v>
      </c>
      <c r="M36" s="78">
        <v>5508</v>
      </c>
      <c r="N36" s="78">
        <v>5705</v>
      </c>
      <c r="O36" s="78">
        <v>5841</v>
      </c>
      <c r="P36" s="78">
        <v>7962</v>
      </c>
      <c r="Q36" s="78">
        <v>8240</v>
      </c>
      <c r="R36" s="78">
        <f>+'C63-C65'!N12</f>
        <v>8359</v>
      </c>
      <c r="T36" s="43"/>
    </row>
    <row r="37" spans="1:21" ht="15" customHeight="1" x14ac:dyDescent="0.25">
      <c r="A37" s="72"/>
      <c r="B37" s="79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  <c r="P37" s="79"/>
      <c r="Q37" s="79"/>
      <c r="R37" s="79"/>
    </row>
    <row r="38" spans="1:21" s="43" customFormat="1" ht="15" customHeight="1" x14ac:dyDescent="0.25">
      <c r="A38" s="80" t="s">
        <v>54</v>
      </c>
      <c r="B38" s="77">
        <f>SUM(B39:B41)</f>
        <v>10499</v>
      </c>
      <c r="C38" s="77">
        <f t="shared" ref="C38:N38" si="9">SUM(C39:C41)</f>
        <v>11076</v>
      </c>
      <c r="D38" s="77">
        <f t="shared" si="9"/>
        <v>11205</v>
      </c>
      <c r="E38" s="77">
        <f t="shared" si="9"/>
        <v>12818</v>
      </c>
      <c r="F38" s="77">
        <f t="shared" si="9"/>
        <v>12058</v>
      </c>
      <c r="G38" s="77">
        <f t="shared" si="9"/>
        <v>12573</v>
      </c>
      <c r="H38" s="77">
        <f t="shared" si="9"/>
        <v>13497</v>
      </c>
      <c r="I38" s="77">
        <f t="shared" si="9"/>
        <v>14019</v>
      </c>
      <c r="J38" s="77">
        <f t="shared" si="9"/>
        <v>15425</v>
      </c>
      <c r="K38" s="77">
        <f t="shared" si="9"/>
        <v>16568</v>
      </c>
      <c r="L38" s="77">
        <f t="shared" si="9"/>
        <v>16682</v>
      </c>
      <c r="M38" s="77">
        <f t="shared" si="9"/>
        <v>17526</v>
      </c>
      <c r="N38" s="77">
        <f t="shared" si="9"/>
        <v>17770</v>
      </c>
      <c r="O38" s="77">
        <f>SUM(O39:O41)</f>
        <v>19429</v>
      </c>
      <c r="P38" s="77">
        <f>SUM(P39:P41)</f>
        <v>22835</v>
      </c>
      <c r="Q38" s="77">
        <f>SUM(Q39:Q41)</f>
        <v>24284</v>
      </c>
      <c r="R38" s="77">
        <f>SUM(R39:R41)</f>
        <v>25607</v>
      </c>
    </row>
    <row r="39" spans="1:21" ht="15" customHeight="1" x14ac:dyDescent="0.25">
      <c r="A39" s="80" t="s">
        <v>55</v>
      </c>
      <c r="B39" s="78">
        <v>4049</v>
      </c>
      <c r="C39" s="78">
        <v>4042</v>
      </c>
      <c r="D39" s="78">
        <v>3922</v>
      </c>
      <c r="E39" s="78">
        <v>4444</v>
      </c>
      <c r="F39" s="78">
        <v>4123</v>
      </c>
      <c r="G39" s="78">
        <v>4355</v>
      </c>
      <c r="H39" s="78">
        <v>4824</v>
      </c>
      <c r="I39" s="78">
        <v>4850</v>
      </c>
      <c r="J39" s="78">
        <v>5288</v>
      </c>
      <c r="K39" s="78">
        <v>5989</v>
      </c>
      <c r="L39" s="78">
        <v>5505</v>
      </c>
      <c r="M39" s="78">
        <v>5982</v>
      </c>
      <c r="N39" s="78">
        <v>6382</v>
      </c>
      <c r="O39" s="78">
        <v>7179</v>
      </c>
      <c r="P39" s="78">
        <v>8106</v>
      </c>
      <c r="Q39" s="78">
        <v>8822</v>
      </c>
      <c r="R39" s="78">
        <f>+'C63-C65'!R12</f>
        <v>8705</v>
      </c>
    </row>
    <row r="40" spans="1:21" ht="15" customHeight="1" x14ac:dyDescent="0.25">
      <c r="A40" s="80" t="s">
        <v>56</v>
      </c>
      <c r="B40" s="78">
        <v>3649</v>
      </c>
      <c r="C40" s="78">
        <v>3954</v>
      </c>
      <c r="D40" s="78">
        <v>4040</v>
      </c>
      <c r="E40" s="78">
        <v>4482</v>
      </c>
      <c r="F40" s="78">
        <v>4042</v>
      </c>
      <c r="G40" s="78">
        <v>3881</v>
      </c>
      <c r="H40" s="78">
        <v>4293</v>
      </c>
      <c r="I40" s="78">
        <v>4292</v>
      </c>
      <c r="J40" s="78">
        <v>4958</v>
      </c>
      <c r="K40" s="78">
        <v>4920</v>
      </c>
      <c r="L40" s="78">
        <v>5106</v>
      </c>
      <c r="M40" s="78">
        <v>5395</v>
      </c>
      <c r="N40" s="78">
        <v>5374</v>
      </c>
      <c r="O40" s="78">
        <v>5874</v>
      </c>
      <c r="P40" s="78">
        <v>7334</v>
      </c>
      <c r="Q40" s="78">
        <v>7435</v>
      </c>
      <c r="R40" s="78">
        <f>+'C63-C65'!V12</f>
        <v>8299</v>
      </c>
    </row>
    <row r="41" spans="1:21" ht="15" customHeight="1" thickBot="1" x14ac:dyDescent="0.3">
      <c r="A41" s="81" t="s">
        <v>57</v>
      </c>
      <c r="B41" s="82">
        <v>2801</v>
      </c>
      <c r="C41" s="82">
        <v>3080</v>
      </c>
      <c r="D41" s="82">
        <v>3243</v>
      </c>
      <c r="E41" s="82">
        <v>3892</v>
      </c>
      <c r="F41" s="82">
        <v>3893</v>
      </c>
      <c r="G41" s="82">
        <v>4337</v>
      </c>
      <c r="H41" s="82">
        <v>4380</v>
      </c>
      <c r="I41" s="82">
        <v>4877</v>
      </c>
      <c r="J41" s="82">
        <v>5179</v>
      </c>
      <c r="K41" s="82">
        <v>5659</v>
      </c>
      <c r="L41" s="82">
        <v>6071</v>
      </c>
      <c r="M41" s="82">
        <v>6149</v>
      </c>
      <c r="N41" s="82">
        <v>6014</v>
      </c>
      <c r="O41" s="82">
        <v>6376</v>
      </c>
      <c r="P41" s="82">
        <v>7395</v>
      </c>
      <c r="Q41" s="82">
        <v>8027</v>
      </c>
      <c r="R41" s="82">
        <f>+'C63-C65'!Z12</f>
        <v>8603</v>
      </c>
    </row>
    <row r="42" spans="1:21" ht="15" customHeight="1" x14ac:dyDescent="0.25">
      <c r="A42" s="287" t="s">
        <v>243</v>
      </c>
      <c r="B42" s="287"/>
      <c r="C42" s="287"/>
      <c r="D42" s="287"/>
      <c r="E42" s="287"/>
      <c r="F42" s="287"/>
      <c r="G42" s="287"/>
      <c r="H42" s="287"/>
      <c r="I42" s="287"/>
      <c r="J42" s="287"/>
      <c r="K42" s="287"/>
      <c r="L42" s="287"/>
      <c r="M42" s="287"/>
      <c r="N42" s="287"/>
      <c r="O42" s="287"/>
      <c r="P42" s="287"/>
      <c r="Q42" s="287"/>
      <c r="R42" s="287"/>
    </row>
    <row r="43" spans="1:21" ht="15" customHeight="1" x14ac:dyDescent="0.25">
      <c r="A43" s="85"/>
      <c r="B43" s="85"/>
      <c r="C43" s="85"/>
      <c r="D43" s="85"/>
      <c r="E43" s="85"/>
      <c r="F43" s="85"/>
      <c r="G43" s="85"/>
      <c r="H43" s="85"/>
      <c r="I43" s="85"/>
      <c r="J43" s="85"/>
      <c r="K43" s="85"/>
      <c r="L43" s="85"/>
      <c r="M43" s="85"/>
      <c r="N43" s="85"/>
      <c r="O43" s="85"/>
      <c r="P43" s="85"/>
      <c r="Q43" s="85"/>
      <c r="R43" s="85"/>
    </row>
    <row r="44" spans="1:21" ht="15" customHeight="1" x14ac:dyDescent="0.25">
      <c r="A44" s="84"/>
    </row>
    <row r="45" spans="1:21" ht="15" customHeight="1" x14ac:dyDescent="0.25">
      <c r="A45" s="83"/>
    </row>
    <row r="46" spans="1:21" ht="15" customHeight="1" x14ac:dyDescent="0.25">
      <c r="A46" s="296" t="s">
        <v>562</v>
      </c>
      <c r="B46" s="296"/>
      <c r="C46" s="296"/>
      <c r="D46" s="296"/>
      <c r="E46" s="296"/>
      <c r="F46" s="296"/>
      <c r="G46" s="296"/>
      <c r="H46" s="296"/>
      <c r="I46" s="296"/>
      <c r="J46" s="296"/>
      <c r="K46" s="296"/>
      <c r="L46" s="296"/>
      <c r="M46" s="296"/>
      <c r="N46" s="296"/>
      <c r="O46" s="296"/>
      <c r="P46" s="296"/>
      <c r="Q46" s="296"/>
      <c r="R46" s="296"/>
      <c r="T46" s="286" t="s">
        <v>362</v>
      </c>
      <c r="U46" s="286"/>
    </row>
    <row r="47" spans="1:21" ht="15" customHeight="1" x14ac:dyDescent="0.25">
      <c r="A47" s="296" t="s">
        <v>60</v>
      </c>
      <c r="B47" s="296"/>
      <c r="C47" s="296"/>
      <c r="D47" s="296"/>
      <c r="E47" s="296"/>
      <c r="F47" s="296"/>
      <c r="G47" s="296"/>
      <c r="H47" s="296"/>
      <c r="I47" s="296"/>
      <c r="J47" s="296"/>
      <c r="K47" s="296"/>
      <c r="L47" s="296"/>
      <c r="M47" s="296"/>
      <c r="N47" s="296"/>
      <c r="O47" s="296"/>
      <c r="P47" s="296"/>
      <c r="Q47" s="296"/>
      <c r="R47" s="296"/>
      <c r="T47" s="286"/>
      <c r="U47" s="286"/>
    </row>
    <row r="48" spans="1:21" ht="15" customHeight="1" x14ac:dyDescent="0.25">
      <c r="A48" s="296" t="s">
        <v>255</v>
      </c>
      <c r="B48" s="296"/>
      <c r="C48" s="296"/>
      <c r="D48" s="296"/>
      <c r="E48" s="296"/>
      <c r="F48" s="296"/>
      <c r="G48" s="296"/>
      <c r="H48" s="296"/>
      <c r="I48" s="296"/>
      <c r="J48" s="296"/>
      <c r="K48" s="296"/>
      <c r="L48" s="296"/>
      <c r="M48" s="296"/>
      <c r="N48" s="296"/>
      <c r="O48" s="296"/>
      <c r="P48" s="296"/>
      <c r="Q48" s="296"/>
      <c r="R48" s="296"/>
    </row>
    <row r="49" spans="1:25" ht="15" customHeight="1" x14ac:dyDescent="0.25">
      <c r="A49" s="296" t="s">
        <v>250</v>
      </c>
      <c r="B49" s="296"/>
      <c r="C49" s="296"/>
      <c r="D49" s="296"/>
      <c r="E49" s="296"/>
      <c r="F49" s="296"/>
      <c r="G49" s="296"/>
      <c r="H49" s="296"/>
      <c r="I49" s="296"/>
      <c r="J49" s="296"/>
      <c r="K49" s="296"/>
      <c r="L49" s="296"/>
      <c r="M49" s="296"/>
      <c r="N49" s="296"/>
      <c r="O49" s="296"/>
      <c r="P49" s="296"/>
      <c r="Q49" s="296"/>
      <c r="R49" s="296"/>
    </row>
    <row r="50" spans="1:25" ht="15" customHeight="1" x14ac:dyDescent="0.25">
      <c r="A50" s="296" t="s">
        <v>246</v>
      </c>
      <c r="B50" s="296"/>
      <c r="C50" s="296"/>
      <c r="D50" s="296"/>
      <c r="E50" s="296"/>
      <c r="F50" s="296"/>
      <c r="G50" s="296"/>
      <c r="H50" s="296"/>
      <c r="I50" s="296"/>
      <c r="J50" s="296"/>
      <c r="K50" s="296"/>
      <c r="L50" s="296"/>
      <c r="M50" s="296"/>
      <c r="N50" s="296"/>
      <c r="O50" s="296"/>
      <c r="P50" s="296"/>
      <c r="Q50" s="296"/>
      <c r="R50" s="296"/>
    </row>
    <row r="51" spans="1:25" ht="15" customHeight="1" x14ac:dyDescent="0.25">
      <c r="A51" s="236"/>
      <c r="B51" s="236"/>
      <c r="C51" s="236"/>
      <c r="D51" s="236"/>
      <c r="E51" s="236"/>
      <c r="F51" s="236"/>
      <c r="G51" s="236"/>
      <c r="H51" s="236"/>
      <c r="I51" s="236"/>
      <c r="J51" s="236"/>
      <c r="K51" s="236"/>
      <c r="L51" s="236"/>
      <c r="M51" s="236"/>
      <c r="N51" s="236"/>
      <c r="O51" s="236"/>
      <c r="P51" s="236"/>
      <c r="Q51" s="236"/>
      <c r="R51" s="236"/>
    </row>
    <row r="52" spans="1:25" s="43" customFormat="1" ht="15" customHeight="1" thickBot="1" x14ac:dyDescent="0.3">
      <c r="A52" s="297"/>
      <c r="B52" s="297"/>
      <c r="C52" s="297"/>
      <c r="D52" s="297"/>
      <c r="E52" s="297"/>
      <c r="F52" s="297"/>
      <c r="G52" s="297"/>
      <c r="H52" s="297"/>
      <c r="I52" s="297"/>
      <c r="J52" s="297"/>
      <c r="K52" s="297"/>
      <c r="L52" s="297"/>
      <c r="M52" s="297"/>
      <c r="N52" s="297"/>
      <c r="O52" s="297"/>
      <c r="P52" s="297"/>
      <c r="Q52" s="297"/>
      <c r="R52" s="297"/>
    </row>
    <row r="53" spans="1:25" s="43" customFormat="1" ht="15" customHeight="1" thickBot="1" x14ac:dyDescent="0.3">
      <c r="A53" s="44" t="s">
        <v>248</v>
      </c>
      <c r="B53" s="45">
        <v>2000</v>
      </c>
      <c r="C53" s="45">
        <v>2001</v>
      </c>
      <c r="D53" s="45">
        <v>2002</v>
      </c>
      <c r="E53" s="45">
        <v>2003</v>
      </c>
      <c r="F53" s="45">
        <v>2004</v>
      </c>
      <c r="G53" s="45">
        <v>2005</v>
      </c>
      <c r="H53" s="45">
        <v>2006</v>
      </c>
      <c r="I53" s="45">
        <v>2007</v>
      </c>
      <c r="J53" s="45">
        <v>2008</v>
      </c>
      <c r="K53" s="45">
        <v>2009</v>
      </c>
      <c r="L53" s="45">
        <v>2010</v>
      </c>
      <c r="M53" s="45">
        <v>2011</v>
      </c>
      <c r="N53" s="45">
        <v>2012</v>
      </c>
      <c r="O53" s="45">
        <v>2013</v>
      </c>
      <c r="P53" s="45">
        <v>2014</v>
      </c>
      <c r="Q53" s="45">
        <v>2015</v>
      </c>
      <c r="R53" s="45">
        <v>2016</v>
      </c>
    </row>
    <row r="54" spans="1:25" ht="15" customHeight="1" x14ac:dyDescent="0.25">
      <c r="A54" s="73"/>
    </row>
    <row r="55" spans="1:25" s="76" customFormat="1" ht="15" customHeight="1" x14ac:dyDescent="0.25">
      <c r="A55" s="74" t="s">
        <v>19</v>
      </c>
      <c r="B55" s="75">
        <f>+B66+B77</f>
        <v>63204</v>
      </c>
      <c r="C55" s="75">
        <f t="shared" ref="C55:P59" si="10">+C66+C77</f>
        <v>70690</v>
      </c>
      <c r="D55" s="75">
        <f t="shared" si="10"/>
        <v>73468</v>
      </c>
      <c r="E55" s="75">
        <f t="shared" si="10"/>
        <v>77308</v>
      </c>
      <c r="F55" s="75">
        <f t="shared" si="10"/>
        <v>79955</v>
      </c>
      <c r="G55" s="75">
        <f t="shared" si="10"/>
        <v>85212</v>
      </c>
      <c r="H55" s="75">
        <f t="shared" si="10"/>
        <v>85650</v>
      </c>
      <c r="I55" s="75">
        <f t="shared" si="10"/>
        <v>83878</v>
      </c>
      <c r="J55" s="75">
        <f t="shared" si="10"/>
        <v>90016</v>
      </c>
      <c r="K55" s="75">
        <f t="shared" si="10"/>
        <v>98042</v>
      </c>
      <c r="L55" s="75">
        <f t="shared" si="10"/>
        <v>97882</v>
      </c>
      <c r="M55" s="75">
        <f t="shared" si="10"/>
        <v>96953</v>
      </c>
      <c r="N55" s="75">
        <f t="shared" si="10"/>
        <v>96690</v>
      </c>
      <c r="O55" s="75">
        <f t="shared" si="10"/>
        <v>96512</v>
      </c>
      <c r="P55" s="75">
        <f t="shared" si="10"/>
        <v>93242</v>
      </c>
      <c r="Q55" s="75">
        <f t="shared" ref="Q55:R59" si="11">+Q66+Q77</f>
        <v>90913</v>
      </c>
      <c r="R55" s="75">
        <f t="shared" si="11"/>
        <v>86722</v>
      </c>
      <c r="T55" s="78"/>
      <c r="U55" s="78"/>
      <c r="V55" s="78"/>
      <c r="W55" s="78"/>
      <c r="X55" s="78"/>
      <c r="Y55" s="78"/>
    </row>
    <row r="56" spans="1:25" s="43" customFormat="1" ht="15" customHeight="1" x14ac:dyDescent="0.25">
      <c r="A56" s="71" t="s">
        <v>50</v>
      </c>
      <c r="B56" s="77">
        <f>+B67+B78</f>
        <v>46688</v>
      </c>
      <c r="C56" s="77">
        <f t="shared" si="10"/>
        <v>50566</v>
      </c>
      <c r="D56" s="77">
        <f t="shared" si="10"/>
        <v>52205</v>
      </c>
      <c r="E56" s="77">
        <f t="shared" si="10"/>
        <v>55820</v>
      </c>
      <c r="F56" s="77">
        <f t="shared" si="10"/>
        <v>57800</v>
      </c>
      <c r="G56" s="77">
        <f t="shared" si="10"/>
        <v>61143</v>
      </c>
      <c r="H56" s="77">
        <f t="shared" si="10"/>
        <v>59652</v>
      </c>
      <c r="I56" s="77">
        <f t="shared" si="10"/>
        <v>57315</v>
      </c>
      <c r="J56" s="77">
        <f t="shared" si="10"/>
        <v>61835</v>
      </c>
      <c r="K56" s="77">
        <f t="shared" si="10"/>
        <v>67427</v>
      </c>
      <c r="L56" s="77">
        <f t="shared" si="10"/>
        <v>67744</v>
      </c>
      <c r="M56" s="77">
        <f t="shared" si="10"/>
        <v>68846</v>
      </c>
      <c r="N56" s="77">
        <f t="shared" si="10"/>
        <v>68169</v>
      </c>
      <c r="O56" s="77">
        <f t="shared" si="10"/>
        <v>67469</v>
      </c>
      <c r="P56" s="77">
        <f t="shared" si="10"/>
        <v>65209</v>
      </c>
      <c r="Q56" s="77">
        <f t="shared" si="11"/>
        <v>61253</v>
      </c>
      <c r="R56" s="77">
        <f t="shared" si="11"/>
        <v>57761</v>
      </c>
      <c r="T56" s="78"/>
      <c r="U56" s="78"/>
      <c r="V56" s="78"/>
      <c r="W56" s="78"/>
      <c r="X56" s="78"/>
      <c r="Y56" s="78"/>
    </row>
    <row r="57" spans="1:25" ht="15" customHeight="1" x14ac:dyDescent="0.25">
      <c r="A57" s="71" t="s">
        <v>51</v>
      </c>
      <c r="B57" s="78">
        <f>+B68+B79</f>
        <v>19415</v>
      </c>
      <c r="C57" s="78">
        <f t="shared" si="10"/>
        <v>20655</v>
      </c>
      <c r="D57" s="78">
        <f t="shared" si="10"/>
        <v>21169</v>
      </c>
      <c r="E57" s="78">
        <f t="shared" si="10"/>
        <v>22285</v>
      </c>
      <c r="F57" s="78">
        <f t="shared" si="10"/>
        <v>20598</v>
      </c>
      <c r="G57" s="78">
        <f t="shared" si="10"/>
        <v>22285</v>
      </c>
      <c r="H57" s="78">
        <f t="shared" si="10"/>
        <v>21777</v>
      </c>
      <c r="I57" s="78">
        <f t="shared" si="10"/>
        <v>22239</v>
      </c>
      <c r="J57" s="78">
        <f t="shared" si="10"/>
        <v>26178</v>
      </c>
      <c r="K57" s="78">
        <f t="shared" si="10"/>
        <v>28067</v>
      </c>
      <c r="L57" s="78">
        <f t="shared" si="10"/>
        <v>28245</v>
      </c>
      <c r="M57" s="78">
        <f t="shared" si="10"/>
        <v>29020</v>
      </c>
      <c r="N57" s="78">
        <f t="shared" si="10"/>
        <v>29071</v>
      </c>
      <c r="O57" s="78">
        <f t="shared" si="10"/>
        <v>27390</v>
      </c>
      <c r="P57" s="78">
        <f t="shared" si="10"/>
        <v>25015</v>
      </c>
      <c r="Q57" s="78">
        <f t="shared" si="11"/>
        <v>22536</v>
      </c>
      <c r="R57" s="78">
        <f t="shared" si="11"/>
        <v>21894</v>
      </c>
    </row>
    <row r="58" spans="1:25" ht="15" customHeight="1" x14ac:dyDescent="0.25">
      <c r="A58" s="71" t="s">
        <v>52</v>
      </c>
      <c r="B58" s="78">
        <f>+B69+B80</f>
        <v>16030</v>
      </c>
      <c r="C58" s="78">
        <f t="shared" si="10"/>
        <v>16691</v>
      </c>
      <c r="D58" s="78">
        <f t="shared" si="10"/>
        <v>17149</v>
      </c>
      <c r="E58" s="78">
        <f t="shared" si="10"/>
        <v>18139</v>
      </c>
      <c r="F58" s="78">
        <f t="shared" si="10"/>
        <v>17875</v>
      </c>
      <c r="G58" s="78">
        <f t="shared" si="10"/>
        <v>18950</v>
      </c>
      <c r="H58" s="78">
        <f t="shared" si="10"/>
        <v>19660</v>
      </c>
      <c r="I58" s="78">
        <f t="shared" si="10"/>
        <v>19848</v>
      </c>
      <c r="J58" s="78">
        <f t="shared" si="10"/>
        <v>21192</v>
      </c>
      <c r="K58" s="78">
        <f t="shared" si="10"/>
        <v>22804</v>
      </c>
      <c r="L58" s="78">
        <f t="shared" si="10"/>
        <v>22958</v>
      </c>
      <c r="M58" s="78">
        <f t="shared" si="10"/>
        <v>23670</v>
      </c>
      <c r="N58" s="78">
        <f t="shared" si="10"/>
        <v>23059</v>
      </c>
      <c r="O58" s="78">
        <f t="shared" si="10"/>
        <v>24138</v>
      </c>
      <c r="P58" s="78">
        <f t="shared" si="10"/>
        <v>24155</v>
      </c>
      <c r="Q58" s="78">
        <f t="shared" si="11"/>
        <v>22052</v>
      </c>
      <c r="R58" s="78">
        <f t="shared" si="11"/>
        <v>20737</v>
      </c>
    </row>
    <row r="59" spans="1:25" ht="15" customHeight="1" x14ac:dyDescent="0.25">
      <c r="A59" s="71" t="s">
        <v>53</v>
      </c>
      <c r="B59" s="78">
        <f>+B70+B81</f>
        <v>11243</v>
      </c>
      <c r="C59" s="78">
        <f t="shared" si="10"/>
        <v>13220</v>
      </c>
      <c r="D59" s="78">
        <f t="shared" si="10"/>
        <v>13887</v>
      </c>
      <c r="E59" s="78">
        <f t="shared" si="10"/>
        <v>15396</v>
      </c>
      <c r="F59" s="78">
        <f t="shared" si="10"/>
        <v>19327</v>
      </c>
      <c r="G59" s="78">
        <f t="shared" si="10"/>
        <v>19908</v>
      </c>
      <c r="H59" s="78">
        <f t="shared" si="10"/>
        <v>18215</v>
      </c>
      <c r="I59" s="78">
        <f t="shared" si="10"/>
        <v>15228</v>
      </c>
      <c r="J59" s="78">
        <f t="shared" si="10"/>
        <v>14465</v>
      </c>
      <c r="K59" s="78">
        <f t="shared" si="10"/>
        <v>16556</v>
      </c>
      <c r="L59" s="78">
        <f t="shared" si="10"/>
        <v>16541</v>
      </c>
      <c r="M59" s="78">
        <f t="shared" si="10"/>
        <v>16156</v>
      </c>
      <c r="N59" s="78">
        <f t="shared" si="10"/>
        <v>16039</v>
      </c>
      <c r="O59" s="78">
        <f t="shared" si="10"/>
        <v>15941</v>
      </c>
      <c r="P59" s="78">
        <f t="shared" si="10"/>
        <v>16039</v>
      </c>
      <c r="Q59" s="78">
        <f t="shared" si="11"/>
        <v>16665</v>
      </c>
      <c r="R59" s="78">
        <f t="shared" si="11"/>
        <v>15130</v>
      </c>
    </row>
    <row r="60" spans="1:25" ht="15" customHeight="1" x14ac:dyDescent="0.25">
      <c r="A60" s="72"/>
      <c r="B60" s="79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  <c r="P60" s="79"/>
      <c r="Q60" s="79"/>
      <c r="R60" s="79"/>
    </row>
    <row r="61" spans="1:25" s="43" customFormat="1" ht="15" customHeight="1" x14ac:dyDescent="0.25">
      <c r="A61" s="80" t="s">
        <v>54</v>
      </c>
      <c r="B61" s="77">
        <f>+B72+B83</f>
        <v>16516</v>
      </c>
      <c r="C61" s="77">
        <f t="shared" ref="C61:P64" si="12">+C72+C83</f>
        <v>20124</v>
      </c>
      <c r="D61" s="77">
        <f t="shared" si="12"/>
        <v>21263</v>
      </c>
      <c r="E61" s="77">
        <f t="shared" si="12"/>
        <v>21488</v>
      </c>
      <c r="F61" s="77">
        <f t="shared" si="12"/>
        <v>22155</v>
      </c>
      <c r="G61" s="77">
        <f t="shared" si="12"/>
        <v>24069</v>
      </c>
      <c r="H61" s="77">
        <f t="shared" si="12"/>
        <v>25998</v>
      </c>
      <c r="I61" s="77">
        <f t="shared" si="12"/>
        <v>26563</v>
      </c>
      <c r="J61" s="77">
        <f t="shared" si="12"/>
        <v>28181</v>
      </c>
      <c r="K61" s="77">
        <f t="shared" si="12"/>
        <v>30615</v>
      </c>
      <c r="L61" s="77">
        <f t="shared" si="12"/>
        <v>30138</v>
      </c>
      <c r="M61" s="77">
        <f t="shared" si="12"/>
        <v>28107</v>
      </c>
      <c r="N61" s="77">
        <f t="shared" si="12"/>
        <v>28521</v>
      </c>
      <c r="O61" s="77">
        <f t="shared" si="12"/>
        <v>29043</v>
      </c>
      <c r="P61" s="77">
        <f t="shared" si="12"/>
        <v>28033</v>
      </c>
      <c r="Q61" s="77">
        <f t="shared" ref="Q61:R64" si="13">+Q72+Q83</f>
        <v>29660</v>
      </c>
      <c r="R61" s="77">
        <f t="shared" si="13"/>
        <v>28961</v>
      </c>
    </row>
    <row r="62" spans="1:25" ht="15" customHeight="1" x14ac:dyDescent="0.25">
      <c r="A62" s="80" t="s">
        <v>55</v>
      </c>
      <c r="B62" s="78">
        <f>+B73+B84</f>
        <v>10999</v>
      </c>
      <c r="C62" s="78">
        <f t="shared" si="12"/>
        <v>13532</v>
      </c>
      <c r="D62" s="78">
        <f t="shared" si="12"/>
        <v>13762</v>
      </c>
      <c r="E62" s="78">
        <f t="shared" si="12"/>
        <v>13965</v>
      </c>
      <c r="F62" s="78">
        <f t="shared" si="12"/>
        <v>13677</v>
      </c>
      <c r="G62" s="78">
        <f t="shared" si="12"/>
        <v>14769</v>
      </c>
      <c r="H62" s="78">
        <f t="shared" si="12"/>
        <v>16360</v>
      </c>
      <c r="I62" s="78">
        <f t="shared" si="12"/>
        <v>16093</v>
      </c>
      <c r="J62" s="78">
        <f t="shared" si="12"/>
        <v>18678</v>
      </c>
      <c r="K62" s="78">
        <f t="shared" si="12"/>
        <v>18982</v>
      </c>
      <c r="L62" s="78">
        <f t="shared" si="12"/>
        <v>18797</v>
      </c>
      <c r="M62" s="78">
        <f t="shared" si="12"/>
        <v>17824</v>
      </c>
      <c r="N62" s="78">
        <f t="shared" si="12"/>
        <v>17515</v>
      </c>
      <c r="O62" s="78">
        <f t="shared" si="12"/>
        <v>17967</v>
      </c>
      <c r="P62" s="78">
        <f t="shared" si="12"/>
        <v>17708</v>
      </c>
      <c r="Q62" s="78">
        <f t="shared" si="13"/>
        <v>17847</v>
      </c>
      <c r="R62" s="78">
        <f t="shared" si="13"/>
        <v>17652</v>
      </c>
    </row>
    <row r="63" spans="1:25" ht="15" customHeight="1" x14ac:dyDescent="0.25">
      <c r="A63" s="80" t="s">
        <v>56</v>
      </c>
      <c r="B63" s="78">
        <f>+B74+B85</f>
        <v>4737</v>
      </c>
      <c r="C63" s="78">
        <f t="shared" si="12"/>
        <v>5772</v>
      </c>
      <c r="D63" s="78">
        <f t="shared" si="12"/>
        <v>6699</v>
      </c>
      <c r="E63" s="78">
        <f t="shared" si="12"/>
        <v>6824</v>
      </c>
      <c r="F63" s="78">
        <f t="shared" si="12"/>
        <v>7560</v>
      </c>
      <c r="G63" s="78">
        <f t="shared" si="12"/>
        <v>8094</v>
      </c>
      <c r="H63" s="78">
        <f t="shared" si="12"/>
        <v>8241</v>
      </c>
      <c r="I63" s="78">
        <f t="shared" si="12"/>
        <v>9344</v>
      </c>
      <c r="J63" s="78">
        <f t="shared" si="12"/>
        <v>8234</v>
      </c>
      <c r="K63" s="78">
        <f t="shared" si="12"/>
        <v>10232</v>
      </c>
      <c r="L63" s="78">
        <f t="shared" si="12"/>
        <v>10329</v>
      </c>
      <c r="M63" s="78">
        <f t="shared" si="12"/>
        <v>9108</v>
      </c>
      <c r="N63" s="78">
        <f t="shared" si="12"/>
        <v>9613</v>
      </c>
      <c r="O63" s="78">
        <f t="shared" si="12"/>
        <v>9718</v>
      </c>
      <c r="P63" s="78">
        <f t="shared" si="12"/>
        <v>8937</v>
      </c>
      <c r="Q63" s="78">
        <f t="shared" si="13"/>
        <v>9888</v>
      </c>
      <c r="R63" s="78">
        <f t="shared" si="13"/>
        <v>9417</v>
      </c>
    </row>
    <row r="64" spans="1:25" ht="15" customHeight="1" x14ac:dyDescent="0.25">
      <c r="A64" s="80" t="s">
        <v>57</v>
      </c>
      <c r="B64" s="78">
        <f>+B75+B86</f>
        <v>780</v>
      </c>
      <c r="C64" s="78">
        <f t="shared" si="12"/>
        <v>820</v>
      </c>
      <c r="D64" s="78">
        <f t="shared" si="12"/>
        <v>802</v>
      </c>
      <c r="E64" s="78">
        <f t="shared" si="12"/>
        <v>699</v>
      </c>
      <c r="F64" s="78">
        <f t="shared" si="12"/>
        <v>918</v>
      </c>
      <c r="G64" s="78">
        <f t="shared" si="12"/>
        <v>1206</v>
      </c>
      <c r="H64" s="78">
        <f t="shared" si="12"/>
        <v>1397</v>
      </c>
      <c r="I64" s="78">
        <f t="shared" si="12"/>
        <v>1126</v>
      </c>
      <c r="J64" s="78">
        <f t="shared" si="12"/>
        <v>1269</v>
      </c>
      <c r="K64" s="78">
        <f t="shared" si="12"/>
        <v>1401</v>
      </c>
      <c r="L64" s="78">
        <f t="shared" si="12"/>
        <v>1012</v>
      </c>
      <c r="M64" s="78">
        <f t="shared" si="12"/>
        <v>1175</v>
      </c>
      <c r="N64" s="78">
        <f t="shared" si="12"/>
        <v>1393</v>
      </c>
      <c r="O64" s="78">
        <f t="shared" si="12"/>
        <v>1358</v>
      </c>
      <c r="P64" s="78">
        <f t="shared" si="12"/>
        <v>1388</v>
      </c>
      <c r="Q64" s="78">
        <f t="shared" si="13"/>
        <v>1925</v>
      </c>
      <c r="R64" s="78">
        <f t="shared" si="13"/>
        <v>1892</v>
      </c>
    </row>
    <row r="65" spans="1:18" ht="15" customHeight="1" x14ac:dyDescent="0.25">
      <c r="A65" s="72"/>
      <c r="B65" s="79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  <c r="P65" s="79"/>
      <c r="Q65" s="79"/>
      <c r="R65" s="79"/>
    </row>
    <row r="66" spans="1:18" s="43" customFormat="1" ht="15" customHeight="1" x14ac:dyDescent="0.25">
      <c r="A66" s="74" t="s">
        <v>58</v>
      </c>
      <c r="B66" s="75">
        <f>+B67+B72</f>
        <v>49412</v>
      </c>
      <c r="C66" s="75">
        <f t="shared" ref="C66:N66" si="14">+C67+C72</f>
        <v>55167</v>
      </c>
      <c r="D66" s="75">
        <f t="shared" si="14"/>
        <v>58101</v>
      </c>
      <c r="E66" s="75">
        <f t="shared" si="14"/>
        <v>61476</v>
      </c>
      <c r="F66" s="75">
        <f t="shared" si="14"/>
        <v>63354</v>
      </c>
      <c r="G66" s="75">
        <f t="shared" si="14"/>
        <v>68197</v>
      </c>
      <c r="H66" s="75">
        <f t="shared" si="14"/>
        <v>67927</v>
      </c>
      <c r="I66" s="75">
        <f t="shared" si="14"/>
        <v>65924</v>
      </c>
      <c r="J66" s="75">
        <f t="shared" si="14"/>
        <v>71085</v>
      </c>
      <c r="K66" s="75">
        <f t="shared" si="14"/>
        <v>77229</v>
      </c>
      <c r="L66" s="75">
        <f t="shared" si="14"/>
        <v>77474</v>
      </c>
      <c r="M66" s="75">
        <f t="shared" si="14"/>
        <v>76725</v>
      </c>
      <c r="N66" s="75">
        <f t="shared" si="14"/>
        <v>74460</v>
      </c>
      <c r="O66" s="75">
        <f>+O67+O72</f>
        <v>72720</v>
      </c>
      <c r="P66" s="75">
        <f>+P67+P72</f>
        <v>68450</v>
      </c>
      <c r="Q66" s="75">
        <f>+Q67+Q72</f>
        <v>65432</v>
      </c>
      <c r="R66" s="75">
        <f>R67+R72</f>
        <v>63069</v>
      </c>
    </row>
    <row r="67" spans="1:18" s="43" customFormat="1" ht="15" customHeight="1" x14ac:dyDescent="0.25">
      <c r="A67" s="71" t="s">
        <v>50</v>
      </c>
      <c r="B67" s="77">
        <f>SUM(B68:B70)</f>
        <v>37749</v>
      </c>
      <c r="C67" s="77">
        <f t="shared" ref="C67:N67" si="15">SUM(C68:C70)</f>
        <v>40650</v>
      </c>
      <c r="D67" s="77">
        <f t="shared" si="15"/>
        <v>42604</v>
      </c>
      <c r="E67" s="77">
        <f t="shared" si="15"/>
        <v>45529</v>
      </c>
      <c r="F67" s="77">
        <f t="shared" si="15"/>
        <v>47304</v>
      </c>
      <c r="G67" s="77">
        <f t="shared" si="15"/>
        <v>50800</v>
      </c>
      <c r="H67" s="77">
        <f t="shared" si="15"/>
        <v>49020</v>
      </c>
      <c r="I67" s="77">
        <f t="shared" si="15"/>
        <v>46633</v>
      </c>
      <c r="J67" s="77">
        <f t="shared" si="15"/>
        <v>50653</v>
      </c>
      <c r="K67" s="77">
        <f t="shared" si="15"/>
        <v>54843</v>
      </c>
      <c r="L67" s="77">
        <f t="shared" si="15"/>
        <v>55462</v>
      </c>
      <c r="M67" s="77">
        <f t="shared" si="15"/>
        <v>56336</v>
      </c>
      <c r="N67" s="77">
        <f t="shared" si="15"/>
        <v>54653</v>
      </c>
      <c r="O67" s="77">
        <f>SUM(O68:O70)</f>
        <v>53232</v>
      </c>
      <c r="P67" s="77">
        <f>SUM(P68:P70)</f>
        <v>50224</v>
      </c>
      <c r="Q67" s="77">
        <f>SUM(Q68:Q70)</f>
        <v>46817</v>
      </c>
      <c r="R67" s="77">
        <f>SUM(R68:R70)</f>
        <v>44478</v>
      </c>
    </row>
    <row r="68" spans="1:18" ht="15" customHeight="1" x14ac:dyDescent="0.25">
      <c r="A68" s="71" t="s">
        <v>51</v>
      </c>
      <c r="B68" s="78">
        <f>15330+224</f>
        <v>15554</v>
      </c>
      <c r="C68" s="78">
        <v>16819</v>
      </c>
      <c r="D68" s="78">
        <v>17178</v>
      </c>
      <c r="E68" s="78">
        <v>18173</v>
      </c>
      <c r="F68" s="78">
        <v>16745</v>
      </c>
      <c r="G68" s="78">
        <v>18563</v>
      </c>
      <c r="H68" s="78">
        <v>17663</v>
      </c>
      <c r="I68" s="78">
        <v>17840</v>
      </c>
      <c r="J68" s="78">
        <v>21318</v>
      </c>
      <c r="K68" s="78">
        <v>22829</v>
      </c>
      <c r="L68" s="78">
        <v>23106</v>
      </c>
      <c r="M68" s="78">
        <v>23846</v>
      </c>
      <c r="N68" s="78">
        <f>22645+228</f>
        <v>22873</v>
      </c>
      <c r="O68" s="78">
        <v>21305</v>
      </c>
      <c r="P68" s="78">
        <v>19121</v>
      </c>
      <c r="Q68" s="78">
        <v>17271</v>
      </c>
      <c r="R68" s="78">
        <f>+'C52-C54'!F62</f>
        <v>17087</v>
      </c>
    </row>
    <row r="69" spans="1:18" ht="15" customHeight="1" x14ac:dyDescent="0.25">
      <c r="A69" s="71" t="s">
        <v>52</v>
      </c>
      <c r="B69" s="78">
        <f>12981+181</f>
        <v>13162</v>
      </c>
      <c r="C69" s="78">
        <v>13499</v>
      </c>
      <c r="D69" s="78">
        <v>14168</v>
      </c>
      <c r="E69" s="78">
        <v>14770</v>
      </c>
      <c r="F69" s="78">
        <v>14590</v>
      </c>
      <c r="G69" s="78">
        <v>15703</v>
      </c>
      <c r="H69" s="78">
        <v>16217</v>
      </c>
      <c r="I69" s="78">
        <v>16211</v>
      </c>
      <c r="J69" s="78">
        <v>17235</v>
      </c>
      <c r="K69" s="78">
        <v>18451</v>
      </c>
      <c r="L69" s="78">
        <v>18654</v>
      </c>
      <c r="M69" s="78">
        <v>19210</v>
      </c>
      <c r="N69" s="78">
        <f>18659+82</f>
        <v>18741</v>
      </c>
      <c r="O69" s="78">
        <v>19019</v>
      </c>
      <c r="P69" s="78">
        <v>18430</v>
      </c>
      <c r="Q69" s="78">
        <v>16663</v>
      </c>
      <c r="R69" s="78">
        <f>+'C52-C54'!J62</f>
        <v>15683</v>
      </c>
    </row>
    <row r="70" spans="1:18" ht="15" customHeight="1" x14ac:dyDescent="0.25">
      <c r="A70" s="71" t="s">
        <v>53</v>
      </c>
      <c r="B70" s="78">
        <f>8960+73</f>
        <v>9033</v>
      </c>
      <c r="C70" s="78">
        <v>10332</v>
      </c>
      <c r="D70" s="78">
        <v>11258</v>
      </c>
      <c r="E70" s="78">
        <v>12586</v>
      </c>
      <c r="F70" s="78">
        <v>15969</v>
      </c>
      <c r="G70" s="78">
        <v>16534</v>
      </c>
      <c r="H70" s="78">
        <v>15140</v>
      </c>
      <c r="I70" s="78">
        <v>12582</v>
      </c>
      <c r="J70" s="78">
        <v>12100</v>
      </c>
      <c r="K70" s="78">
        <v>13563</v>
      </c>
      <c r="L70" s="78">
        <v>13702</v>
      </c>
      <c r="M70" s="78">
        <v>13280</v>
      </c>
      <c r="N70" s="78">
        <f>12985+54</f>
        <v>13039</v>
      </c>
      <c r="O70" s="78">
        <v>12908</v>
      </c>
      <c r="P70" s="78">
        <v>12673</v>
      </c>
      <c r="Q70" s="78">
        <v>12883</v>
      </c>
      <c r="R70" s="78">
        <f>+'C52-C54'!N62</f>
        <v>11708</v>
      </c>
    </row>
    <row r="71" spans="1:18" ht="15" customHeight="1" x14ac:dyDescent="0.25">
      <c r="A71" s="72"/>
      <c r="B71" s="79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  <c r="P71" s="79"/>
      <c r="Q71" s="79"/>
      <c r="R71" s="79"/>
    </row>
    <row r="72" spans="1:18" s="43" customFormat="1" ht="15" customHeight="1" x14ac:dyDescent="0.25">
      <c r="A72" s="80" t="s">
        <v>54</v>
      </c>
      <c r="B72" s="77">
        <f>SUM(B73:B75)</f>
        <v>11663</v>
      </c>
      <c r="C72" s="77">
        <f t="shared" ref="C72:N72" si="16">SUM(C73:C75)</f>
        <v>14517</v>
      </c>
      <c r="D72" s="77">
        <f t="shared" si="16"/>
        <v>15497</v>
      </c>
      <c r="E72" s="77">
        <f t="shared" si="16"/>
        <v>15947</v>
      </c>
      <c r="F72" s="77">
        <f t="shared" si="16"/>
        <v>16050</v>
      </c>
      <c r="G72" s="77">
        <f t="shared" si="16"/>
        <v>17397</v>
      </c>
      <c r="H72" s="77">
        <f t="shared" si="16"/>
        <v>18907</v>
      </c>
      <c r="I72" s="77">
        <f t="shared" si="16"/>
        <v>19291</v>
      </c>
      <c r="J72" s="77">
        <f t="shared" si="16"/>
        <v>20432</v>
      </c>
      <c r="K72" s="77">
        <f t="shared" si="16"/>
        <v>22386</v>
      </c>
      <c r="L72" s="77">
        <f t="shared" si="16"/>
        <v>22012</v>
      </c>
      <c r="M72" s="77">
        <f t="shared" si="16"/>
        <v>20389</v>
      </c>
      <c r="N72" s="77">
        <f t="shared" si="16"/>
        <v>19807</v>
      </c>
      <c r="O72" s="77">
        <f>SUM(O73:O75)</f>
        <v>19488</v>
      </c>
      <c r="P72" s="77">
        <f>SUM(P73:P75)</f>
        <v>18226</v>
      </c>
      <c r="Q72" s="77">
        <f>SUM(Q73:Q75)</f>
        <v>18615</v>
      </c>
      <c r="R72" s="77">
        <f>SUM(R73:R75)</f>
        <v>18591</v>
      </c>
    </row>
    <row r="73" spans="1:18" ht="15" customHeight="1" x14ac:dyDescent="0.25">
      <c r="A73" s="80" t="s">
        <v>55</v>
      </c>
      <c r="B73" s="78">
        <f>8406+45</f>
        <v>8451</v>
      </c>
      <c r="C73" s="78">
        <v>10400</v>
      </c>
      <c r="D73" s="78">
        <v>10602</v>
      </c>
      <c r="E73" s="78">
        <v>10988</v>
      </c>
      <c r="F73" s="78">
        <v>10513</v>
      </c>
      <c r="G73" s="78">
        <v>11377</v>
      </c>
      <c r="H73" s="78">
        <v>12687</v>
      </c>
      <c r="I73" s="78">
        <v>12399</v>
      </c>
      <c r="J73" s="78">
        <v>14606</v>
      </c>
      <c r="K73" s="78">
        <v>14854</v>
      </c>
      <c r="L73" s="78">
        <v>14285</v>
      </c>
      <c r="M73" s="78">
        <v>13772</v>
      </c>
      <c r="N73" s="78">
        <f>12900+34</f>
        <v>12934</v>
      </c>
      <c r="O73" s="78">
        <v>12828</v>
      </c>
      <c r="P73" s="78">
        <v>12518</v>
      </c>
      <c r="Q73" s="78">
        <v>12377</v>
      </c>
      <c r="R73" s="78">
        <f>+'C52-C54'!R62</f>
        <v>12622</v>
      </c>
    </row>
    <row r="74" spans="1:18" ht="15" customHeight="1" x14ac:dyDescent="0.25">
      <c r="A74" s="80" t="s">
        <v>56</v>
      </c>
      <c r="B74" s="78">
        <f>3198+14</f>
        <v>3212</v>
      </c>
      <c r="C74" s="78">
        <v>4114</v>
      </c>
      <c r="D74" s="78">
        <v>4885</v>
      </c>
      <c r="E74" s="78">
        <v>4946</v>
      </c>
      <c r="F74" s="78">
        <v>5532</v>
      </c>
      <c r="G74" s="78">
        <v>6002</v>
      </c>
      <c r="H74" s="78">
        <v>6200</v>
      </c>
      <c r="I74" s="78">
        <v>6885</v>
      </c>
      <c r="J74" s="78">
        <v>5826</v>
      </c>
      <c r="K74" s="78">
        <v>7524</v>
      </c>
      <c r="L74" s="78">
        <v>7719</v>
      </c>
      <c r="M74" s="78">
        <v>6615</v>
      </c>
      <c r="N74" s="78">
        <f>6847+21</f>
        <v>6868</v>
      </c>
      <c r="O74" s="78">
        <v>6655</v>
      </c>
      <c r="P74" s="78">
        <v>5691</v>
      </c>
      <c r="Q74" s="78">
        <v>6238</v>
      </c>
      <c r="R74" s="78">
        <f>+'C52-C54'!V62</f>
        <v>5963</v>
      </c>
    </row>
    <row r="75" spans="1:18" ht="15" customHeight="1" x14ac:dyDescent="0.25">
      <c r="A75" s="80" t="s">
        <v>57</v>
      </c>
      <c r="B75" s="261" t="s">
        <v>61</v>
      </c>
      <c r="C75" s="261">
        <v>3</v>
      </c>
      <c r="D75" s="261">
        <v>10</v>
      </c>
      <c r="E75" s="261">
        <v>13</v>
      </c>
      <c r="F75" s="261">
        <v>5</v>
      </c>
      <c r="G75" s="261">
        <v>18</v>
      </c>
      <c r="H75" s="261">
        <v>20</v>
      </c>
      <c r="I75" s="261">
        <v>7</v>
      </c>
      <c r="J75" s="261">
        <v>0</v>
      </c>
      <c r="K75" s="261">
        <v>8</v>
      </c>
      <c r="L75" s="261">
        <v>8</v>
      </c>
      <c r="M75" s="261">
        <v>2</v>
      </c>
      <c r="N75" s="261">
        <v>5</v>
      </c>
      <c r="O75" s="261">
        <v>5</v>
      </c>
      <c r="P75" s="261">
        <v>17</v>
      </c>
      <c r="Q75" s="261">
        <v>0</v>
      </c>
      <c r="R75" s="78">
        <f>+'C52-C54'!Z62</f>
        <v>6</v>
      </c>
    </row>
    <row r="76" spans="1:18" ht="15" customHeight="1" x14ac:dyDescent="0.25">
      <c r="A76" s="72"/>
      <c r="B76" s="79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  <c r="P76" s="79"/>
      <c r="Q76" s="79"/>
      <c r="R76" s="79"/>
    </row>
    <row r="77" spans="1:18" s="43" customFormat="1" ht="15" customHeight="1" x14ac:dyDescent="0.25">
      <c r="A77" s="92" t="s">
        <v>59</v>
      </c>
      <c r="B77" s="75">
        <f>+B78+B83</f>
        <v>13792</v>
      </c>
      <c r="C77" s="75">
        <f t="shared" ref="C77:N77" si="17">+C78+C83</f>
        <v>15523</v>
      </c>
      <c r="D77" s="75">
        <f t="shared" si="17"/>
        <v>15367</v>
      </c>
      <c r="E77" s="75">
        <f t="shared" si="17"/>
        <v>15832</v>
      </c>
      <c r="F77" s="75">
        <f t="shared" si="17"/>
        <v>16601</v>
      </c>
      <c r="G77" s="75">
        <f t="shared" si="17"/>
        <v>17015</v>
      </c>
      <c r="H77" s="75">
        <f t="shared" si="17"/>
        <v>17723</v>
      </c>
      <c r="I77" s="75">
        <f t="shared" si="17"/>
        <v>17954</v>
      </c>
      <c r="J77" s="75">
        <f t="shared" si="17"/>
        <v>18931</v>
      </c>
      <c r="K77" s="75">
        <f t="shared" si="17"/>
        <v>20813</v>
      </c>
      <c r="L77" s="75">
        <f t="shared" si="17"/>
        <v>20408</v>
      </c>
      <c r="M77" s="75">
        <f t="shared" si="17"/>
        <v>20228</v>
      </c>
      <c r="N77" s="75">
        <f t="shared" si="17"/>
        <v>22230</v>
      </c>
      <c r="O77" s="75">
        <f>+O78+O83</f>
        <v>23792</v>
      </c>
      <c r="P77" s="75">
        <f>+P78+P83</f>
        <v>24792</v>
      </c>
      <c r="Q77" s="75">
        <f>+Q78+Q83</f>
        <v>25481</v>
      </c>
      <c r="R77" s="75">
        <f>+R78+R83</f>
        <v>23653</v>
      </c>
    </row>
    <row r="78" spans="1:18" s="43" customFormat="1" ht="15" customHeight="1" x14ac:dyDescent="0.25">
      <c r="A78" s="71" t="s">
        <v>50</v>
      </c>
      <c r="B78" s="77">
        <f>SUM(B79:B81)</f>
        <v>8939</v>
      </c>
      <c r="C78" s="77">
        <f t="shared" ref="C78:N78" si="18">SUM(C79:C81)</f>
        <v>9916</v>
      </c>
      <c r="D78" s="77">
        <f t="shared" si="18"/>
        <v>9601</v>
      </c>
      <c r="E78" s="77">
        <f t="shared" si="18"/>
        <v>10291</v>
      </c>
      <c r="F78" s="77">
        <f t="shared" si="18"/>
        <v>10496</v>
      </c>
      <c r="G78" s="77">
        <f t="shared" si="18"/>
        <v>10343</v>
      </c>
      <c r="H78" s="77">
        <f t="shared" si="18"/>
        <v>10632</v>
      </c>
      <c r="I78" s="77">
        <f t="shared" si="18"/>
        <v>10682</v>
      </c>
      <c r="J78" s="77">
        <f t="shared" si="18"/>
        <v>11182</v>
      </c>
      <c r="K78" s="77">
        <f t="shared" si="18"/>
        <v>12584</v>
      </c>
      <c r="L78" s="77">
        <f t="shared" si="18"/>
        <v>12282</v>
      </c>
      <c r="M78" s="77">
        <f t="shared" si="18"/>
        <v>12510</v>
      </c>
      <c r="N78" s="77">
        <f t="shared" si="18"/>
        <v>13516</v>
      </c>
      <c r="O78" s="77">
        <f>SUM(O79:O81)</f>
        <v>14237</v>
      </c>
      <c r="P78" s="77">
        <f>SUM(P79:P81)</f>
        <v>14985</v>
      </c>
      <c r="Q78" s="77">
        <f>SUM(Q79:Q81)</f>
        <v>14436</v>
      </c>
      <c r="R78" s="77">
        <f>SUM(R79:R81)</f>
        <v>13283</v>
      </c>
    </row>
    <row r="79" spans="1:18" ht="15" customHeight="1" x14ac:dyDescent="0.25">
      <c r="A79" s="71" t="s">
        <v>51</v>
      </c>
      <c r="B79" s="78">
        <v>3861</v>
      </c>
      <c r="C79" s="78">
        <v>3836</v>
      </c>
      <c r="D79" s="78">
        <v>3991</v>
      </c>
      <c r="E79" s="78">
        <v>4112</v>
      </c>
      <c r="F79" s="78">
        <v>3853</v>
      </c>
      <c r="G79" s="78">
        <v>3722</v>
      </c>
      <c r="H79" s="78">
        <v>4114</v>
      </c>
      <c r="I79" s="78">
        <v>4399</v>
      </c>
      <c r="J79" s="78">
        <v>4860</v>
      </c>
      <c r="K79" s="78">
        <v>5238</v>
      </c>
      <c r="L79" s="78">
        <v>5139</v>
      </c>
      <c r="M79" s="78">
        <v>5174</v>
      </c>
      <c r="N79" s="78">
        <v>6198</v>
      </c>
      <c r="O79" s="78">
        <v>6085</v>
      </c>
      <c r="P79" s="78">
        <v>5894</v>
      </c>
      <c r="Q79" s="78">
        <v>5265</v>
      </c>
      <c r="R79" s="78">
        <f>+'C63-C65'!F62</f>
        <v>4807</v>
      </c>
    </row>
    <row r="80" spans="1:18" ht="15" customHeight="1" x14ac:dyDescent="0.25">
      <c r="A80" s="71" t="s">
        <v>52</v>
      </c>
      <c r="B80" s="78">
        <v>2868</v>
      </c>
      <c r="C80" s="78">
        <v>3192</v>
      </c>
      <c r="D80" s="78">
        <v>2981</v>
      </c>
      <c r="E80" s="78">
        <v>3369</v>
      </c>
      <c r="F80" s="78">
        <v>3285</v>
      </c>
      <c r="G80" s="78">
        <v>3247</v>
      </c>
      <c r="H80" s="78">
        <v>3443</v>
      </c>
      <c r="I80" s="78">
        <v>3637</v>
      </c>
      <c r="J80" s="78">
        <v>3957</v>
      </c>
      <c r="K80" s="78">
        <v>4353</v>
      </c>
      <c r="L80" s="78">
        <v>4304</v>
      </c>
      <c r="M80" s="78">
        <v>4460</v>
      </c>
      <c r="N80" s="78">
        <v>4318</v>
      </c>
      <c r="O80" s="78">
        <v>5119</v>
      </c>
      <c r="P80" s="78">
        <v>5725</v>
      </c>
      <c r="Q80" s="78">
        <v>5389</v>
      </c>
      <c r="R80" s="78">
        <f>+'C63-C65'!J62</f>
        <v>5054</v>
      </c>
    </row>
    <row r="81" spans="1:21" ht="15" customHeight="1" x14ac:dyDescent="0.25">
      <c r="A81" s="71" t="s">
        <v>53</v>
      </c>
      <c r="B81" s="78">
        <v>2210</v>
      </c>
      <c r="C81" s="78">
        <v>2888</v>
      </c>
      <c r="D81" s="78">
        <v>2629</v>
      </c>
      <c r="E81" s="78">
        <v>2810</v>
      </c>
      <c r="F81" s="78">
        <v>3358</v>
      </c>
      <c r="G81" s="78">
        <v>3374</v>
      </c>
      <c r="H81" s="78">
        <v>3075</v>
      </c>
      <c r="I81" s="78">
        <v>2646</v>
      </c>
      <c r="J81" s="78">
        <v>2365</v>
      </c>
      <c r="K81" s="78">
        <v>2993</v>
      </c>
      <c r="L81" s="78">
        <v>2839</v>
      </c>
      <c r="M81" s="78">
        <v>2876</v>
      </c>
      <c r="N81" s="78">
        <v>3000</v>
      </c>
      <c r="O81" s="78">
        <v>3033</v>
      </c>
      <c r="P81" s="78">
        <v>3366</v>
      </c>
      <c r="Q81" s="78">
        <v>3782</v>
      </c>
      <c r="R81" s="78">
        <f>+'C63-C65'!N62</f>
        <v>3422</v>
      </c>
    </row>
    <row r="82" spans="1:21" ht="15" customHeight="1" x14ac:dyDescent="0.25">
      <c r="A82" s="72"/>
      <c r="B82" s="79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  <c r="P82" s="79"/>
      <c r="Q82" s="79"/>
      <c r="R82" s="79"/>
    </row>
    <row r="83" spans="1:21" s="43" customFormat="1" ht="15" customHeight="1" x14ac:dyDescent="0.25">
      <c r="A83" s="80" t="s">
        <v>54</v>
      </c>
      <c r="B83" s="77">
        <f>SUM(B84:B86)</f>
        <v>4853</v>
      </c>
      <c r="C83" s="77">
        <f t="shared" ref="C83:N83" si="19">SUM(C84:C86)</f>
        <v>5607</v>
      </c>
      <c r="D83" s="77">
        <f t="shared" si="19"/>
        <v>5766</v>
      </c>
      <c r="E83" s="77">
        <f t="shared" si="19"/>
        <v>5541</v>
      </c>
      <c r="F83" s="77">
        <f t="shared" si="19"/>
        <v>6105</v>
      </c>
      <c r="G83" s="77">
        <f t="shared" si="19"/>
        <v>6672</v>
      </c>
      <c r="H83" s="77">
        <f t="shared" si="19"/>
        <v>7091</v>
      </c>
      <c r="I83" s="77">
        <f t="shared" si="19"/>
        <v>7272</v>
      </c>
      <c r="J83" s="77">
        <f t="shared" si="19"/>
        <v>7749</v>
      </c>
      <c r="K83" s="77">
        <f t="shared" si="19"/>
        <v>8229</v>
      </c>
      <c r="L83" s="77">
        <f t="shared" si="19"/>
        <v>8126</v>
      </c>
      <c r="M83" s="77">
        <f t="shared" si="19"/>
        <v>7718</v>
      </c>
      <c r="N83" s="77">
        <f t="shared" si="19"/>
        <v>8714</v>
      </c>
      <c r="O83" s="77">
        <f>SUM(O84:O86)</f>
        <v>9555</v>
      </c>
      <c r="P83" s="77">
        <f>SUM(P84:P86)</f>
        <v>9807</v>
      </c>
      <c r="Q83" s="77">
        <f>SUM(Q84:Q86)</f>
        <v>11045</v>
      </c>
      <c r="R83" s="77">
        <f>SUM(R84:R86)</f>
        <v>10370</v>
      </c>
    </row>
    <row r="84" spans="1:21" ht="15" customHeight="1" x14ac:dyDescent="0.25">
      <c r="A84" s="80" t="s">
        <v>55</v>
      </c>
      <c r="B84" s="78">
        <v>2548</v>
      </c>
      <c r="C84" s="78">
        <v>3132</v>
      </c>
      <c r="D84" s="78">
        <v>3160</v>
      </c>
      <c r="E84" s="78">
        <v>2977</v>
      </c>
      <c r="F84" s="78">
        <v>3164</v>
      </c>
      <c r="G84" s="78">
        <v>3392</v>
      </c>
      <c r="H84" s="78">
        <v>3673</v>
      </c>
      <c r="I84" s="78">
        <v>3694</v>
      </c>
      <c r="J84" s="78">
        <v>4072</v>
      </c>
      <c r="K84" s="78">
        <v>4128</v>
      </c>
      <c r="L84" s="78">
        <v>4512</v>
      </c>
      <c r="M84" s="78">
        <v>4052</v>
      </c>
      <c r="N84" s="78">
        <v>4581</v>
      </c>
      <c r="O84" s="78">
        <v>5139</v>
      </c>
      <c r="P84" s="78">
        <v>5190</v>
      </c>
      <c r="Q84" s="78">
        <v>5470</v>
      </c>
      <c r="R84" s="78">
        <f>+'C63-C65'!R62</f>
        <v>5030</v>
      </c>
    </row>
    <row r="85" spans="1:21" ht="15" customHeight="1" x14ac:dyDescent="0.25">
      <c r="A85" s="80" t="s">
        <v>56</v>
      </c>
      <c r="B85" s="78">
        <v>1525</v>
      </c>
      <c r="C85" s="78">
        <v>1658</v>
      </c>
      <c r="D85" s="78">
        <v>1814</v>
      </c>
      <c r="E85" s="78">
        <v>1878</v>
      </c>
      <c r="F85" s="78">
        <v>2028</v>
      </c>
      <c r="G85" s="78">
        <v>2092</v>
      </c>
      <c r="H85" s="78">
        <v>2041</v>
      </c>
      <c r="I85" s="78">
        <v>2459</v>
      </c>
      <c r="J85" s="78">
        <v>2408</v>
      </c>
      <c r="K85" s="78">
        <v>2708</v>
      </c>
      <c r="L85" s="78">
        <v>2610</v>
      </c>
      <c r="M85" s="78">
        <v>2493</v>
      </c>
      <c r="N85" s="78">
        <v>2745</v>
      </c>
      <c r="O85" s="78">
        <v>3063</v>
      </c>
      <c r="P85" s="78">
        <v>3246</v>
      </c>
      <c r="Q85" s="78">
        <v>3650</v>
      </c>
      <c r="R85" s="78">
        <f>+'C63-C65'!V62</f>
        <v>3454</v>
      </c>
    </row>
    <row r="86" spans="1:21" ht="15" customHeight="1" thickBot="1" x14ac:dyDescent="0.3">
      <c r="A86" s="81" t="s">
        <v>57</v>
      </c>
      <c r="B86" s="82">
        <v>780</v>
      </c>
      <c r="C86" s="82">
        <v>817</v>
      </c>
      <c r="D86" s="82">
        <v>792</v>
      </c>
      <c r="E86" s="82">
        <v>686</v>
      </c>
      <c r="F86" s="82">
        <v>913</v>
      </c>
      <c r="G86" s="82">
        <v>1188</v>
      </c>
      <c r="H86" s="82">
        <v>1377</v>
      </c>
      <c r="I86" s="82">
        <v>1119</v>
      </c>
      <c r="J86" s="82">
        <v>1269</v>
      </c>
      <c r="K86" s="82">
        <v>1393</v>
      </c>
      <c r="L86" s="82">
        <v>1004</v>
      </c>
      <c r="M86" s="82">
        <v>1173</v>
      </c>
      <c r="N86" s="82">
        <v>1388</v>
      </c>
      <c r="O86" s="82">
        <v>1353</v>
      </c>
      <c r="P86" s="82">
        <v>1371</v>
      </c>
      <c r="Q86" s="82">
        <v>1925</v>
      </c>
      <c r="R86" s="82">
        <f>+'C63-C65'!Z62</f>
        <v>1886</v>
      </c>
    </row>
    <row r="87" spans="1:21" ht="15" customHeight="1" x14ac:dyDescent="0.25">
      <c r="A87" s="287" t="s">
        <v>243</v>
      </c>
      <c r="B87" s="287"/>
      <c r="C87" s="287"/>
      <c r="D87" s="287"/>
      <c r="E87" s="287"/>
      <c r="F87" s="287"/>
      <c r="G87" s="287"/>
      <c r="H87" s="287"/>
      <c r="I87" s="287"/>
      <c r="J87" s="287"/>
      <c r="K87" s="287"/>
      <c r="L87" s="287"/>
      <c r="M87" s="287"/>
      <c r="N87" s="287"/>
      <c r="O87" s="287"/>
      <c r="P87" s="287"/>
      <c r="Q87" s="287"/>
      <c r="R87" s="287"/>
    </row>
    <row r="88" spans="1:21" ht="15" customHeight="1" x14ac:dyDescent="0.25">
      <c r="A88" s="84"/>
    </row>
    <row r="89" spans="1:21" ht="15" customHeight="1" x14ac:dyDescent="0.25">
      <c r="A89" s="83"/>
    </row>
    <row r="90" spans="1:21" ht="15" customHeight="1" x14ac:dyDescent="0.25">
      <c r="A90" s="296" t="s">
        <v>563</v>
      </c>
      <c r="B90" s="296"/>
      <c r="C90" s="296"/>
      <c r="D90" s="296"/>
      <c r="E90" s="296"/>
      <c r="F90" s="296"/>
      <c r="G90" s="296"/>
      <c r="H90" s="296"/>
      <c r="I90" s="296"/>
      <c r="J90" s="296"/>
      <c r="K90" s="296"/>
      <c r="L90" s="296"/>
      <c r="M90" s="296"/>
      <c r="N90" s="296"/>
      <c r="O90" s="296"/>
      <c r="P90" s="296"/>
      <c r="Q90" s="296"/>
      <c r="R90" s="296"/>
      <c r="T90" s="286" t="s">
        <v>362</v>
      </c>
      <c r="U90" s="286"/>
    </row>
    <row r="91" spans="1:21" ht="15" customHeight="1" x14ac:dyDescent="0.25">
      <c r="A91" s="296" t="s">
        <v>62</v>
      </c>
      <c r="B91" s="296"/>
      <c r="C91" s="296"/>
      <c r="D91" s="296"/>
      <c r="E91" s="296"/>
      <c r="F91" s="296"/>
      <c r="G91" s="296"/>
      <c r="H91" s="296"/>
      <c r="I91" s="296"/>
      <c r="J91" s="296"/>
      <c r="K91" s="296"/>
      <c r="L91" s="296"/>
      <c r="M91" s="296"/>
      <c r="N91" s="296"/>
      <c r="O91" s="296"/>
      <c r="P91" s="296"/>
      <c r="Q91" s="296"/>
      <c r="R91" s="296"/>
      <c r="T91" s="286"/>
      <c r="U91" s="286"/>
    </row>
    <row r="92" spans="1:21" ht="15" customHeight="1" x14ac:dyDescent="0.25">
      <c r="A92" s="296" t="s">
        <v>255</v>
      </c>
      <c r="B92" s="296"/>
      <c r="C92" s="296"/>
      <c r="D92" s="296"/>
      <c r="E92" s="296"/>
      <c r="F92" s="296"/>
      <c r="G92" s="296"/>
      <c r="H92" s="296"/>
      <c r="I92" s="296"/>
      <c r="J92" s="296"/>
      <c r="K92" s="296"/>
      <c r="L92" s="296"/>
      <c r="M92" s="296"/>
      <c r="N92" s="296"/>
      <c r="O92" s="296"/>
      <c r="P92" s="296"/>
      <c r="Q92" s="296"/>
      <c r="R92" s="296"/>
    </row>
    <row r="93" spans="1:21" ht="15" customHeight="1" x14ac:dyDescent="0.25">
      <c r="A93" s="296" t="s">
        <v>250</v>
      </c>
      <c r="B93" s="296"/>
      <c r="C93" s="296"/>
      <c r="D93" s="296"/>
      <c r="E93" s="296"/>
      <c r="F93" s="296"/>
      <c r="G93" s="296"/>
      <c r="H93" s="296"/>
      <c r="I93" s="296"/>
      <c r="J93" s="296"/>
      <c r="K93" s="296"/>
      <c r="L93" s="296"/>
      <c r="M93" s="296"/>
      <c r="N93" s="296"/>
      <c r="O93" s="296"/>
      <c r="P93" s="296"/>
      <c r="Q93" s="296"/>
      <c r="R93" s="296"/>
    </row>
    <row r="94" spans="1:21" ht="15" customHeight="1" x14ac:dyDescent="0.25">
      <c r="A94" s="296" t="s">
        <v>246</v>
      </c>
      <c r="B94" s="296"/>
      <c r="C94" s="296"/>
      <c r="D94" s="296"/>
      <c r="E94" s="296"/>
      <c r="F94" s="296"/>
      <c r="G94" s="296"/>
      <c r="H94" s="296"/>
      <c r="I94" s="296"/>
      <c r="J94" s="296"/>
      <c r="K94" s="296"/>
      <c r="L94" s="296"/>
      <c r="M94" s="296"/>
      <c r="N94" s="296"/>
      <c r="O94" s="296"/>
      <c r="P94" s="296"/>
      <c r="Q94" s="296"/>
      <c r="R94" s="296"/>
    </row>
    <row r="95" spans="1:21" ht="15" customHeight="1" x14ac:dyDescent="0.25">
      <c r="A95" s="236"/>
      <c r="B95" s="236"/>
      <c r="C95" s="236"/>
      <c r="D95" s="236"/>
      <c r="E95" s="236"/>
      <c r="F95" s="236"/>
      <c r="G95" s="236"/>
      <c r="H95" s="236"/>
      <c r="I95" s="236"/>
      <c r="J95" s="236"/>
      <c r="K95" s="236"/>
      <c r="L95" s="236"/>
      <c r="M95" s="236"/>
      <c r="N95" s="236"/>
      <c r="O95" s="236"/>
      <c r="P95" s="236"/>
      <c r="Q95" s="236"/>
      <c r="R95" s="236"/>
    </row>
    <row r="96" spans="1:21" s="43" customFormat="1" ht="15" customHeight="1" thickBot="1" x14ac:dyDescent="0.3">
      <c r="A96" s="297"/>
      <c r="B96" s="297"/>
      <c r="C96" s="297"/>
      <c r="D96" s="297"/>
      <c r="E96" s="297"/>
      <c r="F96" s="297"/>
      <c r="G96" s="297"/>
      <c r="H96" s="297"/>
      <c r="I96" s="297"/>
      <c r="J96" s="297"/>
      <c r="K96" s="297"/>
      <c r="L96" s="297"/>
      <c r="M96" s="297"/>
      <c r="N96" s="297"/>
      <c r="O96" s="297"/>
      <c r="P96" s="297"/>
      <c r="Q96" s="297"/>
      <c r="R96" s="297"/>
    </row>
    <row r="97" spans="1:25" s="43" customFormat="1" ht="15" customHeight="1" thickBot="1" x14ac:dyDescent="0.3">
      <c r="A97" s="44" t="s">
        <v>248</v>
      </c>
      <c r="B97" s="45">
        <v>2000</v>
      </c>
      <c r="C97" s="45">
        <v>2001</v>
      </c>
      <c r="D97" s="45">
        <v>2002</v>
      </c>
      <c r="E97" s="45">
        <v>2003</v>
      </c>
      <c r="F97" s="45">
        <v>2004</v>
      </c>
      <c r="G97" s="45">
        <v>2005</v>
      </c>
      <c r="H97" s="45">
        <v>2006</v>
      </c>
      <c r="I97" s="45">
        <v>2007</v>
      </c>
      <c r="J97" s="45">
        <v>2008</v>
      </c>
      <c r="K97" s="45">
        <v>2009</v>
      </c>
      <c r="L97" s="45">
        <v>2010</v>
      </c>
      <c r="M97" s="45">
        <v>2011</v>
      </c>
      <c r="N97" s="45">
        <v>2012</v>
      </c>
      <c r="O97" s="45">
        <v>2013</v>
      </c>
      <c r="P97" s="45">
        <v>2014</v>
      </c>
      <c r="Q97" s="45">
        <v>2015</v>
      </c>
      <c r="R97" s="45">
        <v>2016</v>
      </c>
    </row>
    <row r="98" spans="1:25" ht="15" customHeight="1" x14ac:dyDescent="0.25">
      <c r="A98" s="73"/>
    </row>
    <row r="99" spans="1:25" s="76" customFormat="1" ht="15" customHeight="1" x14ac:dyDescent="0.25">
      <c r="A99" s="74" t="s">
        <v>19</v>
      </c>
      <c r="B99" s="75">
        <f>+B110+B121</f>
        <v>22087</v>
      </c>
      <c r="C99" s="75">
        <f t="shared" ref="C99:P103" si="20">+C110+C121</f>
        <v>25986</v>
      </c>
      <c r="D99" s="75">
        <f t="shared" si="20"/>
        <v>27519</v>
      </c>
      <c r="E99" s="75">
        <f t="shared" si="20"/>
        <v>28304</v>
      </c>
      <c r="F99" s="75">
        <f t="shared" si="20"/>
        <v>30393</v>
      </c>
      <c r="G99" s="75">
        <f t="shared" si="20"/>
        <v>34255</v>
      </c>
      <c r="H99" s="75">
        <f t="shared" si="20"/>
        <v>38312</v>
      </c>
      <c r="I99" s="75">
        <f t="shared" si="20"/>
        <v>37824</v>
      </c>
      <c r="J99" s="75">
        <f t="shared" si="20"/>
        <v>15794</v>
      </c>
      <c r="K99" s="75">
        <f t="shared" si="20"/>
        <v>21813</v>
      </c>
      <c r="L99" s="75">
        <f t="shared" si="20"/>
        <v>25745</v>
      </c>
      <c r="M99" s="75">
        <f t="shared" si="20"/>
        <v>24209</v>
      </c>
      <c r="N99" s="75">
        <f t="shared" si="20"/>
        <v>24995</v>
      </c>
      <c r="O99" s="75">
        <f t="shared" si="20"/>
        <v>26405</v>
      </c>
      <c r="P99" s="75">
        <f t="shared" si="20"/>
        <v>29230</v>
      </c>
      <c r="Q99" s="75">
        <f t="shared" ref="Q99:R103" si="21">+Q110+Q121</f>
        <v>30826</v>
      </c>
      <c r="R99" s="75">
        <f t="shared" si="21"/>
        <v>29986</v>
      </c>
    </row>
    <row r="100" spans="1:25" s="43" customFormat="1" ht="15" customHeight="1" x14ac:dyDescent="0.25">
      <c r="A100" s="71" t="s">
        <v>50</v>
      </c>
      <c r="B100" s="77">
        <f>+B111+B122</f>
        <v>17567</v>
      </c>
      <c r="C100" s="77">
        <f t="shared" si="20"/>
        <v>19313</v>
      </c>
      <c r="D100" s="77">
        <f t="shared" si="20"/>
        <v>20668</v>
      </c>
      <c r="E100" s="77">
        <f t="shared" si="20"/>
        <v>21977</v>
      </c>
      <c r="F100" s="77">
        <f t="shared" si="20"/>
        <v>22965</v>
      </c>
      <c r="G100" s="77">
        <f t="shared" si="20"/>
        <v>25710</v>
      </c>
      <c r="H100" s="77">
        <f t="shared" si="20"/>
        <v>28937</v>
      </c>
      <c r="I100" s="77">
        <f t="shared" si="20"/>
        <v>28331</v>
      </c>
      <c r="J100" s="77">
        <f t="shared" si="20"/>
        <v>10912</v>
      </c>
      <c r="K100" s="77">
        <f t="shared" si="20"/>
        <v>16024</v>
      </c>
      <c r="L100" s="77">
        <f t="shared" si="20"/>
        <v>18734</v>
      </c>
      <c r="M100" s="77">
        <f t="shared" si="20"/>
        <v>18092</v>
      </c>
      <c r="N100" s="77">
        <f t="shared" si="20"/>
        <v>18485</v>
      </c>
      <c r="O100" s="77">
        <f t="shared" si="20"/>
        <v>19496</v>
      </c>
      <c r="P100" s="77">
        <f t="shared" si="20"/>
        <v>22442</v>
      </c>
      <c r="Q100" s="77">
        <f t="shared" si="21"/>
        <v>22432</v>
      </c>
      <c r="R100" s="77">
        <f t="shared" si="21"/>
        <v>21528</v>
      </c>
      <c r="T100" s="78"/>
      <c r="U100" s="78"/>
      <c r="V100" s="78"/>
      <c r="W100" s="78"/>
      <c r="X100" s="78"/>
      <c r="Y100" s="78"/>
    </row>
    <row r="101" spans="1:25" ht="15" customHeight="1" x14ac:dyDescent="0.25">
      <c r="A101" s="71" t="s">
        <v>51</v>
      </c>
      <c r="B101" s="78">
        <f>+B112+B123</f>
        <v>10764</v>
      </c>
      <c r="C101" s="78">
        <f t="shared" si="20"/>
        <v>11985</v>
      </c>
      <c r="D101" s="78">
        <f t="shared" si="20"/>
        <v>12963</v>
      </c>
      <c r="E101" s="78">
        <f t="shared" si="20"/>
        <v>13826</v>
      </c>
      <c r="F101" s="78">
        <f t="shared" si="20"/>
        <v>13060</v>
      </c>
      <c r="G101" s="78">
        <f t="shared" si="20"/>
        <v>14041</v>
      </c>
      <c r="H101" s="78">
        <f t="shared" si="20"/>
        <v>14801</v>
      </c>
      <c r="I101" s="78">
        <f t="shared" si="20"/>
        <v>14563</v>
      </c>
      <c r="J101" s="78">
        <f t="shared" si="20"/>
        <v>6066</v>
      </c>
      <c r="K101" s="78">
        <f t="shared" si="20"/>
        <v>8369</v>
      </c>
      <c r="L101" s="78">
        <f t="shared" si="20"/>
        <v>9394</v>
      </c>
      <c r="M101" s="78">
        <f t="shared" si="20"/>
        <v>9381</v>
      </c>
      <c r="N101" s="78">
        <f t="shared" si="20"/>
        <v>9534</v>
      </c>
      <c r="O101" s="78">
        <f t="shared" si="20"/>
        <v>9267</v>
      </c>
      <c r="P101" s="78">
        <f t="shared" si="20"/>
        <v>11207</v>
      </c>
      <c r="Q101" s="78">
        <f t="shared" si="21"/>
        <v>10858</v>
      </c>
      <c r="R101" s="78">
        <f t="shared" si="21"/>
        <v>10654</v>
      </c>
      <c r="T101" s="78"/>
      <c r="U101" s="78"/>
      <c r="V101" s="78"/>
      <c r="W101" s="78"/>
      <c r="X101" s="78"/>
      <c r="Y101" s="78"/>
    </row>
    <row r="102" spans="1:25" ht="15" customHeight="1" x14ac:dyDescent="0.25">
      <c r="A102" s="71" t="s">
        <v>52</v>
      </c>
      <c r="B102" s="78">
        <f>+B113+B124</f>
        <v>5845</v>
      </c>
      <c r="C102" s="78">
        <f t="shared" si="20"/>
        <v>5818</v>
      </c>
      <c r="D102" s="78">
        <f t="shared" si="20"/>
        <v>5902</v>
      </c>
      <c r="E102" s="78">
        <f t="shared" si="20"/>
        <v>6134</v>
      </c>
      <c r="F102" s="78">
        <f t="shared" si="20"/>
        <v>7259</v>
      </c>
      <c r="G102" s="78">
        <f t="shared" si="20"/>
        <v>8628</v>
      </c>
      <c r="H102" s="78">
        <f t="shared" si="20"/>
        <v>9157</v>
      </c>
      <c r="I102" s="78">
        <f t="shared" si="20"/>
        <v>9272</v>
      </c>
      <c r="J102" s="78">
        <f t="shared" si="20"/>
        <v>3411</v>
      </c>
      <c r="K102" s="78">
        <f t="shared" si="20"/>
        <v>5203</v>
      </c>
      <c r="L102" s="78">
        <f t="shared" si="20"/>
        <v>6259</v>
      </c>
      <c r="M102" s="78">
        <f t="shared" si="20"/>
        <v>5803</v>
      </c>
      <c r="N102" s="78">
        <f t="shared" si="20"/>
        <v>6079</v>
      </c>
      <c r="O102" s="78">
        <f t="shared" si="20"/>
        <v>7077</v>
      </c>
      <c r="P102" s="78">
        <f t="shared" si="20"/>
        <v>7768</v>
      </c>
      <c r="Q102" s="78">
        <f t="shared" si="21"/>
        <v>7817</v>
      </c>
      <c r="R102" s="78">
        <f t="shared" si="21"/>
        <v>7339</v>
      </c>
      <c r="T102" s="78"/>
      <c r="U102" s="78"/>
      <c r="V102" s="78"/>
      <c r="W102" s="78"/>
      <c r="X102" s="78"/>
      <c r="Y102" s="78"/>
    </row>
    <row r="103" spans="1:25" ht="15" customHeight="1" x14ac:dyDescent="0.25">
      <c r="A103" s="71" t="s">
        <v>53</v>
      </c>
      <c r="B103" s="78">
        <f>+B114+B125</f>
        <v>958</v>
      </c>
      <c r="C103" s="78">
        <f t="shared" si="20"/>
        <v>1510</v>
      </c>
      <c r="D103" s="78">
        <f t="shared" si="20"/>
        <v>1803</v>
      </c>
      <c r="E103" s="78">
        <f t="shared" si="20"/>
        <v>2017</v>
      </c>
      <c r="F103" s="78">
        <f t="shared" si="20"/>
        <v>2646</v>
      </c>
      <c r="G103" s="78">
        <f t="shared" si="20"/>
        <v>3041</v>
      </c>
      <c r="H103" s="78">
        <f t="shared" si="20"/>
        <v>4979</v>
      </c>
      <c r="I103" s="78">
        <f t="shared" si="20"/>
        <v>4496</v>
      </c>
      <c r="J103" s="78">
        <f t="shared" si="20"/>
        <v>1435</v>
      </c>
      <c r="K103" s="78">
        <f t="shared" si="20"/>
        <v>2452</v>
      </c>
      <c r="L103" s="78">
        <f t="shared" si="20"/>
        <v>3081</v>
      </c>
      <c r="M103" s="78">
        <f t="shared" si="20"/>
        <v>2908</v>
      </c>
      <c r="N103" s="78">
        <f t="shared" si="20"/>
        <v>2872</v>
      </c>
      <c r="O103" s="78">
        <f t="shared" si="20"/>
        <v>3152</v>
      </c>
      <c r="P103" s="78">
        <f t="shared" si="20"/>
        <v>3467</v>
      </c>
      <c r="Q103" s="78">
        <f t="shared" si="21"/>
        <v>3757</v>
      </c>
      <c r="R103" s="78">
        <f t="shared" si="21"/>
        <v>3535</v>
      </c>
    </row>
    <row r="104" spans="1:25" ht="15" customHeight="1" x14ac:dyDescent="0.25">
      <c r="A104" s="72"/>
      <c r="B104" s="79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  <c r="P104" s="79"/>
      <c r="Q104" s="79"/>
      <c r="R104" s="79"/>
    </row>
    <row r="105" spans="1:25" s="43" customFormat="1" ht="15" customHeight="1" x14ac:dyDescent="0.25">
      <c r="A105" s="80" t="s">
        <v>54</v>
      </c>
      <c r="B105" s="77">
        <f>+B116+B127</f>
        <v>4520</v>
      </c>
      <c r="C105" s="77">
        <f t="shared" ref="C105:P108" si="22">+C116+C127</f>
        <v>6673</v>
      </c>
      <c r="D105" s="77">
        <f t="shared" si="22"/>
        <v>6851</v>
      </c>
      <c r="E105" s="77">
        <f t="shared" si="22"/>
        <v>6327</v>
      </c>
      <c r="F105" s="77">
        <f t="shared" si="22"/>
        <v>7428</v>
      </c>
      <c r="G105" s="77">
        <f t="shared" si="22"/>
        <v>8545</v>
      </c>
      <c r="H105" s="77">
        <f t="shared" si="22"/>
        <v>9375</v>
      </c>
      <c r="I105" s="77">
        <f t="shared" si="22"/>
        <v>9493</v>
      </c>
      <c r="J105" s="77">
        <f t="shared" si="22"/>
        <v>4882</v>
      </c>
      <c r="K105" s="77">
        <f t="shared" si="22"/>
        <v>5789</v>
      </c>
      <c r="L105" s="77">
        <f t="shared" si="22"/>
        <v>7011</v>
      </c>
      <c r="M105" s="77">
        <f t="shared" si="22"/>
        <v>6117</v>
      </c>
      <c r="N105" s="77">
        <f t="shared" si="22"/>
        <v>6510</v>
      </c>
      <c r="O105" s="77">
        <f t="shared" si="22"/>
        <v>6909</v>
      </c>
      <c r="P105" s="77">
        <f t="shared" si="22"/>
        <v>6788</v>
      </c>
      <c r="Q105" s="77">
        <f t="shared" ref="Q105:R108" si="23">+Q116+Q127</f>
        <v>8394</v>
      </c>
      <c r="R105" s="77">
        <f t="shared" si="23"/>
        <v>8458</v>
      </c>
    </row>
    <row r="106" spans="1:25" ht="15" customHeight="1" x14ac:dyDescent="0.25">
      <c r="A106" s="80" t="s">
        <v>55</v>
      </c>
      <c r="B106" s="78">
        <f>+B117+B128</f>
        <v>3805</v>
      </c>
      <c r="C106" s="78">
        <f t="shared" si="22"/>
        <v>5727</v>
      </c>
      <c r="D106" s="78">
        <f t="shared" si="22"/>
        <v>5736</v>
      </c>
      <c r="E106" s="78">
        <f t="shared" si="22"/>
        <v>5326</v>
      </c>
      <c r="F106" s="78">
        <f t="shared" si="22"/>
        <v>5855</v>
      </c>
      <c r="G106" s="78">
        <f t="shared" si="22"/>
        <v>6915</v>
      </c>
      <c r="H106" s="78">
        <f t="shared" si="22"/>
        <v>7700</v>
      </c>
      <c r="I106" s="78">
        <f t="shared" si="22"/>
        <v>7519</v>
      </c>
      <c r="J106" s="78">
        <f t="shared" si="22"/>
        <v>3704</v>
      </c>
      <c r="K106" s="78">
        <f t="shared" si="22"/>
        <v>4410</v>
      </c>
      <c r="L106" s="78">
        <f t="shared" si="22"/>
        <v>5106</v>
      </c>
      <c r="M106" s="78">
        <f t="shared" si="22"/>
        <v>4571</v>
      </c>
      <c r="N106" s="78">
        <f t="shared" si="22"/>
        <v>4999</v>
      </c>
      <c r="O106" s="78">
        <f t="shared" si="22"/>
        <v>5215</v>
      </c>
      <c r="P106" s="78">
        <f t="shared" si="22"/>
        <v>5405</v>
      </c>
      <c r="Q106" s="78">
        <f t="shared" si="23"/>
        <v>6129</v>
      </c>
      <c r="R106" s="78">
        <f t="shared" si="23"/>
        <v>6427</v>
      </c>
    </row>
    <row r="107" spans="1:25" ht="15" customHeight="1" x14ac:dyDescent="0.25">
      <c r="A107" s="80" t="s">
        <v>56</v>
      </c>
      <c r="B107" s="78">
        <f>+B118+B129</f>
        <v>651</v>
      </c>
      <c r="C107" s="78">
        <f t="shared" si="22"/>
        <v>872</v>
      </c>
      <c r="D107" s="78">
        <f t="shared" si="22"/>
        <v>1024</v>
      </c>
      <c r="E107" s="78">
        <f t="shared" si="22"/>
        <v>905</v>
      </c>
      <c r="F107" s="78">
        <f t="shared" si="22"/>
        <v>1392</v>
      </c>
      <c r="G107" s="78">
        <f t="shared" si="22"/>
        <v>1440</v>
      </c>
      <c r="H107" s="78">
        <f t="shared" si="22"/>
        <v>1513</v>
      </c>
      <c r="I107" s="78">
        <f t="shared" si="22"/>
        <v>1799</v>
      </c>
      <c r="J107" s="78">
        <f t="shared" si="22"/>
        <v>1019</v>
      </c>
      <c r="K107" s="78">
        <f t="shared" si="22"/>
        <v>1282</v>
      </c>
      <c r="L107" s="78">
        <f t="shared" si="22"/>
        <v>1802</v>
      </c>
      <c r="M107" s="78">
        <f t="shared" si="22"/>
        <v>1366</v>
      </c>
      <c r="N107" s="78">
        <f t="shared" si="22"/>
        <v>1379</v>
      </c>
      <c r="O107" s="78">
        <f t="shared" si="22"/>
        <v>1492</v>
      </c>
      <c r="P107" s="78">
        <f t="shared" si="22"/>
        <v>1304</v>
      </c>
      <c r="Q107" s="78">
        <f t="shared" si="23"/>
        <v>2016</v>
      </c>
      <c r="R107" s="78">
        <f t="shared" si="23"/>
        <v>1761</v>
      </c>
    </row>
    <row r="108" spans="1:25" ht="15" customHeight="1" x14ac:dyDescent="0.25">
      <c r="A108" s="80" t="s">
        <v>57</v>
      </c>
      <c r="B108" s="78">
        <f>+B119+B130</f>
        <v>64</v>
      </c>
      <c r="C108" s="78">
        <f t="shared" si="22"/>
        <v>74</v>
      </c>
      <c r="D108" s="78">
        <f t="shared" si="22"/>
        <v>91</v>
      </c>
      <c r="E108" s="78">
        <f t="shared" si="22"/>
        <v>96</v>
      </c>
      <c r="F108" s="78">
        <f t="shared" si="22"/>
        <v>181</v>
      </c>
      <c r="G108" s="78">
        <f t="shared" si="22"/>
        <v>190</v>
      </c>
      <c r="H108" s="78">
        <f t="shared" si="22"/>
        <v>162</v>
      </c>
      <c r="I108" s="78">
        <f t="shared" si="22"/>
        <v>175</v>
      </c>
      <c r="J108" s="78">
        <f t="shared" si="22"/>
        <v>159</v>
      </c>
      <c r="K108" s="78">
        <f t="shared" si="22"/>
        <v>97</v>
      </c>
      <c r="L108" s="78">
        <f t="shared" si="22"/>
        <v>103</v>
      </c>
      <c r="M108" s="78">
        <f t="shared" si="22"/>
        <v>180</v>
      </c>
      <c r="N108" s="78">
        <f t="shared" si="22"/>
        <v>132</v>
      </c>
      <c r="O108" s="78">
        <f t="shared" si="22"/>
        <v>202</v>
      </c>
      <c r="P108" s="78">
        <f t="shared" si="22"/>
        <v>79</v>
      </c>
      <c r="Q108" s="78">
        <f t="shared" si="23"/>
        <v>249</v>
      </c>
      <c r="R108" s="78">
        <f t="shared" si="23"/>
        <v>270</v>
      </c>
    </row>
    <row r="109" spans="1:25" ht="15" customHeight="1" x14ac:dyDescent="0.25">
      <c r="A109" s="72"/>
      <c r="B109" s="79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  <c r="P109" s="79"/>
      <c r="Q109" s="79"/>
      <c r="R109" s="79"/>
    </row>
    <row r="110" spans="1:25" s="43" customFormat="1" ht="15" customHeight="1" x14ac:dyDescent="0.25">
      <c r="A110" s="74" t="s">
        <v>58</v>
      </c>
      <c r="B110" s="75">
        <f>+B111+B116</f>
        <v>18330</v>
      </c>
      <c r="C110" s="75">
        <f t="shared" ref="C110:N110" si="24">+C111+C116</f>
        <v>21809</v>
      </c>
      <c r="D110" s="75">
        <f t="shared" si="24"/>
        <v>22844</v>
      </c>
      <c r="E110" s="75">
        <f t="shared" si="24"/>
        <v>23454</v>
      </c>
      <c r="F110" s="75">
        <f t="shared" si="24"/>
        <v>25491</v>
      </c>
      <c r="G110" s="75">
        <f t="shared" si="24"/>
        <v>28031</v>
      </c>
      <c r="H110" s="75">
        <f t="shared" si="24"/>
        <v>31922</v>
      </c>
      <c r="I110" s="75">
        <f t="shared" si="24"/>
        <v>31209</v>
      </c>
      <c r="J110" s="75">
        <f t="shared" si="24"/>
        <v>13520</v>
      </c>
      <c r="K110" s="75">
        <f t="shared" si="24"/>
        <v>18066</v>
      </c>
      <c r="L110" s="75">
        <f t="shared" si="24"/>
        <v>21410</v>
      </c>
      <c r="M110" s="75">
        <f t="shared" si="24"/>
        <v>19851</v>
      </c>
      <c r="N110" s="75">
        <f t="shared" si="24"/>
        <v>20058</v>
      </c>
      <c r="O110" s="75">
        <f>+O111+O116</f>
        <v>20421</v>
      </c>
      <c r="P110" s="75">
        <f>+P111+P116</f>
        <v>23290</v>
      </c>
      <c r="Q110" s="75">
        <f>+Q111+Q116</f>
        <v>24613</v>
      </c>
      <c r="R110" s="75">
        <f>R111+R116</f>
        <v>23549</v>
      </c>
    </row>
    <row r="111" spans="1:25" s="43" customFormat="1" ht="15" customHeight="1" x14ac:dyDescent="0.25">
      <c r="A111" s="71" t="s">
        <v>50</v>
      </c>
      <c r="B111" s="77">
        <f>SUM(B112:B114)</f>
        <v>14811</v>
      </c>
      <c r="C111" s="77">
        <f t="shared" ref="C111:N111" si="25">SUM(C112:C114)</f>
        <v>16360</v>
      </c>
      <c r="D111" s="77">
        <f t="shared" si="25"/>
        <v>17388</v>
      </c>
      <c r="E111" s="77">
        <f t="shared" si="25"/>
        <v>18280</v>
      </c>
      <c r="F111" s="77">
        <f t="shared" si="25"/>
        <v>19419</v>
      </c>
      <c r="G111" s="77">
        <f t="shared" si="25"/>
        <v>21135</v>
      </c>
      <c r="H111" s="77">
        <f t="shared" si="25"/>
        <v>24236</v>
      </c>
      <c r="I111" s="77">
        <f t="shared" si="25"/>
        <v>23456</v>
      </c>
      <c r="J111" s="77">
        <f t="shared" si="25"/>
        <v>9486</v>
      </c>
      <c r="K111" s="77">
        <f t="shared" si="25"/>
        <v>13321</v>
      </c>
      <c r="L111" s="77">
        <f t="shared" si="25"/>
        <v>15693</v>
      </c>
      <c r="M111" s="77">
        <f t="shared" si="25"/>
        <v>14981</v>
      </c>
      <c r="N111" s="77">
        <f t="shared" si="25"/>
        <v>14911</v>
      </c>
      <c r="O111" s="77">
        <f>SUM(O112:O114)</f>
        <v>15405</v>
      </c>
      <c r="P111" s="77">
        <f>SUM(P112:P114)</f>
        <v>18079</v>
      </c>
      <c r="Q111" s="77">
        <f>SUM(Q112:Q114)</f>
        <v>18177</v>
      </c>
      <c r="R111" s="77">
        <f>SUM(R112:R114)</f>
        <v>17215</v>
      </c>
    </row>
    <row r="112" spans="1:25" ht="15" customHeight="1" x14ac:dyDescent="0.25">
      <c r="A112" s="71" t="s">
        <v>51</v>
      </c>
      <c r="B112" s="78">
        <f>8881+258</f>
        <v>9139</v>
      </c>
      <c r="C112" s="78">
        <v>10235</v>
      </c>
      <c r="D112" s="78">
        <v>11066</v>
      </c>
      <c r="E112" s="78">
        <v>11592</v>
      </c>
      <c r="F112" s="78">
        <v>11014</v>
      </c>
      <c r="G112" s="78">
        <v>11626</v>
      </c>
      <c r="H112" s="78">
        <v>12359</v>
      </c>
      <c r="I112" s="78">
        <v>11953</v>
      </c>
      <c r="J112" s="78">
        <v>5230</v>
      </c>
      <c r="K112" s="78">
        <v>7091</v>
      </c>
      <c r="L112" s="78">
        <v>7921</v>
      </c>
      <c r="M112" s="78">
        <v>7834</v>
      </c>
      <c r="N112" s="78">
        <f>7474+58</f>
        <v>7532</v>
      </c>
      <c r="O112" s="78">
        <v>7266</v>
      </c>
      <c r="P112" s="78">
        <v>9062</v>
      </c>
      <c r="Q112" s="78">
        <v>8869</v>
      </c>
      <c r="R112" s="78">
        <f>+'C52-C54'!F113</f>
        <v>8742</v>
      </c>
    </row>
    <row r="113" spans="1:18" ht="15" customHeight="1" x14ac:dyDescent="0.25">
      <c r="A113" s="71" t="s">
        <v>52</v>
      </c>
      <c r="B113" s="78">
        <f>4762+135</f>
        <v>4897</v>
      </c>
      <c r="C113" s="78">
        <v>4854</v>
      </c>
      <c r="D113" s="78">
        <v>4935</v>
      </c>
      <c r="E113" s="78">
        <v>5138</v>
      </c>
      <c r="F113" s="78">
        <v>6165</v>
      </c>
      <c r="G113" s="78">
        <v>7028</v>
      </c>
      <c r="H113" s="78">
        <v>7740</v>
      </c>
      <c r="I113" s="78">
        <v>7726</v>
      </c>
      <c r="J113" s="78">
        <v>2960</v>
      </c>
      <c r="K113" s="78">
        <v>4263</v>
      </c>
      <c r="L113" s="78">
        <v>5165</v>
      </c>
      <c r="M113" s="78">
        <v>4721</v>
      </c>
      <c r="N113" s="78">
        <f>4902+39</f>
        <v>4941</v>
      </c>
      <c r="O113" s="78">
        <v>5565</v>
      </c>
      <c r="P113" s="78">
        <v>6243</v>
      </c>
      <c r="Q113" s="78">
        <v>6324</v>
      </c>
      <c r="R113" s="78">
        <f>+'C52-C54'!J113</f>
        <v>5762</v>
      </c>
    </row>
    <row r="114" spans="1:18" ht="15" customHeight="1" x14ac:dyDescent="0.25">
      <c r="A114" s="71" t="s">
        <v>53</v>
      </c>
      <c r="B114" s="78">
        <f>683+92</f>
        <v>775</v>
      </c>
      <c r="C114" s="78">
        <v>1271</v>
      </c>
      <c r="D114" s="78">
        <v>1387</v>
      </c>
      <c r="E114" s="78">
        <v>1550</v>
      </c>
      <c r="F114" s="78">
        <v>2240</v>
      </c>
      <c r="G114" s="78">
        <v>2481</v>
      </c>
      <c r="H114" s="78">
        <v>4137</v>
      </c>
      <c r="I114" s="78">
        <v>3777</v>
      </c>
      <c r="J114" s="78">
        <v>1296</v>
      </c>
      <c r="K114" s="78">
        <v>1967</v>
      </c>
      <c r="L114" s="78">
        <v>2607</v>
      </c>
      <c r="M114" s="78">
        <v>2426</v>
      </c>
      <c r="N114" s="78">
        <f>2411+27</f>
        <v>2438</v>
      </c>
      <c r="O114" s="78">
        <v>2574</v>
      </c>
      <c r="P114" s="78">
        <v>2774</v>
      </c>
      <c r="Q114" s="78">
        <v>2984</v>
      </c>
      <c r="R114" s="78">
        <f>+'C52-C54'!N113</f>
        <v>2711</v>
      </c>
    </row>
    <row r="115" spans="1:18" ht="15" customHeight="1" x14ac:dyDescent="0.25">
      <c r="A115" s="72"/>
      <c r="B115" s="79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  <c r="P115" s="79"/>
      <c r="Q115" s="79"/>
      <c r="R115" s="79"/>
    </row>
    <row r="116" spans="1:18" s="43" customFormat="1" ht="15" customHeight="1" x14ac:dyDescent="0.25">
      <c r="A116" s="80" t="s">
        <v>54</v>
      </c>
      <c r="B116" s="77">
        <f>SUM(B117:B119)</f>
        <v>3519</v>
      </c>
      <c r="C116" s="77">
        <f t="shared" ref="C116:N116" si="26">SUM(C117:C119)</f>
        <v>5449</v>
      </c>
      <c r="D116" s="77">
        <f t="shared" si="26"/>
        <v>5456</v>
      </c>
      <c r="E116" s="77">
        <f t="shared" si="26"/>
        <v>5174</v>
      </c>
      <c r="F116" s="77">
        <f t="shared" si="26"/>
        <v>6072</v>
      </c>
      <c r="G116" s="77">
        <f t="shared" si="26"/>
        <v>6896</v>
      </c>
      <c r="H116" s="77">
        <f t="shared" si="26"/>
        <v>7686</v>
      </c>
      <c r="I116" s="77">
        <f t="shared" si="26"/>
        <v>7753</v>
      </c>
      <c r="J116" s="77">
        <f t="shared" si="26"/>
        <v>4034</v>
      </c>
      <c r="K116" s="77">
        <f t="shared" si="26"/>
        <v>4745</v>
      </c>
      <c r="L116" s="77">
        <f t="shared" si="26"/>
        <v>5717</v>
      </c>
      <c r="M116" s="77">
        <f t="shared" si="26"/>
        <v>4870</v>
      </c>
      <c r="N116" s="77">
        <f t="shared" si="26"/>
        <v>5147</v>
      </c>
      <c r="O116" s="77">
        <f>SUM(O117:O119)</f>
        <v>5016</v>
      </c>
      <c r="P116" s="77">
        <f>SUM(P117:P119)</f>
        <v>5211</v>
      </c>
      <c r="Q116" s="77">
        <f>SUM(Q117:Q119)</f>
        <v>6436</v>
      </c>
      <c r="R116" s="77">
        <f>SUM(R117:R119)</f>
        <v>6334</v>
      </c>
    </row>
    <row r="117" spans="1:18" ht="15" customHeight="1" x14ac:dyDescent="0.25">
      <c r="A117" s="80" t="s">
        <v>55</v>
      </c>
      <c r="B117" s="78">
        <f>3076+20</f>
        <v>3096</v>
      </c>
      <c r="C117" s="78">
        <v>4829</v>
      </c>
      <c r="D117" s="78">
        <v>4780</v>
      </c>
      <c r="E117" s="78">
        <v>4572</v>
      </c>
      <c r="F117" s="78">
        <v>5096</v>
      </c>
      <c r="G117" s="78">
        <v>5871</v>
      </c>
      <c r="H117" s="78">
        <v>6583</v>
      </c>
      <c r="I117" s="78">
        <v>6390</v>
      </c>
      <c r="J117" s="78">
        <v>3296</v>
      </c>
      <c r="K117" s="78">
        <v>3796</v>
      </c>
      <c r="L117" s="78">
        <v>4389</v>
      </c>
      <c r="M117" s="78">
        <v>3883</v>
      </c>
      <c r="N117" s="78">
        <f>4090+45</f>
        <v>4135</v>
      </c>
      <c r="O117" s="78">
        <v>4018</v>
      </c>
      <c r="P117" s="78">
        <v>4391</v>
      </c>
      <c r="Q117" s="78">
        <v>4990</v>
      </c>
      <c r="R117" s="78">
        <f>+'C52-C54'!R113</f>
        <v>5245</v>
      </c>
    </row>
    <row r="118" spans="1:18" ht="15" customHeight="1" x14ac:dyDescent="0.25">
      <c r="A118" s="80" t="s">
        <v>56</v>
      </c>
      <c r="B118" s="78">
        <f>408+15</f>
        <v>423</v>
      </c>
      <c r="C118" s="78">
        <v>620</v>
      </c>
      <c r="D118" s="78">
        <v>676</v>
      </c>
      <c r="E118" s="78">
        <v>602</v>
      </c>
      <c r="F118" s="78">
        <v>976</v>
      </c>
      <c r="G118" s="78">
        <v>1024</v>
      </c>
      <c r="H118" s="78">
        <v>1101</v>
      </c>
      <c r="I118" s="78">
        <v>1361</v>
      </c>
      <c r="J118" s="78">
        <v>738</v>
      </c>
      <c r="K118" s="78">
        <v>949</v>
      </c>
      <c r="L118" s="78">
        <v>1328</v>
      </c>
      <c r="M118" s="78">
        <v>986</v>
      </c>
      <c r="N118" s="78">
        <f>964+48</f>
        <v>1012</v>
      </c>
      <c r="O118" s="78">
        <v>998</v>
      </c>
      <c r="P118" s="78">
        <v>820</v>
      </c>
      <c r="Q118" s="78">
        <v>1446</v>
      </c>
      <c r="R118" s="78">
        <f>+'C52-C54'!V113</f>
        <v>1089</v>
      </c>
    </row>
    <row r="119" spans="1:18" ht="15" customHeight="1" x14ac:dyDescent="0.25">
      <c r="A119" s="80" t="s">
        <v>57</v>
      </c>
      <c r="B119" s="261" t="s">
        <v>61</v>
      </c>
      <c r="C119" s="78">
        <v>0</v>
      </c>
      <c r="D119" s="78">
        <v>0</v>
      </c>
      <c r="E119" s="78">
        <v>0</v>
      </c>
      <c r="F119" s="78">
        <v>0</v>
      </c>
      <c r="G119" s="78">
        <v>1</v>
      </c>
      <c r="H119" s="78">
        <v>2</v>
      </c>
      <c r="I119" s="78">
        <v>2</v>
      </c>
      <c r="J119" s="78">
        <v>0</v>
      </c>
      <c r="K119" s="78">
        <v>0</v>
      </c>
      <c r="L119" s="78">
        <v>0</v>
      </c>
      <c r="M119" s="78">
        <v>1</v>
      </c>
      <c r="N119" s="78">
        <v>0</v>
      </c>
      <c r="O119" s="78">
        <v>0</v>
      </c>
      <c r="P119" s="78">
        <v>0</v>
      </c>
      <c r="Q119" s="78">
        <v>0</v>
      </c>
      <c r="R119" s="78">
        <f>+'C52-C54'!Z113</f>
        <v>0</v>
      </c>
    </row>
    <row r="120" spans="1:18" ht="15" customHeight="1" x14ac:dyDescent="0.25">
      <c r="A120" s="72"/>
      <c r="B120" s="79"/>
      <c r="C120" s="79"/>
      <c r="D120" s="79"/>
      <c r="E120" s="79"/>
      <c r="F120" s="79"/>
      <c r="G120" s="79"/>
      <c r="H120" s="79"/>
      <c r="I120" s="79"/>
      <c r="J120" s="79"/>
      <c r="K120" s="79"/>
      <c r="L120" s="79"/>
      <c r="M120" s="79"/>
      <c r="N120" s="79"/>
      <c r="O120" s="79"/>
      <c r="P120" s="79"/>
      <c r="Q120" s="79"/>
      <c r="R120" s="79"/>
    </row>
    <row r="121" spans="1:18" s="43" customFormat="1" ht="15" customHeight="1" x14ac:dyDescent="0.25">
      <c r="A121" s="92" t="s">
        <v>59</v>
      </c>
      <c r="B121" s="75">
        <f>+B122+B127</f>
        <v>3757</v>
      </c>
      <c r="C121" s="75">
        <f t="shared" ref="C121:N121" si="27">+C122+C127</f>
        <v>4177</v>
      </c>
      <c r="D121" s="75">
        <f t="shared" si="27"/>
        <v>4675</v>
      </c>
      <c r="E121" s="75">
        <f t="shared" si="27"/>
        <v>4850</v>
      </c>
      <c r="F121" s="75">
        <f t="shared" si="27"/>
        <v>4902</v>
      </c>
      <c r="G121" s="75">
        <f t="shared" si="27"/>
        <v>6224</v>
      </c>
      <c r="H121" s="75">
        <f t="shared" si="27"/>
        <v>6390</v>
      </c>
      <c r="I121" s="75">
        <f t="shared" si="27"/>
        <v>6615</v>
      </c>
      <c r="J121" s="75">
        <f t="shared" si="27"/>
        <v>2274</v>
      </c>
      <c r="K121" s="75">
        <f t="shared" si="27"/>
        <v>3747</v>
      </c>
      <c r="L121" s="75">
        <f t="shared" si="27"/>
        <v>4335</v>
      </c>
      <c r="M121" s="75">
        <f t="shared" si="27"/>
        <v>4358</v>
      </c>
      <c r="N121" s="75">
        <f t="shared" si="27"/>
        <v>4937</v>
      </c>
      <c r="O121" s="75">
        <f>+O122+O127</f>
        <v>5984</v>
      </c>
      <c r="P121" s="75">
        <f>+P122+P127</f>
        <v>5940</v>
      </c>
      <c r="Q121" s="75">
        <f>+Q122+Q127</f>
        <v>6213</v>
      </c>
      <c r="R121" s="75">
        <f>+R122+R127</f>
        <v>6437</v>
      </c>
    </row>
    <row r="122" spans="1:18" s="43" customFormat="1" ht="15" customHeight="1" x14ac:dyDescent="0.25">
      <c r="A122" s="71" t="s">
        <v>50</v>
      </c>
      <c r="B122" s="77">
        <f>SUM(B123:B125)</f>
        <v>2756</v>
      </c>
      <c r="C122" s="77">
        <f t="shared" ref="C122:N122" si="28">SUM(C123:C125)</f>
        <v>2953</v>
      </c>
      <c r="D122" s="77">
        <f t="shared" si="28"/>
        <v>3280</v>
      </c>
      <c r="E122" s="77">
        <f t="shared" si="28"/>
        <v>3697</v>
      </c>
      <c r="F122" s="77">
        <f t="shared" si="28"/>
        <v>3546</v>
      </c>
      <c r="G122" s="77">
        <f t="shared" si="28"/>
        <v>4575</v>
      </c>
      <c r="H122" s="77">
        <f t="shared" si="28"/>
        <v>4701</v>
      </c>
      <c r="I122" s="77">
        <f t="shared" si="28"/>
        <v>4875</v>
      </c>
      <c r="J122" s="77">
        <f t="shared" si="28"/>
        <v>1426</v>
      </c>
      <c r="K122" s="77">
        <f t="shared" si="28"/>
        <v>2703</v>
      </c>
      <c r="L122" s="77">
        <f t="shared" si="28"/>
        <v>3041</v>
      </c>
      <c r="M122" s="77">
        <f t="shared" si="28"/>
        <v>3111</v>
      </c>
      <c r="N122" s="77">
        <f t="shared" si="28"/>
        <v>3574</v>
      </c>
      <c r="O122" s="77">
        <f>SUM(O123:O125)</f>
        <v>4091</v>
      </c>
      <c r="P122" s="77">
        <f>SUM(P123:P125)</f>
        <v>4363</v>
      </c>
      <c r="Q122" s="77">
        <f>SUM(Q123:Q125)</f>
        <v>4255</v>
      </c>
      <c r="R122" s="77">
        <f>SUM(R123:R125)</f>
        <v>4313</v>
      </c>
    </row>
    <row r="123" spans="1:18" ht="15" customHeight="1" x14ac:dyDescent="0.25">
      <c r="A123" s="71" t="s">
        <v>51</v>
      </c>
      <c r="B123" s="78">
        <v>1625</v>
      </c>
      <c r="C123" s="78">
        <v>1750</v>
      </c>
      <c r="D123" s="78">
        <v>1897</v>
      </c>
      <c r="E123" s="78">
        <v>2234</v>
      </c>
      <c r="F123" s="78">
        <v>2046</v>
      </c>
      <c r="G123" s="78">
        <v>2415</v>
      </c>
      <c r="H123" s="78">
        <v>2442</v>
      </c>
      <c r="I123" s="78">
        <v>2610</v>
      </c>
      <c r="J123" s="78">
        <v>836</v>
      </c>
      <c r="K123" s="78">
        <v>1278</v>
      </c>
      <c r="L123" s="78">
        <v>1473</v>
      </c>
      <c r="M123" s="78">
        <v>1547</v>
      </c>
      <c r="N123" s="78">
        <v>2002</v>
      </c>
      <c r="O123" s="78">
        <v>2001</v>
      </c>
      <c r="P123" s="78">
        <v>2145</v>
      </c>
      <c r="Q123" s="78">
        <v>1989</v>
      </c>
      <c r="R123" s="78">
        <f>+'C63-C65'!F113</f>
        <v>1912</v>
      </c>
    </row>
    <row r="124" spans="1:18" ht="15" customHeight="1" x14ac:dyDescent="0.25">
      <c r="A124" s="71" t="s">
        <v>52</v>
      </c>
      <c r="B124" s="78">
        <v>948</v>
      </c>
      <c r="C124" s="78">
        <v>964</v>
      </c>
      <c r="D124" s="78">
        <v>967</v>
      </c>
      <c r="E124" s="78">
        <v>996</v>
      </c>
      <c r="F124" s="78">
        <v>1094</v>
      </c>
      <c r="G124" s="78">
        <v>1600</v>
      </c>
      <c r="H124" s="78">
        <v>1417</v>
      </c>
      <c r="I124" s="78">
        <v>1546</v>
      </c>
      <c r="J124" s="78">
        <v>451</v>
      </c>
      <c r="K124" s="78">
        <v>940</v>
      </c>
      <c r="L124" s="78">
        <v>1094</v>
      </c>
      <c r="M124" s="78">
        <v>1082</v>
      </c>
      <c r="N124" s="78">
        <v>1138</v>
      </c>
      <c r="O124" s="78">
        <v>1512</v>
      </c>
      <c r="P124" s="78">
        <v>1525</v>
      </c>
      <c r="Q124" s="78">
        <v>1493</v>
      </c>
      <c r="R124" s="78">
        <f>+'C63-C65'!J113</f>
        <v>1577</v>
      </c>
    </row>
    <row r="125" spans="1:18" ht="15" customHeight="1" x14ac:dyDescent="0.25">
      <c r="A125" s="71" t="s">
        <v>53</v>
      </c>
      <c r="B125" s="78">
        <v>183</v>
      </c>
      <c r="C125" s="78">
        <v>239</v>
      </c>
      <c r="D125" s="78">
        <v>416</v>
      </c>
      <c r="E125" s="78">
        <v>467</v>
      </c>
      <c r="F125" s="78">
        <v>406</v>
      </c>
      <c r="G125" s="78">
        <v>560</v>
      </c>
      <c r="H125" s="78">
        <v>842</v>
      </c>
      <c r="I125" s="78">
        <v>719</v>
      </c>
      <c r="J125" s="78">
        <v>139</v>
      </c>
      <c r="K125" s="78">
        <v>485</v>
      </c>
      <c r="L125" s="78">
        <v>474</v>
      </c>
      <c r="M125" s="78">
        <v>482</v>
      </c>
      <c r="N125" s="78">
        <v>434</v>
      </c>
      <c r="O125" s="78">
        <v>578</v>
      </c>
      <c r="P125" s="78">
        <v>693</v>
      </c>
      <c r="Q125" s="78">
        <v>773</v>
      </c>
      <c r="R125" s="78">
        <f>+'C63-C65'!N113</f>
        <v>824</v>
      </c>
    </row>
    <row r="126" spans="1:18" ht="15" customHeight="1" x14ac:dyDescent="0.25">
      <c r="A126" s="72"/>
      <c r="B126" s="79"/>
      <c r="C126" s="79"/>
      <c r="D126" s="79"/>
      <c r="E126" s="79"/>
      <c r="F126" s="79"/>
      <c r="G126" s="79"/>
      <c r="H126" s="79"/>
      <c r="I126" s="79"/>
      <c r="J126" s="79"/>
      <c r="K126" s="79"/>
      <c r="L126" s="79"/>
      <c r="M126" s="79"/>
      <c r="N126" s="79"/>
      <c r="O126" s="79"/>
      <c r="P126" s="79"/>
      <c r="Q126" s="79"/>
      <c r="R126" s="79"/>
    </row>
    <row r="127" spans="1:18" s="43" customFormat="1" ht="15" customHeight="1" x14ac:dyDescent="0.25">
      <c r="A127" s="80" t="s">
        <v>54</v>
      </c>
      <c r="B127" s="77">
        <f>SUM(B128:B130)</f>
        <v>1001</v>
      </c>
      <c r="C127" s="77">
        <f t="shared" ref="C127:N127" si="29">SUM(C128:C130)</f>
        <v>1224</v>
      </c>
      <c r="D127" s="77">
        <f t="shared" si="29"/>
        <v>1395</v>
      </c>
      <c r="E127" s="77">
        <f t="shared" si="29"/>
        <v>1153</v>
      </c>
      <c r="F127" s="77">
        <f t="shared" si="29"/>
        <v>1356</v>
      </c>
      <c r="G127" s="77">
        <f t="shared" si="29"/>
        <v>1649</v>
      </c>
      <c r="H127" s="77">
        <f t="shared" si="29"/>
        <v>1689</v>
      </c>
      <c r="I127" s="77">
        <f t="shared" si="29"/>
        <v>1740</v>
      </c>
      <c r="J127" s="77">
        <f t="shared" si="29"/>
        <v>848</v>
      </c>
      <c r="K127" s="77">
        <f t="shared" si="29"/>
        <v>1044</v>
      </c>
      <c r="L127" s="77">
        <f t="shared" si="29"/>
        <v>1294</v>
      </c>
      <c r="M127" s="77">
        <f t="shared" si="29"/>
        <v>1247</v>
      </c>
      <c r="N127" s="77">
        <f t="shared" si="29"/>
        <v>1363</v>
      </c>
      <c r="O127" s="77">
        <f>SUM(O128:O130)</f>
        <v>1893</v>
      </c>
      <c r="P127" s="77">
        <f>SUM(P128:P130)</f>
        <v>1577</v>
      </c>
      <c r="Q127" s="77">
        <f>SUM(Q128:Q130)</f>
        <v>1958</v>
      </c>
      <c r="R127" s="77">
        <f>SUM(R128:R130)</f>
        <v>2124</v>
      </c>
    </row>
    <row r="128" spans="1:18" ht="15" customHeight="1" x14ac:dyDescent="0.25">
      <c r="A128" s="80" t="s">
        <v>55</v>
      </c>
      <c r="B128" s="78">
        <v>709</v>
      </c>
      <c r="C128" s="78">
        <v>898</v>
      </c>
      <c r="D128" s="78">
        <v>956</v>
      </c>
      <c r="E128" s="78">
        <v>754</v>
      </c>
      <c r="F128" s="78">
        <v>759</v>
      </c>
      <c r="G128" s="78">
        <v>1044</v>
      </c>
      <c r="H128" s="78">
        <v>1117</v>
      </c>
      <c r="I128" s="78">
        <v>1129</v>
      </c>
      <c r="J128" s="78">
        <v>408</v>
      </c>
      <c r="K128" s="78">
        <v>614</v>
      </c>
      <c r="L128" s="78">
        <v>717</v>
      </c>
      <c r="M128" s="78">
        <v>688</v>
      </c>
      <c r="N128" s="78">
        <v>864</v>
      </c>
      <c r="O128" s="78">
        <v>1197</v>
      </c>
      <c r="P128" s="78">
        <v>1014</v>
      </c>
      <c r="Q128" s="78">
        <v>1139</v>
      </c>
      <c r="R128" s="78">
        <f>+'C63-C65'!R113</f>
        <v>1182</v>
      </c>
    </row>
    <row r="129" spans="1:18" ht="15" customHeight="1" x14ac:dyDescent="0.25">
      <c r="A129" s="80" t="s">
        <v>56</v>
      </c>
      <c r="B129" s="78">
        <v>228</v>
      </c>
      <c r="C129" s="78">
        <v>252</v>
      </c>
      <c r="D129" s="78">
        <v>348</v>
      </c>
      <c r="E129" s="78">
        <v>303</v>
      </c>
      <c r="F129" s="78">
        <v>416</v>
      </c>
      <c r="G129" s="78">
        <v>416</v>
      </c>
      <c r="H129" s="78">
        <v>412</v>
      </c>
      <c r="I129" s="78">
        <v>438</v>
      </c>
      <c r="J129" s="78">
        <v>281</v>
      </c>
      <c r="K129" s="78">
        <v>333</v>
      </c>
      <c r="L129" s="78">
        <v>474</v>
      </c>
      <c r="M129" s="78">
        <v>380</v>
      </c>
      <c r="N129" s="78">
        <v>367</v>
      </c>
      <c r="O129" s="78">
        <v>494</v>
      </c>
      <c r="P129" s="78">
        <v>484</v>
      </c>
      <c r="Q129" s="78">
        <v>570</v>
      </c>
      <c r="R129" s="78">
        <f>+'C63-C65'!V113</f>
        <v>672</v>
      </c>
    </row>
    <row r="130" spans="1:18" ht="15" customHeight="1" thickBot="1" x14ac:dyDescent="0.3">
      <c r="A130" s="81" t="s">
        <v>57</v>
      </c>
      <c r="B130" s="82">
        <v>64</v>
      </c>
      <c r="C130" s="82">
        <v>74</v>
      </c>
      <c r="D130" s="82">
        <v>91</v>
      </c>
      <c r="E130" s="82">
        <v>96</v>
      </c>
      <c r="F130" s="82">
        <v>181</v>
      </c>
      <c r="G130" s="82">
        <v>189</v>
      </c>
      <c r="H130" s="82">
        <v>160</v>
      </c>
      <c r="I130" s="82">
        <v>173</v>
      </c>
      <c r="J130" s="82">
        <v>159</v>
      </c>
      <c r="K130" s="82">
        <v>97</v>
      </c>
      <c r="L130" s="82">
        <v>103</v>
      </c>
      <c r="M130" s="82">
        <v>179</v>
      </c>
      <c r="N130" s="82">
        <v>132</v>
      </c>
      <c r="O130" s="82">
        <v>202</v>
      </c>
      <c r="P130" s="82">
        <v>79</v>
      </c>
      <c r="Q130" s="82">
        <v>249</v>
      </c>
      <c r="R130" s="82">
        <f>+'C63-C65'!Z113</f>
        <v>270</v>
      </c>
    </row>
    <row r="131" spans="1:18" ht="15" customHeight="1" x14ac:dyDescent="0.25">
      <c r="A131" s="287" t="s">
        <v>243</v>
      </c>
      <c r="B131" s="287"/>
      <c r="C131" s="287"/>
      <c r="D131" s="287"/>
      <c r="E131" s="287"/>
      <c r="F131" s="287"/>
      <c r="G131" s="287"/>
      <c r="H131" s="287"/>
      <c r="I131" s="287"/>
      <c r="J131" s="287"/>
      <c r="K131" s="287"/>
      <c r="L131" s="287"/>
      <c r="M131" s="287"/>
      <c r="N131" s="287"/>
      <c r="O131" s="287"/>
      <c r="P131" s="287"/>
      <c r="Q131" s="287"/>
      <c r="R131" s="287"/>
    </row>
    <row r="132" spans="1:18" ht="15" customHeight="1" x14ac:dyDescent="0.25">
      <c r="A132" s="84"/>
    </row>
    <row r="133" spans="1:18" ht="15" customHeight="1" x14ac:dyDescent="0.25">
      <c r="A133" s="47"/>
    </row>
    <row r="134" spans="1:18" ht="15" customHeight="1" x14ac:dyDescent="0.25">
      <c r="A134" s="47"/>
    </row>
    <row r="135" spans="1:18" ht="15" customHeight="1" x14ac:dyDescent="0.25">
      <c r="A135" s="47"/>
    </row>
    <row r="136" spans="1:18" ht="15" customHeight="1" x14ac:dyDescent="0.25">
      <c r="A136" s="47"/>
    </row>
    <row r="137" spans="1:18" ht="15" customHeight="1" x14ac:dyDescent="0.25">
      <c r="A137" s="47"/>
    </row>
    <row r="138" spans="1:18" ht="15" customHeight="1" x14ac:dyDescent="0.25">
      <c r="A138" s="47"/>
    </row>
    <row r="139" spans="1:18" ht="15" customHeight="1" x14ac:dyDescent="0.25">
      <c r="A139" s="47"/>
    </row>
    <row r="140" spans="1:18" ht="15" customHeight="1" x14ac:dyDescent="0.25">
      <c r="A140" s="47"/>
    </row>
    <row r="141" spans="1:18" ht="15" customHeight="1" x14ac:dyDescent="0.25">
      <c r="A141" s="47"/>
    </row>
    <row r="142" spans="1:18" ht="15" customHeight="1" x14ac:dyDescent="0.25">
      <c r="A142" s="47"/>
    </row>
    <row r="143" spans="1:18" ht="15" customHeight="1" x14ac:dyDescent="0.25">
      <c r="A143" s="47"/>
    </row>
    <row r="144" spans="1:18" ht="15" customHeight="1" x14ac:dyDescent="0.25">
      <c r="A144" s="47"/>
    </row>
    <row r="145" spans="1:1" ht="15" customHeight="1" x14ac:dyDescent="0.25">
      <c r="A145" s="47"/>
    </row>
    <row r="146" spans="1:1" ht="15" customHeight="1" x14ac:dyDescent="0.25">
      <c r="A146" s="47"/>
    </row>
    <row r="147" spans="1:1" ht="15" customHeight="1" x14ac:dyDescent="0.25">
      <c r="A147" s="47"/>
    </row>
    <row r="148" spans="1:1" ht="15" customHeight="1" x14ac:dyDescent="0.25">
      <c r="A148" s="47"/>
    </row>
    <row r="149" spans="1:1" ht="15" customHeight="1" x14ac:dyDescent="0.25">
      <c r="A149" s="47"/>
    </row>
    <row r="150" spans="1:1" ht="15" customHeight="1" x14ac:dyDescent="0.25">
      <c r="A150" s="47"/>
    </row>
    <row r="151" spans="1:1" ht="15" customHeight="1" x14ac:dyDescent="0.25">
      <c r="A151" s="47"/>
    </row>
    <row r="152" spans="1:1" ht="15" customHeight="1" x14ac:dyDescent="0.25">
      <c r="A152" s="47"/>
    </row>
    <row r="153" spans="1:1" ht="15" customHeight="1" x14ac:dyDescent="0.25">
      <c r="A153" s="47"/>
    </row>
    <row r="154" spans="1:1" ht="15" customHeight="1" x14ac:dyDescent="0.25">
      <c r="A154" s="47"/>
    </row>
    <row r="155" spans="1:1" ht="15" customHeight="1" x14ac:dyDescent="0.25">
      <c r="A155" s="47"/>
    </row>
    <row r="156" spans="1:1" ht="15" customHeight="1" x14ac:dyDescent="0.25">
      <c r="A156" s="47"/>
    </row>
    <row r="157" spans="1:1" ht="15" customHeight="1" x14ac:dyDescent="0.25">
      <c r="A157" s="47"/>
    </row>
    <row r="158" spans="1:1" ht="15" customHeight="1" x14ac:dyDescent="0.25">
      <c r="A158" s="47"/>
    </row>
    <row r="159" spans="1:1" ht="15" customHeight="1" x14ac:dyDescent="0.25">
      <c r="A159" s="47"/>
    </row>
    <row r="160" spans="1:1" ht="15" customHeight="1" x14ac:dyDescent="0.25">
      <c r="A160" s="47"/>
    </row>
    <row r="161" spans="1:1" ht="15" customHeight="1" x14ac:dyDescent="0.25">
      <c r="A161" s="47"/>
    </row>
    <row r="162" spans="1:1" ht="15" customHeight="1" x14ac:dyDescent="0.25">
      <c r="A162" s="47"/>
    </row>
    <row r="163" spans="1:1" ht="15" customHeight="1" x14ac:dyDescent="0.25">
      <c r="A163" s="47"/>
    </row>
    <row r="164" spans="1:1" ht="15" customHeight="1" x14ac:dyDescent="0.25">
      <c r="A164" s="47"/>
    </row>
    <row r="165" spans="1:1" ht="15" customHeight="1" x14ac:dyDescent="0.25">
      <c r="A165" s="47"/>
    </row>
    <row r="166" spans="1:1" ht="15" customHeight="1" x14ac:dyDescent="0.25">
      <c r="A166" s="47"/>
    </row>
    <row r="167" spans="1:1" ht="15" customHeight="1" x14ac:dyDescent="0.25">
      <c r="A167" s="47"/>
    </row>
    <row r="168" spans="1:1" ht="15" customHeight="1" x14ac:dyDescent="0.25">
      <c r="A168" s="47"/>
    </row>
    <row r="169" spans="1:1" ht="15" customHeight="1" x14ac:dyDescent="0.25">
      <c r="A169" s="47"/>
    </row>
    <row r="170" spans="1:1" ht="15" customHeight="1" x14ac:dyDescent="0.25">
      <c r="A170" s="47"/>
    </row>
    <row r="171" spans="1:1" ht="15" customHeight="1" x14ac:dyDescent="0.25">
      <c r="A171" s="47"/>
    </row>
    <row r="172" spans="1:1" ht="15" customHeight="1" x14ac:dyDescent="0.25">
      <c r="A172" s="47"/>
    </row>
    <row r="173" spans="1:1" ht="15" customHeight="1" x14ac:dyDescent="0.25">
      <c r="A173" s="47"/>
    </row>
    <row r="174" spans="1:1" ht="15" customHeight="1" x14ac:dyDescent="0.25">
      <c r="A174" s="47"/>
    </row>
    <row r="175" spans="1:1" ht="15" customHeight="1" x14ac:dyDescent="0.25">
      <c r="A175" s="47"/>
    </row>
    <row r="176" spans="1:1" ht="15" customHeight="1" x14ac:dyDescent="0.25">
      <c r="A176" s="47"/>
    </row>
    <row r="177" spans="1:1" ht="15" customHeight="1" x14ac:dyDescent="0.25">
      <c r="A177" s="47"/>
    </row>
    <row r="178" spans="1:1" ht="15" customHeight="1" x14ac:dyDescent="0.25">
      <c r="A178" s="47"/>
    </row>
    <row r="179" spans="1:1" ht="15" customHeight="1" x14ac:dyDescent="0.25">
      <c r="A179" s="47"/>
    </row>
    <row r="180" spans="1:1" ht="15" customHeight="1" x14ac:dyDescent="0.25">
      <c r="A180" s="47"/>
    </row>
    <row r="181" spans="1:1" ht="15" customHeight="1" x14ac:dyDescent="0.25">
      <c r="A181" s="47"/>
    </row>
    <row r="182" spans="1:1" ht="15" customHeight="1" x14ac:dyDescent="0.25">
      <c r="A182" s="47"/>
    </row>
    <row r="183" spans="1:1" ht="15" customHeight="1" x14ac:dyDescent="0.25">
      <c r="A183" s="47"/>
    </row>
    <row r="184" spans="1:1" ht="15" customHeight="1" x14ac:dyDescent="0.25">
      <c r="A184" s="47"/>
    </row>
    <row r="185" spans="1:1" ht="15" customHeight="1" x14ac:dyDescent="0.25">
      <c r="A185" s="47"/>
    </row>
    <row r="186" spans="1:1" ht="15" customHeight="1" x14ac:dyDescent="0.25">
      <c r="A186" s="47"/>
    </row>
    <row r="187" spans="1:1" ht="15" customHeight="1" x14ac:dyDescent="0.25">
      <c r="A187" s="47"/>
    </row>
    <row r="188" spans="1:1" ht="15" customHeight="1" x14ac:dyDescent="0.25">
      <c r="A188" s="47"/>
    </row>
    <row r="189" spans="1:1" ht="15" customHeight="1" x14ac:dyDescent="0.25">
      <c r="A189" s="47"/>
    </row>
    <row r="190" spans="1:1" ht="15" customHeight="1" x14ac:dyDescent="0.25">
      <c r="A190" s="47"/>
    </row>
    <row r="191" spans="1:1" ht="15" customHeight="1" x14ac:dyDescent="0.25">
      <c r="A191" s="47"/>
    </row>
    <row r="192" spans="1:1" ht="15" customHeight="1" x14ac:dyDescent="0.25">
      <c r="A192" s="47"/>
    </row>
    <row r="193" spans="1:1" ht="15" customHeight="1" x14ac:dyDescent="0.25">
      <c r="A193" s="47"/>
    </row>
    <row r="194" spans="1:1" ht="15" customHeight="1" x14ac:dyDescent="0.25">
      <c r="A194" s="47"/>
    </row>
    <row r="195" spans="1:1" ht="15" customHeight="1" x14ac:dyDescent="0.25">
      <c r="A195" s="47"/>
    </row>
    <row r="196" spans="1:1" ht="15" customHeight="1" x14ac:dyDescent="0.25">
      <c r="A196" s="47"/>
    </row>
    <row r="197" spans="1:1" ht="15" customHeight="1" x14ac:dyDescent="0.25">
      <c r="A197" s="47"/>
    </row>
    <row r="198" spans="1:1" ht="15" customHeight="1" x14ac:dyDescent="0.25">
      <c r="A198" s="47"/>
    </row>
    <row r="199" spans="1:1" ht="15" customHeight="1" x14ac:dyDescent="0.25">
      <c r="A199" s="47"/>
    </row>
    <row r="200" spans="1:1" ht="15" customHeight="1" x14ac:dyDescent="0.25">
      <c r="A200" s="47"/>
    </row>
    <row r="201" spans="1:1" ht="15" customHeight="1" x14ac:dyDescent="0.25">
      <c r="A201" s="47"/>
    </row>
    <row r="202" spans="1:1" ht="15" customHeight="1" x14ac:dyDescent="0.25">
      <c r="A202" s="47"/>
    </row>
    <row r="203" spans="1:1" ht="15" customHeight="1" x14ac:dyDescent="0.25">
      <c r="A203" s="47"/>
    </row>
    <row r="204" spans="1:1" ht="15" customHeight="1" x14ac:dyDescent="0.25">
      <c r="A204" s="47"/>
    </row>
    <row r="205" spans="1:1" ht="15" customHeight="1" x14ac:dyDescent="0.25">
      <c r="A205" s="47"/>
    </row>
    <row r="206" spans="1:1" ht="15" customHeight="1" x14ac:dyDescent="0.25">
      <c r="A206" s="47"/>
    </row>
    <row r="207" spans="1:1" ht="15" customHeight="1" x14ac:dyDescent="0.25">
      <c r="A207" s="47"/>
    </row>
    <row r="208" spans="1:1" ht="15" customHeight="1" x14ac:dyDescent="0.25">
      <c r="A208" s="47"/>
    </row>
    <row r="209" spans="1:1" ht="15" customHeight="1" x14ac:dyDescent="0.25">
      <c r="A209" s="47"/>
    </row>
    <row r="210" spans="1:1" ht="15" customHeight="1" x14ac:dyDescent="0.25">
      <c r="A210" s="47"/>
    </row>
    <row r="211" spans="1:1" ht="15" customHeight="1" x14ac:dyDescent="0.25">
      <c r="A211" s="47"/>
    </row>
    <row r="212" spans="1:1" ht="15" customHeight="1" x14ac:dyDescent="0.25">
      <c r="A212" s="47"/>
    </row>
    <row r="213" spans="1:1" ht="15" customHeight="1" x14ac:dyDescent="0.25">
      <c r="A213" s="47"/>
    </row>
    <row r="214" spans="1:1" ht="15" customHeight="1" x14ac:dyDescent="0.25">
      <c r="A214" s="47"/>
    </row>
    <row r="215" spans="1:1" ht="15" customHeight="1" x14ac:dyDescent="0.25">
      <c r="A215" s="47"/>
    </row>
    <row r="216" spans="1:1" ht="15" customHeight="1" x14ac:dyDescent="0.25">
      <c r="A216" s="47"/>
    </row>
    <row r="217" spans="1:1" ht="15" customHeight="1" x14ac:dyDescent="0.25">
      <c r="A217" s="47"/>
    </row>
    <row r="218" spans="1:1" ht="15" customHeight="1" x14ac:dyDescent="0.25">
      <c r="A218" s="47"/>
    </row>
    <row r="219" spans="1:1" ht="15" customHeight="1" x14ac:dyDescent="0.25">
      <c r="A219" s="47"/>
    </row>
    <row r="220" spans="1:1" ht="15" customHeight="1" x14ac:dyDescent="0.25">
      <c r="A220" s="47"/>
    </row>
    <row r="221" spans="1:1" ht="15" customHeight="1" x14ac:dyDescent="0.25">
      <c r="A221" s="47"/>
    </row>
    <row r="222" spans="1:1" ht="15" customHeight="1" x14ac:dyDescent="0.25">
      <c r="A222" s="47"/>
    </row>
    <row r="223" spans="1:1" ht="15" customHeight="1" x14ac:dyDescent="0.25">
      <c r="A223" s="47"/>
    </row>
    <row r="224" spans="1:1" ht="15" customHeight="1" x14ac:dyDescent="0.25">
      <c r="A224" s="47"/>
    </row>
    <row r="225" spans="1:1" ht="15" customHeight="1" x14ac:dyDescent="0.25">
      <c r="A225" s="47"/>
    </row>
    <row r="226" spans="1:1" ht="15" customHeight="1" x14ac:dyDescent="0.25">
      <c r="A226" s="47"/>
    </row>
    <row r="227" spans="1:1" ht="15" customHeight="1" x14ac:dyDescent="0.25">
      <c r="A227" s="47"/>
    </row>
    <row r="228" spans="1:1" ht="15" customHeight="1" x14ac:dyDescent="0.25">
      <c r="A228" s="47"/>
    </row>
    <row r="229" spans="1:1" ht="15" customHeight="1" x14ac:dyDescent="0.25">
      <c r="A229" s="47"/>
    </row>
    <row r="230" spans="1:1" ht="15" customHeight="1" x14ac:dyDescent="0.25">
      <c r="A230" s="47"/>
    </row>
    <row r="231" spans="1:1" ht="15" customHeight="1" x14ac:dyDescent="0.25">
      <c r="A231" s="47"/>
    </row>
    <row r="232" spans="1:1" ht="15" customHeight="1" x14ac:dyDescent="0.25">
      <c r="A232" s="47"/>
    </row>
    <row r="233" spans="1:1" ht="15" customHeight="1" x14ac:dyDescent="0.25">
      <c r="A233" s="47"/>
    </row>
    <row r="234" spans="1:1" ht="15" customHeight="1" x14ac:dyDescent="0.25">
      <c r="A234" s="47"/>
    </row>
    <row r="235" spans="1:1" ht="15" customHeight="1" x14ac:dyDescent="0.25">
      <c r="A235" s="47"/>
    </row>
    <row r="236" spans="1:1" ht="15" customHeight="1" x14ac:dyDescent="0.25">
      <c r="A236" s="47"/>
    </row>
    <row r="237" spans="1:1" ht="15" customHeight="1" x14ac:dyDescent="0.25">
      <c r="A237" s="47"/>
    </row>
    <row r="238" spans="1:1" ht="15" customHeight="1" x14ac:dyDescent="0.25">
      <c r="A238" s="47"/>
    </row>
    <row r="239" spans="1:1" ht="15" customHeight="1" x14ac:dyDescent="0.25">
      <c r="A239" s="47"/>
    </row>
    <row r="240" spans="1:1" ht="15" customHeight="1" x14ac:dyDescent="0.25">
      <c r="A240" s="47"/>
    </row>
    <row r="241" spans="1:1" ht="15" customHeight="1" x14ac:dyDescent="0.25">
      <c r="A241" s="47"/>
    </row>
    <row r="242" spans="1:1" ht="15" customHeight="1" x14ac:dyDescent="0.25">
      <c r="A242" s="47"/>
    </row>
    <row r="243" spans="1:1" ht="15" customHeight="1" x14ac:dyDescent="0.25">
      <c r="A243" s="47"/>
    </row>
    <row r="244" spans="1:1" ht="15" customHeight="1" x14ac:dyDescent="0.25">
      <c r="A244" s="47"/>
    </row>
    <row r="245" spans="1:1" ht="15" customHeight="1" x14ac:dyDescent="0.25">
      <c r="A245" s="47"/>
    </row>
    <row r="246" spans="1:1" ht="15" customHeight="1" x14ac:dyDescent="0.25">
      <c r="A246" s="47"/>
    </row>
    <row r="247" spans="1:1" ht="15" customHeight="1" x14ac:dyDescent="0.25">
      <c r="A247" s="47"/>
    </row>
    <row r="248" spans="1:1" ht="15" customHeight="1" x14ac:dyDescent="0.25">
      <c r="A248" s="47"/>
    </row>
    <row r="249" spans="1:1" ht="15" customHeight="1" x14ac:dyDescent="0.25">
      <c r="A249" s="47"/>
    </row>
    <row r="250" spans="1:1" ht="15" customHeight="1" x14ac:dyDescent="0.25">
      <c r="A250" s="47"/>
    </row>
    <row r="251" spans="1:1" ht="15" customHeight="1" x14ac:dyDescent="0.25">
      <c r="A251" s="47"/>
    </row>
    <row r="252" spans="1:1" ht="15" customHeight="1" x14ac:dyDescent="0.25">
      <c r="A252" s="47"/>
    </row>
    <row r="253" spans="1:1" ht="15" customHeight="1" x14ac:dyDescent="0.25">
      <c r="A253" s="47"/>
    </row>
    <row r="254" spans="1:1" ht="15" customHeight="1" x14ac:dyDescent="0.25">
      <c r="A254" s="47"/>
    </row>
    <row r="255" spans="1:1" ht="15" customHeight="1" x14ac:dyDescent="0.25">
      <c r="A255" s="47"/>
    </row>
    <row r="256" spans="1:1" ht="15" customHeight="1" x14ac:dyDescent="0.25">
      <c r="A256" s="47"/>
    </row>
    <row r="257" spans="1:1" ht="15" customHeight="1" x14ac:dyDescent="0.25">
      <c r="A257" s="47"/>
    </row>
    <row r="258" spans="1:1" ht="15" customHeight="1" x14ac:dyDescent="0.25">
      <c r="A258" s="47"/>
    </row>
    <row r="259" spans="1:1" ht="15" customHeight="1" x14ac:dyDescent="0.25">
      <c r="A259" s="47"/>
    </row>
    <row r="260" spans="1:1" ht="15" customHeight="1" x14ac:dyDescent="0.25">
      <c r="A260" s="47"/>
    </row>
    <row r="261" spans="1:1" ht="15" customHeight="1" x14ac:dyDescent="0.25">
      <c r="A261" s="47"/>
    </row>
    <row r="262" spans="1:1" ht="15" customHeight="1" x14ac:dyDescent="0.25">
      <c r="A262" s="47"/>
    </row>
    <row r="263" spans="1:1" ht="15" customHeight="1" x14ac:dyDescent="0.25">
      <c r="A263" s="47"/>
    </row>
    <row r="264" spans="1:1" ht="15" customHeight="1" x14ac:dyDescent="0.25">
      <c r="A264" s="47"/>
    </row>
    <row r="265" spans="1:1" ht="15" customHeight="1" x14ac:dyDescent="0.25">
      <c r="A265" s="47"/>
    </row>
    <row r="266" spans="1:1" ht="15" customHeight="1" x14ac:dyDescent="0.25">
      <c r="A266" s="47"/>
    </row>
    <row r="267" spans="1:1" ht="15" customHeight="1" x14ac:dyDescent="0.25">
      <c r="A267" s="47"/>
    </row>
    <row r="268" spans="1:1" ht="15" customHeight="1" x14ac:dyDescent="0.25">
      <c r="A268" s="47"/>
    </row>
    <row r="269" spans="1:1" ht="15" customHeight="1" x14ac:dyDescent="0.25">
      <c r="A269" s="47"/>
    </row>
    <row r="270" spans="1:1" ht="15" customHeight="1" x14ac:dyDescent="0.25">
      <c r="A270" s="47"/>
    </row>
    <row r="271" spans="1:1" ht="15" customHeight="1" x14ac:dyDescent="0.25">
      <c r="A271" s="47"/>
    </row>
    <row r="272" spans="1:1" ht="15" customHeight="1" x14ac:dyDescent="0.25">
      <c r="A272" s="47"/>
    </row>
    <row r="273" spans="1:1" ht="15" customHeight="1" x14ac:dyDescent="0.25">
      <c r="A273" s="47"/>
    </row>
    <row r="274" spans="1:1" ht="15" customHeight="1" x14ac:dyDescent="0.25">
      <c r="A274" s="47"/>
    </row>
    <row r="275" spans="1:1" ht="15" customHeight="1" x14ac:dyDescent="0.25">
      <c r="A275" s="47"/>
    </row>
    <row r="276" spans="1:1" ht="15" customHeight="1" x14ac:dyDescent="0.25">
      <c r="A276" s="47"/>
    </row>
    <row r="277" spans="1:1" ht="15" customHeight="1" x14ac:dyDescent="0.25">
      <c r="A277" s="47"/>
    </row>
    <row r="278" spans="1:1" ht="15" customHeight="1" x14ac:dyDescent="0.25">
      <c r="A278" s="47"/>
    </row>
    <row r="279" spans="1:1" ht="15" customHeight="1" x14ac:dyDescent="0.25">
      <c r="A279" s="47"/>
    </row>
    <row r="280" spans="1:1" ht="15" customHeight="1" x14ac:dyDescent="0.25">
      <c r="A280" s="47"/>
    </row>
    <row r="281" spans="1:1" ht="15" customHeight="1" x14ac:dyDescent="0.25">
      <c r="A281" s="47"/>
    </row>
    <row r="282" spans="1:1" ht="15" customHeight="1" x14ac:dyDescent="0.25">
      <c r="A282" s="47"/>
    </row>
    <row r="283" spans="1:1" ht="15" customHeight="1" x14ac:dyDescent="0.25">
      <c r="A283" s="47"/>
    </row>
    <row r="284" spans="1:1" ht="15" customHeight="1" x14ac:dyDescent="0.25">
      <c r="A284" s="47"/>
    </row>
    <row r="285" spans="1:1" ht="15" customHeight="1" x14ac:dyDescent="0.25">
      <c r="A285" s="47"/>
    </row>
    <row r="286" spans="1:1" ht="15" customHeight="1" x14ac:dyDescent="0.25">
      <c r="A286" s="47"/>
    </row>
    <row r="287" spans="1:1" ht="15" customHeight="1" x14ac:dyDescent="0.25">
      <c r="A287" s="47"/>
    </row>
    <row r="288" spans="1:1" ht="15" customHeight="1" x14ac:dyDescent="0.25">
      <c r="A288" s="47"/>
    </row>
    <row r="289" spans="1:1" ht="15" customHeight="1" x14ac:dyDescent="0.25">
      <c r="A289" s="47"/>
    </row>
    <row r="290" spans="1:1" ht="15" customHeight="1" x14ac:dyDescent="0.25">
      <c r="A290" s="47"/>
    </row>
    <row r="291" spans="1:1" ht="15" customHeight="1" x14ac:dyDescent="0.25">
      <c r="A291" s="47"/>
    </row>
    <row r="292" spans="1:1" ht="15" customHeight="1" x14ac:dyDescent="0.25">
      <c r="A292" s="47"/>
    </row>
    <row r="293" spans="1:1" ht="15" customHeight="1" x14ac:dyDescent="0.25">
      <c r="A293" s="47"/>
    </row>
    <row r="294" spans="1:1" ht="15" customHeight="1" x14ac:dyDescent="0.25">
      <c r="A294" s="47"/>
    </row>
    <row r="295" spans="1:1" ht="15" customHeight="1" x14ac:dyDescent="0.25">
      <c r="A295" s="47"/>
    </row>
    <row r="296" spans="1:1" ht="15" customHeight="1" x14ac:dyDescent="0.25">
      <c r="A296" s="47"/>
    </row>
  </sheetData>
  <mergeCells count="24">
    <mergeCell ref="A50:R50"/>
    <mergeCell ref="A52:R52"/>
    <mergeCell ref="A7:R7"/>
    <mergeCell ref="A1:R1"/>
    <mergeCell ref="A2:R2"/>
    <mergeCell ref="A3:R3"/>
    <mergeCell ref="A4:R4"/>
    <mergeCell ref="A5:R5"/>
    <mergeCell ref="T1:U2"/>
    <mergeCell ref="T46:U47"/>
    <mergeCell ref="T90:U91"/>
    <mergeCell ref="A131:R131"/>
    <mergeCell ref="A93:R93"/>
    <mergeCell ref="A94:R94"/>
    <mergeCell ref="A96:R96"/>
    <mergeCell ref="A46:R46"/>
    <mergeCell ref="A47:R47"/>
    <mergeCell ref="A87:R87"/>
    <mergeCell ref="A90:R90"/>
    <mergeCell ref="A91:R91"/>
    <mergeCell ref="A92:R92"/>
    <mergeCell ref="A42:R42"/>
    <mergeCell ref="A48:R48"/>
    <mergeCell ref="A49:R49"/>
  </mergeCells>
  <hyperlinks>
    <hyperlink ref="T1" r:id="rId1" location="INDICE!A1"/>
    <hyperlink ref="T46" r:id="rId2" location="INDICE!A1"/>
    <hyperlink ref="T90" r:id="rId3" location="INDICE!A1"/>
  </hyperlinks>
  <printOptions horizontalCentered="1"/>
  <pageMargins left="0.78740157480314965" right="0.78740157480314965" top="0.39370078740157483" bottom="0.98425196850393704" header="0" footer="0"/>
  <pageSetup scale="70" fitToHeight="3" orientation="landscape" r:id="rId4"/>
  <headerFooter alignWithMargins="0"/>
  <rowBreaks count="2" manualBreakCount="2">
    <brk id="45" max="16383" man="1"/>
    <brk id="89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42</vt:i4>
      </vt:variant>
      <vt:variant>
        <vt:lpstr>Rangos con nombre</vt:lpstr>
      </vt:variant>
      <vt:variant>
        <vt:i4>64</vt:i4>
      </vt:variant>
    </vt:vector>
  </HeadingPairs>
  <TitlesOfParts>
    <vt:vector size="106" baseType="lpstr">
      <vt:lpstr>INDICE</vt:lpstr>
      <vt:lpstr>PORTADA</vt:lpstr>
      <vt:lpstr>FUNCIONARIOS</vt:lpstr>
      <vt:lpstr>C1</vt:lpstr>
      <vt:lpstr>C2</vt:lpstr>
      <vt:lpstr>C3-C4</vt:lpstr>
      <vt:lpstr>C5-C6</vt:lpstr>
      <vt:lpstr>C7</vt:lpstr>
      <vt:lpstr>C8,C10,C12</vt:lpstr>
      <vt:lpstr>C9,C11,C13</vt:lpstr>
      <vt:lpstr>C14-C17</vt:lpstr>
      <vt:lpstr>C18</vt:lpstr>
      <vt:lpstr>C19-24</vt:lpstr>
      <vt:lpstr>C25</vt:lpstr>
      <vt:lpstr>C26-C28</vt:lpstr>
      <vt:lpstr>C29</vt:lpstr>
      <vt:lpstr>C30-C32</vt:lpstr>
      <vt:lpstr>C33</vt:lpstr>
      <vt:lpstr>C34-C39</vt:lpstr>
      <vt:lpstr>C40</vt:lpstr>
      <vt:lpstr>C41-C43</vt:lpstr>
      <vt:lpstr>C44</vt:lpstr>
      <vt:lpstr>C45-C50</vt:lpstr>
      <vt:lpstr>C51</vt:lpstr>
      <vt:lpstr>C52-C54</vt:lpstr>
      <vt:lpstr>C55</vt:lpstr>
      <vt:lpstr>C56-C61</vt:lpstr>
      <vt:lpstr>C62</vt:lpstr>
      <vt:lpstr>C63-C65</vt:lpstr>
      <vt:lpstr>C66</vt:lpstr>
      <vt:lpstr>C67-C72</vt:lpstr>
      <vt:lpstr>C73</vt:lpstr>
      <vt:lpstr>C74-C75</vt:lpstr>
      <vt:lpstr>C76</vt:lpstr>
      <vt:lpstr>C77-C80</vt:lpstr>
      <vt:lpstr>C81</vt:lpstr>
      <vt:lpstr>C82-C83</vt:lpstr>
      <vt:lpstr>C84</vt:lpstr>
      <vt:lpstr>C85-C88</vt:lpstr>
      <vt:lpstr>C89</vt:lpstr>
      <vt:lpstr>C90</vt:lpstr>
      <vt:lpstr>C91</vt:lpstr>
      <vt:lpstr>'C7'!\c</vt:lpstr>
      <vt:lpstr>\c</vt:lpstr>
      <vt:lpstr>'C7'!\d</vt:lpstr>
      <vt:lpstr>\d</vt:lpstr>
      <vt:lpstr>'C7'!\i</vt:lpstr>
      <vt:lpstr>\i</vt:lpstr>
      <vt:lpstr>'C7'!\m</vt:lpstr>
      <vt:lpstr>\m</vt:lpstr>
      <vt:lpstr>'C7'!\n</vt:lpstr>
      <vt:lpstr>\n</vt:lpstr>
      <vt:lpstr>'C7'!\s</vt:lpstr>
      <vt:lpstr>\s</vt:lpstr>
      <vt:lpstr>'C7'!\t</vt:lpstr>
      <vt:lpstr>\t</vt:lpstr>
      <vt:lpstr>'C1'!A_impresión_IM</vt:lpstr>
      <vt:lpstr>'C2'!A_impresión_IM</vt:lpstr>
      <vt:lpstr>'C3-C4'!A_impresión_IM</vt:lpstr>
      <vt:lpstr>'C7'!A_impresión_IM</vt:lpstr>
      <vt:lpstr>'C1'!Área_de_impresión</vt:lpstr>
      <vt:lpstr>'C14-C17'!Área_de_impresión</vt:lpstr>
      <vt:lpstr>'C18'!Área_de_impresión</vt:lpstr>
      <vt:lpstr>'C19-24'!Área_de_impresión</vt:lpstr>
      <vt:lpstr>'C2'!Área_de_impresión</vt:lpstr>
      <vt:lpstr>'C25'!Área_de_impresión</vt:lpstr>
      <vt:lpstr>'C26-C28'!Área_de_impresión</vt:lpstr>
      <vt:lpstr>'C29'!Área_de_impresión</vt:lpstr>
      <vt:lpstr>'C30-C32'!Área_de_impresión</vt:lpstr>
      <vt:lpstr>'C33'!Área_de_impresión</vt:lpstr>
      <vt:lpstr>'C34-C39'!Área_de_impresión</vt:lpstr>
      <vt:lpstr>'C3-C4'!Área_de_impresión</vt:lpstr>
      <vt:lpstr>'C40'!Área_de_impresión</vt:lpstr>
      <vt:lpstr>'C41-C43'!Área_de_impresión</vt:lpstr>
      <vt:lpstr>'C44'!Área_de_impresión</vt:lpstr>
      <vt:lpstr>'C45-C50'!Área_de_impresión</vt:lpstr>
      <vt:lpstr>'C51'!Área_de_impresión</vt:lpstr>
      <vt:lpstr>'C52-C54'!Área_de_impresión</vt:lpstr>
      <vt:lpstr>'C55'!Área_de_impresión</vt:lpstr>
      <vt:lpstr>'C56-C61'!Área_de_impresión</vt:lpstr>
      <vt:lpstr>'C5-C6'!Área_de_impresión</vt:lpstr>
      <vt:lpstr>'C62'!Área_de_impresión</vt:lpstr>
      <vt:lpstr>'C63-C65'!Área_de_impresión</vt:lpstr>
      <vt:lpstr>'C66'!Área_de_impresión</vt:lpstr>
      <vt:lpstr>'C67-C72'!Área_de_impresión</vt:lpstr>
      <vt:lpstr>'C7'!Área_de_impresión</vt:lpstr>
      <vt:lpstr>'C73'!Área_de_impresión</vt:lpstr>
      <vt:lpstr>'C74-C75'!Área_de_impresión</vt:lpstr>
      <vt:lpstr>'C76'!Área_de_impresión</vt:lpstr>
      <vt:lpstr>'C77-C80'!Área_de_impresión</vt:lpstr>
      <vt:lpstr>'C8,C10,C12'!Área_de_impresión</vt:lpstr>
      <vt:lpstr>'C81'!Área_de_impresión</vt:lpstr>
      <vt:lpstr>'C82-C83'!Área_de_impresión</vt:lpstr>
      <vt:lpstr>'C84'!Área_de_impresión</vt:lpstr>
      <vt:lpstr>'C85-C88'!Área_de_impresión</vt:lpstr>
      <vt:lpstr>'C89'!Área_de_impresión</vt:lpstr>
      <vt:lpstr>'C9,C11,C13'!Área_de_impresión</vt:lpstr>
      <vt:lpstr>'C90'!Área_de_impresión</vt:lpstr>
      <vt:lpstr>'C91'!Área_de_impresión</vt:lpstr>
      <vt:lpstr>INDICE!Área_de_impresión</vt:lpstr>
      <vt:lpstr>'C7'!PRIMAOFI</vt:lpstr>
      <vt:lpstr>PRIMAOFI</vt:lpstr>
      <vt:lpstr>'C7'!PRIMAPRI</vt:lpstr>
      <vt:lpstr>PRIMAPRI</vt:lpstr>
      <vt:lpstr>'C7'!PRIMATOT</vt:lpstr>
      <vt:lpstr>PRIMATOT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Delfina Cartín Sánchez</dc:creator>
  <cp:lastModifiedBy>Mayra Quiros Jimenez</cp:lastModifiedBy>
  <cp:lastPrinted>2017-04-07T16:04:23Z</cp:lastPrinted>
  <dcterms:created xsi:type="dcterms:W3CDTF">2016-05-02T18:51:58Z</dcterms:created>
  <dcterms:modified xsi:type="dcterms:W3CDTF">2017-04-07T16:04:38Z</dcterms:modified>
</cp:coreProperties>
</file>